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xmrg\dev\sumobot\"/>
    </mc:Choice>
  </mc:AlternateContent>
  <xr:revisionPtr revIDLastSave="0" documentId="13_ncr:1_{030A1B84-ECEB-4E6E-8E58-9793D2D24288}" xr6:coauthVersionLast="47" xr6:coauthVersionMax="47" xr10:uidLastSave="{00000000-0000-0000-0000-000000000000}"/>
  <bookViews>
    <workbookView xWindow="-120" yWindow="-16320" windowWidth="29040" windowHeight="15840" tabRatio="812" activeTab="6" xr2:uid="{4DB1C758-1F43-43E6-9604-743937BD62A9}"/>
  </bookViews>
  <sheets>
    <sheet name="Links" sheetId="16" r:id="rId1"/>
    <sheet name="BOM" sheetId="4" r:id="rId2"/>
    <sheet name="Purchases" sheetId="21" r:id="rId3"/>
    <sheet name="Code" sheetId="35" r:id="rId4"/>
    <sheet name="Board Layout" sheetId="23" r:id="rId5"/>
    <sheet name="ProMini" sheetId="39" r:id="rId6"/>
    <sheet name="Nano" sheetId="10" r:id="rId7"/>
    <sheet name="BluePill" sheetId="19" r:id="rId8"/>
    <sheet name="Teensy LC" sheetId="32" r:id="rId9"/>
    <sheet name="DRV8833" sheetId="6" r:id="rId10"/>
    <sheet name="TB6612FNG" sheetId="36" r:id="rId11"/>
    <sheet name="HC-06" sheetId="22" r:id="rId12"/>
    <sheet name="MPU6050" sheetId="11" r:id="rId13"/>
    <sheet name="MPU9250" sheetId="27" r:id="rId14"/>
    <sheet name="Mouse" sheetId="13" r:id="rId15"/>
    <sheet name="QRE1113" sheetId="24" r:id="rId16"/>
    <sheet name="TCA9548A" sheetId="25" r:id="rId17"/>
    <sheet name="TCRT5000" sheetId="9" r:id="rId18"/>
    <sheet name="VL53L0X" sheetId="1" r:id="rId19"/>
    <sheet name="Motors" sheetId="3" r:id="rId20"/>
    <sheet name="Battery" sheetId="5" r:id="rId21"/>
    <sheet name="Wheels" sheetId="12" r:id="rId22"/>
    <sheet name="Switch" sheetId="26" r:id="rId23"/>
    <sheet name="Dip Switch" sheetId="29" r:id="rId24"/>
    <sheet name="SCREWS" sheetId="31" r:id="rId25"/>
    <sheet name="Rules" sheetId="18" r:id="rId26"/>
    <sheet name="kicad" sheetId="28" r:id="rId27"/>
    <sheet name="Kinematic" sheetId="30" r:id="rId28"/>
    <sheet name="Bots" sheetId="33" r:id="rId29"/>
    <sheet name="State Machine" sheetId="34" r:id="rId30"/>
    <sheet name="CR-10S" sheetId="38" r:id="rId31"/>
  </sheets>
  <externalReferences>
    <externalReference r:id="rId3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41" i="5" l="1"/>
  <c r="I37" i="5"/>
  <c r="I40" i="5"/>
  <c r="I33" i="5"/>
  <c r="I34" i="5" s="1"/>
  <c r="I32" i="5"/>
  <c r="E53" i="22" a="1"/>
  <c r="E53" i="22" l="1"/>
  <c r="E3" i="21"/>
  <c r="E61" i="21"/>
  <c r="J15" i="5"/>
  <c r="J14" i="5"/>
  <c r="J11" i="5"/>
  <c r="J16" i="5" s="1"/>
  <c r="J13" i="5"/>
  <c r="J12" i="5"/>
  <c r="H7" i="5"/>
  <c r="C21" i="5"/>
  <c r="Z39" i="24"/>
  <c r="Y39" i="24"/>
  <c r="Y44" i="24"/>
  <c r="Z44" i="24"/>
  <c r="Z38" i="24"/>
  <c r="Y38" i="24"/>
  <c r="F22" i="4"/>
  <c r="G22" i="4" s="1"/>
  <c r="H22" i="4"/>
  <c r="K22" i="4"/>
  <c r="F20" i="4"/>
  <c r="G20" i="4" s="1"/>
  <c r="H20" i="4"/>
  <c r="K20" i="4"/>
  <c r="E12" i="4"/>
  <c r="K12" i="4" s="1"/>
  <c r="F8" i="4"/>
  <c r="G8" i="4" s="1"/>
  <c r="H15" i="4"/>
  <c r="K17" i="4"/>
  <c r="K41" i="4"/>
  <c r="H41" i="4"/>
  <c r="F41" i="4"/>
  <c r="G41" i="4" s="1"/>
  <c r="K40" i="4"/>
  <c r="H40" i="4"/>
  <c r="H39" i="4"/>
  <c r="F39" i="4"/>
  <c r="G39" i="4" s="1"/>
  <c r="H8" i="4"/>
  <c r="H10" i="4"/>
  <c r="H16" i="4"/>
  <c r="H14" i="4"/>
  <c r="H17" i="4"/>
  <c r="H19" i="4"/>
  <c r="H11" i="4"/>
  <c r="K38" i="4"/>
  <c r="F38" i="4"/>
  <c r="G38" i="4" s="1"/>
  <c r="N32" i="29"/>
  <c r="N33" i="29"/>
  <c r="N34" i="29"/>
  <c r="N35" i="29"/>
  <c r="N36" i="29"/>
  <c r="N31" i="29"/>
  <c r="F33" i="16"/>
  <c r="C18" i="16"/>
  <c r="I66" i="6"/>
  <c r="J66" i="6"/>
  <c r="K66" i="6"/>
  <c r="L66" i="6"/>
  <c r="M66" i="6"/>
  <c r="N66" i="6"/>
  <c r="O66" i="6"/>
  <c r="P66" i="6"/>
  <c r="Q66" i="6"/>
  <c r="L64" i="6"/>
  <c r="M64" i="6"/>
  <c r="N64" i="6"/>
  <c r="O64" i="6"/>
  <c r="P64" i="6"/>
  <c r="Q64" i="6"/>
  <c r="K64" i="6"/>
  <c r="J64" i="6"/>
  <c r="I97" i="6"/>
  <c r="J97" i="6"/>
  <c r="K97" i="6"/>
  <c r="L97" i="6"/>
  <c r="M97" i="6"/>
  <c r="N97" i="6"/>
  <c r="O97" i="6"/>
  <c r="P97" i="6"/>
  <c r="Q97" i="6"/>
  <c r="I98" i="6"/>
  <c r="J98" i="6"/>
  <c r="K98" i="6"/>
  <c r="L98" i="6"/>
  <c r="M98" i="6"/>
  <c r="N98" i="6"/>
  <c r="O98" i="6"/>
  <c r="P98" i="6"/>
  <c r="Q98" i="6"/>
  <c r="I83" i="6"/>
  <c r="J83" i="6"/>
  <c r="K83" i="6"/>
  <c r="L83" i="6"/>
  <c r="M83" i="6"/>
  <c r="N83" i="6"/>
  <c r="O83" i="6"/>
  <c r="P83" i="6"/>
  <c r="Q83" i="6"/>
  <c r="I84" i="6"/>
  <c r="J84" i="6"/>
  <c r="K84" i="6"/>
  <c r="L84" i="6"/>
  <c r="M84" i="6"/>
  <c r="N84" i="6"/>
  <c r="O84" i="6"/>
  <c r="P84" i="6"/>
  <c r="Q84" i="6"/>
  <c r="I85" i="6"/>
  <c r="J85" i="6"/>
  <c r="K85" i="6"/>
  <c r="L85" i="6"/>
  <c r="M85" i="6"/>
  <c r="N85" i="6"/>
  <c r="O85" i="6"/>
  <c r="P85" i="6"/>
  <c r="Q85" i="6"/>
  <c r="I86" i="6"/>
  <c r="J86" i="6"/>
  <c r="K86" i="6"/>
  <c r="L86" i="6"/>
  <c r="M86" i="6"/>
  <c r="N86" i="6"/>
  <c r="O86" i="6"/>
  <c r="P86" i="6"/>
  <c r="Q86" i="6"/>
  <c r="I87" i="6"/>
  <c r="J87" i="6"/>
  <c r="K87" i="6"/>
  <c r="L87" i="6"/>
  <c r="M87" i="6"/>
  <c r="N87" i="6"/>
  <c r="O87" i="6"/>
  <c r="P87" i="6"/>
  <c r="Q87" i="6"/>
  <c r="I88" i="6"/>
  <c r="J88" i="6"/>
  <c r="K88" i="6"/>
  <c r="L88" i="6"/>
  <c r="M88" i="6"/>
  <c r="N88" i="6"/>
  <c r="O88" i="6"/>
  <c r="P88" i="6"/>
  <c r="Q88" i="6"/>
  <c r="I89" i="6"/>
  <c r="J89" i="6"/>
  <c r="K89" i="6"/>
  <c r="L89" i="6"/>
  <c r="M89" i="6"/>
  <c r="N89" i="6"/>
  <c r="O89" i="6"/>
  <c r="P89" i="6"/>
  <c r="Q89" i="6"/>
  <c r="I90" i="6"/>
  <c r="J90" i="6"/>
  <c r="K90" i="6"/>
  <c r="L90" i="6"/>
  <c r="M90" i="6"/>
  <c r="N90" i="6"/>
  <c r="O90" i="6"/>
  <c r="P90" i="6"/>
  <c r="Q90" i="6"/>
  <c r="I91" i="6"/>
  <c r="J91" i="6"/>
  <c r="K91" i="6"/>
  <c r="L91" i="6"/>
  <c r="M91" i="6"/>
  <c r="N91" i="6"/>
  <c r="O91" i="6"/>
  <c r="P91" i="6"/>
  <c r="Q91" i="6"/>
  <c r="I92" i="6"/>
  <c r="J92" i="6"/>
  <c r="K92" i="6"/>
  <c r="L92" i="6"/>
  <c r="M92" i="6"/>
  <c r="N92" i="6"/>
  <c r="O92" i="6"/>
  <c r="P92" i="6"/>
  <c r="Q92" i="6"/>
  <c r="I93" i="6"/>
  <c r="J93" i="6"/>
  <c r="K93" i="6"/>
  <c r="L93" i="6"/>
  <c r="M93" i="6"/>
  <c r="N93" i="6"/>
  <c r="O93" i="6"/>
  <c r="P93" i="6"/>
  <c r="Q93" i="6"/>
  <c r="I94" i="6"/>
  <c r="J94" i="6"/>
  <c r="K94" i="6"/>
  <c r="L94" i="6"/>
  <c r="M94" i="6"/>
  <c r="N94" i="6"/>
  <c r="O94" i="6"/>
  <c r="P94" i="6"/>
  <c r="Q94" i="6"/>
  <c r="I95" i="6"/>
  <c r="J95" i="6"/>
  <c r="K95" i="6"/>
  <c r="L95" i="6"/>
  <c r="M95" i="6"/>
  <c r="N95" i="6"/>
  <c r="O95" i="6"/>
  <c r="P95" i="6"/>
  <c r="Q95" i="6"/>
  <c r="I96" i="6"/>
  <c r="J96" i="6"/>
  <c r="K96" i="6"/>
  <c r="L96" i="6"/>
  <c r="M96" i="6"/>
  <c r="N96" i="6"/>
  <c r="O96" i="6"/>
  <c r="P96" i="6"/>
  <c r="Q96" i="6"/>
  <c r="J67" i="6"/>
  <c r="K67" i="6"/>
  <c r="L67" i="6"/>
  <c r="M67" i="6"/>
  <c r="N67" i="6"/>
  <c r="O67" i="6"/>
  <c r="P67" i="6"/>
  <c r="Q67" i="6"/>
  <c r="J68" i="6"/>
  <c r="K68" i="6"/>
  <c r="L68" i="6"/>
  <c r="M68" i="6"/>
  <c r="N68" i="6"/>
  <c r="O68" i="6"/>
  <c r="P68" i="6"/>
  <c r="Q68" i="6"/>
  <c r="J69" i="6"/>
  <c r="K69" i="6"/>
  <c r="L69" i="6"/>
  <c r="M69" i="6"/>
  <c r="N69" i="6"/>
  <c r="O69" i="6"/>
  <c r="P69" i="6"/>
  <c r="Q69" i="6"/>
  <c r="J70" i="6"/>
  <c r="K70" i="6"/>
  <c r="L70" i="6"/>
  <c r="M70" i="6"/>
  <c r="N70" i="6"/>
  <c r="O70" i="6"/>
  <c r="P70" i="6"/>
  <c r="Q70" i="6"/>
  <c r="J71" i="6"/>
  <c r="K71" i="6"/>
  <c r="L71" i="6"/>
  <c r="M71" i="6"/>
  <c r="N71" i="6"/>
  <c r="O71" i="6"/>
  <c r="P71" i="6"/>
  <c r="Q71" i="6"/>
  <c r="J72" i="6"/>
  <c r="K72" i="6"/>
  <c r="L72" i="6"/>
  <c r="M72" i="6"/>
  <c r="N72" i="6"/>
  <c r="O72" i="6"/>
  <c r="P72" i="6"/>
  <c r="Q72" i="6"/>
  <c r="J73" i="6"/>
  <c r="K73" i="6"/>
  <c r="L73" i="6"/>
  <c r="M73" i="6"/>
  <c r="N73" i="6"/>
  <c r="O73" i="6"/>
  <c r="P73" i="6"/>
  <c r="Q73" i="6"/>
  <c r="J74" i="6"/>
  <c r="K74" i="6"/>
  <c r="L74" i="6"/>
  <c r="M74" i="6"/>
  <c r="N74" i="6"/>
  <c r="O74" i="6"/>
  <c r="P74" i="6"/>
  <c r="Q74" i="6"/>
  <c r="J75" i="6"/>
  <c r="K75" i="6"/>
  <c r="L75" i="6"/>
  <c r="M75" i="6"/>
  <c r="N75" i="6"/>
  <c r="O75" i="6"/>
  <c r="P75" i="6"/>
  <c r="Q75" i="6"/>
  <c r="J76" i="6"/>
  <c r="K76" i="6"/>
  <c r="L76" i="6"/>
  <c r="M76" i="6"/>
  <c r="N76" i="6"/>
  <c r="O76" i="6"/>
  <c r="P76" i="6"/>
  <c r="Q76" i="6"/>
  <c r="J77" i="6"/>
  <c r="K77" i="6"/>
  <c r="L77" i="6"/>
  <c r="M77" i="6"/>
  <c r="N77" i="6"/>
  <c r="O77" i="6"/>
  <c r="P77" i="6"/>
  <c r="Q77" i="6"/>
  <c r="J78" i="6"/>
  <c r="K78" i="6"/>
  <c r="L78" i="6"/>
  <c r="M78" i="6"/>
  <c r="N78" i="6"/>
  <c r="O78" i="6"/>
  <c r="P78" i="6"/>
  <c r="Q78" i="6"/>
  <c r="J79" i="6"/>
  <c r="K79" i="6"/>
  <c r="L79" i="6"/>
  <c r="M79" i="6"/>
  <c r="N79" i="6"/>
  <c r="O79" i="6"/>
  <c r="P79" i="6"/>
  <c r="Q79" i="6"/>
  <c r="J80" i="6"/>
  <c r="K80" i="6"/>
  <c r="L80" i="6"/>
  <c r="M80" i="6"/>
  <c r="N80" i="6"/>
  <c r="O80" i="6"/>
  <c r="P80" i="6"/>
  <c r="Q80" i="6"/>
  <c r="J81" i="6"/>
  <c r="K81" i="6"/>
  <c r="L81" i="6"/>
  <c r="M81" i="6"/>
  <c r="N81" i="6"/>
  <c r="O81" i="6"/>
  <c r="P81" i="6"/>
  <c r="Q81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C73" i="13" a="1"/>
  <c r="E20" i="16" a="1"/>
  <c r="E21" i="16" a="1"/>
  <c r="C73" i="13" l="1"/>
  <c r="H12" i="4"/>
  <c r="H3" i="4" s="1"/>
  <c r="F12" i="4"/>
  <c r="G12" i="4" s="1"/>
  <c r="E20" i="16"/>
  <c r="E21" i="16"/>
  <c r="E27" i="27"/>
  <c r="E26" i="27"/>
  <c r="F46" i="4"/>
  <c r="G46" i="4" s="1"/>
  <c r="K44" i="4"/>
  <c r="K43" i="4"/>
  <c r="F45" i="4"/>
  <c r="G45" i="4" s="1"/>
  <c r="F44" i="4"/>
  <c r="G44" i="4" s="1"/>
  <c r="F43" i="4"/>
  <c r="G43" i="4" s="1"/>
  <c r="C18" i="5"/>
  <c r="K56" i="4"/>
  <c r="F56" i="4"/>
  <c r="G56" i="4" s="1"/>
  <c r="K55" i="4"/>
  <c r="F55" i="4"/>
  <c r="G55" i="4" s="1"/>
  <c r="K54" i="4"/>
  <c r="F54" i="4"/>
  <c r="G54" i="4" s="1"/>
  <c r="I9" i="12"/>
  <c r="C14" i="12"/>
  <c r="C18" i="12"/>
  <c r="K37" i="4"/>
  <c r="F37" i="4"/>
  <c r="G37" i="4" s="1"/>
  <c r="F17" i="4"/>
  <c r="G17" i="4" s="1"/>
  <c r="E41" i="1" a="1"/>
  <c r="C16" i="18" a="1"/>
  <c r="G16" i="18" a="1"/>
  <c r="D31" i="3" a="1"/>
  <c r="B16" i="18" a="1"/>
  <c r="F16" i="18" a="1"/>
  <c r="E16" i="18" a="1"/>
  <c r="D16" i="18" a="1"/>
  <c r="D31" i="3" l="1"/>
  <c r="E16" i="18"/>
  <c r="F16" i="18"/>
  <c r="C16" i="18"/>
  <c r="G16" i="18"/>
  <c r="E41" i="1"/>
  <c r="B16" i="18"/>
  <c r="D16" i="18"/>
  <c r="K16" i="4"/>
  <c r="K8" i="4"/>
  <c r="K11" i="4"/>
  <c r="K10" i="4"/>
  <c r="K15" i="4"/>
  <c r="K14" i="4"/>
  <c r="K19" i="4"/>
  <c r="C7" i="3"/>
  <c r="C8" i="3" s="1"/>
  <c r="C9" i="3" s="1"/>
  <c r="F19" i="4"/>
  <c r="G19" i="4" s="1"/>
  <c r="F14" i="4"/>
  <c r="G14" i="4" s="1"/>
  <c r="F16" i="4"/>
  <c r="G16" i="4" s="1"/>
  <c r="F10" i="4"/>
  <c r="G10" i="4" s="1"/>
  <c r="F15" i="4"/>
  <c r="G15" i="4" s="1"/>
  <c r="F11" i="4"/>
  <c r="G11" i="4" s="1"/>
  <c r="C17" i="5"/>
  <c r="C16" i="5"/>
  <c r="H4" i="3"/>
  <c r="C39" i="1"/>
  <c r="C16" i="1"/>
  <c r="C17" i="1"/>
  <c r="I17" i="3" a="1"/>
  <c r="E31" i="1" a="1"/>
  <c r="I16" i="3" a="1"/>
  <c r="I18" i="3" a="1"/>
  <c r="E30" i="1" a="1"/>
  <c r="E33" i="1" a="1"/>
  <c r="E37" i="1" a="1"/>
  <c r="E32" i="1" a="1"/>
  <c r="G3" i="4" l="1"/>
  <c r="K3" i="4"/>
  <c r="I18" i="3"/>
  <c r="I17" i="3"/>
  <c r="I16" i="3"/>
  <c r="E37" i="1"/>
  <c r="E31" i="1"/>
  <c r="E30" i="1"/>
  <c r="E33" i="1"/>
  <c r="E3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<sst xmlns="http://schemas.openxmlformats.org/spreadsheetml/2006/main" count="1858" uniqueCount="901">
  <si>
    <t>7F</t>
  </si>
  <si>
    <t>DEC</t>
  </si>
  <si>
    <t>HEX</t>
  </si>
  <si>
    <t>Address Range</t>
  </si>
  <si>
    <t>SCL</t>
  </si>
  <si>
    <t>SDA</t>
  </si>
  <si>
    <t>Yellow</t>
  </si>
  <si>
    <t>Blue</t>
  </si>
  <si>
    <t>A5</t>
  </si>
  <si>
    <t>A4</t>
  </si>
  <si>
    <t>Nano</t>
  </si>
  <si>
    <t>Wre</t>
  </si>
  <si>
    <t>Func</t>
  </si>
  <si>
    <t>ambient count</t>
  </si>
  <si>
    <t>signal count</t>
  </si>
  <si>
    <t>distance</t>
  </si>
  <si>
    <t>status</t>
  </si>
  <si>
    <t>C2</t>
  </si>
  <si>
    <t>C0</t>
  </si>
  <si>
    <t>REG_PRE_RANGE_CONFIG_VCSEL_PERIOD</t>
  </si>
  <si>
    <t>REG_IDENTIFICATION_MODEL_ID</t>
  </si>
  <si>
    <t>REG_IDENTIFICATION_REVISION_ID</t>
  </si>
  <si>
    <t>REG_FINAL_RANGE_CONFIG_VCSEL_PERIOD</t>
  </si>
  <si>
    <t>Field Of View (FOV)</t>
  </si>
  <si>
    <t>°</t>
  </si>
  <si>
    <t>Range, Default</t>
  </si>
  <si>
    <t>Range, Long</t>
  </si>
  <si>
    <t>mm</t>
  </si>
  <si>
    <t>Max, Indoor</t>
  </si>
  <si>
    <t>Max, Outdoor</t>
  </si>
  <si>
    <t>in</t>
  </si>
  <si>
    <t>ft</t>
  </si>
  <si>
    <t>https://gitnova.com/#/Robot/FrameChassis/TP_Series/tp101/tp101</t>
  </si>
  <si>
    <t>https://gitnova.com/#/README</t>
  </si>
  <si>
    <t>Computer mouse</t>
  </si>
  <si>
    <t>Diameter Ring</t>
  </si>
  <si>
    <t>Diameter Wheel</t>
  </si>
  <si>
    <t>RPM Motor</t>
  </si>
  <si>
    <t>rev/min</t>
  </si>
  <si>
    <t>Distance Per Rev</t>
  </si>
  <si>
    <t>Rev Per Ring Diameter</t>
  </si>
  <si>
    <t>Time To Cross Ring</t>
  </si>
  <si>
    <t>s</t>
  </si>
  <si>
    <t>DC Gear Motor - Right Angle</t>
  </si>
  <si>
    <t>Worm Gear Motor</t>
  </si>
  <si>
    <t>gf*cm</t>
  </si>
  <si>
    <t>rpm</t>
  </si>
  <si>
    <t>A</t>
  </si>
  <si>
    <t>Micro Metal Gearmotors (Pololu)</t>
  </si>
  <si>
    <t>Micro Motor (Amazon)</t>
  </si>
  <si>
    <t>Cell Max</t>
  </si>
  <si>
    <t>Cell Min</t>
  </si>
  <si>
    <t>V</t>
  </si>
  <si>
    <t>Cell Count</t>
  </si>
  <si>
    <t>Voltage Max</t>
  </si>
  <si>
    <t>Voltage Min</t>
  </si>
  <si>
    <t>Capacity</t>
  </si>
  <si>
    <t>mA</t>
  </si>
  <si>
    <t>1/h</t>
  </si>
  <si>
    <t>Discharge Burst</t>
  </si>
  <si>
    <t>Max Current Continuous</t>
  </si>
  <si>
    <t>Discharge Rating Continuous</t>
  </si>
  <si>
    <t>Lipo Battery Basics</t>
  </si>
  <si>
    <t>RPM</t>
  </si>
  <si>
    <t>VDC</t>
  </si>
  <si>
    <t>low-power (LP)</t>
  </si>
  <si>
    <t>50:1</t>
  </si>
  <si>
    <t>75:1</t>
  </si>
  <si>
    <t>100:1</t>
  </si>
  <si>
    <t>Stall</t>
  </si>
  <si>
    <t>Gear Ratio</t>
  </si>
  <si>
    <t>DRV8833</t>
  </si>
  <si>
    <t>DRV8833 Dual Motor Driver (Amazon)</t>
  </si>
  <si>
    <t>GY-530 VL53L0X Laser Range Finder (Amazon)</t>
  </si>
  <si>
    <t>GY-530 VL53L0X Laser Range Finder (Sunfounder)</t>
  </si>
  <si>
    <t>BOM QTY</t>
  </si>
  <si>
    <t>PURCH QTY</t>
  </si>
  <si>
    <t>Micro Motor 6VDC 500RPM  (Amazon)</t>
  </si>
  <si>
    <t>Total</t>
  </si>
  <si>
    <t>CD74HC4067 16CH Analog Digital Multiplexer (Amazon)</t>
  </si>
  <si>
    <t>TCA9548A 8CH I2C Multiplexer (Amazon)</t>
  </si>
  <si>
    <t>PURCHASE</t>
  </si>
  <si>
    <t>TCRT5000L Reflective Optical Sensor (Amazon)</t>
  </si>
  <si>
    <t>4 AA Battery Holder 6V (Amazon)</t>
  </si>
  <si>
    <t>Silicon Wheels (JSUMO)</t>
  </si>
  <si>
    <t>AN2</t>
  </si>
  <si>
    <t>AN1</t>
  </si>
  <si>
    <t>STBY</t>
  </si>
  <si>
    <t>VM</t>
  </si>
  <si>
    <t>BN1</t>
  </si>
  <si>
    <t>BN2</t>
  </si>
  <si>
    <t>AO1</t>
  </si>
  <si>
    <t>AO2</t>
  </si>
  <si>
    <t>BO1</t>
  </si>
  <si>
    <t>BO2</t>
  </si>
  <si>
    <t>L293D (SIMILAR)</t>
  </si>
  <si>
    <t>GND</t>
  </si>
  <si>
    <t>nSLEEP</t>
  </si>
  <si>
    <t>AIN1</t>
  </si>
  <si>
    <t>AIN2</t>
  </si>
  <si>
    <t>BIN1</t>
  </si>
  <si>
    <t>BIN2</t>
  </si>
  <si>
    <t>NC</t>
  </si>
  <si>
    <t>AISEN</t>
  </si>
  <si>
    <t>AOUT1</t>
  </si>
  <si>
    <t>AOUT2</t>
  </si>
  <si>
    <t>BOUT2</t>
  </si>
  <si>
    <t>BOUT1</t>
  </si>
  <si>
    <t>GND+AISEN+BISEN</t>
  </si>
  <si>
    <t>Logic input controls state of AOUT1. Internal pulldown</t>
  </si>
  <si>
    <t>Logic input controls state of AOUT2. Internal pulldown</t>
  </si>
  <si>
    <t>Logic input controls state of BOUT1. Internal pulldown</t>
  </si>
  <si>
    <t>Logic input controls state of BOUT2. Internal pulldown</t>
  </si>
  <si>
    <t>Logic high to enable device</t>
  </si>
  <si>
    <t>Connect to motor supply</t>
  </si>
  <si>
    <t>Connect to motor winding A</t>
  </si>
  <si>
    <t>Connect to motor winding B</t>
  </si>
  <si>
    <t>BISEN</t>
  </si>
  <si>
    <t>Connect to current sense resistor for bridge A, or GND if current control not needed</t>
  </si>
  <si>
    <t>Connect to current sense resistor for bridge B, or GND if current control not needed</t>
  </si>
  <si>
    <t>Logic low when in fault condition (overtemperature, overcurrent)</t>
  </si>
  <si>
    <t>The AIN1 and AIN2 input pins control the state of the AOUT1 and AOUT2 outputs</t>
  </si>
  <si>
    <t>nFAULT</t>
  </si>
  <si>
    <t>The BIN1 and BIN2 input pins control the state of the BOUT1 and BOUT2 outputs</t>
  </si>
  <si>
    <t>xIN1</t>
  </si>
  <si>
    <t>xIN2</t>
  </si>
  <si>
    <t>xOUT1</t>
  </si>
  <si>
    <t>xOUT2</t>
  </si>
  <si>
    <t>FUNCTION</t>
  </si>
  <si>
    <t>Z</t>
  </si>
  <si>
    <t>L</t>
  </si>
  <si>
    <t>H</t>
  </si>
  <si>
    <t>Reverse</t>
  </si>
  <si>
    <t>Forward</t>
  </si>
  <si>
    <t>PWM</t>
  </si>
  <si>
    <t>Coast/Fast Decay</t>
  </si>
  <si>
    <t>Brake/Slow Decay</t>
  </si>
  <si>
    <t>Forward PWM, fast decay</t>
  </si>
  <si>
    <t>Forward PWM, slow decay</t>
  </si>
  <si>
    <t>Reverse PWM, fast decay</t>
  </si>
  <si>
    <t>Reverse PWM, slow decay</t>
  </si>
  <si>
    <t>The H-bridge can operate in two different states</t>
  </si>
  <si>
    <t>Slow decay, the motor winding is shorted</t>
  </si>
  <si>
    <t>Fast decay mode, the H-bridge is disabled and recirculation current flows through the body diodes</t>
  </si>
  <si>
    <t>Device ground</t>
  </si>
  <si>
    <t>PD5</t>
  </si>
  <si>
    <t>PD6</t>
  </si>
  <si>
    <t>PB1</t>
  </si>
  <si>
    <t>PB2</t>
  </si>
  <si>
    <t>PB3</t>
  </si>
  <si>
    <t>Reflective Optical Sensor</t>
  </si>
  <si>
    <t>16 Channel Digital Analog Multiplexer</t>
  </si>
  <si>
    <t>CD74HC4067</t>
  </si>
  <si>
    <t>PCINT4</t>
  </si>
  <si>
    <t>MISO</t>
  </si>
  <si>
    <t>PB4</t>
  </si>
  <si>
    <t>D12</t>
  </si>
  <si>
    <t>PCINT3</t>
  </si>
  <si>
    <t>OC2A</t>
  </si>
  <si>
    <t>MOSI</t>
  </si>
  <si>
    <t>D11</t>
  </si>
  <si>
    <t>PCINT2</t>
  </si>
  <si>
    <t>SS</t>
  </si>
  <si>
    <t>OC1B</t>
  </si>
  <si>
    <t>D10</t>
  </si>
  <si>
    <t>PCINT1</t>
  </si>
  <si>
    <t>OC1A</t>
  </si>
  <si>
    <t>D9</t>
  </si>
  <si>
    <t>PCINT0</t>
  </si>
  <si>
    <t>CLK0</t>
  </si>
  <si>
    <t>ICP1</t>
  </si>
  <si>
    <t>PB0</t>
  </si>
  <si>
    <t>D8</t>
  </si>
  <si>
    <t>PCINT23</t>
  </si>
  <si>
    <t>PD7</t>
  </si>
  <si>
    <t>D7</t>
  </si>
  <si>
    <t>PCINT22</t>
  </si>
  <si>
    <t>OC0A</t>
  </si>
  <si>
    <t>AIN0</t>
  </si>
  <si>
    <t>D6</t>
  </si>
  <si>
    <t>-</t>
  </si>
  <si>
    <t>Dual Motor Driver Carrier</t>
  </si>
  <si>
    <t>PCINT21</t>
  </si>
  <si>
    <t>OC0B</t>
  </si>
  <si>
    <t>T1</t>
  </si>
  <si>
    <t>D5</t>
  </si>
  <si>
    <t>+</t>
  </si>
  <si>
    <t>PCINT20</t>
  </si>
  <si>
    <t>XCK</t>
  </si>
  <si>
    <t>T0</t>
  </si>
  <si>
    <t>PD4</t>
  </si>
  <si>
    <t>D4</t>
  </si>
  <si>
    <t>PCINT19</t>
  </si>
  <si>
    <t>OC2B</t>
  </si>
  <si>
    <t>INT1</t>
  </si>
  <si>
    <t>PD3</t>
  </si>
  <si>
    <t>D3</t>
  </si>
  <si>
    <t>PCINT18</t>
  </si>
  <si>
    <t>INT0</t>
  </si>
  <si>
    <t>PD2</t>
  </si>
  <si>
    <t>D2</t>
  </si>
  <si>
    <t>PCINT14</t>
  </si>
  <si>
    <t>RESET</t>
  </si>
  <si>
    <t>PC6</t>
  </si>
  <si>
    <t>PCINT16</t>
  </si>
  <si>
    <t>RXD</t>
  </si>
  <si>
    <t>PD0</t>
  </si>
  <si>
    <t>PCINT17</t>
  </si>
  <si>
    <t>TXD</t>
  </si>
  <si>
    <t>PD1</t>
  </si>
  <si>
    <t>VIN</t>
  </si>
  <si>
    <t>5V</t>
  </si>
  <si>
    <t>ADC7</t>
  </si>
  <si>
    <t>A7</t>
  </si>
  <si>
    <t>ADC6</t>
  </si>
  <si>
    <t>A6</t>
  </si>
  <si>
    <t>Time-of-Flight (ToF) Module GY-530</t>
  </si>
  <si>
    <t>VL53L0X</t>
  </si>
  <si>
    <t>8 I2C Channel Multiplexer</t>
  </si>
  <si>
    <t>TCA9548A</t>
  </si>
  <si>
    <t>PCINT13</t>
  </si>
  <si>
    <t>ADC5</t>
  </si>
  <si>
    <t>PC5</t>
  </si>
  <si>
    <t>PCINT12</t>
  </si>
  <si>
    <t>ADC4</t>
  </si>
  <si>
    <t>PC4</t>
  </si>
  <si>
    <t>PCINT11</t>
  </si>
  <si>
    <t>ADC3</t>
  </si>
  <si>
    <t>PC3</t>
  </si>
  <si>
    <t>A3</t>
  </si>
  <si>
    <t>PCINT10</t>
  </si>
  <si>
    <t>ADC2</t>
  </si>
  <si>
    <t>PC2</t>
  </si>
  <si>
    <t>A2</t>
  </si>
  <si>
    <t>PCINT9</t>
  </si>
  <si>
    <t>ADC1</t>
  </si>
  <si>
    <t>PC1</t>
  </si>
  <si>
    <t>A1</t>
  </si>
  <si>
    <t>PCINT8</t>
  </si>
  <si>
    <t>ADC0</t>
  </si>
  <si>
    <t>PC0</t>
  </si>
  <si>
    <t>A0</t>
  </si>
  <si>
    <t>4 Channel 16 Bit ADC</t>
  </si>
  <si>
    <t>ADS1115</t>
  </si>
  <si>
    <t>AREF</t>
  </si>
  <si>
    <t>3V</t>
  </si>
  <si>
    <t>PCINT5</t>
  </si>
  <si>
    <t>SCK</t>
  </si>
  <si>
    <t>PB5</t>
  </si>
  <si>
    <t>D13</t>
  </si>
  <si>
    <t>INTERUPT</t>
  </si>
  <si>
    <t>ALT FUNCTION</t>
  </si>
  <si>
    <t>NAME</t>
  </si>
  <si>
    <t>Index</t>
  </si>
  <si>
    <t>DRV8833 Dual H-Bridge Motor Driver (Pololu)</t>
  </si>
  <si>
    <t>A Guide to Understanding LiPo Batteries</t>
  </si>
  <si>
    <t>Using IR Sensor (TCRT 5000) With Arduino</t>
  </si>
  <si>
    <t>Emitter</t>
  </si>
  <si>
    <t>Detector</t>
  </si>
  <si>
    <t>Distance</t>
  </si>
  <si>
    <t>Silicone Cable Ties (Amazon)</t>
  </si>
  <si>
    <t>TAB RECEPTACLE (TE)</t>
  </si>
  <si>
    <t>L298</t>
  </si>
  <si>
    <t>Arduino-based library for the Pololu DRV8833 dual motor driver carrier</t>
  </si>
  <si>
    <t>Weight</t>
  </si>
  <si>
    <t>g</t>
  </si>
  <si>
    <t>Battery, AA</t>
  </si>
  <si>
    <t>Extension</t>
  </si>
  <si>
    <t>Each</t>
  </si>
  <si>
    <t>Arduino Nano</t>
  </si>
  <si>
    <t>MPU 6050 Tutorial</t>
  </si>
  <si>
    <t>MPU6050 6 axis Accelerometer (Amazon)</t>
  </si>
  <si>
    <t>BTN</t>
  </si>
  <si>
    <t>Start/Stop button</t>
  </si>
  <si>
    <t>LED</t>
  </si>
  <si>
    <t>Status LED</t>
  </si>
  <si>
    <t>3-axis gyroscope</t>
  </si>
  <si>
    <t>3-axis accelerometer</t>
  </si>
  <si>
    <t>Length</t>
  </si>
  <si>
    <t>Diameter</t>
  </si>
  <si>
    <t>Rubberband Size</t>
  </si>
  <si>
    <t>Wheel, 1.1"X0.5", 20D, With Hub (Pololu)</t>
  </si>
  <si>
    <t>QTR-8A Reflectance Sensor Array (Pololu)</t>
  </si>
  <si>
    <t>DRV8833 Data Sheet (TI)</t>
  </si>
  <si>
    <t>TCRT5000 Data Sheet (TI)</t>
  </si>
  <si>
    <t>JS2622 and js2622S models</t>
  </si>
  <si>
    <t>Mini Sumo, from design to competing in Robot SM 2019</t>
  </si>
  <si>
    <t>Few examples of Mini Sumo robot competition strategies</t>
  </si>
  <si>
    <t>Mini Sumo Interface</t>
  </si>
  <si>
    <t>QRE1113 Reflective Optical Sensor (DigiKey)</t>
  </si>
  <si>
    <t>QRE1113  Line Sensor Breakout (SparkFun)</t>
  </si>
  <si>
    <t>QRE1113 Photointerrupter Reflective Phototransistor (Amazon)</t>
  </si>
  <si>
    <t>Bluetooth Module</t>
  </si>
  <si>
    <t>Unified Sumo Robot Rules (RoboGames)</t>
  </si>
  <si>
    <t>cm</t>
  </si>
  <si>
    <t>   Laminate/Melamine coated wood</t>
  </si>
  <si>
    <t>Height</t>
  </si>
  <si>
    <t>Material</t>
  </si>
  <si>
    <t>Width</t>
  </si>
  <si>
    <t>Seperation</t>
  </si>
  <si>
    <t>Border Width</t>
  </si>
  <si>
    <t>Unlimited</t>
  </si>
  <si>
    <t>Requirements for Robots (Mini Sumo)</t>
  </si>
  <si>
    <t>Dohyo Specifications (Mini Sumo)</t>
  </si>
  <si>
    <t>B12</t>
  </si>
  <si>
    <t>B13</t>
  </si>
  <si>
    <t>B14</t>
  </si>
  <si>
    <t>B15</t>
  </si>
  <si>
    <t>A8</t>
  </si>
  <si>
    <t>A9</t>
  </si>
  <si>
    <t>A10</t>
  </si>
  <si>
    <t>A11</t>
  </si>
  <si>
    <t>A12</t>
  </si>
  <si>
    <t>A15</t>
  </si>
  <si>
    <t>B3</t>
  </si>
  <si>
    <t>B4</t>
  </si>
  <si>
    <t>B5</t>
  </si>
  <si>
    <t>B6</t>
  </si>
  <si>
    <t>B7</t>
  </si>
  <si>
    <t>B8</t>
  </si>
  <si>
    <t>B9</t>
  </si>
  <si>
    <t>3V3</t>
  </si>
  <si>
    <t>C13</t>
  </si>
  <si>
    <t>C14</t>
  </si>
  <si>
    <t>C15</t>
  </si>
  <si>
    <t>B0</t>
  </si>
  <si>
    <t>B1</t>
  </si>
  <si>
    <t>B10</t>
  </si>
  <si>
    <t>B11</t>
  </si>
  <si>
    <t>B2</t>
  </si>
  <si>
    <t>PKG NUM</t>
  </si>
  <si>
    <t>PORT PIN</t>
  </si>
  <si>
    <t>PB12</t>
  </si>
  <si>
    <t>PB13</t>
  </si>
  <si>
    <t>PB14</t>
  </si>
  <si>
    <t>PB15</t>
  </si>
  <si>
    <t>PA8</t>
  </si>
  <si>
    <t>PA9</t>
  </si>
  <si>
    <t>PA10</t>
  </si>
  <si>
    <t>PA11</t>
  </si>
  <si>
    <t>PA12</t>
  </si>
  <si>
    <t>PA15</t>
  </si>
  <si>
    <t>PB6</t>
  </si>
  <si>
    <t>PB7</t>
  </si>
  <si>
    <t>PB8</t>
  </si>
  <si>
    <t>PB9</t>
  </si>
  <si>
    <t>PC13</t>
  </si>
  <si>
    <t>PC14</t>
  </si>
  <si>
    <t>PC15</t>
  </si>
  <si>
    <t>PA0</t>
  </si>
  <si>
    <t>PA1</t>
  </si>
  <si>
    <t>PA2</t>
  </si>
  <si>
    <t>PA3</t>
  </si>
  <si>
    <t>PA4</t>
  </si>
  <si>
    <t>PA5</t>
  </si>
  <si>
    <t>PA6</t>
  </si>
  <si>
    <t>PA7</t>
  </si>
  <si>
    <t>3VB</t>
  </si>
  <si>
    <t>PB10</t>
  </si>
  <si>
    <t>PB11</t>
  </si>
  <si>
    <t>NRST</t>
  </si>
  <si>
    <t>VBAT</t>
  </si>
  <si>
    <t>SCL1</t>
  </si>
  <si>
    <t>SDA1</t>
  </si>
  <si>
    <t>TX1</t>
  </si>
  <si>
    <t>RX1</t>
  </si>
  <si>
    <t>RX2</t>
  </si>
  <si>
    <t>TX2</t>
  </si>
  <si>
    <t>TX3</t>
  </si>
  <si>
    <t>RX3</t>
  </si>
  <si>
    <t>ADC8</t>
  </si>
  <si>
    <t>ADC9</t>
  </si>
  <si>
    <t>SCL2</t>
  </si>
  <si>
    <t>SDA2</t>
  </si>
  <si>
    <t>MISO2</t>
  </si>
  <si>
    <t>MOSI2</t>
  </si>
  <si>
    <t>MISO1</t>
  </si>
  <si>
    <t>MOSI1</t>
  </si>
  <si>
    <t>USB-</t>
  </si>
  <si>
    <t>USB+</t>
  </si>
  <si>
    <t>JTDI</t>
  </si>
  <si>
    <t>JTDO</t>
  </si>
  <si>
    <t>JTRST</t>
  </si>
  <si>
    <t>SMBAI1</t>
  </si>
  <si>
    <t>T4C3</t>
  </si>
  <si>
    <t>T4C4</t>
  </si>
  <si>
    <t>SMBAI2</t>
  </si>
  <si>
    <t>SCK2</t>
  </si>
  <si>
    <t>SCK1</t>
  </si>
  <si>
    <t>CK1</t>
  </si>
  <si>
    <t>#81</t>
  </si>
  <si>
    <t>#82</t>
  </si>
  <si>
    <t>Flat Length</t>
  </si>
  <si>
    <t>FORWARD</t>
  </si>
  <si>
    <t>Micro Line Sensor ML1 QRE1113 (JSUMO)</t>
  </si>
  <si>
    <t>Force</t>
  </si>
  <si>
    <t>Torque</t>
  </si>
  <si>
    <t>gf</t>
  </si>
  <si>
    <t>FingerTech "Gold Spark" 16mm Gearmotor</t>
  </si>
  <si>
    <t>FingerTech "Silver Spark" 16mm Gearmotor</t>
  </si>
  <si>
    <t>FingerTech Mini-Sumo Wheels</t>
  </si>
  <si>
    <t>N20 + ESC Brushed Motor (Robotmatter)</t>
  </si>
  <si>
    <t>Venom - 60 W Balance Charger/Discharger (Amazon)</t>
  </si>
  <si>
    <t>Lipo Battery 2S 35C 1100mAh  (Amazon)</t>
  </si>
  <si>
    <t>30A ESC, 2khz, For Brushed Motor wo/Brake (Amazon)</t>
  </si>
  <si>
    <t>Lipo Safe Bag (Amazon)</t>
  </si>
  <si>
    <t>Robot Tank Chassis</t>
  </si>
  <si>
    <t>8 x AA Battery Holder, 2 pieces</t>
  </si>
  <si>
    <t>VL53L0X Ranging Sensor Module GY-530, 5 Pieces</t>
  </si>
  <si>
    <t>TCRT5000 Reflective Optical Sensor, 50 Pieces</t>
  </si>
  <si>
    <t>TCA9548A 8CH I2C IIC Multiplexer,10 Pieces</t>
  </si>
  <si>
    <t>CD74HC4067  6CH Analog Digital Multiplexer, 5 Pieces</t>
  </si>
  <si>
    <t>3 Button Desktop PS/2 Optical Scroll Mouse</t>
  </si>
  <si>
    <t>MEGA R3 Board ATmega 2560</t>
  </si>
  <si>
    <t>MEAG Sensor Shield Sensor Expansion Board</t>
  </si>
  <si>
    <t>DC 6V 500RPM Speed Reduction Motor N20, 2 Pieces</t>
  </si>
  <si>
    <t>DRV8833 Dual Motor Driver, 3 Pieces</t>
  </si>
  <si>
    <t>4 AA Battery Holder, 2 Pieces</t>
  </si>
  <si>
    <t xml:space="preserve">30AWG Wire Wrapping Kit </t>
  </si>
  <si>
    <t>PCB Board Kit</t>
  </si>
  <si>
    <t>M2 Socket Head Cap Screw, Nuts, and  Washer Assortment</t>
  </si>
  <si>
    <t>Silicone Cable Ties</t>
  </si>
  <si>
    <t>Self Fusing Silicone Tape</t>
  </si>
  <si>
    <t>Countersunk lat Head Phillips Screw Assortments, M1.4/1.7/2/2.5/3</t>
  </si>
  <si>
    <t>DC 6V 1000RPM Speed Reduction Motor N20, 2 Pieces</t>
  </si>
  <si>
    <t>SN-28B Dupont Crimping Tool</t>
  </si>
  <si>
    <t>DC 6V 250RPM Speed Reduction Motor N20, 2 Pieces</t>
  </si>
  <si>
    <t>Metric M2 M3 M4 Flat Head Screws</t>
  </si>
  <si>
    <t>2.54mm Pitch Wire-to-Wire Dupont Connector Kit</t>
  </si>
  <si>
    <t>8x12cm Double Sided PCB Board</t>
  </si>
  <si>
    <t>PCF8575 16CH IO Expander Board Module I2C, 3 Pieces</t>
  </si>
  <si>
    <t>270 ohm Resistor 1/4w, 100 Pieces</t>
  </si>
  <si>
    <t>10K ohm Resistor 1/4w, 100 Pieces</t>
  </si>
  <si>
    <t>14G Surgical Steel Balls, Threaded, 1.6|3|4|5|6|8 mm, 25 Pieces</t>
  </si>
  <si>
    <t>3D ABS Printer Filament, Black</t>
  </si>
  <si>
    <t>3D ABS Printer Filament, Green</t>
  </si>
  <si>
    <t>Flat Washers Kit M2 M2.5 M3 M4 M5 M6 M8 M10</t>
  </si>
  <si>
    <t>Silicone Finger Cover, 30 Pieces</t>
  </si>
  <si>
    <t>Success Using the JY-MCU (linvor) Bluetooth Module</t>
  </si>
  <si>
    <t>Getting Bluetooth Working with JY-MCU BT_BOARD V1.06</t>
  </si>
  <si>
    <t>hc-05 bluetooth module</t>
  </si>
  <si>
    <t>Bluecore CSR Ext 4</t>
  </si>
  <si>
    <t>Other names:</t>
  </si>
  <si>
    <t>Programming bluetooth module JY-MCU v1.06</t>
  </si>
  <si>
    <t>hc-06 bluetooth module shold report as LINVOR</t>
  </si>
  <si>
    <t>Default code for pairing is "1234</t>
  </si>
  <si>
    <t>JY-MCU V1.06 Bluetooth-UART modul</t>
  </si>
  <si>
    <t>HC-06 Bluetooth Module</t>
  </si>
  <si>
    <t>Control LED with Bluetooth!</t>
  </si>
  <si>
    <t>HC-06 Bluetooth 2.0 SPP Wireless BT Module (Amazon)</t>
  </si>
  <si>
    <t>Pins</t>
  </si>
  <si>
    <t>Sensor Asm, 5 Sensors</t>
  </si>
  <si>
    <t>Distance Sensors, Left, Right, and Back</t>
  </si>
  <si>
    <t>Line Sensors</t>
  </si>
  <si>
    <t>1X4</t>
  </si>
  <si>
    <t>Motor Signals</t>
  </si>
  <si>
    <t>1X2</t>
  </si>
  <si>
    <t>Motor Power</t>
  </si>
  <si>
    <t>2X6</t>
  </si>
  <si>
    <t>PCB Power</t>
  </si>
  <si>
    <t>Arduino Pinout Diagrams</t>
  </si>
  <si>
    <t>HC-06</t>
  </si>
  <si>
    <t>Arduino Brushless Motor Control Tutorial | ESC | BLDC</t>
  </si>
  <si>
    <t>how to alternate between forward and reverse of a brushed motor with ESC</t>
  </si>
  <si>
    <t>Continuous</t>
  </si>
  <si>
    <t>Peak</t>
  </si>
  <si>
    <t>Per Channel Current</t>
  </si>
  <si>
    <t>Brushed ESC Motor Speed Controller, 2 Pieces</t>
  </si>
  <si>
    <t>2S, 35C, 1100mAh Lipo Battery, 2 Pieces</t>
  </si>
  <si>
    <t>Venom Power Pro 4 Charger, 60W, Fast Charge LiPo Batteries</t>
  </si>
  <si>
    <t>Fireproof Lipo Safe Bag, 2 Pieces</t>
  </si>
  <si>
    <t>Crimping Tool Kit, 2.54mm Dupont, 2.54mm JST-XH, and Crimper</t>
  </si>
  <si>
    <t>SparkFun Line Sensor Breakout - QRE1113 (Analog)</t>
  </si>
  <si>
    <t>SparkFun Line Sensor Breakout - QRE1113 (Digital)</t>
  </si>
  <si>
    <t>QRE1113 Line Sensor Breakout (Digital), 5 Pieces</t>
  </si>
  <si>
    <t>6 Pin 2 Position DPDT Vertical Micro Slide Switch, 50 Pieces</t>
  </si>
  <si>
    <t>T-Plug Deans Style to EC3 Male Female Connector, 4 Pieces</t>
  </si>
  <si>
    <t>Deans T Male to JST Male Adapter, 3 Pieces</t>
  </si>
  <si>
    <t>1X8</t>
  </si>
  <si>
    <t>QTY</t>
  </si>
  <si>
    <t>1X3</t>
  </si>
  <si>
    <t>MPU9250 9-Axis 9 DOF Gyroscope Acceleration Magnetic Sensor (Amazon)</t>
  </si>
  <si>
    <t>Arduino and MPU6050 Accelerometer and Gyroscope Tutorial</t>
  </si>
  <si>
    <t>TCA9548A I2C Multiplexer Module - with Arduino and NodeMCU</t>
  </si>
  <si>
    <t>TCA9548A (TI)</t>
  </si>
  <si>
    <t>TCA9548A 8CH I2C Multiplexer (Adafruit)</t>
  </si>
  <si>
    <t>6 Pin 2 Position DPDT Vertical Micro Slide Switch (Amazon)</t>
  </si>
  <si>
    <t>ADNS2620 Mouse Sensor Evaluation Board (Sparkfun)</t>
  </si>
  <si>
    <t>MPU-9250 Hookup Guide (Sparkfun)</t>
  </si>
  <si>
    <t>GY-9250 MPU9250 Accelerometer, Gyroscope and Magnetometer Sensor With 16 Bit AD Converter  (Amazon) [ORIGINAL PURCHASE]</t>
  </si>
  <si>
    <t>Quaternion Compass</t>
  </si>
  <si>
    <t>TCA9548A_I2C_Address_Scanner</t>
  </si>
  <si>
    <t>I2C_Address_Scanner</t>
  </si>
  <si>
    <t>TCA9548A_VL53L0X_Continuous_Reading_Example</t>
  </si>
  <si>
    <t>TCA9548A_VL53L0X_Single_Reading_Example</t>
  </si>
  <si>
    <t>Code</t>
  </si>
  <si>
    <t>VL53L0X (AdaFruit)</t>
  </si>
  <si>
    <t>VL530X (Pololu)</t>
  </si>
  <si>
    <t>VL53L0X (ST)</t>
  </si>
  <si>
    <t>hc06_test</t>
  </si>
  <si>
    <t>MPU6050_Example</t>
  </si>
  <si>
    <t>Source Arduino Nano VSCode</t>
  </si>
  <si>
    <t>MPU9250_Example</t>
  </si>
  <si>
    <t>PS2_MOUSE</t>
  </si>
  <si>
    <t>Source Arduino Mega2560 VSCode</t>
  </si>
  <si>
    <t>DRV8833_DEMO_1</t>
  </si>
  <si>
    <t>DRV8833_Library_Demo_1</t>
  </si>
  <si>
    <t>VL53L0X_Adafruit</t>
  </si>
  <si>
    <t>VL53L0X_Pololu</t>
  </si>
  <si>
    <t>VL53L0x_Sunfounder</t>
  </si>
  <si>
    <t>EasyEDA - Online PCB Design Tool</t>
  </si>
  <si>
    <t>Optimal sensing distance: 0.125" (3mm)</t>
  </si>
  <si>
    <t>25mA supply current</t>
  </si>
  <si>
    <t>QMC5883L Triple Axis Compass Magnetometer Sensor, 5 Pieces</t>
  </si>
  <si>
    <t>22 Gauge Silicone Wire Kit 10 Color Each 30 ft</t>
  </si>
  <si>
    <t>M2 x 4/6/8/10/12/16/20mm Button Head Socket Cap Screws</t>
  </si>
  <si>
    <t>QRE1113</t>
  </si>
  <si>
    <t>MPU9250</t>
  </si>
  <si>
    <t>9 axis Accelerometer</t>
  </si>
  <si>
    <t>Free Diameter</t>
  </si>
  <si>
    <t>SPEED</t>
  </si>
  <si>
    <t>REVERSE</t>
  </si>
  <si>
    <t>Motor</t>
  </si>
  <si>
    <t>Micro Gear Motor 6VDC  500 RPM</t>
  </si>
  <si>
    <t>motor_state(unit8_t mode, unit8_t speed)</t>
  </si>
  <si>
    <t>#define MOTOR_MODE_BRAKE 0</t>
  </si>
  <si>
    <t>#define MOTOR_MODE_COAST 1</t>
  </si>
  <si>
    <t>#define MOTOR_MODE_FORWARD 2</t>
  </si>
  <si>
    <t>#define MOTOR_MODE_REVERSE 3</t>
  </si>
  <si>
    <t>Line Sensing. QRE1113 Reflectance Sensor + Arduino</t>
  </si>
  <si>
    <t>EIA96</t>
  </si>
  <si>
    <t>01A</t>
  </si>
  <si>
    <t>01C</t>
  </si>
  <si>
    <t>3 Digit EIA</t>
  </si>
  <si>
    <t>Ohm</t>
  </si>
  <si>
    <t>Resistor Codes</t>
  </si>
  <si>
    <t>MIN</t>
  </si>
  <si>
    <t>MAX</t>
  </si>
  <si>
    <t>ADC</t>
  </si>
  <si>
    <t xml:space="preserve"> it takes about 100 microseconds (0.0001 s) to read an analog input</t>
  </si>
  <si>
    <t>Create schematic from breadboard prototype &amp; dev boards (Part 1) // KiCad, Arduino, LoRa, GPS, E-ink</t>
  </si>
  <si>
    <t>Footprint</t>
  </si>
  <si>
    <t>New Project</t>
  </si>
  <si>
    <t>Schematic</t>
  </si>
  <si>
    <t>Place components</t>
  </si>
  <si>
    <t>Add wires</t>
  </si>
  <si>
    <t>Annotate</t>
  </si>
  <si>
    <t>Assign footprints</t>
  </si>
  <si>
    <t>Perform electrical rules check</t>
  </si>
  <si>
    <t>Generate netlist</t>
  </si>
  <si>
    <t>Layout Printed Circuit Board</t>
  </si>
  <si>
    <t>Read Net List</t>
  </si>
  <si>
    <t>Quickstart Intro to Kicad - Design a board in 5 minutes</t>
  </si>
  <si>
    <t>Kicad Beginner Tutorial- A Traffic Light for Arduino ( RE-UPLOADED, Twice )</t>
  </si>
  <si>
    <t>Sschematic File</t>
  </si>
  <si>
    <t>PCB File</t>
  </si>
  <si>
    <t>Symbols</t>
  </si>
  <si>
    <t>Components</t>
  </si>
  <si>
    <t>Add Symbols</t>
  </si>
  <si>
    <t>Rotate</t>
  </si>
  <si>
    <t>Duplicate</t>
  </si>
  <si>
    <t>ctrl+d</t>
  </si>
  <si>
    <t>r</t>
  </si>
  <si>
    <t>m</t>
  </si>
  <si>
    <t>Move</t>
  </si>
  <si>
    <t>Perform electric rules check</t>
  </si>
  <si>
    <t>PCB Tool</t>
  </si>
  <si>
    <t>Import components</t>
  </si>
  <si>
    <t>Edge Cuts</t>
  </si>
  <si>
    <t>Move components</t>
  </si>
  <si>
    <t>Move traces</t>
  </si>
  <si>
    <t>FSilk</t>
  </si>
  <si>
    <t>How to design custom Footprints &amp; Symbols in Kicad</t>
  </si>
  <si>
    <t>kg/m^3</t>
  </si>
  <si>
    <t>Lead</t>
  </si>
  <si>
    <t>Steel</t>
  </si>
  <si>
    <t>mm^3</t>
  </si>
  <si>
    <t>Volume</t>
  </si>
  <si>
    <t>Battery power input 6V at VIN pin get 3.6V out at 5V pin.</t>
  </si>
  <si>
    <t>USB power input get 4.7V at 5V pin.</t>
  </si>
  <si>
    <t>The 5V regulator needs over 7V to its input to regulate properly.</t>
  </si>
  <si>
    <t>If you have regulated 5V, feed it to the 5V pin</t>
  </si>
  <si>
    <t>1A LOW DROPOUT VOLTAGE REGULATOR</t>
  </si>
  <si>
    <t>AMS1117 5.0</t>
  </si>
  <si>
    <t>As long as the voltage is less than 5.50V connect to 5V</t>
  </si>
  <si>
    <t>why does the 5v output give me 3.80?</t>
  </si>
  <si>
    <t>The Vin pin goes to the onboard 5V regulator.</t>
  </si>
  <si>
    <t>NOT PURCHASED</t>
  </si>
  <si>
    <t>ORDER</t>
  </si>
  <si>
    <t>Cost</t>
  </si>
  <si>
    <t>BOM</t>
  </si>
  <si>
    <t>QRE1113 Line Sensor Breakout, Digital (Amazon)</t>
  </si>
  <si>
    <t>Silicone Cable Ties, 100 Pieces (Amazon)</t>
  </si>
  <si>
    <t>Stepdown Voltage Regulator, 6V to 24V Input 5V output (Amazon)</t>
  </si>
  <si>
    <t>Dip Switches Kit, 1 to 10 position, 41 Pieces</t>
  </si>
  <si>
    <t>Fasteners</t>
  </si>
  <si>
    <t>Filament</t>
  </si>
  <si>
    <t>Wire</t>
  </si>
  <si>
    <t>Connectors</t>
  </si>
  <si>
    <t>R</t>
  </si>
  <si>
    <t>I</t>
  </si>
  <si>
    <t>Sensor</t>
  </si>
  <si>
    <t>Continuous Forward Current</t>
  </si>
  <si>
    <t>Reverse Voltage</t>
  </si>
  <si>
    <t>P</t>
  </si>
  <si>
    <t>mW</t>
  </si>
  <si>
    <t>Power Dissipation</t>
  </si>
  <si>
    <t>Min</t>
  </si>
  <si>
    <t>Max</t>
  </si>
  <si>
    <t>Voltage</t>
  </si>
  <si>
    <t>Current</t>
  </si>
  <si>
    <t>https://diyi0t.com/arduino-nano-tutorial/</t>
  </si>
  <si>
    <t>Time-of-flight LIDAR with VL53L0X ?</t>
  </si>
  <si>
    <t>Right Angle JST Pin Header, 2/3/4/5 Pin, 40 Pieces</t>
  </si>
  <si>
    <t>Dip Switches Kit In Box 1 2 3 4 5 6 7 8 9 10 Way</t>
  </si>
  <si>
    <t>6-24V to 5V 1.5A Step-Down Regulator Module</t>
  </si>
  <si>
    <t>3 Pins AMS1117-3.3 DC 4.75V-12V to 3.3V Voltage Regulator Step Down Power Supply Buck Module 800mA</t>
  </si>
  <si>
    <t>Digital Laser Photo Tachometer Non Contact RPM Tach</t>
  </si>
  <si>
    <t>T-Plug Connectors Male &amp; Female Deans Style w/Shrink Tubing</t>
  </si>
  <si>
    <t>A Closer Look at Kinematic Movement</t>
  </si>
  <si>
    <t>Getting in Position</t>
  </si>
  <si>
    <t>M1.6 x 0.35</t>
  </si>
  <si>
    <t>#55</t>
  </si>
  <si>
    <t>M2 x 0.4</t>
  </si>
  <si>
    <t>#52</t>
  </si>
  <si>
    <t>M2.5 x 0.45</t>
  </si>
  <si>
    <t>#46</t>
  </si>
  <si>
    <t>M3 x 0.5</t>
  </si>
  <si>
    <t>#39</t>
  </si>
  <si>
    <t>M3.5 x 0.6</t>
  </si>
  <si>
    <t>#32</t>
  </si>
  <si>
    <t>M4 x 0.7</t>
  </si>
  <si>
    <t>#30</t>
  </si>
  <si>
    <t>M5 x 0.8</t>
  </si>
  <si>
    <t>#19</t>
  </si>
  <si>
    <t>M6 x 1</t>
  </si>
  <si>
    <t>#8</t>
  </si>
  <si>
    <t>M8 x 1.25</t>
  </si>
  <si>
    <t>M8 x 1</t>
  </si>
  <si>
    <t>J</t>
  </si>
  <si>
    <t>M10 x 1.5</t>
  </si>
  <si>
    <t>M10 x 1.25</t>
  </si>
  <si>
    <t>M12 x 1.75</t>
  </si>
  <si>
    <t>13/32</t>
  </si>
  <si>
    <t>M12 x 1.25</t>
  </si>
  <si>
    <t>27/64</t>
  </si>
  <si>
    <t>M14 x 2</t>
  </si>
  <si>
    <t>15/32</t>
  </si>
  <si>
    <t>M14 x 1.5</t>
  </si>
  <si>
    <t>M16 x 2</t>
  </si>
  <si>
    <t>35/64</t>
  </si>
  <si>
    <t>M16 x 1.5</t>
  </si>
  <si>
    <t>37/64</t>
  </si>
  <si>
    <t>M18 x 2.5</t>
  </si>
  <si>
    <t>39/64</t>
  </si>
  <si>
    <t>M18 x 1.5</t>
  </si>
  <si>
    <t>21/32</t>
  </si>
  <si>
    <t>M20 x 2.5</t>
  </si>
  <si>
    <t>M20 x 1.5</t>
  </si>
  <si>
    <t>47/64</t>
  </si>
  <si>
    <t>M22 x 2.5</t>
  </si>
  <si>
    <t>49/64</t>
  </si>
  <si>
    <t>M22 x 1.5</t>
  </si>
  <si>
    <t>13/16</t>
  </si>
  <si>
    <t>M24 x 3</t>
  </si>
  <si>
    <t>53/64</t>
  </si>
  <si>
    <t>M24 x 2</t>
  </si>
  <si>
    <t>M27 x 3</t>
  </si>
  <si>
    <t>15/16</t>
  </si>
  <si>
    <t>M27 x 2</t>
  </si>
  <si>
    <t>11/32</t>
  </si>
  <si>
    <t>1/2</t>
  </si>
  <si>
    <t>11/16</t>
  </si>
  <si>
    <t>7/8</t>
  </si>
  <si>
    <t>TAP SIZE</t>
  </si>
  <si>
    <t>MAJOR DIA</t>
  </si>
  <si>
    <t>PITCH</t>
  </si>
  <si>
    <t>DRILL SIZE</t>
  </si>
  <si>
    <t>https://cad.onshape.com/documents/3d6836a9e407385e270aa9a2/w/f43087561298757ccf2925c0/e/8ca2171e1bd1a192518ae066</t>
  </si>
  <si>
    <t>MAX14870 Single Brushed DC Motor Driver Carrier (Pololu)</t>
  </si>
  <si>
    <t>PMW3360 Motion Sensor (Tindie) $29.99</t>
  </si>
  <si>
    <t>Teensy® 4.1 Development Board  (PJRC)</t>
  </si>
  <si>
    <t>Teensy 4.1 (with Pins) (Amazon) $49.99</t>
  </si>
  <si>
    <t>mA*h</t>
  </si>
  <si>
    <t>2s 30c 400 mAh 38x19x19</t>
  </si>
  <si>
    <t>2s 50c 2200mAh 7.4V Lipo Battery 55x30x16.6</t>
  </si>
  <si>
    <t>Load</t>
  </si>
  <si>
    <t>h</t>
  </si>
  <si>
    <t>Time, Operational</t>
  </si>
  <si>
    <t>The PS/2 Mouse Interface</t>
  </si>
  <si>
    <t>Mouse</t>
  </si>
  <si>
    <t>Interfacing an Arduino With a Mouse Sensor (ADNS-3050)</t>
  </si>
  <si>
    <t>D+</t>
  </si>
  <si>
    <t>D-</t>
  </si>
  <si>
    <t>Measure Movement on your Arduino with a Mouse - How to connect a standard mouse to an Arduino (YouTube)</t>
  </si>
  <si>
    <t>Arduino-PS2-Mouse-Handler (GitHub)</t>
  </si>
  <si>
    <t>An Optical Mouse Sensor as an extension for LEGO NXT</t>
  </si>
  <si>
    <t>Cross Locking Tweezers Set, 6 Pieces</t>
  </si>
  <si>
    <t>Precision Reverse Ceramic Tweezers Non-Conductive, Heat Resistant, Anti-Magnetic, 3 Pieces</t>
  </si>
  <si>
    <t>Metric Micro Drill Bit Set</t>
  </si>
  <si>
    <t>Metric Micro Taps  Straight Flute Hand Tap Set M1-M3.5, 10 Pieces</t>
  </si>
  <si>
    <t>Pick Set Double Pointed, 4 Pieces</t>
  </si>
  <si>
    <t>400mAh 2S 7.4V 30C LiPo Battery Pack</t>
  </si>
  <si>
    <t>Straight Single Row Breakable PCB Board 40Pin, 7 Colors, 10mm and 17mm Needles</t>
  </si>
  <si>
    <t>I2C Display Module 0.91 Inch I2C OLED Display Module Blue, 2 Pieces</t>
  </si>
  <si>
    <t>KA2 might be a compatible replacement for A2636 and A2637 if that's any help</t>
  </si>
  <si>
    <t>DIY Sumo Robot / Robot sumo yasash</t>
  </si>
  <si>
    <t>An Intro to KiCad – Part 2: Create a Schematic Symbol | DigiKey</t>
  </si>
  <si>
    <t>An Intro to KiCad – Part 3: Schematic Capture | DigiKey</t>
  </si>
  <si>
    <t>An Intro to KiCad – Part 4: Create a Footprint | DigiKey</t>
  </si>
  <si>
    <t>Connecting batteries in series or parallel (LIPO)</t>
  </si>
  <si>
    <t>operating voltage range of 4.5 V to 36 V and can deliver a continuous 1.7 A (2.5 A peak) to a single brushed DC motor</t>
  </si>
  <si>
    <t>uxcell DC 6V 16GA 600RPM Gear Box Dia Robot Micro Geared Motor Silver Tone</t>
  </si>
  <si>
    <t>Venom Fly 30C 3S 450mAh 11.1V LiPo Battery with JST Plug</t>
  </si>
  <si>
    <t>PMW3389 Motion Sensor (Tindie) $29.99</t>
  </si>
  <si>
    <t>TOUCH</t>
  </si>
  <si>
    <t>CS1</t>
  </si>
  <si>
    <t>CS0</t>
  </si>
  <si>
    <t>MOSI0</t>
  </si>
  <si>
    <t>MISO0</t>
  </si>
  <si>
    <t>SCK0</t>
  </si>
  <si>
    <t>SCL0</t>
  </si>
  <si>
    <t>SDA0</t>
  </si>
  <si>
    <t>DAC</t>
  </si>
  <si>
    <t>Teensy LC Development Board $13.50</t>
  </si>
  <si>
    <t>3D PS/2 CMOS optical mouse single chip</t>
  </si>
  <si>
    <t>Staggered DIP12 type</t>
  </si>
  <si>
    <t>Apexone Microelectronics</t>
  </si>
  <si>
    <t>File &gt; New Library …</t>
  </si>
  <si>
    <t>Add to Library Table &gt; Project</t>
  </si>
  <si>
    <t>New Library &gt; Navigate to folder and provide new library name.</t>
  </si>
  <si>
    <t>File extension will be  *.kicad_sym</t>
  </si>
  <si>
    <t>KiCad &gt; Symbol Editor</t>
  </si>
  <si>
    <t>3 Button Desktop PS/2 Optical Scroll Mouse (Amazon) $7.95</t>
  </si>
  <si>
    <t>Part Inside is KA2.B. Part A2633 has matching pins and supporting component schematic.</t>
  </si>
  <si>
    <t>A2633</t>
  </si>
  <si>
    <t>KiCad &gt; Schematic Editor</t>
  </si>
  <si>
    <t>Note see free circuit simulation program LTSpice.</t>
  </si>
  <si>
    <t>Place Component &gt; Select a component from one of the libraries &gt; Position as desired</t>
  </si>
  <si>
    <t>Repeat placing compnents</t>
  </si>
  <si>
    <t>Mouse over a component and press v to change the value.</t>
  </si>
  <si>
    <t>Add no connection flags</t>
  </si>
  <si>
    <t>Add flags:</t>
  </si>
  <si>
    <t>Add ground flags</t>
  </si>
  <si>
    <t>Add power flags</t>
  </si>
  <si>
    <t>INSert Labels and wires with one key! | KiCad 6.x Quick Tips #2</t>
  </si>
  <si>
    <t xml:space="preserve">
KiCad 5 (Part 17) Hierarchical Labels &amp; Pins</t>
  </si>
  <si>
    <t>HC-05 Bluetooth Module</t>
  </si>
  <si>
    <t>MAX14870 Single DC Motor Driver Assy</t>
  </si>
  <si>
    <t>OLED_0.91_128x32</t>
  </si>
  <si>
    <t>pololu-5v-1a-step-down-voltage-regulator-d24v10f5</t>
  </si>
  <si>
    <t>Turnigy nano-tech 450mAh 3S 65C Lipo (49x28.5x16mm)</t>
  </si>
  <si>
    <t>MicroStart Sumo &amp; Minisumo Robot Start Module $5.95</t>
  </si>
  <si>
    <t>TL3305BF260QG</t>
  </si>
  <si>
    <t>Teensy 3_5/3_6</t>
  </si>
  <si>
    <t>CL-SB-12C-02</t>
  </si>
  <si>
    <t>qtr-3rc-reflectance-sensor</t>
  </si>
  <si>
    <t>JS40F Digital Distance Sensor</t>
  </si>
  <si>
    <t>PMW3360 Motion Sensor</t>
  </si>
  <si>
    <t>Decay Mode</t>
  </si>
  <si>
    <t>Slow Decay Mode, can be used to quickly stop a spinning motor and provide more precision of the motor’s movement.</t>
  </si>
  <si>
    <t>As a rule of thumb, most small brushed DC motors will operate nicely with a PWM frequency of 50Hz to 100Hz and slow decay mode.</t>
  </si>
  <si>
    <t>How To Change the PWM Frequency Of Arduino Nano</t>
  </si>
  <si>
    <t>How To Paint MDF! Do this to your MDF for a perfect painted finish!</t>
  </si>
  <si>
    <t>ls_get_state_front</t>
  </si>
  <si>
    <t>ls_get_state_back</t>
  </si>
  <si>
    <t>104 ceramic capacitotr (100 nF)</t>
  </si>
  <si>
    <t>int drive_get_state(void)</t>
  </si>
  <si>
    <t>void ds_report_values(void)</t>
  </si>
  <si>
    <t>void ds_report_value(int index)</t>
  </si>
  <si>
    <t>void ds_update_sensors(void)</t>
  </si>
  <si>
    <t>void ds_update_sensor(int index)</t>
  </si>
  <si>
    <t>void ds_setup_sensors(void)</t>
  </si>
  <si>
    <t>void ds_setup_sensor(int index)</t>
  </si>
  <si>
    <t>void ls_report_values(void)</t>
  </si>
  <si>
    <t>void ls_report_value(int index)</t>
  </si>
  <si>
    <t>void ls_update_sensors(void)</t>
  </si>
  <si>
    <t>void ls_update_sensor(int index)</t>
  </si>
  <si>
    <t>int ls_read_sensor(int index)</t>
  </si>
  <si>
    <t>void ls_setup_sensors(void)</t>
  </si>
  <si>
    <t>int ls_get_state_sensor(int index)</t>
  </si>
  <si>
    <t>int ls_get_state_sensors(void)</t>
  </si>
  <si>
    <t>int  ls_state_all</t>
  </si>
  <si>
    <t>int ds_get_state_sensor(int index)</t>
  </si>
  <si>
    <t>int ds_get_state_sensors(void)</t>
  </si>
  <si>
    <t>uint16_t ds_read_sensor(int index)</t>
  </si>
  <si>
    <t>uint16_t ds_values[DS_COUNT]</t>
  </si>
  <si>
    <t>VL53L0X ds_sensors[DS_COUNT]</t>
  </si>
  <si>
    <t>int ls_sensors[LS_COUNT]</t>
  </si>
  <si>
    <t>int ls_values[LS_COUNT]</t>
  </si>
  <si>
    <t>void drive_brake(void)</t>
  </si>
  <si>
    <t>void drive_coast(void)</t>
  </si>
  <si>
    <t>void drive_forward(int speed)</t>
  </si>
  <si>
    <t>void drive_backward(int speed)</t>
  </si>
  <si>
    <t>void drive_rotate_right(int speed)</t>
  </si>
  <si>
    <t>void drive_rotate_left(int speed)</t>
  </si>
  <si>
    <t>void drive_steer_left(int speed, int speed_steer)</t>
  </si>
  <si>
    <t>void drive_steer_right(int speed, int speed_steer)</t>
  </si>
  <si>
    <t>int drive_state = 0</t>
  </si>
  <si>
    <t>void drive_update_state(int state)</t>
  </si>
  <si>
    <t>int ds_state_all</t>
  </si>
  <si>
    <t>int ls_state_all_old</t>
  </si>
  <si>
    <t>int drive_state_old</t>
  </si>
  <si>
    <t>int ds_state_all_old</t>
  </si>
  <si>
    <t>bool ds_report_state_change_name(void)</t>
  </si>
  <si>
    <t>bool ls_report_state_change_name(void)</t>
  </si>
  <si>
    <t>void robot_update_sm(void)</t>
  </si>
  <si>
    <t>void robot_report_state_name(int state)</t>
  </si>
  <si>
    <t>bool robot_report_state_change_name(void)</t>
  </si>
  <si>
    <t>int robot_state</t>
  </si>
  <si>
    <t>int robot_state_old</t>
  </si>
  <si>
    <t>void ls_report_state_name_sensors(int state)</t>
  </si>
  <si>
    <t>void ds_report_state_name_sensors(int state)</t>
  </si>
  <si>
    <t>`</t>
  </si>
  <si>
    <t>How to program the HC-06 Bluetooth module</t>
  </si>
  <si>
    <t>HC-06 Bluetooth Module Troubleshooting</t>
  </si>
  <si>
    <t>hc01.comV2.0</t>
  </si>
  <si>
    <t>AT+VERSION</t>
  </si>
  <si>
    <t>AT+BAUD4</t>
  </si>
  <si>
    <t>AT+BAUD8</t>
  </si>
  <si>
    <t>set to 115200bps</t>
  </si>
  <si>
    <t>set to 9600bps</t>
  </si>
  <si>
    <t>AT Command Mode of HC-05 and HC-06 Bluetooth Module</t>
  </si>
  <si>
    <t>Other BOTS</t>
  </si>
  <si>
    <t>PAW3515DB-VJZA</t>
  </si>
  <si>
    <t>The PS/2 Mouse/Keyboard Protocol</t>
  </si>
  <si>
    <t>PMW3360 Motion Sensor $29.99</t>
  </si>
  <si>
    <t>ADNS-9800 Laser Motion Sensor $29.50</t>
  </si>
  <si>
    <t>ADNS 9800 Board</t>
  </si>
  <si>
    <t>PMW3389 Motion Sensor $29.99</t>
  </si>
  <si>
    <t>Distance Sensors</t>
  </si>
  <si>
    <t>Drive</t>
  </si>
  <si>
    <t>void drive_setup(void)</t>
  </si>
  <si>
    <t>MHz</t>
  </si>
  <si>
    <t>1/ms</t>
  </si>
  <si>
    <t>C1</t>
  </si>
  <si>
    <t>C3</t>
  </si>
  <si>
    <t>C4</t>
  </si>
  <si>
    <t>OVERALL</t>
  </si>
  <si>
    <t>Teensy LC USB Development Board Without Pins</t>
  </si>
  <si>
    <t>6 Wire Electrical Slip Ring</t>
  </si>
  <si>
    <t>Teensy 4.0 (Without Pins)</t>
  </si>
  <si>
    <t>VL53L5CX-Multizone Distance Measurements</t>
  </si>
  <si>
    <t>11.1V 450mAh 3S LiPo Battery Pack 45C with</t>
  </si>
  <si>
    <t>Adesso 3 Button Desktop PS/2 Optical Scroll Mouse</t>
  </si>
  <si>
    <t>BC-10 Solder Tip Cleaning Wire (10 PACK)</t>
  </si>
  <si>
    <t>Logitech MX Master Wireless Mouse</t>
  </si>
  <si>
    <t>Mr. Pen- Machinist Ruler, 4 Pack (6, 8, 12, 14 inch), Metric Ruler</t>
  </si>
  <si>
    <t>Straight Edge 1 Metre Meter 40" 100cm</t>
  </si>
  <si>
    <t xml:space="preserve">2Pcs Steel Self-Adhesive Measuring Tape, Imperial and Metric Scale </t>
  </si>
  <si>
    <t>Monoprice 10-Feet USB A to mini-B 5pin 28/28AWG Cable (103897) Black</t>
  </si>
  <si>
    <t>OliYin 3pcs RC XT60 Female to JST Female Charging Adapter</t>
  </si>
  <si>
    <t>How to monitor LiPo battery level</t>
  </si>
  <si>
    <t>Vout</t>
  </si>
  <si>
    <t>Vin</t>
  </si>
  <si>
    <t>R1</t>
  </si>
  <si>
    <t>R2</t>
  </si>
  <si>
    <t>i</t>
  </si>
  <si>
    <t>W</t>
  </si>
  <si>
    <t>To ADC</t>
  </si>
  <si>
    <t>bit</t>
  </si>
  <si>
    <t>ADC Max</t>
  </si>
  <si>
    <t>VInThreshold</t>
  </si>
  <si>
    <t>VOutThreshold</t>
  </si>
  <si>
    <t>ADCThreshold</t>
  </si>
  <si>
    <t>#952917</t>
  </si>
  <si>
    <t>ACS711EX Current Sensor Carrier -15.5A to +15.5A (Pololu) $3.95</t>
  </si>
  <si>
    <t>void motor_update_state(motor m, int mode, int state, int speed)</t>
  </si>
  <si>
    <t>void motor_report_state(motor m)</t>
  </si>
  <si>
    <t>void drive_report_state(int state)</t>
  </si>
  <si>
    <t>bool drive_report_state_change(void)</t>
  </si>
  <si>
    <t>bool motor_report_state_change(motor m)</t>
  </si>
  <si>
    <t>void motor_brake(motor m)</t>
  </si>
  <si>
    <t>void motor_coast(motor m)</t>
  </si>
  <si>
    <t>void motor_forward(motor m)</t>
  </si>
  <si>
    <t>void motor_forward(motor m, int speed)</t>
  </si>
  <si>
    <t>void motor_reverse(motor m)</t>
  </si>
  <si>
    <t>void motor_reverse(motor m, int speed)</t>
  </si>
  <si>
    <t>X</t>
  </si>
  <si>
    <t>V4.12.1</t>
  </si>
  <si>
    <t>LOADER - 150g Antweight robot</t>
  </si>
  <si>
    <t>Build the Robot Sumo</t>
  </si>
  <si>
    <t>Train line sensors</t>
  </si>
  <si>
    <t>Arduino OTA Over The Air Programming using Bluetooth</t>
  </si>
  <si>
    <t>programming Arduino Nano through Bluetooth</t>
  </si>
  <si>
    <t>DIY Arduino Bluetooth Programming Shield</t>
  </si>
  <si>
    <t>Mengirim Program Arduino Secara Wireless Menggunakan Bluetooth HC-05 [SOLVED]</t>
  </si>
  <si>
    <t>HC-06 Bluetooth Module (Components101)</t>
  </si>
  <si>
    <t>How to identify connection lost on HC-06?</t>
  </si>
  <si>
    <t>Using the HC-06 Bluetooth Module (2013)</t>
  </si>
  <si>
    <t>Programming Arduino over Bluetooth</t>
  </si>
  <si>
    <t xml:space="preserve">
Inexpensively Program Your Arduino via Bluetooth</t>
  </si>
  <si>
    <t>HC 05 Bluetooth Wireless Upload to Arduino (YouTube)</t>
  </si>
  <si>
    <t>uF</t>
  </si>
  <si>
    <t>nF</t>
  </si>
  <si>
    <t>Inexpensively Program Your Arduino via Bluetooth</t>
  </si>
  <si>
    <t>https://www.amazon.com/DollaTek-DRV8833-2-Channel-Ultra-Small-Voltage/dp/B07ML2RDNY/ref=sr_1_7?crid=2KPUQE6BJUZDT&amp;keywords=drv8833&amp;qid=1660165561&amp;sprefix=drv8833%2Caps%2C79&amp;sr=8-7</t>
  </si>
  <si>
    <t>Arduino Pro Mini (Sparkfun)</t>
  </si>
  <si>
    <t>Arduino Pro Mini Atmega328P 5V/16M (Amazon)</t>
  </si>
  <si>
    <t>HC-05 FC-114 and HC-06 FC-114. First Look</t>
  </si>
  <si>
    <t>Pin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</si>
</sst>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#,##0.00_);[Red]\(&quot;$&quot;#,##0.00\)"/>
    <numFmt numFmtId="44" formatCode="_(&quot;$&quot;* #,##0.00_);_(&quot;$&quot;* \(#,##0.00\);_(&quot;$&quot;* &quot;-&quot;??_);_(@_)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A7D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Times New Roman"/>
      <family val="1"/>
    </font>
    <font>
      <sz val="10"/>
      <color rgb="FF000000"/>
      <name val="Arial"/>
      <family val="2"/>
    </font>
    <font>
      <b/>
      <sz val="14"/>
      <color rgb="FF333333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4" tint="0.7999816888943144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39997558519241921"/>
        <bgColor indexed="65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7">
    <xf numFmtId="0" fontId="0" fillId="0" borderId="0"/>
    <xf numFmtId="0" fontId="1" fillId="3" borderId="1" applyNumberFormat="0"/>
    <xf numFmtId="0" fontId="2" fillId="4" borderId="1" applyNumberFormat="0"/>
    <xf numFmtId="0" fontId="3" fillId="0" borderId="0" applyNumberFormat="0" applyFill="0" applyBorder="0" applyAlignment="0" applyProtection="0"/>
    <xf numFmtId="0" fontId="1" fillId="5" borderId="1"/>
    <xf numFmtId="0" fontId="1" fillId="2" borderId="1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44" fontId="1" fillId="0" borderId="0" applyFont="0" applyFill="0" applyBorder="0" applyAlignment="0" applyProtection="0"/>
    <xf numFmtId="0" fontId="1" fillId="12" borderId="0" applyNumberFormat="0" applyBorder="0" applyAlignment="0" applyProtection="0"/>
    <xf numFmtId="9" fontId="1" fillId="0" borderId="0" applyFont="0" applyFill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</cellStyleXfs>
  <cellXfs count="63">
    <xf numFmtId="0" fontId="0" fillId="0" borderId="0" xfId="0"/>
    <xf numFmtId="0" fontId="3" fillId="0" borderId="0" xfId="3"/>
    <xf numFmtId="0" fontId="1" fillId="3" borderId="1" xfId="1" applyAlignment="1">
      <alignment horizontal="center"/>
    </xf>
    <xf numFmtId="0" fontId="2" fillId="4" borderId="1" xfId="2"/>
    <xf numFmtId="0" fontId="1" fillId="5" borderId="1" xfId="4" applyAlignment="1">
      <alignment horizontal="center"/>
    </xf>
    <xf numFmtId="0" fontId="1" fillId="5" borderId="2" xfId="4" applyBorder="1"/>
    <xf numFmtId="0" fontId="1" fillId="5" borderId="3" xfId="4" applyBorder="1"/>
    <xf numFmtId="0" fontId="1" fillId="5" borderId="1" xfId="4"/>
    <xf numFmtId="0" fontId="1" fillId="3" borderId="1" xfId="1"/>
    <xf numFmtId="0" fontId="1" fillId="2" borderId="1" xfId="5"/>
    <xf numFmtId="0" fontId="1" fillId="2" borderId="1" xfId="5" applyAlignment="1">
      <alignment horizontal="center"/>
    </xf>
    <xf numFmtId="8" fontId="1" fillId="3" borderId="1" xfId="1" applyNumberFormat="1"/>
    <xf numFmtId="8" fontId="2" fillId="4" borderId="1" xfId="2" applyNumberFormat="1"/>
    <xf numFmtId="0" fontId="3" fillId="0" borderId="1" xfId="3" applyBorder="1"/>
    <xf numFmtId="0" fontId="2" fillId="4" borderId="1" xfId="2" applyAlignment="1">
      <alignment horizontal="center"/>
    </xf>
    <xf numFmtId="0" fontId="0" fillId="6" borderId="0" xfId="0" applyFill="1"/>
    <xf numFmtId="0" fontId="1" fillId="3" borderId="1" xfId="1" applyAlignment="1">
      <alignment horizontal="left"/>
    </xf>
    <xf numFmtId="0" fontId="0" fillId="0" borderId="0" xfId="0" applyAlignment="1">
      <alignment horizontal="center"/>
    </xf>
    <xf numFmtId="0" fontId="1" fillId="5" borderId="1" xfId="6" applyBorder="1"/>
    <xf numFmtId="0" fontId="1" fillId="5" borderId="1" xfId="6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1" fillId="7" borderId="1" xfId="7" applyBorder="1"/>
    <xf numFmtId="0" fontId="1" fillId="7" borderId="1" xfId="7" quotePrefix="1" applyBorder="1" applyAlignment="1">
      <alignment horizontal="center"/>
    </xf>
    <xf numFmtId="0" fontId="1" fillId="7" borderId="1" xfId="7" applyBorder="1" applyAlignment="1">
      <alignment horizontal="left"/>
    </xf>
    <xf numFmtId="0" fontId="1" fillId="7" borderId="1" xfId="7" applyBorder="1" applyAlignment="1">
      <alignment horizontal="center"/>
    </xf>
    <xf numFmtId="0" fontId="1" fillId="8" borderId="1" xfId="8" applyBorder="1"/>
    <xf numFmtId="0" fontId="1" fillId="8" borderId="1" xfId="8" applyBorder="1" applyAlignment="1">
      <alignment horizontal="center"/>
    </xf>
    <xf numFmtId="0" fontId="1" fillId="9" borderId="1" xfId="9" applyBorder="1"/>
    <xf numFmtId="0" fontId="1" fillId="9" borderId="1" xfId="9" applyBorder="1" applyAlignment="1">
      <alignment horizontal="center"/>
    </xf>
    <xf numFmtId="0" fontId="3" fillId="0" borderId="0" xfId="3" applyAlignment="1">
      <alignment horizontal="left"/>
    </xf>
    <xf numFmtId="0" fontId="1" fillId="5" borderId="1" xfId="4" applyAlignment="1">
      <alignment horizontal="centerContinuous"/>
    </xf>
    <xf numFmtId="0" fontId="1" fillId="8" borderId="1" xfId="8" quotePrefix="1" applyBorder="1" applyAlignment="1">
      <alignment horizontal="center"/>
    </xf>
    <xf numFmtId="0" fontId="3" fillId="0" borderId="0" xfId="3" applyBorder="1"/>
    <xf numFmtId="0" fontId="1" fillId="11" borderId="1" xfId="11" applyBorder="1" applyAlignment="1">
      <alignment horizontal="center"/>
    </xf>
    <xf numFmtId="0" fontId="1" fillId="11" borderId="1" xfId="11" applyBorder="1"/>
    <xf numFmtId="0" fontId="1" fillId="10" borderId="1" xfId="10" applyBorder="1" applyAlignment="1">
      <alignment horizontal="center"/>
    </xf>
    <xf numFmtId="0" fontId="1" fillId="10" borderId="1" xfId="10" applyBorder="1"/>
    <xf numFmtId="0" fontId="1" fillId="8" borderId="1" xfId="8" quotePrefix="1" applyBorder="1" applyAlignment="1">
      <alignment horizontal="left"/>
    </xf>
    <xf numFmtId="2" fontId="2" fillId="4" borderId="1" xfId="2" applyNumberFormat="1" applyAlignment="1">
      <alignment horizontal="center"/>
    </xf>
    <xf numFmtId="0" fontId="0" fillId="0" borderId="1" xfId="0" quotePrefix="1" applyBorder="1"/>
    <xf numFmtId="0" fontId="0" fillId="0" borderId="1" xfId="0" quotePrefix="1" applyBorder="1" applyAlignment="1">
      <alignment horizontal="center"/>
    </xf>
    <xf numFmtId="8" fontId="0" fillId="0" borderId="0" xfId="0" applyNumberFormat="1"/>
    <xf numFmtId="16" fontId="0" fillId="0" borderId="0" xfId="0" applyNumberFormat="1"/>
    <xf numFmtId="44" fontId="0" fillId="0" borderId="0" xfId="12" applyFont="1"/>
    <xf numFmtId="44" fontId="0" fillId="0" borderId="0" xfId="0" applyNumberFormat="1"/>
    <xf numFmtId="0" fontId="0" fillId="6" borderId="0" xfId="0" applyFill="1" applyBorder="1" applyAlignment="1">
      <alignment horizontal="center"/>
    </xf>
    <xf numFmtId="0" fontId="0" fillId="6" borderId="0" xfId="0" applyFill="1" applyAlignment="1">
      <alignment horizontal="center"/>
    </xf>
    <xf numFmtId="0" fontId="1" fillId="12" borderId="1" xfId="13" applyBorder="1" applyAlignment="1">
      <alignment horizontal="center"/>
    </xf>
    <xf numFmtId="0" fontId="1" fillId="12" borderId="1" xfId="13" quotePrefix="1" applyBorder="1" applyAlignment="1">
      <alignment horizontal="center"/>
    </xf>
    <xf numFmtId="0" fontId="1" fillId="12" borderId="1" xfId="13" quotePrefix="1" applyBorder="1"/>
    <xf numFmtId="9" fontId="1" fillId="5" borderId="1" xfId="14" applyFill="1" applyBorder="1" applyAlignment="1">
      <alignment horizontal="center"/>
    </xf>
    <xf numFmtId="0" fontId="5" fillId="0" borderId="0" xfId="0" applyFont="1"/>
    <xf numFmtId="0" fontId="0" fillId="5" borderId="1" xfId="4" applyFont="1" applyAlignment="1">
      <alignment horizontal="center"/>
    </xf>
    <xf numFmtId="0" fontId="6" fillId="0" borderId="4" xfId="0" applyFont="1" applyBorder="1" applyAlignment="1">
      <alignment horizontal="center" vertical="center" wrapText="1"/>
    </xf>
    <xf numFmtId="49" fontId="6" fillId="0" borderId="4" xfId="0" applyNumberFormat="1" applyFont="1" applyBorder="1" applyAlignment="1">
      <alignment horizontal="center" vertical="center" wrapText="1"/>
    </xf>
    <xf numFmtId="0" fontId="1" fillId="13" borderId="1" xfId="15" applyBorder="1" applyAlignment="1">
      <alignment horizontal="center"/>
    </xf>
    <xf numFmtId="0" fontId="1" fillId="13" borderId="1" xfId="15" applyBorder="1"/>
    <xf numFmtId="0" fontId="0" fillId="0" borderId="0" xfId="0" quotePrefix="1"/>
    <xf numFmtId="21" fontId="0" fillId="0" borderId="0" xfId="0" applyNumberFormat="1"/>
    <xf numFmtId="0" fontId="7" fillId="0" borderId="0" xfId="0" applyFont="1"/>
    <xf numFmtId="0" fontId="1" fillId="14" borderId="1" xfId="16" applyBorder="1"/>
    <xf numFmtId="0" fontId="1" fillId="14" borderId="1" xfId="16" applyBorder="1" applyAlignment="1">
      <alignment horizontal="center"/>
    </xf>
  </cellXfs>
  <cellStyles count="17">
    <cellStyle name="20% - Accent1" xfId="6" builtinId="30"/>
    <cellStyle name="20% - Accent2" xfId="7" builtinId="34"/>
    <cellStyle name="20% - Accent4" xfId="15" builtinId="42"/>
    <cellStyle name="40% - Accent4" xfId="9" builtinId="43"/>
    <cellStyle name="40% - Accent6" xfId="13" builtinId="51"/>
    <cellStyle name="60% - Accent2" xfId="10" builtinId="36"/>
    <cellStyle name="60% - Accent3" xfId="8" builtinId="40"/>
    <cellStyle name="60% - Accent4" xfId="16" builtinId="44"/>
    <cellStyle name="60% - Accent5" xfId="11" builtinId="48"/>
    <cellStyle name="Argument" xfId="1" xr:uid="{1BA2B4D7-8501-4B4A-AF20-324B75EB9E47}"/>
    <cellStyle name="Currency" xfId="12" builtinId="4"/>
    <cellStyle name="Function" xfId="2" xr:uid="{84800E89-E9C6-4EAA-B787-9BB7B7FA1218}"/>
    <cellStyle name="Hyperlink" xfId="3" builtinId="8"/>
    <cellStyle name="Label" xfId="4" xr:uid="{EAE879B7-6D8E-4773-88C5-C97E7FF555FD}"/>
    <cellStyle name="Normal" xfId="0" builtinId="0"/>
    <cellStyle name="Percent" xfId="14" builtinId="5"/>
    <cellStyle name="Unit" xfId="5" xr:uid="{3892E28A-E6B2-4B6B-91D6-F3510BADE12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jpeg"/><Relationship Id="rId1" Type="http://schemas.openxmlformats.org/officeDocument/2006/relationships/image" Target="../media/image16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5" Type="http://schemas.openxmlformats.org/officeDocument/2006/relationships/image" Target="../media/image23.jpeg"/><Relationship Id="rId4" Type="http://schemas.openxmlformats.org/officeDocument/2006/relationships/image" Target="../media/image2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jpe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jpeg"/><Relationship Id="rId4" Type="http://schemas.openxmlformats.org/officeDocument/2006/relationships/image" Target="../media/image2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jpe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5" Type="http://schemas.openxmlformats.org/officeDocument/2006/relationships/image" Target="../media/image36.gif"/><Relationship Id="rId4" Type="http://schemas.openxmlformats.org/officeDocument/2006/relationships/image" Target="../media/image35.png"/><Relationship Id="rId9" Type="http://schemas.openxmlformats.org/officeDocument/2006/relationships/image" Target="../media/image40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png"/><Relationship Id="rId3" Type="http://schemas.openxmlformats.org/officeDocument/2006/relationships/image" Target="../media/image43.png"/><Relationship Id="rId7" Type="http://schemas.openxmlformats.org/officeDocument/2006/relationships/image" Target="../media/image47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6" Type="http://schemas.openxmlformats.org/officeDocument/2006/relationships/image" Target="../media/image46.png"/><Relationship Id="rId5" Type="http://schemas.openxmlformats.org/officeDocument/2006/relationships/image" Target="../media/image45.png"/><Relationship Id="rId4" Type="http://schemas.openxmlformats.org/officeDocument/2006/relationships/image" Target="../media/image4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5" Type="http://schemas.openxmlformats.org/officeDocument/2006/relationships/image" Target="../media/image54.png"/><Relationship Id="rId4" Type="http://schemas.openxmlformats.org/officeDocument/2006/relationships/image" Target="../media/image53.jpe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7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2.jpeg"/><Relationship Id="rId1" Type="http://schemas.openxmlformats.org/officeDocument/2006/relationships/image" Target="../media/image61.jpe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jpeg"/><Relationship Id="rId1" Type="http://schemas.openxmlformats.org/officeDocument/2006/relationships/image" Target="../media/image63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gif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67.png"/><Relationship Id="rId1" Type="http://schemas.openxmlformats.org/officeDocument/2006/relationships/image" Target="../media/image66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8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0.png"/><Relationship Id="rId1" Type="http://schemas.openxmlformats.org/officeDocument/2006/relationships/image" Target="../media/image6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83342</xdr:colOff>
      <xdr:row>0</xdr:row>
      <xdr:rowOff>157717</xdr:rowOff>
    </xdr:from>
    <xdr:to>
      <xdr:col>7</xdr:col>
      <xdr:colOff>77643</xdr:colOff>
      <xdr:row>16</xdr:row>
      <xdr:rowOff>54011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E0D3510-72EE-EEE6-782F-A9DB1E34B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0561" y="157717"/>
          <a:ext cx="3637613" cy="2944294"/>
        </a:xfrm>
        <a:prstGeom prst="rect">
          <a:avLst/>
        </a:prstGeom>
      </xdr:spPr>
    </xdr:pic>
    <xdr:clientData/>
  </xdr:twoCellAnchor>
  <xdr:twoCellAnchor editAs="oneCell">
    <xdr:from>
      <xdr:col>1</xdr:col>
      <xdr:colOff>51288</xdr:colOff>
      <xdr:row>40</xdr:row>
      <xdr:rowOff>80596</xdr:rowOff>
    </xdr:from>
    <xdr:to>
      <xdr:col>7</xdr:col>
      <xdr:colOff>83894</xdr:colOff>
      <xdr:row>55</xdr:row>
      <xdr:rowOff>180609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2E51926-24C5-218B-9934-D894944EE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9423" y="7700596"/>
          <a:ext cx="3681413" cy="2957513"/>
        </a:xfrm>
        <a:prstGeom prst="rect">
          <a:avLst/>
        </a:prstGeom>
      </xdr:spPr>
    </xdr:pic>
    <xdr:clientData/>
  </xdr:twoCellAnchor>
  <xdr:twoCellAnchor editAs="oneCell">
    <xdr:from>
      <xdr:col>1</xdr:col>
      <xdr:colOff>236502</xdr:colOff>
      <xdr:row>42</xdr:row>
      <xdr:rowOff>10625</xdr:rowOff>
    </xdr:from>
    <xdr:to>
      <xdr:col>3</xdr:col>
      <xdr:colOff>42706</xdr:colOff>
      <xdr:row>55</xdr:row>
      <xdr:rowOff>115400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497C0D0-F398-EFBA-1ABE-BD1F50FAF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4637" y="8011625"/>
          <a:ext cx="1022473" cy="2581275"/>
        </a:xfrm>
        <a:prstGeom prst="rect">
          <a:avLst/>
        </a:prstGeom>
      </xdr:spPr>
    </xdr:pic>
    <xdr:clientData/>
  </xdr:twoCellAnchor>
  <xdr:twoCellAnchor editAs="oneCell">
    <xdr:from>
      <xdr:col>4</xdr:col>
      <xdr:colOff>507412</xdr:colOff>
      <xdr:row>41</xdr:row>
      <xdr:rowOff>21736</xdr:rowOff>
    </xdr:from>
    <xdr:to>
      <xdr:col>6</xdr:col>
      <xdr:colOff>531225</xdr:colOff>
      <xdr:row>50</xdr:row>
      <xdr:rowOff>104740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255B9C0-00A2-6B48-6942-6253A8AF6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2685132" y="8106168"/>
          <a:ext cx="1797504" cy="1249639"/>
        </a:xfrm>
        <a:prstGeom prst="rect">
          <a:avLst/>
        </a:prstGeom>
      </xdr:spPr>
    </xdr:pic>
    <xdr:clientData/>
  </xdr:twoCellAnchor>
  <xdr:twoCellAnchor editAs="oneCell">
    <xdr:from>
      <xdr:col>4</xdr:col>
      <xdr:colOff>419344</xdr:colOff>
      <xdr:row>50</xdr:row>
      <xdr:rowOff>60837</xdr:rowOff>
    </xdr:from>
    <xdr:to>
      <xdr:col>6</xdr:col>
      <xdr:colOff>395532</xdr:colOff>
      <xdr:row>55</xdr:row>
      <xdr:rowOff>173812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E184189-8799-522C-4ECA-F6D574169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5400000">
          <a:off x="2910794" y="9523262"/>
          <a:ext cx="1065475" cy="1190626"/>
        </a:xfrm>
        <a:prstGeom prst="rect">
          <a:avLst/>
        </a:prstGeom>
      </xdr:spPr>
    </xdr:pic>
    <xdr:clientData/>
  </xdr:twoCellAnchor>
  <xdr:twoCellAnchor editAs="oneCell">
    <xdr:from>
      <xdr:col>1</xdr:col>
      <xdr:colOff>112521</xdr:colOff>
      <xdr:row>56</xdr:row>
      <xdr:rowOff>88029</xdr:rowOff>
    </xdr:from>
    <xdr:to>
      <xdr:col>1</xdr:col>
      <xdr:colOff>274446</xdr:colOff>
      <xdr:row>67</xdr:row>
      <xdr:rowOff>135654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1680238-0402-E64B-A1D2-68C133857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4842" y="10756029"/>
          <a:ext cx="161925" cy="2143125"/>
        </a:xfrm>
        <a:prstGeom prst="rect">
          <a:avLst/>
        </a:prstGeom>
      </xdr:spPr>
    </xdr:pic>
    <xdr:clientData/>
  </xdr:twoCellAnchor>
  <xdr:twoCellAnchor editAs="oneCell">
    <xdr:from>
      <xdr:col>1</xdr:col>
      <xdr:colOff>351896</xdr:colOff>
      <xdr:row>56</xdr:row>
      <xdr:rowOff>76112</xdr:rowOff>
    </xdr:from>
    <xdr:to>
      <xdr:col>1</xdr:col>
      <xdr:colOff>507594</xdr:colOff>
      <xdr:row>67</xdr:row>
      <xdr:rowOff>157075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9BA13EB-E358-38BC-4A12-F6A213AD3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4217" y="10744112"/>
          <a:ext cx="155698" cy="2176463"/>
        </a:xfrm>
        <a:prstGeom prst="rect">
          <a:avLst/>
        </a:prstGeom>
      </xdr:spPr>
    </xdr:pic>
    <xdr:clientData/>
  </xdr:twoCellAnchor>
  <xdr:twoCellAnchor editAs="oneCell">
    <xdr:from>
      <xdr:col>6</xdr:col>
      <xdr:colOff>405545</xdr:colOff>
      <xdr:row>50</xdr:row>
      <xdr:rowOff>135370</xdr:rowOff>
    </xdr:from>
    <xdr:to>
      <xdr:col>7</xdr:col>
      <xdr:colOff>26011</xdr:colOff>
      <xdr:row>53</xdr:row>
      <xdr:rowOff>62467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0ED4BB6-AC3C-5EAD-F3EE-9C8513392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5400000">
          <a:off x="3913401" y="9795827"/>
          <a:ext cx="498597" cy="227684"/>
        </a:xfrm>
        <a:prstGeom prst="rect">
          <a:avLst/>
        </a:prstGeom>
      </xdr:spPr>
    </xdr:pic>
    <xdr:clientData/>
  </xdr:twoCellAnchor>
  <xdr:twoCellAnchor editAs="oneCell">
    <xdr:from>
      <xdr:col>3</xdr:col>
      <xdr:colOff>175957</xdr:colOff>
      <xdr:row>41</xdr:row>
      <xdr:rowOff>188559</xdr:rowOff>
    </xdr:from>
    <xdr:to>
      <xdr:col>4</xdr:col>
      <xdr:colOff>475518</xdr:colOff>
      <xdr:row>49</xdr:row>
      <xdr:rowOff>177129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3DA42FC-C51B-D82B-D29A-5F6D6B4A2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10800000">
          <a:off x="2004757" y="7999059"/>
          <a:ext cx="909161" cy="1512570"/>
        </a:xfrm>
        <a:prstGeom prst="rect">
          <a:avLst/>
        </a:prstGeom>
      </xdr:spPr>
    </xdr:pic>
    <xdr:clientData/>
  </xdr:twoCellAnchor>
  <xdr:twoCellAnchor editAs="oneCell">
    <xdr:from>
      <xdr:col>6</xdr:col>
      <xdr:colOff>517921</xdr:colOff>
      <xdr:row>46</xdr:row>
      <xdr:rowOff>113111</xdr:rowOff>
    </xdr:from>
    <xdr:to>
      <xdr:col>7</xdr:col>
      <xdr:colOff>78240</xdr:colOff>
      <xdr:row>49</xdr:row>
      <xdr:rowOff>119063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6D276E4-81DC-43A3-A0D2-C933E3098F7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-1" r="-3234" b="73055"/>
        <a:stretch/>
      </xdr:blipFill>
      <xdr:spPr>
        <a:xfrm>
          <a:off x="4161234" y="8876111"/>
          <a:ext cx="167537" cy="577452"/>
        </a:xfrm>
        <a:prstGeom prst="rect">
          <a:avLst/>
        </a:prstGeom>
      </xdr:spPr>
    </xdr:pic>
    <xdr:clientData/>
  </xdr:twoCellAnchor>
  <xdr:twoCellAnchor editAs="oneCell">
    <xdr:from>
      <xdr:col>1</xdr:col>
      <xdr:colOff>65482</xdr:colOff>
      <xdr:row>46</xdr:row>
      <xdr:rowOff>119063</xdr:rowOff>
    </xdr:from>
    <xdr:to>
      <xdr:col>1</xdr:col>
      <xdr:colOff>246627</xdr:colOff>
      <xdr:row>49</xdr:row>
      <xdr:rowOff>113109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811CDB5-EF1D-4938-8F42-1A54993642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" r="-11871" b="73611"/>
        <a:stretch/>
      </xdr:blipFill>
      <xdr:spPr>
        <a:xfrm>
          <a:off x="672701" y="8882063"/>
          <a:ext cx="181145" cy="565546"/>
        </a:xfrm>
        <a:prstGeom prst="rect">
          <a:avLst/>
        </a:prstGeom>
      </xdr:spPr>
    </xdr:pic>
    <xdr:clientData/>
  </xdr:twoCellAnchor>
  <xdr:twoCellAnchor editAs="oneCell">
    <xdr:from>
      <xdr:col>3</xdr:col>
      <xdr:colOff>451663</xdr:colOff>
      <xdr:row>54</xdr:row>
      <xdr:rowOff>156482</xdr:rowOff>
    </xdr:from>
    <xdr:to>
      <xdr:col>4</xdr:col>
      <xdr:colOff>409990</xdr:colOff>
      <xdr:row>55</xdr:row>
      <xdr:rowOff>154781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3DC091C-48B9-4918-AD8B-1D0C924C6F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2" r="-16600" b="73611"/>
        <a:stretch/>
      </xdr:blipFill>
      <xdr:spPr>
        <a:xfrm rot="16200000">
          <a:off x="2467646" y="10254258"/>
          <a:ext cx="188799" cy="567247"/>
        </a:xfrm>
        <a:prstGeom prst="rect">
          <a:avLst/>
        </a:prstGeom>
      </xdr:spPr>
    </xdr:pic>
    <xdr:clientData/>
  </xdr:twoCellAnchor>
  <xdr:twoCellAnchor editAs="oneCell">
    <xdr:from>
      <xdr:col>3</xdr:col>
      <xdr:colOff>462275</xdr:colOff>
      <xdr:row>39</xdr:row>
      <xdr:rowOff>183699</xdr:rowOff>
    </xdr:from>
    <xdr:to>
      <xdr:col>4</xdr:col>
      <xdr:colOff>420602</xdr:colOff>
      <xdr:row>41</xdr:row>
      <xdr:rowOff>63155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DA0A458-B0FA-416F-9254-6F13496DA4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6305" t="949" r="-67156" b="72662"/>
        <a:stretch/>
      </xdr:blipFill>
      <xdr:spPr>
        <a:xfrm rot="16200000">
          <a:off x="2442430" y="7459803"/>
          <a:ext cx="260456" cy="567247"/>
        </a:xfrm>
        <a:prstGeom prst="rect">
          <a:avLst/>
        </a:prstGeom>
      </xdr:spPr>
    </xdr:pic>
    <xdr:clientData/>
  </xdr:twoCellAnchor>
  <xdr:twoCellAnchor editAs="oneCell">
    <xdr:from>
      <xdr:col>6</xdr:col>
      <xdr:colOff>522513</xdr:colOff>
      <xdr:row>40</xdr:row>
      <xdr:rowOff>90636</xdr:rowOff>
    </xdr:from>
    <xdr:to>
      <xdr:col>7</xdr:col>
      <xdr:colOff>87084</xdr:colOff>
      <xdr:row>42</xdr:row>
      <xdr:rowOff>134179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4DF23AE-8031-4C09-9566-F1786BAED7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" r="-5725" b="80190"/>
        <a:stretch/>
      </xdr:blipFill>
      <xdr:spPr>
        <a:xfrm>
          <a:off x="4199991" y="7710636"/>
          <a:ext cx="177484" cy="424543"/>
        </a:xfrm>
        <a:prstGeom prst="rect">
          <a:avLst/>
        </a:prstGeom>
      </xdr:spPr>
    </xdr:pic>
    <xdr:clientData/>
  </xdr:twoCellAnchor>
  <xdr:twoCellAnchor editAs="oneCell">
    <xdr:from>
      <xdr:col>1</xdr:col>
      <xdr:colOff>54194</xdr:colOff>
      <xdr:row>40</xdr:row>
      <xdr:rowOff>93239</xdr:rowOff>
    </xdr:from>
    <xdr:to>
      <xdr:col>1</xdr:col>
      <xdr:colOff>228365</xdr:colOff>
      <xdr:row>42</xdr:row>
      <xdr:rowOff>136782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EEAD68E-D811-48A2-A726-B6AEDFC399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" r="-5725" b="80190"/>
        <a:stretch/>
      </xdr:blipFill>
      <xdr:spPr>
        <a:xfrm>
          <a:off x="667107" y="7713239"/>
          <a:ext cx="174171" cy="424543"/>
        </a:xfrm>
        <a:prstGeom prst="rect">
          <a:avLst/>
        </a:prstGeom>
      </xdr:spPr>
    </xdr:pic>
    <xdr:clientData/>
  </xdr:twoCellAnchor>
  <xdr:twoCellAnchor editAs="oneCell">
    <xdr:from>
      <xdr:col>6</xdr:col>
      <xdr:colOff>400414</xdr:colOff>
      <xdr:row>53</xdr:row>
      <xdr:rowOff>85996</xdr:rowOff>
    </xdr:from>
    <xdr:to>
      <xdr:col>6</xdr:col>
      <xdr:colOff>558191</xdr:colOff>
      <xdr:row>54</xdr:row>
      <xdr:rowOff>187280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585FE81-DA4E-4D91-8718-A2AAE010DA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0083" t="506" r="-8089" b="86090"/>
        <a:stretch/>
      </xdr:blipFill>
      <xdr:spPr>
        <a:xfrm>
          <a:off x="4043727" y="10182496"/>
          <a:ext cx="157777" cy="291784"/>
        </a:xfrm>
        <a:prstGeom prst="rect">
          <a:avLst/>
        </a:prstGeom>
      </xdr:spPr>
    </xdr:pic>
    <xdr:clientData/>
  </xdr:twoCellAnchor>
  <xdr:twoCellAnchor editAs="oneCell">
    <xdr:from>
      <xdr:col>1</xdr:col>
      <xdr:colOff>554793</xdr:colOff>
      <xdr:row>41</xdr:row>
      <xdr:rowOff>33997</xdr:rowOff>
    </xdr:from>
    <xdr:to>
      <xdr:col>2</xdr:col>
      <xdr:colOff>512494</xdr:colOff>
      <xdr:row>42</xdr:row>
      <xdr:rowOff>20210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E8671BA-F348-4F3E-AE7E-008E0FBA96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-1" r="-11024" b="74044"/>
        <a:stretch/>
      </xdr:blipFill>
      <xdr:spPr>
        <a:xfrm rot="16200000">
          <a:off x="1356115" y="7650394"/>
          <a:ext cx="176713" cy="564920"/>
        </a:xfrm>
        <a:prstGeom prst="rect">
          <a:avLst/>
        </a:prstGeom>
      </xdr:spPr>
    </xdr:pic>
    <xdr:clientData/>
  </xdr:twoCellAnchor>
  <xdr:twoCellAnchor editAs="oneCell">
    <xdr:from>
      <xdr:col>5</xdr:col>
      <xdr:colOff>258993</xdr:colOff>
      <xdr:row>39</xdr:row>
      <xdr:rowOff>139473</xdr:rowOff>
    </xdr:from>
    <xdr:to>
      <xdr:col>6</xdr:col>
      <xdr:colOff>217320</xdr:colOff>
      <xdr:row>41</xdr:row>
      <xdr:rowOff>46769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77E2808-DFCC-4699-85DB-E6CBA7415F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r="-78044" b="73611"/>
        <a:stretch/>
      </xdr:blipFill>
      <xdr:spPr>
        <a:xfrm rot="16200000">
          <a:off x="3443067" y="7429497"/>
          <a:ext cx="288296" cy="567247"/>
        </a:xfrm>
        <a:prstGeom prst="rect">
          <a:avLst/>
        </a:prstGeom>
      </xdr:spPr>
    </xdr:pic>
    <xdr:clientData/>
  </xdr:twoCellAnchor>
  <xdr:twoCellAnchor editAs="oneCell">
    <xdr:from>
      <xdr:col>2</xdr:col>
      <xdr:colOff>80598</xdr:colOff>
      <xdr:row>40</xdr:row>
      <xdr:rowOff>51027</xdr:rowOff>
    </xdr:from>
    <xdr:to>
      <xdr:col>3</xdr:col>
      <xdr:colOff>38924</xdr:colOff>
      <xdr:row>41</xdr:row>
      <xdr:rowOff>54095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6E1248F-B1C1-49D4-B40C-8A5EA0E872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-1" r="-19541" b="73611"/>
        <a:stretch/>
      </xdr:blipFill>
      <xdr:spPr>
        <a:xfrm rot="16200000">
          <a:off x="1485276" y="7484188"/>
          <a:ext cx="193568" cy="567246"/>
        </a:xfrm>
        <a:prstGeom prst="rect">
          <a:avLst/>
        </a:prstGeom>
      </xdr:spPr>
    </xdr:pic>
    <xdr:clientData/>
  </xdr:twoCellAnchor>
  <xdr:twoCellAnchor>
    <xdr:from>
      <xdr:col>3</xdr:col>
      <xdr:colOff>43962</xdr:colOff>
      <xdr:row>53</xdr:row>
      <xdr:rowOff>83344</xdr:rowOff>
    </xdr:from>
    <xdr:to>
      <xdr:col>3</xdr:col>
      <xdr:colOff>476250</xdr:colOff>
      <xdr:row>55</xdr:row>
      <xdr:rowOff>175845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BFC06BB7-9F68-F87B-43B7-F8496A71C2FA}"/>
            </a:ext>
          </a:extLst>
        </xdr:cNvPr>
        <xdr:cNvSpPr/>
      </xdr:nvSpPr>
      <xdr:spPr>
        <a:xfrm>
          <a:off x="1865618" y="10179844"/>
          <a:ext cx="432288" cy="47350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43960</xdr:colOff>
      <xdr:row>43</xdr:row>
      <xdr:rowOff>117231</xdr:rowOff>
    </xdr:from>
    <xdr:to>
      <xdr:col>3</xdr:col>
      <xdr:colOff>219807</xdr:colOff>
      <xdr:row>45</xdr:row>
      <xdr:rowOff>161193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7DFE1BE-EB5C-441B-BDB8-D31BBB9CDF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0083" t="506" r="-18683" b="79972"/>
        <a:stretch/>
      </xdr:blipFill>
      <xdr:spPr>
        <a:xfrm>
          <a:off x="1868364" y="8308731"/>
          <a:ext cx="175847" cy="424962"/>
        </a:xfrm>
        <a:prstGeom prst="rect">
          <a:avLst/>
        </a:prstGeom>
      </xdr:spPr>
    </xdr:pic>
    <xdr:clientData/>
  </xdr:twoCellAnchor>
  <xdr:twoCellAnchor editAs="oneCell">
    <xdr:from>
      <xdr:col>0</xdr:col>
      <xdr:colOff>457199</xdr:colOff>
      <xdr:row>17</xdr:row>
      <xdr:rowOff>107495</xdr:rowOff>
    </xdr:from>
    <xdr:to>
      <xdr:col>7</xdr:col>
      <xdr:colOff>321128</xdr:colOff>
      <xdr:row>39</xdr:row>
      <xdr:rowOff>47624</xdr:rowOff>
    </xdr:to>
    <xdr:pic>
      <xdr:nvPicPr>
        <xdr:cNvPr id="32" name="Picture 31" descr="Amazon.com: 460 Pieces 2.54mm JST-XH JST Connector Kit. 2.54mm Pitch Female Pin  Header, JST XH - 2/3 / 4 Pin Housing JST Adapter Cable Connector Socket  Male and Female, Crimp DIP Kit. :">
          <a:extLst>
            <a:ext uri="{FF2B5EF4-FFF2-40B4-BE49-F238E27FC236}">
              <a16:creationId xmlns:a16="http://schemas.microsoft.com/office/drawing/2014/main" id="{CCEF39BC-FCE6-AB9D-4B87-4733E3CE22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199" y="3345995"/>
          <a:ext cx="4131129" cy="41311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35719</xdr:colOff>
      <xdr:row>47</xdr:row>
      <xdr:rowOff>83343</xdr:rowOff>
    </xdr:from>
    <xdr:to>
      <xdr:col>3</xdr:col>
      <xdr:colOff>193496</xdr:colOff>
      <xdr:row>48</xdr:row>
      <xdr:rowOff>184627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67345965-38C0-4E16-A0D5-791CB441BF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0083" t="506" r="-8089" b="86090"/>
        <a:stretch/>
      </xdr:blipFill>
      <xdr:spPr>
        <a:xfrm>
          <a:off x="1857375" y="9036843"/>
          <a:ext cx="157777" cy="291784"/>
        </a:xfrm>
        <a:prstGeom prst="rect">
          <a:avLst/>
        </a:prstGeom>
      </xdr:spPr>
    </xdr:pic>
    <xdr:clientData/>
  </xdr:twoCellAnchor>
  <xdr:twoCellAnchor editAs="oneCell">
    <xdr:from>
      <xdr:col>4</xdr:col>
      <xdr:colOff>261938</xdr:colOff>
      <xdr:row>51</xdr:row>
      <xdr:rowOff>23812</xdr:rowOff>
    </xdr:from>
    <xdr:to>
      <xdr:col>4</xdr:col>
      <xdr:colOff>429475</xdr:colOff>
      <xdr:row>54</xdr:row>
      <xdr:rowOff>29764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D7AD4F3-6DDB-433F-862E-722431067D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-1" r="-3234" b="73055"/>
        <a:stretch/>
      </xdr:blipFill>
      <xdr:spPr>
        <a:xfrm>
          <a:off x="2690813" y="9739312"/>
          <a:ext cx="167537" cy="577452"/>
        </a:xfrm>
        <a:prstGeom prst="rect">
          <a:avLst/>
        </a:prstGeom>
      </xdr:spPr>
    </xdr:pic>
    <xdr:clientData/>
  </xdr:twoCellAnchor>
  <xdr:twoCellAnchor editAs="oneCell">
    <xdr:from>
      <xdr:col>7</xdr:col>
      <xdr:colOff>41082</xdr:colOff>
      <xdr:row>40</xdr:row>
      <xdr:rowOff>37158</xdr:rowOff>
    </xdr:from>
    <xdr:to>
      <xdr:col>13</xdr:col>
      <xdr:colOff>490904</xdr:colOff>
      <xdr:row>56</xdr:row>
      <xdr:rowOff>174717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43A6E8-811F-6C85-9EE0-6AD97E89A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298024" y="7657158"/>
          <a:ext cx="4098630" cy="3185559"/>
        </a:xfrm>
        <a:prstGeom prst="rect">
          <a:avLst/>
        </a:prstGeom>
      </xdr:spPr>
    </xdr:pic>
    <xdr:clientData/>
  </xdr:twoCellAnchor>
  <xdr:twoCellAnchor editAs="oneCell">
    <xdr:from>
      <xdr:col>2</xdr:col>
      <xdr:colOff>127931</xdr:colOff>
      <xdr:row>66</xdr:row>
      <xdr:rowOff>21981</xdr:rowOff>
    </xdr:from>
    <xdr:to>
      <xdr:col>12</xdr:col>
      <xdr:colOff>110221</xdr:colOff>
      <xdr:row>88</xdr:row>
      <xdr:rowOff>120815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F5135AF-39B5-B94A-CBCC-E87929090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44200" y="12594981"/>
          <a:ext cx="6063636" cy="4289834"/>
        </a:xfrm>
        <a:prstGeom prst="rect">
          <a:avLst/>
        </a:prstGeom>
      </xdr:spPr>
    </xdr:pic>
    <xdr:clientData/>
  </xdr:twoCellAnchor>
  <xdr:oneCellAnchor>
    <xdr:from>
      <xdr:col>1</xdr:col>
      <xdr:colOff>38100</xdr:colOff>
      <xdr:row>90</xdr:row>
      <xdr:rowOff>47625</xdr:rowOff>
    </xdr:from>
    <xdr:ext cx="7571428" cy="7771428"/>
    <xdr:pic>
      <xdr:nvPicPr>
        <xdr:cNvPr id="29" name="Picture 28">
          <a:extLst>
            <a:ext uri="{FF2B5EF4-FFF2-40B4-BE49-F238E27FC236}">
              <a16:creationId xmlns:a16="http://schemas.microsoft.com/office/drawing/2014/main" id="{6FDEF1F3-9E61-4A50-AB9B-CF56202AA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47700" y="17192625"/>
          <a:ext cx="7571428" cy="7771428"/>
        </a:xfrm>
        <a:prstGeom prst="rect">
          <a:avLst/>
        </a:prstGeom>
      </xdr:spPr>
    </xdr:pic>
    <xdr:clientData/>
  </xdr:oneCellAnchor>
  <xdr:oneCellAnchor>
    <xdr:from>
      <xdr:col>9</xdr:col>
      <xdr:colOff>381000</xdr:colOff>
      <xdr:row>100</xdr:row>
      <xdr:rowOff>40821</xdr:rowOff>
    </xdr:from>
    <xdr:ext cx="607602" cy="2645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B9C3B2DE-4BB3-C3F2-ED71-0995F69C6041}"/>
            </a:ext>
          </a:extLst>
        </xdr:cNvPr>
        <xdr:cNvSpPr txBox="1"/>
      </xdr:nvSpPr>
      <xdr:spPr>
        <a:xfrm>
          <a:off x="5891893" y="19090821"/>
          <a:ext cx="607602" cy="264560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31 X 18</a:t>
          </a:r>
        </a:p>
      </xdr:txBody>
    </xdr:sp>
    <xdr:clientData/>
  </xdr:oneCellAnchor>
  <xdr:oneCellAnchor>
    <xdr:from>
      <xdr:col>9</xdr:col>
      <xdr:colOff>27214</xdr:colOff>
      <xdr:row>70</xdr:row>
      <xdr:rowOff>27214</xdr:rowOff>
    </xdr:from>
    <xdr:ext cx="607602" cy="264560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F432F840-340F-44B5-8CD2-A1517A155EB2}"/>
            </a:ext>
          </a:extLst>
        </xdr:cNvPr>
        <xdr:cNvSpPr txBox="1"/>
      </xdr:nvSpPr>
      <xdr:spPr>
        <a:xfrm>
          <a:off x="5538107" y="13362214"/>
          <a:ext cx="607602" cy="264560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31 X 22</a:t>
          </a:r>
        </a:p>
      </xdr:txBody>
    </xdr:sp>
    <xdr:clientData/>
  </xdr:oneCellAnchor>
  <xdr:oneCellAnchor>
    <xdr:from>
      <xdr:col>1</xdr:col>
      <xdr:colOff>483577</xdr:colOff>
      <xdr:row>5</xdr:row>
      <xdr:rowOff>7327</xdr:rowOff>
    </xdr:from>
    <xdr:ext cx="607602" cy="264560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AAD5E577-46CD-402D-A13F-A29769390B2C}"/>
            </a:ext>
          </a:extLst>
        </xdr:cNvPr>
        <xdr:cNvSpPr txBox="1"/>
      </xdr:nvSpPr>
      <xdr:spPr>
        <a:xfrm>
          <a:off x="1091712" y="959827"/>
          <a:ext cx="607602" cy="264560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25 X 20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30126</xdr:colOff>
      <xdr:row>48</xdr:row>
      <xdr:rowOff>151086</xdr:rowOff>
    </xdr:from>
    <xdr:ext cx="5152472" cy="2620025"/>
    <xdr:pic>
      <xdr:nvPicPr>
        <xdr:cNvPr id="2" name="Picture 1" descr="Arduino Nano - Schematic">
          <a:extLst>
            <a:ext uri="{FF2B5EF4-FFF2-40B4-BE49-F238E27FC236}">
              <a16:creationId xmlns:a16="http://schemas.microsoft.com/office/drawing/2014/main" id="{C2D4C796-DAA7-4352-8359-AAF974DAA5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9326" y="9295086"/>
          <a:ext cx="5152472" cy="262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600075</xdr:colOff>
      <xdr:row>2</xdr:row>
      <xdr:rowOff>133350</xdr:rowOff>
    </xdr:from>
    <xdr:ext cx="2939523" cy="1297919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10644B70-3001-4D02-870B-48AB6D278E32}"/>
            </a:ext>
          </a:extLst>
        </xdr:cNvPr>
        <xdr:cNvSpPr txBox="1"/>
      </xdr:nvSpPr>
      <xdr:spPr>
        <a:xfrm>
          <a:off x="1209675" y="514350"/>
          <a:ext cx="2939523" cy="129791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Arduino Nano</a:t>
          </a:r>
        </a:p>
        <a:p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Microchip Atmega328P at 16 MHz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32K Flash, 2K RAM, 1K bytes EEPROM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14 digital input/output pins, 6 PWM output pins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8 analog input pins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serial, 1 SPI, 1 I2C ports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30126</xdr:colOff>
      <xdr:row>48</xdr:row>
      <xdr:rowOff>151086</xdr:rowOff>
    </xdr:from>
    <xdr:ext cx="5152472" cy="2620025"/>
    <xdr:pic>
      <xdr:nvPicPr>
        <xdr:cNvPr id="2" name="Picture 1" descr="Arduino Nano - Schematic">
          <a:extLst>
            <a:ext uri="{FF2B5EF4-FFF2-40B4-BE49-F238E27FC236}">
              <a16:creationId xmlns:a16="http://schemas.microsoft.com/office/drawing/2014/main" id="{370C83A8-18A5-48AB-8732-4F74246488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1040" y="7580586"/>
          <a:ext cx="5152472" cy="262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27</xdr:col>
      <xdr:colOff>343343</xdr:colOff>
      <xdr:row>17</xdr:row>
      <xdr:rowOff>63362</xdr:rowOff>
    </xdr:from>
    <xdr:to>
      <xdr:col>36</xdr:col>
      <xdr:colOff>234958</xdr:colOff>
      <xdr:row>37</xdr:row>
      <xdr:rowOff>143983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85443AB-62A3-C399-8637-ACFF06B584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92703" y="1569641"/>
          <a:ext cx="5374028" cy="38463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600075</xdr:colOff>
      <xdr:row>2</xdr:row>
      <xdr:rowOff>133350</xdr:rowOff>
    </xdr:from>
    <xdr:ext cx="2939523" cy="1297919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8EF2D7D9-3F08-4DA8-8F3B-567C2D50A4D9}"/>
            </a:ext>
          </a:extLst>
        </xdr:cNvPr>
        <xdr:cNvSpPr txBox="1"/>
      </xdr:nvSpPr>
      <xdr:spPr>
        <a:xfrm>
          <a:off x="1209675" y="514350"/>
          <a:ext cx="2939523" cy="129791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Arduino Nano</a:t>
          </a:r>
        </a:p>
        <a:p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Microchip Atmega328P at 16 MHz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32K Flash, 2K RAM, 1K bytes EEPROM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14 digital input/output pins, 6 PWM output pins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8 analog input pins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serial, 1 SPI, 1 I2C ports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371474</xdr:colOff>
      <xdr:row>10</xdr:row>
      <xdr:rowOff>9524</xdr:rowOff>
    </xdr:from>
    <xdr:to>
      <xdr:col>40</xdr:col>
      <xdr:colOff>0</xdr:colOff>
      <xdr:row>42</xdr:row>
      <xdr:rowOff>168275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4AFC13F-4EA9-2B04-87BE-E0779F25AF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54424" y="1914524"/>
          <a:ext cx="9382126" cy="62547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9525</xdr:colOff>
      <xdr:row>44</xdr:row>
      <xdr:rowOff>32634</xdr:rowOff>
    </xdr:from>
    <xdr:to>
      <xdr:col>26</xdr:col>
      <xdr:colOff>219075</xdr:colOff>
      <xdr:row>54</xdr:row>
      <xdr:rowOff>79436</xdr:rowOff>
    </xdr:to>
    <xdr:pic>
      <xdr:nvPicPr>
        <xdr:cNvPr id="3" name="Picture 2" descr="STM32F030C8 based Bluepill">
          <a:extLst>
            <a:ext uri="{FF2B5EF4-FFF2-40B4-BE49-F238E27FC236}">
              <a16:creationId xmlns:a16="http://schemas.microsoft.com/office/drawing/2014/main" id="{B446D252-EC41-A033-C80D-13312EEF99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16035749" y="8980960"/>
          <a:ext cx="1951802" cy="81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336096</xdr:colOff>
      <xdr:row>63</xdr:row>
      <xdr:rowOff>70756</xdr:rowOff>
    </xdr:from>
    <xdr:to>
      <xdr:col>7</xdr:col>
      <xdr:colOff>839264</xdr:colOff>
      <xdr:row>74</xdr:row>
      <xdr:rowOff>146956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D4C4AA5-9111-38F3-2882-44D2A34F93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096" y="10167256"/>
          <a:ext cx="4524375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13608</xdr:colOff>
      <xdr:row>2</xdr:row>
      <xdr:rowOff>108858</xdr:rowOff>
    </xdr:from>
    <xdr:ext cx="3972819" cy="164237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2E9D43DF-E4EE-A7BA-80BB-C31F35B18F85}"/>
            </a:ext>
          </a:extLst>
        </xdr:cNvPr>
        <xdr:cNvSpPr txBox="1"/>
      </xdr:nvSpPr>
      <xdr:spPr>
        <a:xfrm>
          <a:off x="625929" y="489858"/>
          <a:ext cx="3972819" cy="164237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Teensy LC</a:t>
          </a:r>
        </a:p>
        <a:p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ARM Cortex-M0+ at 48 MHz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62K Flash, 8K RAM, 128 bytes EEPROM (emulated)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USB device 12 Mbit/sec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27 digital input/output pins, 10 PWM output pins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13 analog input pins, 1 analog output pin, 11 capacitive sense pins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 serial, 1 SPI, 2 I2C ports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4 simple DMA channels</a:t>
          </a: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203637</xdr:colOff>
      <xdr:row>7</xdr:row>
      <xdr:rowOff>146955</xdr:rowOff>
    </xdr:from>
    <xdr:to>
      <xdr:col>14</xdr:col>
      <xdr:colOff>637140</xdr:colOff>
      <xdr:row>18</xdr:row>
      <xdr:rowOff>151086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863EEBD-5F42-F004-4039-28EF266F8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17723" y="1480455"/>
          <a:ext cx="2384486" cy="2099631"/>
        </a:xfrm>
        <a:prstGeom prst="rect">
          <a:avLst/>
        </a:prstGeom>
      </xdr:spPr>
    </xdr:pic>
    <xdr:clientData/>
  </xdr:twoCellAnchor>
  <xdr:twoCellAnchor editAs="oneCell">
    <xdr:from>
      <xdr:col>7</xdr:col>
      <xdr:colOff>111258</xdr:colOff>
      <xdr:row>7</xdr:row>
      <xdr:rowOff>137672</xdr:rowOff>
    </xdr:from>
    <xdr:to>
      <xdr:col>11</xdr:col>
      <xdr:colOff>22025</xdr:colOff>
      <xdr:row>18</xdr:row>
      <xdr:rowOff>176275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039BB88-A527-FBEA-ADAD-5949FB6E9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72910" y="1471172"/>
          <a:ext cx="2441247" cy="2134103"/>
        </a:xfrm>
        <a:prstGeom prst="rect">
          <a:avLst/>
        </a:prstGeom>
      </xdr:spPr>
    </xdr:pic>
    <xdr:clientData/>
  </xdr:twoCellAnchor>
  <xdr:twoCellAnchor editAs="oneCell">
    <xdr:from>
      <xdr:col>15</xdr:col>
      <xdr:colOff>141603</xdr:colOff>
      <xdr:row>0</xdr:row>
      <xdr:rowOff>151993</xdr:rowOff>
    </xdr:from>
    <xdr:to>
      <xdr:col>18</xdr:col>
      <xdr:colOff>400922</xdr:colOff>
      <xdr:row>24</xdr:row>
      <xdr:rowOff>189517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334B7593-28CE-1323-0983-5420A975CDAF}"/>
            </a:ext>
          </a:extLst>
        </xdr:cNvPr>
        <xdr:cNvGrpSpPr/>
      </xdr:nvGrpSpPr>
      <xdr:grpSpPr>
        <a:xfrm>
          <a:off x="11714478" y="151993"/>
          <a:ext cx="2164319" cy="4609524"/>
          <a:chOff x="15460044" y="790728"/>
          <a:chExt cx="2153499" cy="460952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A818C4B3-85CA-1C9F-600D-9CD623DC403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 rot="16200000">
            <a:off x="14232032" y="2018740"/>
            <a:ext cx="4609524" cy="2153499"/>
          </a:xfrm>
          <a:prstGeom prst="rect">
            <a:avLst/>
          </a:prstGeom>
        </xdr:spPr>
      </xdr:pic>
      <xdr:sp macro="" textlink="">
        <xdr:nvSpPr>
          <xdr:cNvPr id="7" name="Rectangle 6">
            <a:extLst>
              <a:ext uri="{FF2B5EF4-FFF2-40B4-BE49-F238E27FC236}">
                <a16:creationId xmlns:a16="http://schemas.microsoft.com/office/drawing/2014/main" id="{D1F09952-87EF-57B0-C4AF-E60AAE8F9139}"/>
              </a:ext>
            </a:extLst>
          </xdr:cNvPr>
          <xdr:cNvSpPr/>
        </xdr:nvSpPr>
        <xdr:spPr>
          <a:xfrm>
            <a:off x="15560487" y="964265"/>
            <a:ext cx="531158" cy="615763"/>
          </a:xfrm>
          <a:prstGeom prst="rect">
            <a:avLst/>
          </a:prstGeom>
          <a:solidFill>
            <a:srgbClr val="FFFF00">
              <a:alpha val="56000"/>
            </a:srgb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" name="Rectangle 7">
            <a:extLst>
              <a:ext uri="{FF2B5EF4-FFF2-40B4-BE49-F238E27FC236}">
                <a16:creationId xmlns:a16="http://schemas.microsoft.com/office/drawing/2014/main" id="{631DC28E-C11A-419D-8605-0B1FEE20299E}"/>
              </a:ext>
            </a:extLst>
          </xdr:cNvPr>
          <xdr:cNvSpPr/>
        </xdr:nvSpPr>
        <xdr:spPr>
          <a:xfrm>
            <a:off x="15582289" y="4438293"/>
            <a:ext cx="238633" cy="918883"/>
          </a:xfrm>
          <a:prstGeom prst="rect">
            <a:avLst/>
          </a:prstGeom>
          <a:solidFill>
            <a:srgbClr val="FFFF00">
              <a:alpha val="56000"/>
            </a:srgb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9" name="Rectangle 8">
            <a:extLst>
              <a:ext uri="{FF2B5EF4-FFF2-40B4-BE49-F238E27FC236}">
                <a16:creationId xmlns:a16="http://schemas.microsoft.com/office/drawing/2014/main" id="{942909D8-71CB-4112-9A74-96F8AD3A1F78}"/>
              </a:ext>
            </a:extLst>
          </xdr:cNvPr>
          <xdr:cNvSpPr/>
        </xdr:nvSpPr>
        <xdr:spPr>
          <a:xfrm>
            <a:off x="16965706" y="952500"/>
            <a:ext cx="531159" cy="615763"/>
          </a:xfrm>
          <a:prstGeom prst="rect">
            <a:avLst/>
          </a:prstGeom>
          <a:solidFill>
            <a:srgbClr val="FFFF00">
              <a:alpha val="56000"/>
            </a:srgb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" name="Rectangle 9">
            <a:extLst>
              <a:ext uri="{FF2B5EF4-FFF2-40B4-BE49-F238E27FC236}">
                <a16:creationId xmlns:a16="http://schemas.microsoft.com/office/drawing/2014/main" id="{1ECB39E3-4795-469F-9C5E-EB742185C007}"/>
              </a:ext>
            </a:extLst>
          </xdr:cNvPr>
          <xdr:cNvSpPr/>
        </xdr:nvSpPr>
        <xdr:spPr>
          <a:xfrm>
            <a:off x="16311945" y="952500"/>
            <a:ext cx="173182" cy="616324"/>
          </a:xfrm>
          <a:prstGeom prst="rect">
            <a:avLst/>
          </a:prstGeom>
          <a:solidFill>
            <a:schemeClr val="bg1">
              <a:lumMod val="50000"/>
              <a:alpha val="56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F9539409-8917-47A3-9098-71D503FD0ECB}"/>
              </a:ext>
            </a:extLst>
          </xdr:cNvPr>
          <xdr:cNvSpPr/>
        </xdr:nvSpPr>
        <xdr:spPr>
          <a:xfrm>
            <a:off x="16528422" y="952500"/>
            <a:ext cx="216478" cy="616324"/>
          </a:xfrm>
          <a:prstGeom prst="rect">
            <a:avLst/>
          </a:prstGeom>
          <a:solidFill>
            <a:srgbClr val="FFFF00">
              <a:alpha val="56000"/>
            </a:srgb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" name="Rectangle 11">
            <a:extLst>
              <a:ext uri="{FF2B5EF4-FFF2-40B4-BE49-F238E27FC236}">
                <a16:creationId xmlns:a16="http://schemas.microsoft.com/office/drawing/2014/main" id="{38C4DEDF-4B46-4A92-A5BA-402741F08A1A}"/>
              </a:ext>
            </a:extLst>
          </xdr:cNvPr>
          <xdr:cNvSpPr/>
        </xdr:nvSpPr>
        <xdr:spPr>
          <a:xfrm>
            <a:off x="16038163" y="4442623"/>
            <a:ext cx="243475" cy="918883"/>
          </a:xfrm>
          <a:prstGeom prst="rect">
            <a:avLst/>
          </a:prstGeom>
          <a:solidFill>
            <a:schemeClr val="bg1">
              <a:lumMod val="65000"/>
              <a:alpha val="56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AD5E4F47-C922-441E-B7F3-14506E6D2CA1}"/>
              </a:ext>
            </a:extLst>
          </xdr:cNvPr>
          <xdr:cNvSpPr/>
        </xdr:nvSpPr>
        <xdr:spPr>
          <a:xfrm>
            <a:off x="16741589" y="4448735"/>
            <a:ext cx="240417" cy="918883"/>
          </a:xfrm>
          <a:prstGeom prst="rect">
            <a:avLst/>
          </a:prstGeom>
          <a:solidFill>
            <a:schemeClr val="bg1">
              <a:lumMod val="65000"/>
              <a:alpha val="56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" name="Rectangle 13">
            <a:extLst>
              <a:ext uri="{FF2B5EF4-FFF2-40B4-BE49-F238E27FC236}">
                <a16:creationId xmlns:a16="http://schemas.microsoft.com/office/drawing/2014/main" id="{BE0F3840-06C1-4872-BF56-B17BDE27DEC8}"/>
              </a:ext>
            </a:extLst>
          </xdr:cNvPr>
          <xdr:cNvSpPr/>
        </xdr:nvSpPr>
        <xdr:spPr>
          <a:xfrm>
            <a:off x="15807171" y="4440076"/>
            <a:ext cx="228702" cy="918883"/>
          </a:xfrm>
          <a:prstGeom prst="rect">
            <a:avLst/>
          </a:prstGeom>
          <a:solidFill>
            <a:srgbClr val="FFFF00">
              <a:alpha val="56000"/>
            </a:srgb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A24122C4-21DD-40AA-9416-46D1F03F05F5}"/>
              </a:ext>
            </a:extLst>
          </xdr:cNvPr>
          <xdr:cNvSpPr/>
        </xdr:nvSpPr>
        <xdr:spPr>
          <a:xfrm>
            <a:off x="16990665" y="4448735"/>
            <a:ext cx="246784" cy="918883"/>
          </a:xfrm>
          <a:prstGeom prst="rect">
            <a:avLst/>
          </a:prstGeom>
          <a:solidFill>
            <a:srgbClr val="FFFF00">
              <a:alpha val="56000"/>
            </a:srgb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A51A92A5-FA70-4D51-AAAA-C37CFB12BD46}"/>
              </a:ext>
            </a:extLst>
          </xdr:cNvPr>
          <xdr:cNvSpPr/>
        </xdr:nvSpPr>
        <xdr:spPr>
          <a:xfrm>
            <a:off x="17250437" y="4448736"/>
            <a:ext cx="189481" cy="918883"/>
          </a:xfrm>
          <a:prstGeom prst="rect">
            <a:avLst/>
          </a:prstGeom>
          <a:solidFill>
            <a:schemeClr val="bg1">
              <a:lumMod val="65000"/>
              <a:alpha val="56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3E5D6461-E08F-4B73-87A8-45A84EBE45D5}"/>
              </a:ext>
            </a:extLst>
          </xdr:cNvPr>
          <xdr:cNvSpPr/>
        </xdr:nvSpPr>
        <xdr:spPr>
          <a:xfrm>
            <a:off x="16294626" y="4446443"/>
            <a:ext cx="238125" cy="918883"/>
          </a:xfrm>
          <a:prstGeom prst="rect">
            <a:avLst/>
          </a:prstGeom>
          <a:solidFill>
            <a:srgbClr val="FFFF00">
              <a:alpha val="56000"/>
            </a:srgb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94A3FCBC-D7BA-4013-8531-7AA432A57231}"/>
              </a:ext>
            </a:extLst>
          </xdr:cNvPr>
          <xdr:cNvSpPr/>
        </xdr:nvSpPr>
        <xdr:spPr>
          <a:xfrm>
            <a:off x="16519763" y="4442114"/>
            <a:ext cx="243982" cy="918883"/>
          </a:xfrm>
          <a:prstGeom prst="rect">
            <a:avLst/>
          </a:prstGeom>
          <a:solidFill>
            <a:srgbClr val="FFFF00">
              <a:alpha val="56000"/>
            </a:srgb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10</xdr:col>
      <xdr:colOff>17253</xdr:colOff>
      <xdr:row>20</xdr:row>
      <xdr:rowOff>140117</xdr:rowOff>
    </xdr:from>
    <xdr:to>
      <xdr:col>13</xdr:col>
      <xdr:colOff>194375</xdr:colOff>
      <xdr:row>33</xdr:row>
      <xdr:rowOff>104864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61CFEC4-20AB-460C-954D-6315E539E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6200000">
          <a:off x="7964072" y="4103689"/>
          <a:ext cx="2441247" cy="2134103"/>
        </a:xfrm>
        <a:prstGeom prst="rect">
          <a:avLst/>
        </a:prstGeom>
      </xdr:spPr>
    </xdr:pic>
    <xdr:clientData/>
  </xdr:twoCellAnchor>
  <xdr:twoCellAnchor editAs="oneCell">
    <xdr:from>
      <xdr:col>11</xdr:col>
      <xdr:colOff>430696</xdr:colOff>
      <xdr:row>1</xdr:row>
      <xdr:rowOff>182217</xdr:rowOff>
    </xdr:from>
    <xdr:to>
      <xdr:col>13</xdr:col>
      <xdr:colOff>57313</xdr:colOff>
      <xdr:row>6</xdr:row>
      <xdr:rowOff>41413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A404F1C-B60A-4918-3331-1422E179DB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35670" t="21017" r="40414" b="41418"/>
        <a:stretch/>
      </xdr:blipFill>
      <xdr:spPr>
        <a:xfrm>
          <a:off x="9425609" y="372717"/>
          <a:ext cx="918704" cy="811696"/>
        </a:xfrm>
        <a:prstGeom prst="rect">
          <a:avLst/>
        </a:prstGeom>
      </xdr:spPr>
    </xdr:pic>
    <xdr:clientData/>
  </xdr:twoCellAnchor>
  <xdr:twoCellAnchor editAs="oneCell">
    <xdr:from>
      <xdr:col>19</xdr:col>
      <xdr:colOff>598199</xdr:colOff>
      <xdr:row>12</xdr:row>
      <xdr:rowOff>149679</xdr:rowOff>
    </xdr:from>
    <xdr:to>
      <xdr:col>26</xdr:col>
      <xdr:colOff>431344</xdr:colOff>
      <xdr:row>31</xdr:row>
      <xdr:rowOff>88447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8371805-7EA5-5A64-5306-9335A9E3C8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49628" y="2435679"/>
          <a:ext cx="4119395" cy="35582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2</xdr:row>
      <xdr:rowOff>65314</xdr:rowOff>
    </xdr:from>
    <xdr:to>
      <xdr:col>10</xdr:col>
      <xdr:colOff>142875</xdr:colOff>
      <xdr:row>16</xdr:row>
      <xdr:rowOff>160564</xdr:rowOff>
    </xdr:to>
    <xdr:pic>
      <xdr:nvPicPr>
        <xdr:cNvPr id="2" name="Picture 1" descr="TB6612FNG Dual H-Bridge DC Motor Driver">
          <a:extLst>
            <a:ext uri="{FF2B5EF4-FFF2-40B4-BE49-F238E27FC236}">
              <a16:creationId xmlns:a16="http://schemas.microsoft.com/office/drawing/2014/main" id="{B67230C3-FC82-6203-EA72-730AE2CB9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7096" y="446314"/>
          <a:ext cx="5548993" cy="2762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57150</xdr:colOff>
      <xdr:row>24</xdr:row>
      <xdr:rowOff>38101</xdr:rowOff>
    </xdr:from>
    <xdr:to>
      <xdr:col>7</xdr:col>
      <xdr:colOff>38100</xdr:colOff>
      <xdr:row>40</xdr:row>
      <xdr:rowOff>104775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4F5F2BA-DA24-CE32-B4F3-5835FE8CCDCF}"/>
            </a:ext>
          </a:extLst>
        </xdr:cNvPr>
        <xdr:cNvSpPr txBox="1"/>
      </xdr:nvSpPr>
      <xdr:spPr>
        <a:xfrm>
          <a:off x="666750" y="4610101"/>
          <a:ext cx="3638550" cy="31146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yes, you can change band rate on this hc-06 module. AT+BAUD8 change baud rate to 115200. and maximum is 1382400. for more setting about baud rate ,please refer to the following: At command format:</a:t>
          </a:r>
          <a:br>
            <a:rPr lang="en-US"/>
          </a:b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AT+BAUDBaudIndex ; about BaudIndex : </a:t>
          </a:r>
        </a:p>
        <a:p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1---------1200</a:t>
          </a:r>
          <a:br>
            <a:rPr lang="en-US"/>
          </a:b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2---------2400</a:t>
          </a:r>
          <a:br>
            <a:rPr lang="en-US"/>
          </a:b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3---------4800</a:t>
          </a:r>
          <a:br>
            <a:rPr lang="en-US"/>
          </a:b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4---------9600 (Default)</a:t>
          </a:r>
          <a:br>
            <a:rPr lang="en-US"/>
          </a:b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5---------19200</a:t>
          </a:r>
          <a:br>
            <a:rPr lang="en-US"/>
          </a:b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6---------38400</a:t>
          </a:r>
          <a:br>
            <a:rPr lang="en-US"/>
          </a:b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7---------57600</a:t>
          </a:r>
          <a:br>
            <a:rPr lang="en-US"/>
          </a:b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8---------115200</a:t>
          </a:r>
          <a:br>
            <a:rPr lang="en-US"/>
          </a:b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9---------230400</a:t>
          </a:r>
          <a:br>
            <a:rPr lang="en-US"/>
          </a:b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A---------460800</a:t>
          </a:r>
          <a:br>
            <a:rPr lang="en-US"/>
          </a:b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B---------921600</a:t>
          </a:r>
          <a:br>
            <a:rPr lang="en-US"/>
          </a:b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C---------1382400</a:t>
          </a:r>
          <a:endParaRPr lang="en-US" sz="1100"/>
        </a:p>
      </xdr:txBody>
    </xdr:sp>
    <xdr:clientData/>
  </xdr:twoCellAnchor>
  <xdr:twoCellAnchor editAs="oneCell">
    <xdr:from>
      <xdr:col>7</xdr:col>
      <xdr:colOff>190500</xdr:colOff>
      <xdr:row>24</xdr:row>
      <xdr:rowOff>30716</xdr:rowOff>
    </xdr:from>
    <xdr:to>
      <xdr:col>13</xdr:col>
      <xdr:colOff>200025</xdr:colOff>
      <xdr:row>40</xdr:row>
      <xdr:rowOff>143886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4145BA9-CF67-75CE-4C74-04AEAC11CF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7700" y="4602716"/>
          <a:ext cx="4000500" cy="3161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4</xdr:row>
      <xdr:rowOff>0</xdr:rowOff>
    </xdr:from>
    <xdr:to>
      <xdr:col>20</xdr:col>
      <xdr:colOff>523429</xdr:colOff>
      <xdr:row>29</xdr:row>
      <xdr:rowOff>75595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59065B4-B23E-4E8A-9225-FFE272085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0" y="762000"/>
          <a:ext cx="3571429" cy="4838095"/>
        </a:xfrm>
        <a:prstGeom prst="rect">
          <a:avLst/>
        </a:prstGeom>
      </xdr:spPr>
    </xdr:pic>
    <xdr:clientData/>
  </xdr:twoCellAnchor>
  <xdr:twoCellAnchor editAs="oneCell">
    <xdr:from>
      <xdr:col>8</xdr:col>
      <xdr:colOff>197632</xdr:colOff>
      <xdr:row>42</xdr:row>
      <xdr:rowOff>175221</xdr:rowOff>
    </xdr:from>
    <xdr:to>
      <xdr:col>16</xdr:col>
      <xdr:colOff>17487</xdr:colOff>
      <xdr:row>58</xdr:row>
      <xdr:rowOff>59086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F524792-C91C-F623-3F97-5C2D145360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6723" y="8176221"/>
          <a:ext cx="4997991" cy="29318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190502</xdr:colOff>
      <xdr:row>42</xdr:row>
      <xdr:rowOff>188463</xdr:rowOff>
    </xdr:from>
    <xdr:to>
      <xdr:col>19</xdr:col>
      <xdr:colOff>479647</xdr:colOff>
      <xdr:row>58</xdr:row>
      <xdr:rowOff>132435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244E5BD-B692-154D-0FB7-7C5539BD3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17729" y="8189463"/>
          <a:ext cx="2107554" cy="299197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457200</xdr:colOff>
      <xdr:row>0</xdr:row>
      <xdr:rowOff>171450</xdr:rowOff>
    </xdr:from>
    <xdr:to>
      <xdr:col>7</xdr:col>
      <xdr:colOff>466725</xdr:colOff>
      <xdr:row>10</xdr:row>
      <xdr:rowOff>30171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531B721-2A5E-ECD0-4878-E16BFB3B9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05200" y="171450"/>
          <a:ext cx="1228725" cy="17637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5</xdr:row>
      <xdr:rowOff>0</xdr:rowOff>
    </xdr:from>
    <xdr:to>
      <xdr:col>13</xdr:col>
      <xdr:colOff>457200</xdr:colOff>
      <xdr:row>25</xdr:row>
      <xdr:rowOff>57150</xdr:rowOff>
    </xdr:to>
    <xdr:pic>
      <xdr:nvPicPr>
        <xdr:cNvPr id="3" name="Picture 2" descr="Amazon.com: 753 MPU-9250 Gyroscope Acceleration Magnetic Sensor, 9-Axle 16  Bit Gyroscope Acceleration Magnetic Sensor Data Output IIC for Arduino GY- 9250 : Industrial &amp; Scientific">
          <a:extLst>
            <a:ext uri="{FF2B5EF4-FFF2-40B4-BE49-F238E27FC236}">
              <a16:creationId xmlns:a16="http://schemas.microsoft.com/office/drawing/2014/main" id="{46C129AD-CA50-B066-844F-C2DC969CD6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52500"/>
          <a:ext cx="4724400" cy="386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114300</xdr:colOff>
      <xdr:row>1</xdr:row>
      <xdr:rowOff>38100</xdr:rowOff>
    </xdr:from>
    <xdr:to>
      <xdr:col>20</xdr:col>
      <xdr:colOff>113843</xdr:colOff>
      <xdr:row>35</xdr:row>
      <xdr:rowOff>103957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8FBD280-A256-CD92-2E5B-02DDDA8D4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48700" y="228600"/>
          <a:ext cx="3657143" cy="654285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499952</xdr:colOff>
      <xdr:row>4</xdr:row>
      <xdr:rowOff>104042</xdr:rowOff>
    </xdr:from>
    <xdr:to>
      <xdr:col>7</xdr:col>
      <xdr:colOff>278248</xdr:colOff>
      <xdr:row>17</xdr:row>
      <xdr:rowOff>98847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2B8CF0-7A41-0655-B674-AD8FA0E1EB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7852" t="12628" r="12871" b="11605"/>
        <a:stretch/>
      </xdr:blipFill>
      <xdr:spPr>
        <a:xfrm>
          <a:off x="1112865" y="866042"/>
          <a:ext cx="3455774" cy="2471305"/>
        </a:xfrm>
        <a:prstGeom prst="rect">
          <a:avLst/>
        </a:prstGeom>
      </xdr:spPr>
    </xdr:pic>
    <xdr:clientData/>
  </xdr:twoCellAnchor>
  <xdr:twoCellAnchor>
    <xdr:from>
      <xdr:col>1</xdr:col>
      <xdr:colOff>51288</xdr:colOff>
      <xdr:row>6</xdr:row>
      <xdr:rowOff>139545</xdr:rowOff>
    </xdr:from>
    <xdr:to>
      <xdr:col>9</xdr:col>
      <xdr:colOff>498230</xdr:colOff>
      <xdr:row>16</xdr:row>
      <xdr:rowOff>130820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5B740E09-3F15-8D67-9C9B-19EA62A26558}"/>
            </a:ext>
          </a:extLst>
        </xdr:cNvPr>
        <xdr:cNvGrpSpPr/>
      </xdr:nvGrpSpPr>
      <xdr:grpSpPr>
        <a:xfrm>
          <a:off x="660888" y="1282545"/>
          <a:ext cx="5323742" cy="1896275"/>
          <a:chOff x="10015904" y="3407352"/>
          <a:chExt cx="5312019" cy="1896275"/>
        </a:xfrm>
      </xdr:grpSpPr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E9F341A5-BBEB-1ECB-E2AD-8242AB27C518}"/>
              </a:ext>
            </a:extLst>
          </xdr:cNvPr>
          <xdr:cNvSpPr txBox="1"/>
        </xdr:nvSpPr>
        <xdr:spPr>
          <a:xfrm>
            <a:off x="10015904" y="3407352"/>
            <a:ext cx="614954" cy="240723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GND</a:t>
            </a:r>
          </a:p>
        </xdr:txBody>
      </xdr:sp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F78B61E3-DC34-42EF-B330-86B5397BB6A4}"/>
              </a:ext>
            </a:extLst>
          </xdr:cNvPr>
          <xdr:cNvSpPr txBox="1"/>
        </xdr:nvSpPr>
        <xdr:spPr>
          <a:xfrm>
            <a:off x="10015904" y="3695700"/>
            <a:ext cx="614954" cy="240723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Z1</a:t>
            </a:r>
          </a:p>
        </xdr:txBody>
      </xdr:sp>
      <xdr:sp macro="" textlink="">
        <xdr:nvSpPr>
          <xdr:cNvPr id="8" name="TextBox 7">
            <a:extLst>
              <a:ext uri="{FF2B5EF4-FFF2-40B4-BE49-F238E27FC236}">
                <a16:creationId xmlns:a16="http://schemas.microsoft.com/office/drawing/2014/main" id="{9F6212A3-DF01-42EB-9E1E-4B16FF5DE7BF}"/>
              </a:ext>
            </a:extLst>
          </xdr:cNvPr>
          <xdr:cNvSpPr txBox="1"/>
        </xdr:nvSpPr>
        <xdr:spPr>
          <a:xfrm>
            <a:off x="10015904" y="4010025"/>
            <a:ext cx="614954" cy="240723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Z2</a:t>
            </a:r>
          </a:p>
        </xdr:txBody>
      </xdr:sp>
      <xdr:sp macro="" textlink="">
        <xdr:nvSpPr>
          <xdr:cNvPr id="9" name="TextBox 8">
            <a:extLst>
              <a:ext uri="{FF2B5EF4-FFF2-40B4-BE49-F238E27FC236}">
                <a16:creationId xmlns:a16="http://schemas.microsoft.com/office/drawing/2014/main" id="{167BBEBA-CD5D-4A8C-A443-D8A9D0A9ED6A}"/>
              </a:ext>
            </a:extLst>
          </xdr:cNvPr>
          <xdr:cNvSpPr txBox="1"/>
        </xdr:nvSpPr>
        <xdr:spPr>
          <a:xfrm>
            <a:off x="10015904" y="4295775"/>
            <a:ext cx="614954" cy="240723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LB</a:t>
            </a:r>
          </a:p>
        </xdr:txBody>
      </xdr:sp>
      <xdr:sp macro="" textlink="">
        <xdr:nvSpPr>
          <xdr:cNvPr id="10" name="TextBox 9">
            <a:extLst>
              <a:ext uri="{FF2B5EF4-FFF2-40B4-BE49-F238E27FC236}">
                <a16:creationId xmlns:a16="http://schemas.microsoft.com/office/drawing/2014/main" id="{F5BFF372-5220-404E-86E3-A24443D53046}"/>
              </a:ext>
            </a:extLst>
          </xdr:cNvPr>
          <xdr:cNvSpPr txBox="1"/>
        </xdr:nvSpPr>
        <xdr:spPr>
          <a:xfrm>
            <a:off x="10015904" y="4589859"/>
            <a:ext cx="614954" cy="240723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MB</a:t>
            </a:r>
          </a:p>
        </xdr:txBody>
      </xdr:sp>
      <xdr:sp macro="" textlink="">
        <xdr:nvSpPr>
          <xdr:cNvPr id="11" name="TextBox 10">
            <a:extLst>
              <a:ext uri="{FF2B5EF4-FFF2-40B4-BE49-F238E27FC236}">
                <a16:creationId xmlns:a16="http://schemas.microsoft.com/office/drawing/2014/main" id="{269E26A8-0EE2-4FF4-86BE-890C47A4F824}"/>
              </a:ext>
            </a:extLst>
          </xdr:cNvPr>
          <xdr:cNvSpPr txBox="1"/>
        </xdr:nvSpPr>
        <xdr:spPr>
          <a:xfrm>
            <a:off x="10015904" y="4893469"/>
            <a:ext cx="614954" cy="240723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RB</a:t>
            </a:r>
          </a:p>
        </xdr:txBody>
      </xdr:sp>
      <xdr:sp macro="" textlink="">
        <xdr:nvSpPr>
          <xdr:cNvPr id="12" name="TextBox 11">
            <a:extLst>
              <a:ext uri="{FF2B5EF4-FFF2-40B4-BE49-F238E27FC236}">
                <a16:creationId xmlns:a16="http://schemas.microsoft.com/office/drawing/2014/main" id="{ADBB76DB-2A74-4430-ACA4-2D47072AAAD9}"/>
              </a:ext>
            </a:extLst>
          </xdr:cNvPr>
          <xdr:cNvSpPr txBox="1"/>
        </xdr:nvSpPr>
        <xdr:spPr>
          <a:xfrm>
            <a:off x="12470424" y="3597519"/>
            <a:ext cx="461596" cy="240723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+5V</a:t>
            </a:r>
          </a:p>
        </xdr:txBody>
      </xdr:sp>
      <xdr:sp macro="" textlink="">
        <xdr:nvSpPr>
          <xdr:cNvPr id="13" name="TextBox 12">
            <a:extLst>
              <a:ext uri="{FF2B5EF4-FFF2-40B4-BE49-F238E27FC236}">
                <a16:creationId xmlns:a16="http://schemas.microsoft.com/office/drawing/2014/main" id="{7F5ABBC3-5837-4FFD-BAD0-C79C44BBE6ED}"/>
              </a:ext>
            </a:extLst>
          </xdr:cNvPr>
          <xdr:cNvSpPr txBox="1"/>
        </xdr:nvSpPr>
        <xdr:spPr>
          <a:xfrm>
            <a:off x="12470424" y="4170484"/>
            <a:ext cx="772862" cy="240723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D+ CLOCK</a:t>
            </a:r>
          </a:p>
        </xdr:txBody>
      </xdr:sp>
      <xdr:sp macro="" textlink="">
        <xdr:nvSpPr>
          <xdr:cNvPr id="14" name="TextBox 13">
            <a:extLst>
              <a:ext uri="{FF2B5EF4-FFF2-40B4-BE49-F238E27FC236}">
                <a16:creationId xmlns:a16="http://schemas.microsoft.com/office/drawing/2014/main" id="{BB65493E-FE53-4E71-AE95-2616B1625B47}"/>
              </a:ext>
            </a:extLst>
          </xdr:cNvPr>
          <xdr:cNvSpPr txBox="1"/>
        </xdr:nvSpPr>
        <xdr:spPr>
          <a:xfrm>
            <a:off x="12470424" y="4456233"/>
            <a:ext cx="772862" cy="240723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D- DATA</a:t>
            </a:r>
          </a:p>
        </xdr:txBody>
      </xdr:sp>
      <xdr:sp macro="" textlink="">
        <xdr:nvSpPr>
          <xdr:cNvPr id="15" name="TextBox 14">
            <a:extLst>
              <a:ext uri="{FF2B5EF4-FFF2-40B4-BE49-F238E27FC236}">
                <a16:creationId xmlns:a16="http://schemas.microsoft.com/office/drawing/2014/main" id="{60BF2051-9AAE-4A5F-A29A-FD6F81131952}"/>
              </a:ext>
            </a:extLst>
          </xdr:cNvPr>
          <xdr:cNvSpPr txBox="1"/>
        </xdr:nvSpPr>
        <xdr:spPr>
          <a:xfrm>
            <a:off x="12470424" y="4784481"/>
            <a:ext cx="461596" cy="240723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LED</a:t>
            </a:r>
          </a:p>
        </xdr:txBody>
      </xdr:sp>
      <xdr:sp macro="" textlink="">
        <xdr:nvSpPr>
          <xdr:cNvPr id="16" name="TextBox 15">
            <a:extLst>
              <a:ext uri="{FF2B5EF4-FFF2-40B4-BE49-F238E27FC236}">
                <a16:creationId xmlns:a16="http://schemas.microsoft.com/office/drawing/2014/main" id="{D5E6AD57-4361-4F26-857F-E95B84BC0D53}"/>
              </a:ext>
            </a:extLst>
          </xdr:cNvPr>
          <xdr:cNvSpPr txBox="1"/>
        </xdr:nvSpPr>
        <xdr:spPr>
          <a:xfrm>
            <a:off x="12470424" y="5062904"/>
            <a:ext cx="461596" cy="240723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NC</a:t>
            </a:r>
          </a:p>
        </xdr:txBody>
      </xdr:sp>
      <xdr:sp macro="" textlink="">
        <xdr:nvSpPr>
          <xdr:cNvPr id="17" name="TextBox 16">
            <a:extLst>
              <a:ext uri="{FF2B5EF4-FFF2-40B4-BE49-F238E27FC236}">
                <a16:creationId xmlns:a16="http://schemas.microsoft.com/office/drawing/2014/main" id="{A4D25B1D-D7BD-4196-9749-BC2E7512DFCC}"/>
              </a:ext>
            </a:extLst>
          </xdr:cNvPr>
          <xdr:cNvSpPr txBox="1"/>
        </xdr:nvSpPr>
        <xdr:spPr>
          <a:xfrm>
            <a:off x="12470424" y="3875942"/>
            <a:ext cx="546332" cy="240723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AVDD</a:t>
            </a:r>
          </a:p>
        </xdr:txBody>
      </xdr:sp>
      <xdr:sp macro="" textlink="">
        <xdr:nvSpPr>
          <xdr:cNvPr id="18" name="TextBox 17">
            <a:extLst>
              <a:ext uri="{FF2B5EF4-FFF2-40B4-BE49-F238E27FC236}">
                <a16:creationId xmlns:a16="http://schemas.microsoft.com/office/drawing/2014/main" id="{F15D6FAC-3945-4A9D-8AFD-09AA4D5FB78F}"/>
              </a:ext>
            </a:extLst>
          </xdr:cNvPr>
          <xdr:cNvSpPr txBox="1"/>
        </xdr:nvSpPr>
        <xdr:spPr>
          <a:xfrm>
            <a:off x="13752635" y="3956539"/>
            <a:ext cx="893885" cy="240723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GND WHITE</a:t>
            </a:r>
          </a:p>
        </xdr:txBody>
      </xdr:sp>
      <xdr:sp macro="" textlink="">
        <xdr:nvSpPr>
          <xdr:cNvPr id="19" name="TextBox 18">
            <a:extLst>
              <a:ext uri="{FF2B5EF4-FFF2-40B4-BE49-F238E27FC236}">
                <a16:creationId xmlns:a16="http://schemas.microsoft.com/office/drawing/2014/main" id="{537B8882-2DD4-4725-875F-5E7CA91923C2}"/>
              </a:ext>
            </a:extLst>
          </xdr:cNvPr>
          <xdr:cNvSpPr txBox="1"/>
        </xdr:nvSpPr>
        <xdr:spPr>
          <a:xfrm>
            <a:off x="13752635" y="4330211"/>
            <a:ext cx="1091711" cy="240723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5V BLUE</a:t>
            </a:r>
          </a:p>
        </xdr:txBody>
      </xdr:sp>
      <xdr:sp macro="" textlink="">
        <xdr:nvSpPr>
          <xdr:cNvPr id="20" name="TextBox 19">
            <a:extLst>
              <a:ext uri="{FF2B5EF4-FFF2-40B4-BE49-F238E27FC236}">
                <a16:creationId xmlns:a16="http://schemas.microsoft.com/office/drawing/2014/main" id="{53B0A633-BDCA-4B82-82B4-E34B576DCD1E}"/>
              </a:ext>
            </a:extLst>
          </xdr:cNvPr>
          <xdr:cNvSpPr txBox="1"/>
        </xdr:nvSpPr>
        <xdr:spPr>
          <a:xfrm>
            <a:off x="13752635" y="4703885"/>
            <a:ext cx="1575288" cy="240723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D+ </a:t>
            </a:r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(CLOCK) YELLOW D6 </a:t>
            </a:r>
            <a:endParaRPr lang="en-US" sz="1100"/>
          </a:p>
        </xdr:txBody>
      </xdr:sp>
      <xdr:sp macro="" textlink="">
        <xdr:nvSpPr>
          <xdr:cNvPr id="21" name="TextBox 20">
            <a:extLst>
              <a:ext uri="{FF2B5EF4-FFF2-40B4-BE49-F238E27FC236}">
                <a16:creationId xmlns:a16="http://schemas.microsoft.com/office/drawing/2014/main" id="{5C582A3F-F8EF-4B9E-B300-378A4C09087C}"/>
              </a:ext>
            </a:extLst>
          </xdr:cNvPr>
          <xdr:cNvSpPr txBox="1"/>
        </xdr:nvSpPr>
        <xdr:spPr>
          <a:xfrm>
            <a:off x="13752635" y="5048251"/>
            <a:ext cx="1421423" cy="240723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D- </a:t>
            </a:r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(DATA) GREEN D5  </a:t>
            </a:r>
            <a:endParaRPr lang="en-US" sz="1100"/>
          </a:p>
        </xdr:txBody>
      </xdr:sp>
    </xdr:grpSp>
    <xdr:clientData/>
  </xdr:twoCellAnchor>
  <xdr:twoCellAnchor>
    <xdr:from>
      <xdr:col>3</xdr:col>
      <xdr:colOff>80003</xdr:colOff>
      <xdr:row>4</xdr:row>
      <xdr:rowOff>117232</xdr:rowOff>
    </xdr:from>
    <xdr:to>
      <xdr:col>4</xdr:col>
      <xdr:colOff>86469</xdr:colOff>
      <xdr:row>5</xdr:row>
      <xdr:rowOff>167455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6C6254F2-678F-4CB2-8ED0-BF4225798983}"/>
            </a:ext>
          </a:extLst>
        </xdr:cNvPr>
        <xdr:cNvSpPr txBox="1"/>
      </xdr:nvSpPr>
      <xdr:spPr>
        <a:xfrm>
          <a:off x="1918742" y="879232"/>
          <a:ext cx="619379" cy="24072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KA2.B</a:t>
          </a:r>
        </a:p>
      </xdr:txBody>
    </xdr:sp>
    <xdr:clientData/>
  </xdr:twoCellAnchor>
  <xdr:twoCellAnchor editAs="oneCell">
    <xdr:from>
      <xdr:col>9</xdr:col>
      <xdr:colOff>390035</xdr:colOff>
      <xdr:row>3</xdr:row>
      <xdr:rowOff>29366</xdr:rowOff>
    </xdr:from>
    <xdr:to>
      <xdr:col>18</xdr:col>
      <xdr:colOff>87832</xdr:colOff>
      <xdr:row>19</xdr:row>
      <xdr:rowOff>791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DA2C902-1D04-C7A6-87A2-33F080154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06252" y="600866"/>
          <a:ext cx="5214015" cy="3019425"/>
        </a:xfrm>
        <a:prstGeom prst="rect">
          <a:avLst/>
        </a:prstGeom>
      </xdr:spPr>
    </xdr:pic>
    <xdr:clientData/>
  </xdr:twoCellAnchor>
  <xdr:twoCellAnchor>
    <xdr:from>
      <xdr:col>18</xdr:col>
      <xdr:colOff>427736</xdr:colOff>
      <xdr:row>3</xdr:row>
      <xdr:rowOff>86375</xdr:rowOff>
    </xdr:from>
    <xdr:to>
      <xdr:col>29</xdr:col>
      <xdr:colOff>529494</xdr:colOff>
      <xdr:row>18</xdr:row>
      <xdr:rowOff>37862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F9A3B4CC-1074-7A37-BC92-B30B4F6F49A0}"/>
            </a:ext>
          </a:extLst>
        </xdr:cNvPr>
        <xdr:cNvSpPr txBox="1"/>
      </xdr:nvSpPr>
      <xdr:spPr>
        <a:xfrm>
          <a:off x="11460171" y="657875"/>
          <a:ext cx="6843801" cy="280898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Main features:</a:t>
          </a:r>
          <a:br>
            <a:rPr lang="en-US"/>
          </a:b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- 2  kinds of interface</a:t>
          </a:r>
          <a:br>
            <a:rPr lang="en-US"/>
          </a:b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A single 5V power supply</a:t>
          </a:r>
          <a:br>
            <a:rPr lang="en-US"/>
          </a:b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Compatible with Microsoft IntelliMouse 3D.</a:t>
          </a:r>
          <a:br>
            <a:rPr lang="en-US"/>
          </a:b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support for Microsoft Windows 10,Windows 7,Windows Vista, XP, 2000, ME and 98 other operating system</a:t>
          </a:r>
          <a:br>
            <a:rPr lang="en-US"/>
          </a:b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In line with Microsoft WHQL and USB-IF</a:t>
          </a:r>
          <a:br>
            <a:rPr lang="en-US"/>
          </a:b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Key support: left, middle and right; support mechanical Z shaft encoder</a:t>
          </a:r>
          <a:br>
            <a:rPr lang="en-US"/>
          </a:b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DPI: Can be fixed 1000, dynamic DPI:1000(default) /1600</a:t>
          </a:r>
          <a:br>
            <a:rPr lang="en-US"/>
          </a:b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With the sleep mode and Automatic wake-up function</a:t>
          </a:r>
          <a:br>
            <a:rPr lang="en-US"/>
          </a:b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The built-in power management circuit;</a:t>
          </a:r>
          <a:br>
            <a:rPr lang="en-US"/>
          </a:b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The built-in LED driving circuit</a:t>
          </a:r>
          <a:br>
            <a:rPr lang="en-US"/>
          </a:b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No external crystal design</a:t>
          </a:r>
          <a:br>
            <a:rPr lang="en-US"/>
          </a:b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The high degree of integration, minimal peripheral components</a:t>
          </a:r>
          <a:br>
            <a:rPr lang="en-US"/>
          </a:b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In line with the ROHS directive</a:t>
          </a:r>
          <a:br>
            <a:rPr lang="en-US"/>
          </a:b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The DIP12 package</a:t>
          </a:r>
          <a:endParaRPr lang="en-US" sz="1100"/>
        </a:p>
      </xdr:txBody>
    </xdr:sp>
    <xdr:clientData/>
  </xdr:twoCellAnchor>
  <xdr:twoCellAnchor editAs="oneCell">
    <xdr:from>
      <xdr:col>10</xdr:col>
      <xdr:colOff>57978</xdr:colOff>
      <xdr:row>23</xdr:row>
      <xdr:rowOff>165653</xdr:rowOff>
    </xdr:from>
    <xdr:to>
      <xdr:col>17</xdr:col>
      <xdr:colOff>453300</xdr:colOff>
      <xdr:row>35</xdr:row>
      <xdr:rowOff>32034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BF81FC6-DD4D-AE9A-405D-783575F9C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87108" y="4547153"/>
          <a:ext cx="4685714" cy="2152381"/>
        </a:xfrm>
        <a:prstGeom prst="rect">
          <a:avLst/>
        </a:prstGeom>
      </xdr:spPr>
    </xdr:pic>
    <xdr:clientData/>
  </xdr:twoCellAnchor>
  <xdr:twoCellAnchor editAs="oneCell">
    <xdr:from>
      <xdr:col>18</xdr:col>
      <xdr:colOff>24848</xdr:colOff>
      <xdr:row>18</xdr:row>
      <xdr:rowOff>0</xdr:rowOff>
    </xdr:from>
    <xdr:to>
      <xdr:col>28</xdr:col>
      <xdr:colOff>324289</xdr:colOff>
      <xdr:row>34</xdr:row>
      <xdr:rowOff>190095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EF22A31-3859-4E35-6496-0751BE9DE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57283" y="3429000"/>
          <a:ext cx="6428571" cy="3238095"/>
        </a:xfrm>
        <a:prstGeom prst="rect">
          <a:avLst/>
        </a:prstGeom>
      </xdr:spPr>
    </xdr:pic>
    <xdr:clientData/>
  </xdr:twoCellAnchor>
  <xdr:twoCellAnchor editAs="oneCell">
    <xdr:from>
      <xdr:col>9</xdr:col>
      <xdr:colOff>435738</xdr:colOff>
      <xdr:row>35</xdr:row>
      <xdr:rowOff>134910</xdr:rowOff>
    </xdr:from>
    <xdr:to>
      <xdr:col>18</xdr:col>
      <xdr:colOff>184775</xdr:colOff>
      <xdr:row>55</xdr:row>
      <xdr:rowOff>182535</xdr:rowOff>
    </xdr:to>
    <xdr:pic>
      <xdr:nvPicPr>
        <xdr:cNvPr id="30" name="Picture 29" descr="optic a2633 circuit">
          <a:extLst>
            <a:ext uri="{FF2B5EF4-FFF2-40B4-BE49-F238E27FC236}">
              <a16:creationId xmlns:a16="http://schemas.microsoft.com/office/drawing/2014/main" id="{94C8E331-1C4A-B9CA-8816-B81429C30E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1955" y="6802410"/>
          <a:ext cx="5265255" cy="385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180975</xdr:colOff>
      <xdr:row>36</xdr:row>
      <xdr:rowOff>69336</xdr:rowOff>
    </xdr:from>
    <xdr:to>
      <xdr:col>27</xdr:col>
      <xdr:colOff>399006</xdr:colOff>
      <xdr:row>45</xdr:row>
      <xdr:rowOff>161555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12CB22F-B01E-3D0B-6421-4C872D9ED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763375" y="6927336"/>
          <a:ext cx="5094831" cy="180671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</xdr:row>
      <xdr:rowOff>0</xdr:rowOff>
    </xdr:from>
    <xdr:to>
      <xdr:col>25</xdr:col>
      <xdr:colOff>608076</xdr:colOff>
      <xdr:row>118</xdr:row>
      <xdr:rowOff>189643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F23CCE6-1167-B8AA-38F3-F08990312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57600" y="15811500"/>
          <a:ext cx="12190476" cy="6857143"/>
        </a:xfrm>
        <a:prstGeom prst="rect">
          <a:avLst/>
        </a:prstGeom>
      </xdr:spPr>
    </xdr:pic>
    <xdr:clientData/>
  </xdr:twoCellAnchor>
  <xdr:twoCellAnchor editAs="oneCell">
    <xdr:from>
      <xdr:col>19</xdr:col>
      <xdr:colOff>458391</xdr:colOff>
      <xdr:row>46</xdr:row>
      <xdr:rowOff>39502</xdr:rowOff>
    </xdr:from>
    <xdr:to>
      <xdr:col>24</xdr:col>
      <xdr:colOff>596534</xdr:colOff>
      <xdr:row>52</xdr:row>
      <xdr:rowOff>118616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4884028-7253-44AA-944A-214E41A59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95547" y="8802502"/>
          <a:ext cx="3174237" cy="1222114"/>
        </a:xfrm>
        <a:prstGeom prst="rect">
          <a:avLst/>
        </a:prstGeom>
      </xdr:spPr>
    </xdr:pic>
    <xdr:clientData/>
  </xdr:twoCellAnchor>
  <xdr:twoCellAnchor>
    <xdr:from>
      <xdr:col>1</xdr:col>
      <xdr:colOff>292902</xdr:colOff>
      <xdr:row>42</xdr:row>
      <xdr:rowOff>178452</xdr:rowOff>
    </xdr:from>
    <xdr:to>
      <xdr:col>7</xdr:col>
      <xdr:colOff>99574</xdr:colOff>
      <xdr:row>55</xdr:row>
      <xdr:rowOff>126498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7E6CD60-F12E-75F6-59B7-1DF28A3C66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4882" t="18184" r="28928"/>
        <a:stretch/>
      </xdr:blipFill>
      <xdr:spPr>
        <a:xfrm>
          <a:off x="905815" y="8179452"/>
          <a:ext cx="3484150" cy="2424546"/>
        </a:xfrm>
        <a:prstGeom prst="rect">
          <a:avLst/>
        </a:prstGeom>
      </xdr:spPr>
    </xdr:pic>
    <xdr:clientData/>
  </xdr:twoCellAnchor>
  <xdr:twoCellAnchor>
    <xdr:from>
      <xdr:col>2</xdr:col>
      <xdr:colOff>419102</xdr:colOff>
      <xdr:row>53</xdr:row>
      <xdr:rowOff>19012</xdr:rowOff>
    </xdr:from>
    <xdr:to>
      <xdr:col>4</xdr:col>
      <xdr:colOff>472110</xdr:colOff>
      <xdr:row>54</xdr:row>
      <xdr:rowOff>69235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A3333AE0-6D11-4333-9DD5-ADD03ECBFDB6}"/>
            </a:ext>
          </a:extLst>
        </xdr:cNvPr>
        <xdr:cNvSpPr txBox="1"/>
      </xdr:nvSpPr>
      <xdr:spPr>
        <a:xfrm>
          <a:off x="1644928" y="10115512"/>
          <a:ext cx="1278834" cy="24072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PAW3515DB-VJZA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12</xdr:row>
      <xdr:rowOff>171450</xdr:rowOff>
    </xdr:from>
    <xdr:to>
      <xdr:col>14</xdr:col>
      <xdr:colOff>238125</xdr:colOff>
      <xdr:row>32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312F3BE-5734-E418-B5E1-75AA13365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79559" y="2457450"/>
          <a:ext cx="2053478" cy="3714750"/>
        </a:xfrm>
        <a:prstGeom prst="rect">
          <a:avLst/>
        </a:prstGeom>
      </xdr:spPr>
    </xdr:pic>
    <xdr:clientData/>
  </xdr:twoCellAnchor>
  <xdr:twoCellAnchor editAs="oneCell">
    <xdr:from>
      <xdr:col>18</xdr:col>
      <xdr:colOff>21016</xdr:colOff>
      <xdr:row>12</xdr:row>
      <xdr:rowOff>186018</xdr:rowOff>
    </xdr:from>
    <xdr:to>
      <xdr:col>21</xdr:col>
      <xdr:colOff>121026</xdr:colOff>
      <xdr:row>32</xdr:row>
      <xdr:rowOff>73711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0A00130-6A0C-901E-39C3-E32592A1C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6200000">
          <a:off x="10145233" y="3363183"/>
          <a:ext cx="3697693" cy="1915363"/>
        </a:xfrm>
        <a:prstGeom prst="rect">
          <a:avLst/>
        </a:prstGeom>
      </xdr:spPr>
    </xdr:pic>
    <xdr:clientData/>
  </xdr:twoCellAnchor>
  <xdr:twoCellAnchor editAs="oneCell">
    <xdr:from>
      <xdr:col>7</xdr:col>
      <xdr:colOff>323851</xdr:colOff>
      <xdr:row>12</xdr:row>
      <xdr:rowOff>152401</xdr:rowOff>
    </xdr:from>
    <xdr:to>
      <xdr:col>10</xdr:col>
      <xdr:colOff>536281</xdr:colOff>
      <xdr:row>32</xdr:row>
      <xdr:rowOff>38101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382025-E0AE-73D7-F6E2-8A49113FA9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91051" y="2438401"/>
          <a:ext cx="2041230" cy="3695700"/>
        </a:xfrm>
        <a:prstGeom prst="rect">
          <a:avLst/>
        </a:prstGeom>
      </xdr:spPr>
    </xdr:pic>
    <xdr:clientData/>
  </xdr:twoCellAnchor>
  <xdr:twoCellAnchor editAs="oneCell">
    <xdr:from>
      <xdr:col>22</xdr:col>
      <xdr:colOff>352425</xdr:colOff>
      <xdr:row>2</xdr:row>
      <xdr:rowOff>28575</xdr:rowOff>
    </xdr:from>
    <xdr:to>
      <xdr:col>25</xdr:col>
      <xdr:colOff>556234</xdr:colOff>
      <xdr:row>11</xdr:row>
      <xdr:rowOff>38100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820F861-CF97-4310-B7E5-61CD8E66E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49050" y="409575"/>
          <a:ext cx="2032609" cy="1724025"/>
        </a:xfrm>
        <a:prstGeom prst="rect">
          <a:avLst/>
        </a:prstGeom>
      </xdr:spPr>
    </xdr:pic>
    <xdr:clientData/>
  </xdr:twoCellAnchor>
  <xdr:twoCellAnchor editAs="oneCell">
    <xdr:from>
      <xdr:col>18</xdr:col>
      <xdr:colOff>496981</xdr:colOff>
      <xdr:row>35</xdr:row>
      <xdr:rowOff>126872</xdr:rowOff>
    </xdr:from>
    <xdr:to>
      <xdr:col>21</xdr:col>
      <xdr:colOff>365287</xdr:colOff>
      <xdr:row>45</xdr:row>
      <xdr:rowOff>62993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36F4735-5D04-4CC9-B8E3-DAF7D6DCD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512363" y="6794372"/>
          <a:ext cx="1683659" cy="1841121"/>
        </a:xfrm>
        <a:prstGeom prst="rect">
          <a:avLst/>
        </a:prstGeom>
      </xdr:spPr>
    </xdr:pic>
    <xdr:clientData/>
  </xdr:twoCellAnchor>
  <xdr:twoCellAnchor>
    <xdr:from>
      <xdr:col>11</xdr:col>
      <xdr:colOff>19049</xdr:colOff>
      <xdr:row>2</xdr:row>
      <xdr:rowOff>9526</xdr:rowOff>
    </xdr:from>
    <xdr:to>
      <xdr:col>14</xdr:col>
      <xdr:colOff>295274</xdr:colOff>
      <xdr:row>12</xdr:row>
      <xdr:rowOff>9526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F3BB4D67-F22B-435F-8AA4-FD58971A0DA6}"/>
            </a:ext>
          </a:extLst>
        </xdr:cNvPr>
        <xdr:cNvGrpSpPr/>
      </xdr:nvGrpSpPr>
      <xdr:grpSpPr>
        <a:xfrm>
          <a:off x="6848474" y="390526"/>
          <a:ext cx="2105025" cy="1905000"/>
          <a:chOff x="4058477" y="3910144"/>
          <a:chExt cx="2280065" cy="2230351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1FCE3A18-935D-0275-35E4-C8D0311901A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4058477" y="3910144"/>
            <a:ext cx="2280065" cy="2230351"/>
          </a:xfrm>
          <a:prstGeom prst="rect">
            <a:avLst/>
          </a:prstGeom>
        </xdr:spPr>
      </xdr:pic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F80CF5DF-F15E-EB28-B471-0E81985F5A0F}"/>
              </a:ext>
            </a:extLst>
          </xdr:cNvPr>
          <xdr:cNvSpPr txBox="1"/>
        </xdr:nvSpPr>
        <xdr:spPr>
          <a:xfrm>
            <a:off x="5213922" y="5849178"/>
            <a:ext cx="1019372" cy="231913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Digital Version</a:t>
            </a:r>
          </a:p>
        </xdr:txBody>
      </xdr:sp>
    </xdr:grpSp>
    <xdr:clientData/>
  </xdr:twoCellAnchor>
  <xdr:twoCellAnchor editAs="oneCell">
    <xdr:from>
      <xdr:col>14</xdr:col>
      <xdr:colOff>246530</xdr:colOff>
      <xdr:row>12</xdr:row>
      <xdr:rowOff>168087</xdr:rowOff>
    </xdr:from>
    <xdr:to>
      <xdr:col>17</xdr:col>
      <xdr:colOff>598651</xdr:colOff>
      <xdr:row>32</xdr:row>
      <xdr:rowOff>78441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C4BA7DD-F8F7-0EF3-C3C8-AA66A2E9F9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b="2159"/>
        <a:stretch/>
      </xdr:blipFill>
      <xdr:spPr>
        <a:xfrm rot="10800000">
          <a:off x="8841442" y="2454087"/>
          <a:ext cx="2167474" cy="3720354"/>
        </a:xfrm>
        <a:prstGeom prst="rect">
          <a:avLst/>
        </a:prstGeom>
      </xdr:spPr>
    </xdr:pic>
    <xdr:clientData/>
  </xdr:twoCellAnchor>
  <xdr:oneCellAnchor>
    <xdr:from>
      <xdr:col>23</xdr:col>
      <xdr:colOff>97490</xdr:colOff>
      <xdr:row>32</xdr:row>
      <xdr:rowOff>7844</xdr:rowOff>
    </xdr:from>
    <xdr:ext cx="491353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CCAC2775-9AB3-9E69-9F94-2E7F18E2C610}"/>
                </a:ext>
              </a:extLst>
            </xdr:cNvPr>
            <xdr:cNvSpPr txBox="1"/>
          </xdr:nvSpPr>
          <xdr:spPr>
            <a:xfrm>
              <a:off x="14138461" y="6103844"/>
              <a:ext cx="491353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𝑉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𝐼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𝑅</m:t>
                    </m:r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CCAC2775-9AB3-9E69-9F94-2E7F18E2C610}"/>
                </a:ext>
              </a:extLst>
            </xdr:cNvPr>
            <xdr:cNvSpPr txBox="1"/>
          </xdr:nvSpPr>
          <xdr:spPr>
            <a:xfrm>
              <a:off x="14138461" y="6103844"/>
              <a:ext cx="491353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 i="0">
                  <a:latin typeface="Cambria Math" panose="02040503050406030204" pitchFamily="18" charset="0"/>
                </a:rPr>
                <a:t>𝑉=𝐼 𝑅</a:t>
              </a:r>
              <a:endParaRPr lang="en-US" sz="1100"/>
            </a:p>
          </xdr:txBody>
        </xdr:sp>
      </mc:Fallback>
    </mc:AlternateContent>
    <xdr:clientData/>
  </xdr:oneCellAnchor>
  <xdr:twoCellAnchor editAs="oneCell">
    <xdr:from>
      <xdr:col>18</xdr:col>
      <xdr:colOff>414617</xdr:colOff>
      <xdr:row>46</xdr:row>
      <xdr:rowOff>168088</xdr:rowOff>
    </xdr:from>
    <xdr:to>
      <xdr:col>21</xdr:col>
      <xdr:colOff>504026</xdr:colOff>
      <xdr:row>49</xdr:row>
      <xdr:rowOff>158493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8D4C058-BB1F-E561-ABE7-F4E7A7DDF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429999" y="8964706"/>
          <a:ext cx="1904762" cy="561905"/>
        </a:xfrm>
        <a:prstGeom prst="rect">
          <a:avLst/>
        </a:prstGeom>
      </xdr:spPr>
    </xdr:pic>
    <xdr:clientData/>
  </xdr:twoCellAnchor>
  <xdr:twoCellAnchor>
    <xdr:from>
      <xdr:col>12</xdr:col>
      <xdr:colOff>190501</xdr:colOff>
      <xdr:row>36</xdr:row>
      <xdr:rowOff>156883</xdr:rowOff>
    </xdr:from>
    <xdr:to>
      <xdr:col>18</xdr:col>
      <xdr:colOff>201707</xdr:colOff>
      <xdr:row>48</xdr:row>
      <xdr:rowOff>112059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B149E844-90CC-4934-8C62-D64F350E3C45}"/>
            </a:ext>
          </a:extLst>
        </xdr:cNvPr>
        <xdr:cNvSpPr txBox="1"/>
      </xdr:nvSpPr>
      <xdr:spPr>
        <a:xfrm>
          <a:off x="7575177" y="7014883"/>
          <a:ext cx="3641912" cy="227479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Forward-bias is when the anode (the pointy part of the symbol) is positive and the cathode (the bar) is negative. Reverse-bias is when the anode is negative and the cathode is positive. A lot of current flows when the diode is forward-biased, provided that the voltage is higher than 0.6V or so for a silicon diode or 0.3V or so for a germanium device. A very small amount of current flows if a diode is reverse-biased.</a:t>
          </a:r>
        </a:p>
        <a:p>
          <a:endParaRPr lang="en-US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"forward bias" is the application of a voltage in such a way that the diode "shows" a </a:t>
          </a:r>
          <a:r>
            <a:rPr lang="en-US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low resistance</a:t>
          </a: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"Reverse bias" causes the diode to show a </a:t>
          </a:r>
          <a:r>
            <a:rPr lang="en-US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high resistance</a:t>
          </a: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114301</xdr:colOff>
      <xdr:row>2</xdr:row>
      <xdr:rowOff>19050</xdr:rowOff>
    </xdr:from>
    <xdr:to>
      <xdr:col>9</xdr:col>
      <xdr:colOff>28511</xdr:colOff>
      <xdr:row>7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9B4FE9-B53C-4824-AE79-8229B4A43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71901" y="400050"/>
          <a:ext cx="1743010" cy="952500"/>
        </a:xfrm>
        <a:prstGeom prst="rect">
          <a:avLst/>
        </a:prstGeom>
      </xdr:spPr>
    </xdr:pic>
    <xdr:clientData/>
  </xdr:twoCellAnchor>
  <xdr:twoCellAnchor>
    <xdr:from>
      <xdr:col>12</xdr:col>
      <xdr:colOff>342901</xdr:colOff>
      <xdr:row>30</xdr:row>
      <xdr:rowOff>132522</xdr:rowOff>
    </xdr:from>
    <xdr:to>
      <xdr:col>14</xdr:col>
      <xdr:colOff>295275</xdr:colOff>
      <xdr:row>31</xdr:row>
      <xdr:rowOff>173935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7D49963E-B871-468F-AF16-E7ABB858BB01}"/>
            </a:ext>
          </a:extLst>
        </xdr:cNvPr>
        <xdr:cNvSpPr txBox="1"/>
      </xdr:nvSpPr>
      <xdr:spPr>
        <a:xfrm>
          <a:off x="7658101" y="5847522"/>
          <a:ext cx="1171574" cy="23191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Analog Version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35431</xdr:colOff>
      <xdr:row>9</xdr:row>
      <xdr:rowOff>126025</xdr:rowOff>
    </xdr:from>
    <xdr:to>
      <xdr:col>7</xdr:col>
      <xdr:colOff>106974</xdr:colOff>
      <xdr:row>14</xdr:row>
      <xdr:rowOff>183655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D0C6CEE-36F0-4546-9E63-5424D76E9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36081" y="1840525"/>
          <a:ext cx="1290743" cy="1010130"/>
        </a:xfrm>
        <a:prstGeom prst="rect">
          <a:avLst/>
        </a:prstGeom>
      </xdr:spPr>
    </xdr:pic>
    <xdr:clientData/>
  </xdr:twoCellAnchor>
  <xdr:twoCellAnchor editAs="oneCell">
    <xdr:from>
      <xdr:col>5</xdr:col>
      <xdr:colOff>81644</xdr:colOff>
      <xdr:row>4</xdr:row>
      <xdr:rowOff>107946</xdr:rowOff>
    </xdr:from>
    <xdr:to>
      <xdr:col>7</xdr:col>
      <xdr:colOff>79382</xdr:colOff>
      <xdr:row>9</xdr:row>
      <xdr:rowOff>114299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C8CAAE6-A2B2-48CF-A631-173C426CE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19058" y="869946"/>
          <a:ext cx="1216938" cy="958853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152400</xdr:colOff>
      <xdr:row>4</xdr:row>
      <xdr:rowOff>168339</xdr:rowOff>
    </xdr:from>
    <xdr:to>
      <xdr:col>16</xdr:col>
      <xdr:colOff>108118</xdr:colOff>
      <xdr:row>14</xdr:row>
      <xdr:rowOff>153317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DBEC88-8327-4D0F-BBE5-11065DEFB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5400000">
          <a:off x="9262720" y="68669"/>
          <a:ext cx="1889978" cy="3613318"/>
        </a:xfrm>
        <a:prstGeom prst="rect">
          <a:avLst/>
        </a:prstGeom>
      </xdr:spPr>
    </xdr:pic>
    <xdr:clientData/>
  </xdr:twoCellAnchor>
  <xdr:twoCellAnchor editAs="oneCell">
    <xdr:from>
      <xdr:col>7</xdr:col>
      <xdr:colOff>200030</xdr:colOff>
      <xdr:row>5</xdr:row>
      <xdr:rowOff>24075</xdr:rowOff>
    </xdr:from>
    <xdr:to>
      <xdr:col>10</xdr:col>
      <xdr:colOff>126544</xdr:colOff>
      <xdr:row>14</xdr:row>
      <xdr:rowOff>65314</xdr:rowOff>
    </xdr:to>
    <xdr:pic>
      <xdr:nvPicPr>
        <xdr:cNvPr id="6" name="Picture 5" descr="GY-530 VL53LOX Laser Rangefinder Sensor Module | ElectroPeak">
          <a:extLst>
            <a:ext uri="{FF2B5EF4-FFF2-40B4-BE49-F238E27FC236}">
              <a16:creationId xmlns:a16="http://schemas.microsoft.com/office/drawing/2014/main" id="{60CA5E69-40B8-00F7-3567-B31F65F20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6644" y="976575"/>
          <a:ext cx="1755314" cy="17557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21</xdr:row>
      <xdr:rowOff>0</xdr:rowOff>
    </xdr:from>
    <xdr:to>
      <xdr:col>11</xdr:col>
      <xdr:colOff>228600</xdr:colOff>
      <xdr:row>26</xdr:row>
      <xdr:rowOff>180975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DFE22EC-9FAE-B159-F2C0-21A16EBBF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77175" y="4000500"/>
          <a:ext cx="1447800" cy="113347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346849</xdr:colOff>
      <xdr:row>5</xdr:row>
      <xdr:rowOff>65170</xdr:rowOff>
    </xdr:from>
    <xdr:to>
      <xdr:col>9</xdr:col>
      <xdr:colOff>109551</xdr:colOff>
      <xdr:row>8</xdr:row>
      <xdr:rowOff>89923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E9446B7-00D2-E34C-C8A6-197A374BF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36520" y="1017670"/>
          <a:ext cx="1597518" cy="596253"/>
        </a:xfrm>
        <a:prstGeom prst="rect">
          <a:avLst/>
        </a:prstGeom>
      </xdr:spPr>
    </xdr:pic>
    <xdr:clientData/>
  </xdr:twoCellAnchor>
  <xdr:twoCellAnchor editAs="oneCell">
    <xdr:from>
      <xdr:col>5</xdr:col>
      <xdr:colOff>339588</xdr:colOff>
      <xdr:row>34</xdr:row>
      <xdr:rowOff>95538</xdr:rowOff>
    </xdr:from>
    <xdr:to>
      <xdr:col>12</xdr:col>
      <xdr:colOff>41414</xdr:colOff>
      <xdr:row>60</xdr:row>
      <xdr:rowOff>62794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8FE633D-7DEA-8708-B111-D9E74394F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36436" y="6572538"/>
          <a:ext cx="5118652" cy="4920256"/>
        </a:xfrm>
        <a:prstGeom prst="rect">
          <a:avLst/>
        </a:prstGeom>
      </xdr:spPr>
    </xdr:pic>
    <xdr:clientData/>
  </xdr:twoCellAnchor>
  <xdr:twoCellAnchor editAs="oneCell">
    <xdr:from>
      <xdr:col>5</xdr:col>
      <xdr:colOff>306455</xdr:colOff>
      <xdr:row>18</xdr:row>
      <xdr:rowOff>33131</xdr:rowOff>
    </xdr:from>
    <xdr:to>
      <xdr:col>14</xdr:col>
      <xdr:colOff>539993</xdr:colOff>
      <xdr:row>33</xdr:row>
      <xdr:rowOff>175631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8117086-F9C7-F4C9-55B5-70C32AB8C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03303" y="3462131"/>
          <a:ext cx="6876190" cy="3000000"/>
        </a:xfrm>
        <a:prstGeom prst="rect">
          <a:avLst/>
        </a:prstGeom>
      </xdr:spPr>
    </xdr:pic>
    <xdr:clientData/>
  </xdr:twoCellAnchor>
  <xdr:twoCellAnchor>
    <xdr:from>
      <xdr:col>17</xdr:col>
      <xdr:colOff>157370</xdr:colOff>
      <xdr:row>15</xdr:row>
      <xdr:rowOff>57978</xdr:rowOff>
    </xdr:from>
    <xdr:to>
      <xdr:col>24</xdr:col>
      <xdr:colOff>323022</xdr:colOff>
      <xdr:row>28</xdr:row>
      <xdr:rowOff>182217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B14CAFE0-35C0-2F16-FAF5-E9A3A04F4D6E}"/>
            </a:ext>
          </a:extLst>
        </xdr:cNvPr>
        <xdr:cNvSpPr txBox="1"/>
      </xdr:nvSpPr>
      <xdr:spPr>
        <a:xfrm>
          <a:off x="13235609" y="2915478"/>
          <a:ext cx="4456043" cy="260073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On Arduino Nano, there are a total of 6 PWM pins available. These pins are numbered as 3, 5,6,9,10, and 11. The default PWM frequency for all pins is 490 Hz, except pins 4 and 13 whose default frequency is 980Hz.</a:t>
          </a:r>
        </a:p>
        <a:p>
          <a:endParaRPr lang="en-US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282883</xdr:colOff>
      <xdr:row>36</xdr:row>
      <xdr:rowOff>71438</xdr:rowOff>
    </xdr:from>
    <xdr:to>
      <xdr:col>2</xdr:col>
      <xdr:colOff>35059</xdr:colOff>
      <xdr:row>41</xdr:row>
      <xdr:rowOff>130969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DF85CF8-04D7-21D4-6BE8-8292E0920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2883" y="5214938"/>
          <a:ext cx="2103660" cy="1012031"/>
        </a:xfrm>
        <a:prstGeom prst="rect">
          <a:avLst/>
        </a:prstGeom>
      </xdr:spPr>
    </xdr:pic>
    <xdr:clientData/>
  </xdr:twoCellAnchor>
  <xdr:twoCellAnchor editAs="oneCell">
    <xdr:from>
      <xdr:col>2</xdr:col>
      <xdr:colOff>196452</xdr:colOff>
      <xdr:row>35</xdr:row>
      <xdr:rowOff>0</xdr:rowOff>
    </xdr:from>
    <xdr:to>
      <xdr:col>5</xdr:col>
      <xdr:colOff>274232</xdr:colOff>
      <xdr:row>43</xdr:row>
      <xdr:rowOff>13639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54CC1EB-738A-9002-B157-F77635B06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7936" y="4953000"/>
          <a:ext cx="1899437" cy="1537639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26</xdr:row>
      <xdr:rowOff>17860</xdr:rowOff>
    </xdr:from>
    <xdr:to>
      <xdr:col>8</xdr:col>
      <xdr:colOff>425557</xdr:colOff>
      <xdr:row>27</xdr:row>
      <xdr:rowOff>154781</xdr:rowOff>
    </xdr:to>
    <xdr:pic>
      <xdr:nvPicPr>
        <xdr:cNvPr id="4" name="Picture 3" descr="Vout = Vin * (R2 / (R1 + R2))">
          <a:extLst>
            <a:ext uri="{FF2B5EF4-FFF2-40B4-BE49-F238E27FC236}">
              <a16:creationId xmlns:a16="http://schemas.microsoft.com/office/drawing/2014/main" id="{480A6791-EABF-60FD-5752-07E4FFA8BE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8109" y="4970860"/>
          <a:ext cx="1247089" cy="3274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514350</xdr:colOff>
      <xdr:row>6</xdr:row>
      <xdr:rowOff>123825</xdr:rowOff>
    </xdr:from>
    <xdr:to>
      <xdr:col>10</xdr:col>
      <xdr:colOff>161925</xdr:colOff>
      <xdr:row>25</xdr:row>
      <xdr:rowOff>85725</xdr:rowOff>
    </xdr:to>
    <xdr:pic>
      <xdr:nvPicPr>
        <xdr:cNvPr id="2" name="Picture 1" descr="Mini SPST Switch">
          <a:extLst>
            <a:ext uri="{FF2B5EF4-FFF2-40B4-BE49-F238E27FC236}">
              <a16:creationId xmlns:a16="http://schemas.microsoft.com/office/drawing/2014/main" id="{BCF6D109-B321-A6C3-9ECA-131E76F8F1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1266825"/>
          <a:ext cx="5743575" cy="358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437030</xdr:colOff>
      <xdr:row>10</xdr:row>
      <xdr:rowOff>89646</xdr:rowOff>
    </xdr:from>
    <xdr:to>
      <xdr:col>17</xdr:col>
      <xdr:colOff>201706</xdr:colOff>
      <xdr:row>22</xdr:row>
      <xdr:rowOff>22411</xdr:rowOff>
    </xdr:to>
    <xdr:pic>
      <xdr:nvPicPr>
        <xdr:cNvPr id="4" name="Picture 3" descr="Types of Switches | Mechanical, Electronic, Characteristics">
          <a:extLst>
            <a:ext uri="{FF2B5EF4-FFF2-40B4-BE49-F238E27FC236}">
              <a16:creationId xmlns:a16="http://schemas.microsoft.com/office/drawing/2014/main" id="{EE546120-ABED-0097-9EEE-6C90497981F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27" t="16227" r="41084" b="26398"/>
        <a:stretch/>
      </xdr:blipFill>
      <xdr:spPr bwMode="auto">
        <a:xfrm>
          <a:off x="6488206" y="1994646"/>
          <a:ext cx="4000500" cy="22187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561975</xdr:colOff>
      <xdr:row>3</xdr:row>
      <xdr:rowOff>142875</xdr:rowOff>
    </xdr:from>
    <xdr:to>
      <xdr:col>28</xdr:col>
      <xdr:colOff>599003</xdr:colOff>
      <xdr:row>26</xdr:row>
      <xdr:rowOff>132804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974929-1661-188D-8665-8853F6BDA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96375" y="714375"/>
          <a:ext cx="8571428" cy="43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3</xdr:row>
      <xdr:rowOff>76200</xdr:rowOff>
    </xdr:from>
    <xdr:to>
      <xdr:col>14</xdr:col>
      <xdr:colOff>314325</xdr:colOff>
      <xdr:row>28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8570E1-2EF4-4740-61FE-B32CFA9729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" y="647700"/>
          <a:ext cx="8248650" cy="472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161925</xdr:colOff>
      <xdr:row>6</xdr:row>
      <xdr:rowOff>9525</xdr:rowOff>
    </xdr:from>
    <xdr:to>
      <xdr:col>10</xdr:col>
      <xdr:colOff>419100</xdr:colOff>
      <xdr:row>17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37ED8B-B083-613A-9B0B-BD38D1CC55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57925" y="1152525"/>
          <a:ext cx="2085975" cy="2085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32</xdr:row>
      <xdr:rowOff>121655</xdr:rowOff>
    </xdr:from>
    <xdr:to>
      <xdr:col>12</xdr:col>
      <xdr:colOff>493199</xdr:colOff>
      <xdr:row>39</xdr:row>
      <xdr:rowOff>104389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1938200-8463-77CF-54D2-666C1AA06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6217655"/>
          <a:ext cx="7170224" cy="131623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32</xdr:row>
      <xdr:rowOff>0</xdr:rowOff>
    </xdr:from>
    <xdr:to>
      <xdr:col>22</xdr:col>
      <xdr:colOff>485181</xdr:colOff>
      <xdr:row>37</xdr:row>
      <xdr:rowOff>57024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FA68A3-27E7-BE8A-8833-B5AF07443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0" y="6096000"/>
          <a:ext cx="4752381" cy="1009524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142875</xdr:colOff>
      <xdr:row>1</xdr:row>
      <xdr:rowOff>104775</xdr:rowOff>
    </xdr:from>
    <xdr:to>
      <xdr:col>14</xdr:col>
      <xdr:colOff>104094</xdr:colOff>
      <xdr:row>12</xdr:row>
      <xdr:rowOff>85465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1AACC39-7839-2ADE-170D-33765CB49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90875" y="295275"/>
          <a:ext cx="5447619" cy="207619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419100</xdr:colOff>
      <xdr:row>1</xdr:row>
      <xdr:rowOff>123825</xdr:rowOff>
    </xdr:from>
    <xdr:ext cx="2311787" cy="43678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DC2E629-41AB-C70C-9288-6524A6285134}"/>
            </a:ext>
          </a:extLst>
        </xdr:cNvPr>
        <xdr:cNvSpPr txBox="1"/>
      </xdr:nvSpPr>
      <xdr:spPr>
        <a:xfrm>
          <a:off x="1028700" y="314325"/>
          <a:ext cx="2311787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E = Event to cause</a:t>
          </a:r>
          <a:r>
            <a:rPr lang="en-US" sz="1100" baseline="0"/>
            <a:t> transition to occur</a:t>
          </a:r>
        </a:p>
        <a:p>
          <a:r>
            <a:rPr lang="en-US" sz="1100" baseline="0"/>
            <a:t>A = Action to take on transition</a:t>
          </a:r>
          <a:endParaRPr lang="en-US" sz="1100"/>
        </a:p>
      </xdr:txBody>
    </xdr:sp>
    <xdr:clientData/>
  </xdr:oneCellAnchor>
  <xdr:twoCellAnchor>
    <xdr:from>
      <xdr:col>1</xdr:col>
      <xdr:colOff>363028</xdr:colOff>
      <xdr:row>4</xdr:row>
      <xdr:rowOff>151322</xdr:rowOff>
    </xdr:from>
    <xdr:to>
      <xdr:col>5</xdr:col>
      <xdr:colOff>363028</xdr:colOff>
      <xdr:row>8</xdr:row>
      <xdr:rowOff>160847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F951EFD4-B0DF-CC07-1699-A47015918A97}"/>
            </a:ext>
          </a:extLst>
        </xdr:cNvPr>
        <xdr:cNvGrpSpPr/>
      </xdr:nvGrpSpPr>
      <xdr:grpSpPr>
        <a:xfrm>
          <a:off x="972628" y="913322"/>
          <a:ext cx="2438400" cy="771525"/>
          <a:chOff x="1833113" y="1276350"/>
          <a:chExt cx="2444151" cy="771525"/>
        </a:xfrm>
      </xdr:grpSpPr>
      <xdr:sp macro="" textlink="">
        <xdr:nvSpPr>
          <xdr:cNvPr id="3" name="Oval 2">
            <a:extLst>
              <a:ext uri="{FF2B5EF4-FFF2-40B4-BE49-F238E27FC236}">
                <a16:creationId xmlns:a16="http://schemas.microsoft.com/office/drawing/2014/main" id="{2F7237C9-50DB-2D4A-6F5C-085A85331140}"/>
              </a:ext>
            </a:extLst>
          </xdr:cNvPr>
          <xdr:cNvSpPr/>
        </xdr:nvSpPr>
        <xdr:spPr>
          <a:xfrm>
            <a:off x="2634651" y="1276350"/>
            <a:ext cx="772963" cy="771525"/>
          </a:xfrm>
          <a:prstGeom prst="ellips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sz="1600">
                <a:solidFill>
                  <a:schemeClr val="tx1"/>
                </a:solidFill>
              </a:rPr>
              <a:t>STATE</a:t>
            </a:r>
          </a:p>
        </xdr:txBody>
      </xdr:sp>
      <xdr:cxnSp macro="">
        <xdr:nvCxnSpPr>
          <xdr:cNvPr id="5" name="Straight Arrow Connector 4">
            <a:extLst>
              <a:ext uri="{FF2B5EF4-FFF2-40B4-BE49-F238E27FC236}">
                <a16:creationId xmlns:a16="http://schemas.microsoft.com/office/drawing/2014/main" id="{81A33EF9-E585-ED2E-56BC-CB73F3C5D61C}"/>
              </a:ext>
            </a:extLst>
          </xdr:cNvPr>
          <xdr:cNvCxnSpPr>
            <a:stCxn id="3" idx="6"/>
          </xdr:cNvCxnSpPr>
        </xdr:nvCxnSpPr>
        <xdr:spPr>
          <a:xfrm>
            <a:off x="3407614" y="1662113"/>
            <a:ext cx="869650" cy="0"/>
          </a:xfrm>
          <a:prstGeom prst="straightConnector1">
            <a:avLst/>
          </a:prstGeom>
          <a:ln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166808D5-7DCF-1421-47A6-D419EB74FF01}"/>
              </a:ext>
            </a:extLst>
          </xdr:cNvPr>
          <xdr:cNvSpPr txBox="1"/>
        </xdr:nvSpPr>
        <xdr:spPr>
          <a:xfrm>
            <a:off x="3645739" y="1343025"/>
            <a:ext cx="474682" cy="34278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600"/>
              <a:t>E</a:t>
            </a:r>
            <a:r>
              <a:rPr lang="en-US" sz="1600" baseline="-25000"/>
              <a:t>out</a:t>
            </a:r>
            <a:endParaRPr lang="en-US" sz="1600"/>
          </a:p>
        </xdr:txBody>
      </xdr:sp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FFD00180-41EC-4340-BFCC-091B8F374488}"/>
              </a:ext>
            </a:extLst>
          </xdr:cNvPr>
          <xdr:cNvSpPr txBox="1"/>
        </xdr:nvSpPr>
        <xdr:spPr>
          <a:xfrm>
            <a:off x="3636214" y="1647825"/>
            <a:ext cx="493212" cy="34278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600"/>
              <a:t>A</a:t>
            </a:r>
            <a:r>
              <a:rPr lang="en-US" sz="1600" baseline="-25000"/>
              <a:t>out</a:t>
            </a:r>
            <a:endParaRPr lang="en-US" sz="1600"/>
          </a:p>
        </xdr:txBody>
      </xdr:sp>
      <xdr:cxnSp macro="">
        <xdr:nvCxnSpPr>
          <xdr:cNvPr id="8" name="Straight Arrow Connector 7">
            <a:extLst>
              <a:ext uri="{FF2B5EF4-FFF2-40B4-BE49-F238E27FC236}">
                <a16:creationId xmlns:a16="http://schemas.microsoft.com/office/drawing/2014/main" id="{18476FEF-5D99-46AA-A991-CD690187110F}"/>
              </a:ext>
            </a:extLst>
          </xdr:cNvPr>
          <xdr:cNvCxnSpPr>
            <a:endCxn id="3" idx="2"/>
          </xdr:cNvCxnSpPr>
        </xdr:nvCxnSpPr>
        <xdr:spPr>
          <a:xfrm>
            <a:off x="1833113" y="1662113"/>
            <a:ext cx="801538" cy="0"/>
          </a:xfrm>
          <a:prstGeom prst="straightConnector1">
            <a:avLst/>
          </a:prstGeom>
          <a:ln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" name="TextBox 11">
            <a:extLst>
              <a:ext uri="{FF2B5EF4-FFF2-40B4-BE49-F238E27FC236}">
                <a16:creationId xmlns:a16="http://schemas.microsoft.com/office/drawing/2014/main" id="{9E787038-1690-44E2-9C4F-002F9C995C02}"/>
              </a:ext>
            </a:extLst>
          </xdr:cNvPr>
          <xdr:cNvSpPr txBox="1"/>
        </xdr:nvSpPr>
        <xdr:spPr>
          <a:xfrm>
            <a:off x="2077528" y="1344283"/>
            <a:ext cx="388183" cy="34278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600"/>
              <a:t>E</a:t>
            </a:r>
            <a:r>
              <a:rPr lang="en-US" sz="1600" baseline="-25000"/>
              <a:t>in</a:t>
            </a:r>
            <a:endParaRPr lang="en-US" sz="1600"/>
          </a:p>
        </xdr:txBody>
      </xdr:sp>
      <xdr:sp macro="" textlink="">
        <xdr:nvSpPr>
          <xdr:cNvPr id="13" name="TextBox 12">
            <a:extLst>
              <a:ext uri="{FF2B5EF4-FFF2-40B4-BE49-F238E27FC236}">
                <a16:creationId xmlns:a16="http://schemas.microsoft.com/office/drawing/2014/main" id="{19C044A1-61D4-4359-92CB-48F9EA032E3D}"/>
              </a:ext>
            </a:extLst>
          </xdr:cNvPr>
          <xdr:cNvSpPr txBox="1"/>
        </xdr:nvSpPr>
        <xdr:spPr>
          <a:xfrm>
            <a:off x="2070339" y="1635424"/>
            <a:ext cx="406714" cy="34278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600"/>
              <a:t>A</a:t>
            </a:r>
            <a:r>
              <a:rPr lang="en-US" sz="1600" baseline="-25000"/>
              <a:t>in</a:t>
            </a:r>
            <a:endParaRPr lang="en-US" sz="1600"/>
          </a:p>
        </xdr:txBody>
      </xdr:sp>
    </xdr:grp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352425</xdr:colOff>
      <xdr:row>4</xdr:row>
      <xdr:rowOff>19050</xdr:rowOff>
    </xdr:from>
    <xdr:ext cx="4500206" cy="353686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62874CE-863F-48A2-1604-C6F9AC5106EB}"/>
            </a:ext>
          </a:extLst>
        </xdr:cNvPr>
        <xdr:cNvSpPr txBox="1"/>
      </xdr:nvSpPr>
      <xdr:spPr>
        <a:xfrm>
          <a:off x="1571625" y="781050"/>
          <a:ext cx="4500206" cy="35368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M201 X500.00 Y500.00 Z100.00 E5000.00 ;Setup machine max acceleration</a:t>
          </a:r>
        </a:p>
        <a:p>
          <a:r>
            <a:rPr lang="en-US" sz="1100"/>
            <a:t>M203 X500.00 Y500.00 Z10.00 E50.00 ;Setup machine max feedrate</a:t>
          </a:r>
        </a:p>
        <a:p>
          <a:r>
            <a:rPr lang="en-US" sz="1100"/>
            <a:t>M204 P500.00 R1000.00 T500.00 ;Setup Print/Retract/Travel acceleration</a:t>
          </a:r>
        </a:p>
        <a:p>
          <a:r>
            <a:rPr lang="en-US" sz="1100"/>
            <a:t>M205 X8.00 Y8.00 Z0.40 E5.00 ;Setup Jerk</a:t>
          </a:r>
        </a:p>
        <a:p>
          <a:r>
            <a:rPr lang="en-US" sz="1100"/>
            <a:t>M220 S100 ;Reset Feedrate</a:t>
          </a:r>
        </a:p>
        <a:p>
          <a:r>
            <a:rPr lang="en-US" sz="1100"/>
            <a:t>M221 S100 ;Reset Flowrate</a:t>
          </a:r>
        </a:p>
        <a:p>
          <a:endParaRPr lang="en-US" sz="1100"/>
        </a:p>
        <a:p>
          <a:r>
            <a:rPr lang="en-US" sz="1100"/>
            <a:t>G28 ;Home</a:t>
          </a:r>
        </a:p>
        <a:p>
          <a:endParaRPr lang="en-US" sz="1100"/>
        </a:p>
        <a:p>
          <a:r>
            <a:rPr lang="en-US" sz="1100"/>
            <a:t>M420 S1        ; RESTORE_LEVELING_AFTER_G28</a:t>
          </a:r>
        </a:p>
        <a:p>
          <a:endParaRPr lang="en-US" sz="1100"/>
        </a:p>
        <a:p>
          <a:r>
            <a:rPr lang="en-US" sz="1100"/>
            <a:t>G92 E0 ;Reset Extruder</a:t>
          </a:r>
        </a:p>
        <a:p>
          <a:r>
            <a:rPr lang="en-US" sz="1100"/>
            <a:t>G1 Z2.0 F3000 ;Move Z Axis up</a:t>
          </a:r>
        </a:p>
        <a:p>
          <a:r>
            <a:rPr lang="en-US" sz="1100"/>
            <a:t>G1 X10.1 Y20 Z0.28 F5000.0 ;Move to start position</a:t>
          </a:r>
        </a:p>
        <a:p>
          <a:r>
            <a:rPr lang="en-US" sz="1100"/>
            <a:t>G1 X10.1 Y200.0 Z0.28 F1500.0 E15 ;Draw the first line</a:t>
          </a:r>
        </a:p>
        <a:p>
          <a:r>
            <a:rPr lang="en-US" sz="1100"/>
            <a:t>G1 X10.4 Y200.0 Z0.28 F5000.0 ;Move to side a little</a:t>
          </a:r>
        </a:p>
        <a:p>
          <a:r>
            <a:rPr lang="en-US" sz="1100"/>
            <a:t>G1 X10.4 Y20 Z0.28 F1500.0 E30 ;Draw the second line</a:t>
          </a:r>
        </a:p>
        <a:p>
          <a:r>
            <a:rPr lang="en-US" sz="1100"/>
            <a:t>G92 E0 ;Reset Extruder</a:t>
          </a:r>
        </a:p>
        <a:p>
          <a:r>
            <a:rPr lang="en-US" sz="1100"/>
            <a:t>G1 Z2.0 F3000 ;Move Z Axis up</a:t>
          </a:r>
        </a:p>
        <a:p>
          <a:endParaRPr lang="en-US" sz="1100"/>
        </a:p>
      </xdr:txBody>
    </xdr:sp>
    <xdr:clientData/>
  </xdr:oneCellAnchor>
  <xdr:oneCellAnchor>
    <xdr:from>
      <xdr:col>10</xdr:col>
      <xdr:colOff>266700</xdr:colOff>
      <xdr:row>4</xdr:row>
      <xdr:rowOff>104775</xdr:rowOff>
    </xdr:from>
    <xdr:ext cx="2429511" cy="3020186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A354DD74-5100-F3A9-C9C9-C237A4E28701}"/>
            </a:ext>
          </a:extLst>
        </xdr:cNvPr>
        <xdr:cNvSpPr txBox="1"/>
      </xdr:nvSpPr>
      <xdr:spPr>
        <a:xfrm>
          <a:off x="6362700" y="866775"/>
          <a:ext cx="2429511" cy="30201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>
              <a:effectLst/>
            </a:rPr>
            <a:t>G91 ;Relative positioning</a:t>
          </a:r>
        </a:p>
        <a:p>
          <a:r>
            <a:rPr lang="en-US">
              <a:effectLst/>
            </a:rPr>
            <a:t>G1 E-2 F2700 ;Retract a bit</a:t>
          </a:r>
        </a:p>
        <a:p>
          <a:r>
            <a:rPr lang="en-US">
              <a:effectLst/>
            </a:rPr>
            <a:t>G1 E-2 Z0.2 F2400 ;Retract and raise Z</a:t>
          </a:r>
        </a:p>
        <a:p>
          <a:r>
            <a:rPr lang="en-US">
              <a:effectLst/>
            </a:rPr>
            <a:t>G1 X5 Y5 F3000 ;Wipe out</a:t>
          </a:r>
        </a:p>
        <a:p>
          <a:r>
            <a:rPr lang="en-US">
              <a:effectLst/>
            </a:rPr>
            <a:t>G1 Z10 ;Raise Z more</a:t>
          </a:r>
        </a:p>
        <a:p>
          <a:r>
            <a:rPr lang="en-US">
              <a:effectLst/>
            </a:rPr>
            <a:t>G90 ;Absolute positioning</a:t>
          </a:r>
        </a:p>
        <a:p>
          <a:br>
            <a:rPr lang="en-US">
              <a:effectLst/>
            </a:rPr>
          </a:br>
          <a:endParaRPr lang="en-US">
            <a:effectLst/>
          </a:endParaRPr>
        </a:p>
        <a:p>
          <a:r>
            <a:rPr lang="en-US">
              <a:effectLst/>
            </a:rPr>
            <a:t>G1 X0 Y{machine_depth} ;Present print</a:t>
          </a:r>
        </a:p>
        <a:p>
          <a:r>
            <a:rPr lang="en-US">
              <a:effectLst/>
            </a:rPr>
            <a:t>M106 S0 ;Turn-off fan</a:t>
          </a:r>
        </a:p>
        <a:p>
          <a:r>
            <a:rPr lang="en-US">
              <a:effectLst/>
            </a:rPr>
            <a:t>M104 S0 ;Turn-off hotend</a:t>
          </a:r>
        </a:p>
        <a:p>
          <a:r>
            <a:rPr lang="en-US">
              <a:effectLst/>
            </a:rPr>
            <a:t>M140 S0 ;Turn-off bed</a:t>
          </a:r>
        </a:p>
        <a:p>
          <a:br>
            <a:rPr lang="en-US">
              <a:effectLst/>
            </a:rPr>
          </a:br>
          <a:endParaRPr lang="en-US">
            <a:effectLst/>
          </a:endParaRPr>
        </a:p>
        <a:p>
          <a:r>
            <a:rPr lang="en-US">
              <a:effectLst/>
            </a:rPr>
            <a:t>M84 X Y E ;Disable all steppers but Z</a:t>
          </a:r>
        </a:p>
        <a:p>
          <a:br>
            <a:rPr lang="en-US">
              <a:effectLst/>
            </a:rPr>
          </a:br>
          <a:endParaRPr lang="en-US" sz="1100"/>
        </a:p>
      </xdr:txBody>
    </xdr:sp>
    <xdr:clientData/>
  </xdr:oneCellAnchor>
  <xdr:twoCellAnchor editAs="oneCell">
    <xdr:from>
      <xdr:col>15</xdr:col>
      <xdr:colOff>0</xdr:colOff>
      <xdr:row>4</xdr:row>
      <xdr:rowOff>0</xdr:rowOff>
    </xdr:from>
    <xdr:to>
      <xdr:col>26</xdr:col>
      <xdr:colOff>170590</xdr:colOff>
      <xdr:row>32</xdr:row>
      <xdr:rowOff>113619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616D3A-9036-DA89-E8A2-3C01FFF8D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0" y="762000"/>
          <a:ext cx="6876190" cy="5447619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33</xdr:row>
      <xdr:rowOff>0</xdr:rowOff>
    </xdr:from>
    <xdr:to>
      <xdr:col>26</xdr:col>
      <xdr:colOff>170590</xdr:colOff>
      <xdr:row>61</xdr:row>
      <xdr:rowOff>113619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300F1B8-17FB-0D81-EB52-DF4E3A7E8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0" y="6286500"/>
          <a:ext cx="6876190" cy="544761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xmrg/dev/vba/excel/mrgood/mrgUnitConverter/mrgUnitConverter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nctions"/>
    </sheetNames>
    <definedNames>
      <definedName name="uc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www.youtube.com/watch?v=lehchCu1obo" TargetMode="External"/><Relationship Id="rId7" Type="http://schemas.openxmlformats.org/officeDocument/2006/relationships/hyperlink" Target="https://www.youtube.com/watch?v=92J5PbutJGo" TargetMode="External"/><Relationship Id="rId2" Type="http://schemas.openxmlformats.org/officeDocument/2006/relationships/hyperlink" Target="https://www.youtube.com/watch?v=rthMiqFCiBA" TargetMode="External"/><Relationship Id="rId1" Type="http://schemas.openxmlformats.org/officeDocument/2006/relationships/hyperlink" Target="https://www.youtube.com/watch?v=_aM-ktyTo84" TargetMode="External"/><Relationship Id="rId6" Type="http://schemas.openxmlformats.org/officeDocument/2006/relationships/hyperlink" Target="https://cad.onshape.com/documents/3d6836a9e407385e270aa9a2/w/f43087561298757ccf2925c0/e/8ca2171e1bd1a192518ae066" TargetMode="External"/><Relationship Id="rId5" Type="http://schemas.openxmlformats.org/officeDocument/2006/relationships/hyperlink" Target="https://forum.arduino.cc/t/why-does-the-5v-output-give-me-3-80/687058" TargetMode="External"/><Relationship Id="rId4" Type="http://schemas.openxmlformats.org/officeDocument/2006/relationships/hyperlink" Target="https://easyeda.com/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fingertechrobotics.com/proddetail.php?prod=ft-minisumo-wheels-1125" TargetMode="External"/><Relationship Id="rId13" Type="http://schemas.openxmlformats.org/officeDocument/2006/relationships/hyperlink" Target="https://www.amazon.com/dp/B01N2HVRQP?psc=1&amp;ref=ppx_yo2ov_dt_b_product_details" TargetMode="External"/><Relationship Id="rId18" Type="http://schemas.openxmlformats.org/officeDocument/2006/relationships/hyperlink" Target="https://www.amazon.com/HiLetgo-Gyroscope-Acceleration-Accelerator-Magnetometer/dp/B01I1J0Z7Y/ref=sr_1_1?crid=3BZJS9RZR57NY&amp;keywords=mpu9265&amp;qid=1653637969&amp;sprefix=mpu9265%2Caps%2C120&amp;sr=8-1" TargetMode="External"/><Relationship Id="rId3" Type="http://schemas.openxmlformats.org/officeDocument/2006/relationships/hyperlink" Target="https://www.amazon.com/Augiimor-1000RPM-Reduction-Gearwheel-Electric/dp/B08B3J6NNT/ref=sr_1_1_sspa?crid=2XX9TZL5HCJFU&amp;keywords=metal%2Bgear%2Bmotor%2B6V&amp;qid=1651803190&amp;sprefix=metal%2Bgear%2Bmotor%2B6v%2Caps%2C208&amp;sr=8-1-spons&amp;spLa=ZW5jcnlwdGVkUXVhbGlmaWVyPUEzU09PVjdLQVVLTk9RJmVuY3J5cHRlZElkPUEwNzM4ODEzMVMzTzc2Q1NSV1JBTCZlbmNyeXB0ZWRBZElkPUEwMTQxNzg2MjFIQU9YRjMxOTVKUCZ3aWRnZXROYW1lPXNwX2F0ZiZhY3Rpb249Y2xpY2tSZWRpcmVjdCZkb05vdExvZ0NsaWNrPXRydWU&amp;th=1" TargetMode="External"/><Relationship Id="rId7" Type="http://schemas.openxmlformats.org/officeDocument/2006/relationships/hyperlink" Target="https://www.fingertechrobotics.com/proddetail.php?prod=ft-Sspark16" TargetMode="External"/><Relationship Id="rId12" Type="http://schemas.openxmlformats.org/officeDocument/2006/relationships/hyperlink" Target="https://www.amazon.com/RLECS-Fireproof-Lithium-Charging-Battery/dp/B0823PVJ6R/ref=sr_1_41?crid=CBT2AUS3VCG2&amp;keywords=lipo%2Bbag%2Bfireproof&amp;qid=1653243377&amp;sprefix=lipo%2Bbag%2Caps%2C108&amp;sr=8-41&amp;th=1" TargetMode="External"/><Relationship Id="rId17" Type="http://schemas.openxmlformats.org/officeDocument/2006/relationships/hyperlink" Target="https://www.amazon.com/dp/B083QZN482?psc=1&amp;ref=ppx_yo2ov_dt_b_product_details" TargetMode="External"/><Relationship Id="rId2" Type="http://schemas.openxmlformats.org/officeDocument/2006/relationships/hyperlink" Target="https://www.amazon.com/dp/B09LS7TQLY?psc=1&amp;ref=ppx_yo2ov_dt_b_product_details" TargetMode="External"/><Relationship Id="rId16" Type="http://schemas.openxmlformats.org/officeDocument/2006/relationships/hyperlink" Target="https://www.amazon.com/URGENEX-Battery-1100mAh-Batteries-Compatibal/dp/B08XZQ3NV1/ref=sr_1_27?crid=V2GHUQD8SD2W&amp;keywords=lipo+batteries+2s&amp;qid=1653240867&amp;sprefix=lipo+batteries+2s%2Caps%2C234&amp;sr=8-27" TargetMode="External"/><Relationship Id="rId1" Type="http://schemas.openxmlformats.org/officeDocument/2006/relationships/hyperlink" Target="https://www.amazon.com/dp/B00UYIFYCW?psc=1&amp;ref=ppx_yo2ov_dt_b_product_details" TargetMode="External"/><Relationship Id="rId6" Type="http://schemas.openxmlformats.org/officeDocument/2006/relationships/hyperlink" Target="https://www.fingertechrobotics.com/proddetail.php?prod=ft-Gspark16" TargetMode="External"/><Relationship Id="rId11" Type="http://schemas.openxmlformats.org/officeDocument/2006/relationships/hyperlink" Target="https://www.amazon.com/YoungRC-Brushed-Motor-Speed-Controller/dp/B07L2T6MHB/ref=sr_1_3?keywords=n20+esc&amp;qid=1653238056&amp;sr=8-3" TargetMode="External"/><Relationship Id="rId5" Type="http://schemas.openxmlformats.org/officeDocument/2006/relationships/hyperlink" Target="https://www.amazon.com/dp/B07K7JF3HX?ref=ppx_yo2ov_dt_b_product_details&amp;th=1" TargetMode="External"/><Relationship Id="rId15" Type="http://schemas.openxmlformats.org/officeDocument/2006/relationships/hyperlink" Target="https://www.amazon.com/gp/product/B07T7MTRZX/ref=ox_sc_act_image_1?smid=A2UIWYS7E6PLOL&amp;psc=1" TargetMode="External"/><Relationship Id="rId10" Type="http://schemas.openxmlformats.org/officeDocument/2006/relationships/hyperlink" Target="https://www.amazon.com/Venom-LiPo-Balance-Charger-VNR0608/dp/B07ZRVHTKB/ref=sr_1_3_sspa?crid=3MCP6K921O8BN&amp;keywords=lipo+battery+charger&amp;qid=1653240345&amp;sprefix=lipo+battery+charger%2Caps%2C190&amp;sr=8-3-spons&amp;psc=1&amp;smid=A2P4WQ7IOJ56WV&amp;spLa=ZW5jcnlwdGVkUXVhbGlmaWVyPUExRTZWMFlKNFFQWVo3JmVuY3J5cHRlZElkPUEwMzI1MjU3MzZFUUI4MlhENTVPNiZlbmNyeXB0ZWRBZElkPUEwMTk2NzE4Mjc1NjVDMDZQNjZTVCZ3aWRnZXROYW1lPXNwX2F0ZiZhY3Rpb249Y2xpY2tSZWRpcmVjdCZkb05vdExvZ0NsaWNrPXRydWU=" TargetMode="External"/><Relationship Id="rId19" Type="http://schemas.openxmlformats.org/officeDocument/2006/relationships/printerSettings" Target="../printerSettings/printerSettings2.bin"/><Relationship Id="rId4" Type="http://schemas.openxmlformats.org/officeDocument/2006/relationships/hyperlink" Target="https://www.amazon.com/dp/B09J2P75KF?ref=ppx_yo2ov_dt_b_product_details&amp;th=1" TargetMode="External"/><Relationship Id="rId9" Type="http://schemas.openxmlformats.org/officeDocument/2006/relationships/hyperlink" Target="https://www.amazon.com/URGENEX-Battery-1100mAh-Batteries-Compatibal/dp/B08XZQ3NV1/ref=sr_1_27?crid=V2GHUQD8SD2W&amp;keywords=lipo+batteries+2s&amp;qid=1653240867&amp;sprefix=lipo+batteries+2s%2Caps%2C234&amp;sr=8-27" TargetMode="External"/><Relationship Id="rId14" Type="http://schemas.openxmlformats.org/officeDocument/2006/relationships/hyperlink" Target="https://www.amazon.com/gp/product/B07YZVNDLM/ref=ppx_yo_dt_b_asin_title_o00_s00?ie=UTF8&amp;psc=1" TargetMode="External"/></Relationships>
</file>

<file path=xl/worksheets/_rels/sheet3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amazon.com/dp/B07HDGBW2H?ref=ppx_yo2ov_dt_b_product_details&amp;th=1" TargetMode="External"/><Relationship Id="rId21" Type="http://schemas.openxmlformats.org/officeDocument/2006/relationships/hyperlink" Target="https://www.amazon.com/dp/B08B3L7T8D?ref=ppx_yo2ov_dt_b_product_details&amp;th=1" TargetMode="External"/><Relationship Id="rId42" Type="http://schemas.openxmlformats.org/officeDocument/2006/relationships/hyperlink" Target="https://www.amazon.com/gp/product/B08RX82744/ref=ppx_yo_dt_b_asin_title_o00_s00?ie=UTF8&amp;th=1" TargetMode="External"/><Relationship Id="rId47" Type="http://schemas.openxmlformats.org/officeDocument/2006/relationships/hyperlink" Target="https://www.amazon.com/dp/B07ZH6GRK2?ref=ppx_yo2ov_dt_b_product_details&amp;th=1" TargetMode="External"/><Relationship Id="rId63" Type="http://schemas.openxmlformats.org/officeDocument/2006/relationships/hyperlink" Target="https://www.amazon.com/dp/B08B3L7T8D?ref=ppx_yo2ov_dt_b_product_details&amp;th=1" TargetMode="External"/><Relationship Id="rId68" Type="http://schemas.openxmlformats.org/officeDocument/2006/relationships/hyperlink" Target="https://www.amazon.com/dp/B07W5J3WNH?psc=1&amp;ref=ppx_yo2ov_dt_b_product_details" TargetMode="External"/><Relationship Id="rId16" Type="http://schemas.openxmlformats.org/officeDocument/2006/relationships/hyperlink" Target="https://www.amazon.com/dp/B083QZN482?psc=1&amp;ref=ppx_yo2ov_dt_b_product_details" TargetMode="External"/><Relationship Id="rId11" Type="http://schemas.openxmlformats.org/officeDocument/2006/relationships/hyperlink" Target="https://www.amazon.com/dp/B00UYIFYCW?psc=1&amp;ref=ppx_yo2ov_dt_b_product_details" TargetMode="External"/><Relationship Id="rId24" Type="http://schemas.openxmlformats.org/officeDocument/2006/relationships/hyperlink" Target="https://www.amazon.com/dp/B07FK6TDD5?ref=ppx_yo2ov_dt_b_product_details&amp;th=1" TargetMode="External"/><Relationship Id="rId32" Type="http://schemas.openxmlformats.org/officeDocument/2006/relationships/hyperlink" Target="https://www.amazon.com/gp/product/B08C2S8Z3M/ref=ppx_yo_dt_b_asin_title_o00_s00?ie=UTF8&amp;th=1" TargetMode="External"/><Relationship Id="rId37" Type="http://schemas.openxmlformats.org/officeDocument/2006/relationships/hyperlink" Target="https://www.amazon.com/gp/product/B0823PVJ6R/ref=ppx_yo_dt_b_asin_title_o01_s00?ie=UTF8&amp;th=1" TargetMode="External"/><Relationship Id="rId40" Type="http://schemas.openxmlformats.org/officeDocument/2006/relationships/hyperlink" Target="https://www.amazon.com/gp/product/B07F7PNDGM/ref=ppx_yo_dt_b_asin_title_o01_s01?ie=UTF8&amp;psc=1" TargetMode="External"/><Relationship Id="rId45" Type="http://schemas.openxmlformats.org/officeDocument/2006/relationships/hyperlink" Target="https://www.amazon.com/dp/B08ZHKDJHD?ref=ppx_yo2ov_dt_b_product_details&amp;th=1" TargetMode="External"/><Relationship Id="rId53" Type="http://schemas.openxmlformats.org/officeDocument/2006/relationships/hyperlink" Target="https://www.amazon.com/gp/product/B004Q8L894/ref=ppx_yo_dt_b_asin_title_o00_s00?ie=UTF8&amp;psc=1" TargetMode="External"/><Relationship Id="rId58" Type="http://schemas.openxmlformats.org/officeDocument/2006/relationships/hyperlink" Target="https://www.amazon.com/dp/B07T2YGB8B?psc=1&amp;ref=ppx_yo2ov_dt_b_product_details" TargetMode="External"/><Relationship Id="rId66" Type="http://schemas.openxmlformats.org/officeDocument/2006/relationships/hyperlink" Target="https://www.amazon.com/dp/B07H2SRMXP?psc=1&amp;ref=ppx_yo2ov_dt_b_product_details" TargetMode="External"/><Relationship Id="rId74" Type="http://schemas.openxmlformats.org/officeDocument/2006/relationships/hyperlink" Target="https://www.amazon.com/dp/B08GKPRFHL?psc=1&amp;ref=ppx_yo2ov_dt_b_product_details" TargetMode="External"/><Relationship Id="rId5" Type="http://schemas.openxmlformats.org/officeDocument/2006/relationships/hyperlink" Target="https://www.amazon.com/dp/B09J2P75KF?ref=ppx_yo2ov_dt_b_product_details&amp;th=1" TargetMode="External"/><Relationship Id="rId61" Type="http://schemas.openxmlformats.org/officeDocument/2006/relationships/hyperlink" Target="https://www.amazon.com/gp/product/B07BWGR4QP/ref=ppx_yo_dt_b_asin_title_o00_s00?ie=UTF8&amp;psc=1" TargetMode="External"/><Relationship Id="rId19" Type="http://schemas.openxmlformats.org/officeDocument/2006/relationships/hyperlink" Target="https://www.amazon.com/dp/B08B39FM6V?ref=ppx_yo2ov_dt_b_product_details&amp;th=1" TargetMode="External"/><Relationship Id="rId14" Type="http://schemas.openxmlformats.org/officeDocument/2006/relationships/hyperlink" Target="https://www.amazon.com/dp/B07CK3RCKS?psc=1&amp;ref=ppx_yo2ov_dt_b_product_details" TargetMode="External"/><Relationship Id="rId22" Type="http://schemas.openxmlformats.org/officeDocument/2006/relationships/hyperlink" Target="https://www.amazon.com/dp/B09WR7YQXB?ref=ppx_yo2ov_dt_b_product_details&amp;th=1" TargetMode="External"/><Relationship Id="rId27" Type="http://schemas.openxmlformats.org/officeDocument/2006/relationships/hyperlink" Target="https://www.amazon.com/dp/B07HDGX5LM?ref=ppx_yo2ov_dt_b_product_details&amp;th=1" TargetMode="External"/><Relationship Id="rId30" Type="http://schemas.openxmlformats.org/officeDocument/2006/relationships/hyperlink" Target="https://www.amazon.com/dp/B00J0HC4QC?ref=ppx_yo2ov_dt_b_product_details&amp;th=1" TargetMode="External"/><Relationship Id="rId35" Type="http://schemas.openxmlformats.org/officeDocument/2006/relationships/hyperlink" Target="https://www.amazon.com/gp/product/B08XZQ3NV1/ref=ppx_yo_dt_b_asin_title_o00_s00?ie=UTF8&amp;psc=1" TargetMode="External"/><Relationship Id="rId43" Type="http://schemas.openxmlformats.org/officeDocument/2006/relationships/hyperlink" Target="https://www.amazon.com/gp/product/B07YZVNDLM/ref=ppx_yo_dt_b_asin_title_o00_s00?ie=UTF8&amp;psc=1" TargetMode="External"/><Relationship Id="rId48" Type="http://schemas.openxmlformats.org/officeDocument/2006/relationships/hyperlink" Target="https://www.amazon.com/gp/product/B087C4LZX7/ref=ppx_yo_dt_b_asin_title_o04_s00?ie=UTF8&amp;psc=1" TargetMode="External"/><Relationship Id="rId56" Type="http://schemas.openxmlformats.org/officeDocument/2006/relationships/hyperlink" Target="https://www.amazon.com/dp/B07V6G4V72?psc=1&amp;ref=ppx_yo2ov_dt_b_product_details" TargetMode="External"/><Relationship Id="rId64" Type="http://schemas.openxmlformats.org/officeDocument/2006/relationships/hyperlink" Target="https://www.amazon.com/dp/B08B39FM6V?ref=ppx_yo2ov_dt_b_product_details&amp;th=1" TargetMode="External"/><Relationship Id="rId69" Type="http://schemas.openxmlformats.org/officeDocument/2006/relationships/hyperlink" Target="https://www.amazon.com/dp/B09M97318D?psc=1&amp;ref=ppx_yo2ov_dt_b_product_details" TargetMode="External"/><Relationship Id="rId77" Type="http://schemas.openxmlformats.org/officeDocument/2006/relationships/hyperlink" Target="https://www.amazon.com/dp/B074FQ9WTT?psc=1&amp;ref=ppx_yo2ov_dt_b_product_details" TargetMode="External"/><Relationship Id="rId8" Type="http://schemas.openxmlformats.org/officeDocument/2006/relationships/hyperlink" Target="https://www.amazon.com/dp/B003LD0BQ6?ref=ppx_yo2ov_dt_b_product_details&amp;th=1" TargetMode="External"/><Relationship Id="rId51" Type="http://schemas.openxmlformats.org/officeDocument/2006/relationships/hyperlink" Target="https://www.amazon.com/dp/B07CP4P5XJ?psc=1&amp;ref=ppx_yo2ov_dt_b_product_details" TargetMode="External"/><Relationship Id="rId72" Type="http://schemas.openxmlformats.org/officeDocument/2006/relationships/hyperlink" Target="https://www.amazon.com/dp/B07DHDFW5V?psc=1&amp;ref=ppx_yo2ov_dt_b_product_details" TargetMode="External"/><Relationship Id="rId3" Type="http://schemas.openxmlformats.org/officeDocument/2006/relationships/hyperlink" Target="https://www.amazon.com/dp/B07WP1CYYW?psc=1&amp;ref=ppx_yo2ov_dt_b_product_details" TargetMode="External"/><Relationship Id="rId12" Type="http://schemas.openxmlformats.org/officeDocument/2006/relationships/hyperlink" Target="https://www.amazon.com/dp/B07T7MTRZX?psc=1&amp;ref=ppx_yo2ov_dt_b_product_details" TargetMode="External"/><Relationship Id="rId17" Type="http://schemas.openxmlformats.org/officeDocument/2006/relationships/hyperlink" Target="https://www.amazon.com/dp/B094QXNBQ5?psc=1&amp;ref=ppx_yo2ov_dt_b_product_details" TargetMode="External"/><Relationship Id="rId25" Type="http://schemas.openxmlformats.org/officeDocument/2006/relationships/hyperlink" Target="https://www.amazon.com/dp/B09DFWS722?psc=1&amp;ref=ppx_yo2ov_dt_b_product_details" TargetMode="External"/><Relationship Id="rId33" Type="http://schemas.openxmlformats.org/officeDocument/2006/relationships/hyperlink" Target="https://www.amazon.com/dp/B01DK7C1C4?psc=1&amp;ref=ppx_yo2ov_dt_b_product_details" TargetMode="External"/><Relationship Id="rId38" Type="http://schemas.openxmlformats.org/officeDocument/2006/relationships/hyperlink" Target="https://www.amazon.com/gp/product/B07ZK5F8HP/ref=ppx_yo_dt_b_asin_title_o00_s01?ie=UTF8&amp;th=1" TargetMode="External"/><Relationship Id="rId46" Type="http://schemas.openxmlformats.org/officeDocument/2006/relationships/hyperlink" Target="https://www.amazon.com/dp/B0881HCN37?psc=1&amp;ref=ppx_yo2ov_dt_b_product_details" TargetMode="External"/><Relationship Id="rId59" Type="http://schemas.openxmlformats.org/officeDocument/2006/relationships/hyperlink" Target="https://www.amazon.com/dp/B09PTTVFRT?psc=1&amp;ref=ppx_yo2ov_dt_b_product_details" TargetMode="External"/><Relationship Id="rId67" Type="http://schemas.openxmlformats.org/officeDocument/2006/relationships/hyperlink" Target="https://www.amazon.com/dp/B09LS7TQLY?psc=1&amp;ref=ppx_yo2ov_dt_b_product_details" TargetMode="External"/><Relationship Id="rId20" Type="http://schemas.openxmlformats.org/officeDocument/2006/relationships/hyperlink" Target="https://www.amazon.com/dp/B00OMM4YUY?ref=ppx_yo2ov_dt_b_product_details&amp;th=1" TargetMode="External"/><Relationship Id="rId41" Type="http://schemas.openxmlformats.org/officeDocument/2006/relationships/hyperlink" Target="https://www.amazon.com/gp/product/B088BCTQ34/ref=ppx_yo_dt_b_asin_title_o01_s00?ie=UTF8&amp;psc=1" TargetMode="External"/><Relationship Id="rId54" Type="http://schemas.openxmlformats.org/officeDocument/2006/relationships/hyperlink" Target="https://www.amazon.com/gp/product/B01C8NWJ78/ref=ppx_yo_dt_b_asin_title_o00_s00?ie=UTF8&amp;psc=1" TargetMode="External"/><Relationship Id="rId62" Type="http://schemas.openxmlformats.org/officeDocument/2006/relationships/hyperlink" Target="https://www.amazon.com/gp/product/B08N6N8L5Q/ref=ppx_yo_dt_b_asin_title_o00_s00?ie=UTF8&amp;psc=1" TargetMode="External"/><Relationship Id="rId70" Type="http://schemas.openxmlformats.org/officeDocument/2006/relationships/hyperlink" Target="https://www.amazon.com/dp/B003LD0BQ6?psc=1&amp;ref=ppx_yo2ov_dt_b_product_details" TargetMode="External"/><Relationship Id="rId75" Type="http://schemas.openxmlformats.org/officeDocument/2006/relationships/hyperlink" Target="https://www.amazon.com/dp/B09VXFH58F?psc=1&amp;ref=ppx_yo2ov_dt_b_product_details" TargetMode="External"/><Relationship Id="rId1" Type="http://schemas.openxmlformats.org/officeDocument/2006/relationships/hyperlink" Target="https://www.amazon.com/dp/B094N8DHVR?psc=1&amp;ref=ppx_yo2ov_dt_b_product_details" TargetMode="External"/><Relationship Id="rId6" Type="http://schemas.openxmlformats.org/officeDocument/2006/relationships/hyperlink" Target="https://www.amazon.com/dp/B07K7JF3HX?ref=ppx_yo2ov_dt_b_product_details&amp;th=1" TargetMode="External"/><Relationship Id="rId15" Type="http://schemas.openxmlformats.org/officeDocument/2006/relationships/hyperlink" Target="https://www.amazon.com/dp/B082RCL2LW?psc=1&amp;ref=ppx_yo2ov_dt_b_product_details" TargetMode="External"/><Relationship Id="rId23" Type="http://schemas.openxmlformats.org/officeDocument/2006/relationships/hyperlink" Target="https://www.amazon.com/dp/B08X6C7PZM?psc=1&amp;ref=ppx_yo2ov_dt_b_product_details" TargetMode="External"/><Relationship Id="rId28" Type="http://schemas.openxmlformats.org/officeDocument/2006/relationships/hyperlink" Target="https://www.amazon.com/dp/B081X16K7P?ref=ppx_yo2ov_dt_b_product_details&amp;th=1" TargetMode="External"/><Relationship Id="rId36" Type="http://schemas.openxmlformats.org/officeDocument/2006/relationships/hyperlink" Target="https://www.amazon.com/gp/product/B07ZRVHTKB/ref=ppx_yo_dt_b_asin_title_o00_s00?ie=UTF8&amp;psc=1" TargetMode="External"/><Relationship Id="rId49" Type="http://schemas.openxmlformats.org/officeDocument/2006/relationships/hyperlink" Target="https://www.amazon.com/dp/B07JLHCXKF?psc=1&amp;ref=ppx_yo2ov_dt_b_product_details" TargetMode="External"/><Relationship Id="rId57" Type="http://schemas.openxmlformats.org/officeDocument/2006/relationships/hyperlink" Target="https://www.amazon.com/dp/B07F5HNB31?psc=1&amp;ref=ppx_yo2ov_dt_b_product_details" TargetMode="External"/><Relationship Id="rId10" Type="http://schemas.openxmlformats.org/officeDocument/2006/relationships/hyperlink" Target="https://www.amazon.com/dp/B08B3J6NNT?ref=ppx_yo2ov_dt_b_product_details&amp;th=1" TargetMode="External"/><Relationship Id="rId31" Type="http://schemas.openxmlformats.org/officeDocument/2006/relationships/hyperlink" Target="https://www.amazon.com/gp/product/B07PYWV3VB/ref=ppx_yo_dt_b_asin_title_o00_s00?ie=UTF8&amp;psc=1" TargetMode="External"/><Relationship Id="rId44" Type="http://schemas.openxmlformats.org/officeDocument/2006/relationships/hyperlink" Target="https://www.amazon.com/dp/B09LS7TQLY?psc=1&amp;ref=ppx_yo2ov_dt_b_product_details" TargetMode="External"/><Relationship Id="rId52" Type="http://schemas.openxmlformats.org/officeDocument/2006/relationships/hyperlink" Target="https://www.amazon.com/dp/B08B3J6NNT?ref=ppx_yo2ov_dt_b_product_details&amp;th=1" TargetMode="External"/><Relationship Id="rId60" Type="http://schemas.openxmlformats.org/officeDocument/2006/relationships/hyperlink" Target="https://www.amazon.com/dp/B072BH1XP6?psc=1&amp;ref=ppx_yo2ov_dt_b_product_details" TargetMode="External"/><Relationship Id="rId65" Type="http://schemas.openxmlformats.org/officeDocument/2006/relationships/hyperlink" Target="https://www.amazon.com/dp/B01BMRTZGE?psc=1&amp;ref=ppx_yo2ov_dt_b_product_details" TargetMode="External"/><Relationship Id="rId73" Type="http://schemas.openxmlformats.org/officeDocument/2006/relationships/hyperlink" Target="https://www.amazon.com/dp/B086TWLKC1?psc=1&amp;ref=ppx_yo2ov_dt_b_product_details" TargetMode="External"/><Relationship Id="rId4" Type="http://schemas.openxmlformats.org/officeDocument/2006/relationships/hyperlink" Target="https://www.amazon.com/dp/B09LS7TQLY?psc=1&amp;ref=ppx_yo2ov_dt_b_product_details" TargetMode="External"/><Relationship Id="rId9" Type="http://schemas.openxmlformats.org/officeDocument/2006/relationships/hyperlink" Target="https://www.amazon.com/dp/B01H4ZDYCE?ref=ppx_yo2ov_dt_b_product_details&amp;th=1" TargetMode="External"/><Relationship Id="rId13" Type="http://schemas.openxmlformats.org/officeDocument/2006/relationships/hyperlink" Target="https://www.amazon.com/dp/B08D6D1TKH?ref=ppx_yo2ov_dt_b_product_details&amp;th=1" TargetMode="External"/><Relationship Id="rId18" Type="http://schemas.openxmlformats.org/officeDocument/2006/relationships/hyperlink" Target="https://www.amazon.com/dp/B08KXTH4SW?ref=ppx_yo2ov_dt_b_product_details&amp;th=1" TargetMode="External"/><Relationship Id="rId39" Type="http://schemas.openxmlformats.org/officeDocument/2006/relationships/hyperlink" Target="https://www.amazon.com/gp/product/B07YZVNDLM/ref=ppx_yo_dt_b_asin_title_o00_s00?ie=UTF8&amp;psc=1" TargetMode="External"/><Relationship Id="rId34" Type="http://schemas.openxmlformats.org/officeDocument/2006/relationships/hyperlink" Target="https://www.amazon.com/gp/product/B07L2T6MHB/ref=ppx_yo_dt_b_asin_title_o00_s00?ie=UTF8&amp;psc=1" TargetMode="External"/><Relationship Id="rId50" Type="http://schemas.openxmlformats.org/officeDocument/2006/relationships/hyperlink" Target="https://www.amazon.com/dp/B076P4C42B?psc=1&amp;ref=ppx_yo2ov_dt_b_product_details" TargetMode="External"/><Relationship Id="rId55" Type="http://schemas.openxmlformats.org/officeDocument/2006/relationships/hyperlink" Target="https://www.amazon.com/dp/B07WVJ7F4H?psc=1&amp;ref=ppx_yo2ov_dt_b_product_details" TargetMode="External"/><Relationship Id="rId76" Type="http://schemas.openxmlformats.org/officeDocument/2006/relationships/hyperlink" Target="https://www.amazon.com/dp/B001UJE7FO?psc=1&amp;ref=ppx_yo2ov_dt_b_product_details" TargetMode="External"/><Relationship Id="rId7" Type="http://schemas.openxmlformats.org/officeDocument/2006/relationships/hyperlink" Target="https://www.amazon.com/dp/B01N2HVRQP?psc=1&amp;ref=ppx_yo2ov_dt_b_product_details" TargetMode="External"/><Relationship Id="rId71" Type="http://schemas.openxmlformats.org/officeDocument/2006/relationships/hyperlink" Target="https://www.amazon.com/dp/B00NS49LPU?psc=1&amp;ref=ppx_yo2ov_dt_b_product_details" TargetMode="External"/><Relationship Id="rId2" Type="http://schemas.openxmlformats.org/officeDocument/2006/relationships/hyperlink" Target="https://www.amazon.com/dp/B09LS7TQLY?psc=1&amp;ref=ppx_yo2ov_dt_b_product_details" TargetMode="External"/><Relationship Id="rId29" Type="http://schemas.openxmlformats.org/officeDocument/2006/relationships/hyperlink" Target="https://www.amazon.com/dp/B00J0HC4QC?ref=ppx_yo2ov_dt_b_product_details&amp;th=1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diyi0t.com/arduino-nano-tutorial/" TargetMode="External"/><Relationship Id="rId1" Type="http://schemas.openxmlformats.org/officeDocument/2006/relationships/hyperlink" Target="http://marcusjenkins.com/arduino-pinout-diagrams/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hyperlink" Target="https://diyi0t.com/arduino-nano-tutorial/" TargetMode="External"/><Relationship Id="rId1" Type="http://schemas.openxmlformats.org/officeDocument/2006/relationships/hyperlink" Target="http://marcusjenkins.com/arduino-pinout-diagrams/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www.pjrc.com/store/teensylc.html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3.bin"/><Relationship Id="rId3" Type="http://schemas.openxmlformats.org/officeDocument/2006/relationships/hyperlink" Target="https://github.com/TheArduinist/DRV8833" TargetMode="External"/><Relationship Id="rId7" Type="http://schemas.openxmlformats.org/officeDocument/2006/relationships/hyperlink" Target="https://www.amazon.com/HiLetgo-Atmega328P-Replace-ATmega128-Atmega328/dp/B07X2JGS69/?_encoding=UTF8&amp;pd_rd_w=zuB3B&amp;content-id=amzn1.sym.8cf3b8ef-6a74-45dc-9f0d-6409eb523603&amp;pf_rd_p=8cf3b8ef-6a74-45dc-9f0d-6409eb523603&amp;pf_rd_r=W2Z0FRG6M8J7568SHA55&amp;pd_rd_wg=ay7Iz&amp;pd_rd_r=f5dac281-03f1-45d9-a9bb-77cb70b06547&amp;ref_=pd_gw_ci_mcx_mi" TargetMode="External"/><Relationship Id="rId2" Type="http://schemas.openxmlformats.org/officeDocument/2006/relationships/hyperlink" Target="https://www.pololu.com/product/2130" TargetMode="External"/><Relationship Id="rId1" Type="http://schemas.openxmlformats.org/officeDocument/2006/relationships/hyperlink" Target="https://www.amazon.com/dp/B00UYIFYCW?psc=1&amp;ref=ppx_yo2ov_dt_b_product_details" TargetMode="External"/><Relationship Id="rId6" Type="http://schemas.openxmlformats.org/officeDocument/2006/relationships/hyperlink" Target="https://learn.sparkfun.com/tutorials/using-the-arduino-pro-mini-33v/what-it-is-and-isnt" TargetMode="External"/><Relationship Id="rId5" Type="http://schemas.openxmlformats.org/officeDocument/2006/relationships/hyperlink" Target="https://www.amazon.com/DollaTek-DRV8833-2-Channel-Ultra-Small-Voltage/dp/B07ML2RDNY/ref=sr_1_7?crid=2KPUQE6BJUZDT&amp;keywords=drv8833&amp;qid=1660165561&amp;sprefix=drv8833%2Caps%2C79&amp;sr=8-7" TargetMode="External"/><Relationship Id="rId4" Type="http://schemas.openxmlformats.org/officeDocument/2006/relationships/hyperlink" Target="https://www.ti.com/lit/ds/symlink/drv8833.pdf?ts=1652301053024&amp;ref_url=https%253A%252F%252Fwww.google.com.mx%252F" TargetMode="External"/><Relationship Id="rId9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Iyd4gX0AR54" TargetMode="External"/><Relationship Id="rId13" Type="http://schemas.openxmlformats.org/officeDocument/2006/relationships/hyperlink" Target="https://hackaday.io/project/174161/instructions" TargetMode="External"/><Relationship Id="rId18" Type="http://schemas.openxmlformats.org/officeDocument/2006/relationships/hyperlink" Target="https://arduino.stackexchange.com/questions/33541/how-to-identify-connection-lost-on-hc-06" TargetMode="External"/><Relationship Id="rId3" Type="http://schemas.openxmlformats.org/officeDocument/2006/relationships/hyperlink" Target="https://arduino.stackexchange.com/questions/7896/programming-bluetooth-module-jy-mcu-v1-06" TargetMode="External"/><Relationship Id="rId21" Type="http://schemas.openxmlformats.org/officeDocument/2006/relationships/hyperlink" Target="https://www.youtube.com/watch?v=xXUKfTNHkKE" TargetMode="External"/><Relationship Id="rId7" Type="http://schemas.openxmlformats.org/officeDocument/2006/relationships/hyperlink" Target="https://www.amazon.com/DSD-TECH-HC-06-Bluetooth-Raspberry/dp/B074J5WMH1/ref=sr_1_1_sspa?crid=364W18P9K7R0A&amp;keywords=hc-06&amp;qid=1653284816&amp;sprefix=hc-06%2Caps%2C118&amp;sr=8-1-spons&amp;psc=1&amp;spLa=ZW5jcnlwdGVkUXVhbGlmaWVyPUEyNVExTTNSUUwwNk03JmVuY3J5cHRlZElkPUEwNzY2NjI3MlJRRVYwNVcyNUhNQSZlbmNyeXB0ZWRBZElkPUEwNzA1OTA0MUVPV0JTMEhFTVk1QSZ3aWRnZXROYW1lPXNwX2F0ZiZhY3Rpb249Y2xpY2tSZWRpcmVjdCZkb05vdExvZ0NsaWNrPXRydWU=" TargetMode="External"/><Relationship Id="rId12" Type="http://schemas.openxmlformats.org/officeDocument/2006/relationships/hyperlink" Target="https://www.electroniclinic.com/arduino-ota-over-the-air-programming-using-bluetooth/" TargetMode="External"/><Relationship Id="rId17" Type="http://schemas.openxmlformats.org/officeDocument/2006/relationships/hyperlink" Target="https://components101.com/wireless/hc-06-bluetooth-module-pinout-datasheet" TargetMode="External"/><Relationship Id="rId2" Type="http://schemas.openxmlformats.org/officeDocument/2006/relationships/hyperlink" Target="https://mcuoneclipse.com/2014/03/30/getting-bluetooth-working-with-jy-mcu-bt_board-v1-06/" TargetMode="External"/><Relationship Id="rId16" Type="http://schemas.openxmlformats.org/officeDocument/2006/relationships/hyperlink" Target="https://mcuoneclipse.com/2013/06/19/using-the-hc-06-bluetooth-module/" TargetMode="External"/><Relationship Id="rId20" Type="http://schemas.openxmlformats.org/officeDocument/2006/relationships/hyperlink" Target="https://sites.google.com/site/wayneholder/inexpensively-program-your-arduino-via-bluetooth" TargetMode="External"/><Relationship Id="rId1" Type="http://schemas.openxmlformats.org/officeDocument/2006/relationships/hyperlink" Target="https://www.instructables.com/Success-Using-the-JY-MCU-linvor-Bluetooth-Module/" TargetMode="External"/><Relationship Id="rId6" Type="http://schemas.openxmlformats.org/officeDocument/2006/relationships/hyperlink" Target="https://www.hackster.io/devkopunec/control-led-with-bluetooth-c2b6fc" TargetMode="External"/><Relationship Id="rId11" Type="http://schemas.openxmlformats.org/officeDocument/2006/relationships/hyperlink" Target="https://www.instructables.com/AT-command-mode-of-HC-05-Bluetooth-module/" TargetMode="External"/><Relationship Id="rId24" Type="http://schemas.openxmlformats.org/officeDocument/2006/relationships/drawing" Target="../drawings/drawing8.xml"/><Relationship Id="rId5" Type="http://schemas.openxmlformats.org/officeDocument/2006/relationships/hyperlink" Target="https://components101.com/wireless/hc-06-bluetooth-module-pinout-datasheet" TargetMode="External"/><Relationship Id="rId15" Type="http://schemas.openxmlformats.org/officeDocument/2006/relationships/hyperlink" Target="http://www.caturcreativeproject.com/2016/10/mengirim-program-arduino-secara.html" TargetMode="External"/><Relationship Id="rId23" Type="http://schemas.openxmlformats.org/officeDocument/2006/relationships/hyperlink" Target="http://www.martyncurrey.com/hc-05-fc-114-and-hc-06-fc-114-first-look/" TargetMode="External"/><Relationship Id="rId10" Type="http://schemas.openxmlformats.org/officeDocument/2006/relationships/hyperlink" Target="https://mcuoneclipse.com/2014/03/30/getting-bluetooth-working-with-jy-mcu-bt_board-v1-06/" TargetMode="External"/><Relationship Id="rId19" Type="http://schemas.openxmlformats.org/officeDocument/2006/relationships/hyperlink" Target="https://alberand.com/ota-for-arduino.html" TargetMode="External"/><Relationship Id="rId4" Type="http://schemas.openxmlformats.org/officeDocument/2006/relationships/hyperlink" Target="https://tomeko.net/reviews/BT_module/index.php?lang=en" TargetMode="External"/><Relationship Id="rId9" Type="http://schemas.openxmlformats.org/officeDocument/2006/relationships/hyperlink" Target="https://www.youtube.com/watch?v=obMinxmezSA" TargetMode="External"/><Relationship Id="rId14" Type="http://schemas.openxmlformats.org/officeDocument/2006/relationships/hyperlink" Target="https://makezine.com/projects/diy-arduino-bluetooth-programming-shield/" TargetMode="External"/><Relationship Id="rId22" Type="http://schemas.openxmlformats.org/officeDocument/2006/relationships/hyperlink" Target="https://sites.google.com/site/wayneholder/inexpensively-program-your-arduino-via-bluetooth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hyperlink" Target="../../../../Users/Admin/Users/Admin/AppData/Roaming/Microsoft/Excel/Arduino%20and%20MPU6050%20Accelerometer%20and%20Gyroscope%20Tutorial" TargetMode="External"/><Relationship Id="rId1" Type="http://schemas.openxmlformats.org/officeDocument/2006/relationships/hyperlink" Target="https://create.arduino.cc/projecthub/MissionCritical/mpu-6050-tutorial-how-to-program-mpu-6050-with-arduino-aee39a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https://learn.sparkfun.com/tutorials/mpu-9250-hookup-guide/all" TargetMode="External"/><Relationship Id="rId2" Type="http://schemas.openxmlformats.org/officeDocument/2006/relationships/hyperlink" Target="https://www.amazon.com/gp/product/B07DYR8GR4/ref=ppx_yo_dt_b_search_asin_title?ie=UTF8&amp;psc=1" TargetMode="External"/><Relationship Id="rId1" Type="http://schemas.openxmlformats.org/officeDocument/2006/relationships/hyperlink" Target="https://www.amazon.com/HiLetgo-Gyroscope-Acceleration-Accelerator-Magnetometer/dp/B01I1J0Z7Y/ref=sr_1_1?crid=3BZJS9RZR57NY&amp;keywords=mpu9265&amp;qid=1653637969&amp;sprefix=mpu9265%2Caps%2C120&amp;sr=8-1" TargetMode="External"/><Relationship Id="rId5" Type="http://schemas.openxmlformats.org/officeDocument/2006/relationships/drawing" Target="../drawings/drawing10.xml"/><Relationship Id="rId4" Type="http://schemas.openxmlformats.org/officeDocument/2006/relationships/hyperlink" Target="https://www.instructables.com/Quaternion-Compass/" TargetMode="Externa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nstructables.com/Interfacing-With-a-Mouse-Sensor-ADNS-3050/" TargetMode="External"/><Relationship Id="rId13" Type="http://schemas.openxmlformats.org/officeDocument/2006/relationships/hyperlink" Target="https://www.avrfreaks.net/sites/default/files/PS2%20Keyboard.pdf" TargetMode="External"/><Relationship Id="rId18" Type="http://schemas.openxmlformats.org/officeDocument/2006/relationships/printerSettings" Target="../printerSettings/printerSettings4.bin"/><Relationship Id="rId3" Type="http://schemas.openxmlformats.org/officeDocument/2006/relationships/hyperlink" Target="https://www.tindie.com/products/jkicklighter/pmw3360-motion-sensor/" TargetMode="External"/><Relationship Id="rId7" Type="http://schemas.openxmlformats.org/officeDocument/2006/relationships/hyperlink" Target="https://www.youtube.com/watch?v=j33jA7B2Bz4" TargetMode="External"/><Relationship Id="rId12" Type="http://schemas.openxmlformats.org/officeDocument/2006/relationships/hyperlink" Target="https://www.amazon.com/dp/B003LD0BQ6?ref=ppx_yo2ov_dt_b_product_details&amp;th=1" TargetMode="External"/><Relationship Id="rId17" Type="http://schemas.openxmlformats.org/officeDocument/2006/relationships/hyperlink" Target="https://www.tindie.com/products/jkicklighter/pmw3389-motion-sensor/" TargetMode="External"/><Relationship Id="rId2" Type="http://schemas.openxmlformats.org/officeDocument/2006/relationships/hyperlink" Target="https://www.sparkfun.com/products/retired/10026" TargetMode="External"/><Relationship Id="rId16" Type="http://schemas.openxmlformats.org/officeDocument/2006/relationships/hyperlink" Target="https://oshwlab.com/pigboard/adns9800board" TargetMode="External"/><Relationship Id="rId1" Type="http://schemas.openxmlformats.org/officeDocument/2006/relationships/hyperlink" Target="https://homofaciens.de/technics-base-circuits-computer-mouse_en.htm" TargetMode="External"/><Relationship Id="rId6" Type="http://schemas.openxmlformats.org/officeDocument/2006/relationships/hyperlink" Target="https://isdaman.com/alsos/hardware/mouse/ps2interface.htm" TargetMode="External"/><Relationship Id="rId11" Type="http://schemas.openxmlformats.org/officeDocument/2006/relationships/hyperlink" Target="https://www.tindie.com/products/jkicklighter/pmw3389-motion-sensor/" TargetMode="External"/><Relationship Id="rId5" Type="http://schemas.openxmlformats.org/officeDocument/2006/relationships/hyperlink" Target="https://www.amazon.com/PJRC-Teensy-4-1-with-Pins/dp/B08CTM3279/ref=sr_1_5?crid=2I37OJROSG54Y&amp;keywords=pjrc+teensy&amp;qid=1654668138&amp;sprefix=PJRC%2Caps%2C275&amp;sr=8-5" TargetMode="External"/><Relationship Id="rId15" Type="http://schemas.openxmlformats.org/officeDocument/2006/relationships/hyperlink" Target="https://www.tindie.com/products/jkicklighter/adns-9800-laser-motion-sensor/" TargetMode="External"/><Relationship Id="rId10" Type="http://schemas.openxmlformats.org/officeDocument/2006/relationships/hyperlink" Target="http://www.bartneck.de/wp-content/uploads/2009/02/lego-beyond-toys-jansen-small.pdf" TargetMode="External"/><Relationship Id="rId19" Type="http://schemas.openxmlformats.org/officeDocument/2006/relationships/drawing" Target="../drawings/drawing11.xml"/><Relationship Id="rId4" Type="http://schemas.openxmlformats.org/officeDocument/2006/relationships/hyperlink" Target="https://www.pjrc.com/store/teensy41.html" TargetMode="External"/><Relationship Id="rId9" Type="http://schemas.openxmlformats.org/officeDocument/2006/relationships/hyperlink" Target="https://github.com/getis/Arduino-PS2-Mouse-Handler" TargetMode="External"/><Relationship Id="rId14" Type="http://schemas.openxmlformats.org/officeDocument/2006/relationships/hyperlink" Target="https://www.tindie.com/products/jkicklighter/pmw3360-motion-sensor/" TargetMode="Externa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http://adam-meyer.com/arduino/QRE1113" TargetMode="External"/><Relationship Id="rId3" Type="http://schemas.openxmlformats.org/officeDocument/2006/relationships/hyperlink" Target="https://www.digikey.com/en/products/detail/onsemi/QRE1113/2175990" TargetMode="External"/><Relationship Id="rId7" Type="http://schemas.openxmlformats.org/officeDocument/2006/relationships/hyperlink" Target="https://www.sparkfun.com/products/9454" TargetMode="External"/><Relationship Id="rId2" Type="http://schemas.openxmlformats.org/officeDocument/2006/relationships/hyperlink" Target="https://www.pololu.com/product/960/" TargetMode="External"/><Relationship Id="rId1" Type="http://schemas.openxmlformats.org/officeDocument/2006/relationships/hyperlink" Target="https://www.sparkfun.com/products/9453" TargetMode="External"/><Relationship Id="rId6" Type="http://schemas.openxmlformats.org/officeDocument/2006/relationships/hyperlink" Target="https://www.sparkfun.com/products/9453" TargetMode="External"/><Relationship Id="rId11" Type="http://schemas.openxmlformats.org/officeDocument/2006/relationships/drawing" Target="../drawings/drawing12.xml"/><Relationship Id="rId5" Type="http://schemas.openxmlformats.org/officeDocument/2006/relationships/hyperlink" Target="https://www.jsumo.com/micro-line-sensor-ml1" TargetMode="External"/><Relationship Id="rId10" Type="http://schemas.openxmlformats.org/officeDocument/2006/relationships/printerSettings" Target="../printerSettings/printerSettings5.bin"/><Relationship Id="rId4" Type="http://schemas.openxmlformats.org/officeDocument/2006/relationships/hyperlink" Target="https://www.amazon.com/QRE1113-Photointerrupter-Reflective-Phototransistor-4-Pin/dp/B06Y6H7RQC/ref=sr_1_41?crid=2CBAJW8AIRQ2Y&amp;keywords=QRE1113&amp;qid=1652710644&amp;sprefix=qre1113%2Caps%2C61&amp;sr=8-41" TargetMode="External"/><Relationship Id="rId9" Type="http://schemas.openxmlformats.org/officeDocument/2006/relationships/hyperlink" Target="https://www.digikey.com/en/resources/conversion-calculators/conversion-calculator-smd-resistor-code" TargetMode="Externa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https://learn.adafruit.com/adafruit-tca9548a-1-to-8-i2c-multiplexer-breakout" TargetMode="External"/><Relationship Id="rId2" Type="http://schemas.openxmlformats.org/officeDocument/2006/relationships/hyperlink" Target="https://www.ti.com/product/TCA9548A?utm_source=google&amp;utm_medium=cpc&amp;utm_campaign=asc-null-null-gpn_en-cpc-pf-google-wwe&amp;utm_content=tca9548a&amp;ds_k=TCA9548A&amp;dcm=yes&amp;gclid=CjwKCAjw7cGUBhA9EiwArBAvoqmP_nL1HwlojtaXq6CT_j0jDVvzfyTXxSy8KEM8v1zDh_vvkefiKBoCB94QAvD_BwE&amp;gclsrc=aw.ds" TargetMode="External"/><Relationship Id="rId1" Type="http://schemas.openxmlformats.org/officeDocument/2006/relationships/hyperlink" Target="https://create.arduino.cc/projecthub/tarantula3/tca9548a-i2c-multiplexer-module-with-arduino-and-nodemcu-3d3313" TargetMode="Externa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ishay.com/docs/83760/tcrt5000.pdf" TargetMode="External"/><Relationship Id="rId2" Type="http://schemas.openxmlformats.org/officeDocument/2006/relationships/hyperlink" Target="https://www.amazon.com/dp/B01N2HVRQP?psc=1&amp;ref=ppx_yo2ov_dt_b_product_details" TargetMode="External"/><Relationship Id="rId1" Type="http://schemas.openxmlformats.org/officeDocument/2006/relationships/hyperlink" Target="https://create.arduino.cc/projecthub/abhilashpatel121/using-ir-sensor-tcrt-5000-with-arduino-7cf482" TargetMode="External"/><Relationship Id="rId4" Type="http://schemas.openxmlformats.org/officeDocument/2006/relationships/drawing" Target="../drawings/drawing13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https://learn.adafruit.com/adafruit-vl53l0x-micro-lidar-distance-sensor-breakout" TargetMode="External"/><Relationship Id="rId7" Type="http://schemas.openxmlformats.org/officeDocument/2006/relationships/drawing" Target="../drawings/drawing14.xml"/><Relationship Id="rId2" Type="http://schemas.openxmlformats.org/officeDocument/2006/relationships/hyperlink" Target="https://www.st.com/en/imaging-and-photonics-solutions/vl53l0x.html" TargetMode="External"/><Relationship Id="rId1" Type="http://schemas.openxmlformats.org/officeDocument/2006/relationships/hyperlink" Target="http://wiki.sunfounder.cc/index.php?title=GY-530_VL53L0X_Laser_Range_Finder_Distance_Measurement_Sensor_Module" TargetMode="External"/><Relationship Id="rId6" Type="http://schemas.openxmlformats.org/officeDocument/2006/relationships/hyperlink" Target="https://www.youtube.com/watch?v=v8BYS-LokaE" TargetMode="External"/><Relationship Id="rId5" Type="http://schemas.openxmlformats.org/officeDocument/2006/relationships/hyperlink" Target="https://www.amazon.com/dp/B09LS7TQLY?psc=1&amp;ref=ppx_yo2ov_dt_b_product_details" TargetMode="External"/><Relationship Id="rId4" Type="http://schemas.openxmlformats.org/officeDocument/2006/relationships/hyperlink" Target="https://www.pololu.com/product/2490/resources" TargetMode="External"/></Relationships>
</file>

<file path=xl/worksheets/_rels/sheet20.xml.rels><?xml version="1.0" encoding="UTF-8" standalone="yes"?>
<Relationships xmlns="http://schemas.openxmlformats.org/package/2006/relationships"><Relationship Id="rId8" Type="http://schemas.openxmlformats.org/officeDocument/2006/relationships/hyperlink" Target="https://robotmatter.com/products/robotmatter-n20-esc-brushed-motor" TargetMode="External"/><Relationship Id="rId13" Type="http://schemas.openxmlformats.org/officeDocument/2006/relationships/hyperlink" Target="https://forum.arduino.cc/t/how-to-alternate-between-forward-and-reverse-of-a-brushed-motor-with-esc/340255" TargetMode="External"/><Relationship Id="rId18" Type="http://schemas.openxmlformats.org/officeDocument/2006/relationships/hyperlink" Target="https://www.etechnophiles.com/how-to-change-the-pwm-frequency-of-arduino-nano/" TargetMode="External"/><Relationship Id="rId3" Type="http://schemas.openxmlformats.org/officeDocument/2006/relationships/hyperlink" Target="https://www.pololu.com/category/60/micro-metal-gearmotors" TargetMode="External"/><Relationship Id="rId7" Type="http://schemas.openxmlformats.org/officeDocument/2006/relationships/hyperlink" Target="https://www.fingertechrobotics.com/proddetail.php?prod=ft-Sspark16" TargetMode="External"/><Relationship Id="rId12" Type="http://schemas.openxmlformats.org/officeDocument/2006/relationships/hyperlink" Target="https://howtomechatronics.com/tutorials/arduino/arduino-brushless-motor-control-tutorial-esc-bldc/" TargetMode="External"/><Relationship Id="rId17" Type="http://schemas.openxmlformats.org/officeDocument/2006/relationships/hyperlink" Target="https://learn.adafruit.com/improve-brushed-dc-motor-performance/current-decay-mode" TargetMode="External"/><Relationship Id="rId2" Type="http://schemas.openxmlformats.org/officeDocument/2006/relationships/hyperlink" Target="https://www.amazon.com/Bringsmart-JGY-370-Turbine-Electric-Self-locking/dp/B07FD2MDV3/ref=sr_1_79?crid=2JE8UF4I8LU4E&amp;keywords=dc%2Bmotor&amp;qid=1651797991&amp;sprefix=dc%2520motor%2Caps%2C187&amp;sr=8-79&amp;th=1" TargetMode="External"/><Relationship Id="rId16" Type="http://schemas.openxmlformats.org/officeDocument/2006/relationships/hyperlink" Target="https://www.amazon.com/Venom-450mAh-11-1V-Battery-flite/dp/B016ZM1RNU/ref=sr_1_8?crid=1W38YVLO4GF42&amp;keywords=450mAh+3S+65C&amp;qid=1655174193&amp;sprefix=450mah+3s+65c%2Caps%2C117&amp;sr=8-8" TargetMode="External"/><Relationship Id="rId20" Type="http://schemas.openxmlformats.org/officeDocument/2006/relationships/drawing" Target="../drawings/drawing15.xml"/><Relationship Id="rId1" Type="http://schemas.openxmlformats.org/officeDocument/2006/relationships/hyperlink" Target="https://www.amazon.com/Micro-Metal-Reduction-Geared-DC12v27RPM/dp/B08LCYTQ4T/ref=sr_1_62?crid=2JE8UF4I8LU4E&amp;keywords=dc%2Bmotor&amp;qid=1651797991&amp;sprefix=dc%2520motor%2Caps%2C187&amp;sr=8-62&amp;th=1" TargetMode="External"/><Relationship Id="rId6" Type="http://schemas.openxmlformats.org/officeDocument/2006/relationships/hyperlink" Target="https://www.fingertechrobotics.com/proddetail.php?prod=ft-Gspark16" TargetMode="External"/><Relationship Id="rId11" Type="http://schemas.openxmlformats.org/officeDocument/2006/relationships/hyperlink" Target="https://www.amazon.com/Venom-LiPo-Balance-Charger-VNR0608/dp/B07ZRVHTKB/ref=sr_1_3_sspa?crid=3MCP6K921O8BN&amp;keywords=lipo+battery+charger&amp;qid=1653240345&amp;sprefix=lipo+battery+charger%2Caps%2C190&amp;sr=8-3-spons&amp;psc=1&amp;smid=A2P4WQ7IOJ56WV&amp;spLa=ZW5jcnlwdGVkUXVhbGlmaWVyPUExRTZWMFlKNFFQWVo3JmVuY3J5cHRlZElkPUEwMzI1MjU3MzZFUUI4MlhENTVPNiZlbmNyeXB0ZWRBZElkPUEwMTk2NzE4Mjc1NjVDMDZQNjZTVCZ3aWRnZXROYW1lPXNwX2F0ZiZhY3Rpb249Y2xpY2tSZWRpcmVjdCZkb05vdExvZ0NsaWNrPXRydWU=" TargetMode="External"/><Relationship Id="rId5" Type="http://schemas.openxmlformats.org/officeDocument/2006/relationships/hyperlink" Target="https://www.te.com/usa-en/product-61454-1.html" TargetMode="External"/><Relationship Id="rId15" Type="http://schemas.openxmlformats.org/officeDocument/2006/relationships/hyperlink" Target="https://www.amazon.com/uxcell-600RPM-Robot-Geared-Silver/dp/B009N81IDI" TargetMode="External"/><Relationship Id="rId10" Type="http://schemas.openxmlformats.org/officeDocument/2006/relationships/hyperlink" Target="https://www.amazon.com/URGENEX-Battery-1100mAh-Batteries-Compatibal/dp/B08XZQ3NV1/ref=sr_1_27?crid=V2GHUQD8SD2W&amp;keywords=lipo+batteries+2s&amp;qid=1653240867&amp;sprefix=lipo+batteries+2s%2Caps%2C234&amp;sr=8-27" TargetMode="External"/><Relationship Id="rId19" Type="http://schemas.openxmlformats.org/officeDocument/2006/relationships/hyperlink" Target="../../../../Users/Admin/Users/Admin/AppData/Roaming/Microsoft/Excel/Dual%20N20%20Motor%20mount%20-%20New%20version" TargetMode="External"/><Relationship Id="rId4" Type="http://schemas.openxmlformats.org/officeDocument/2006/relationships/hyperlink" Target="https://www.amazon.com/Augiimor-1000RPM-Reduction-Gearwheel-Electric/dp/B08B39FM6V/ref=sr_1_1_sspa?crid=2XX9TZL5HCJFU&amp;keywords=metal%2Bgear%2Bmotor%2B6V&amp;qid=1651803190&amp;sprefix=metal%2Bgear%2Bmotor%2B6v%2Caps%2C208&amp;sr=8-1-spons&amp;spLa=ZW5jcnlwdGVkUXVhbGlmaWVyPUEzU09PVjdLQVVLTk9RJmVuY3J5cHRlZElkPUEwNzM4ODEzMVMzTzc2Q1NSV1JBTCZlbmNyeXB0ZWRBZElkPUEwMTQxNzg2MjFIQU9YRjMxOTVKUCZ3aWRnZXROYW1lPXNwX2F0ZiZhY3Rpb249Y2xpY2tSZWRpcmVjdCZkb05vdExvZ0NsaWNrPXRydWU&amp;th=1" TargetMode="External"/><Relationship Id="rId9" Type="http://schemas.openxmlformats.org/officeDocument/2006/relationships/hyperlink" Target="https://www.amazon.com/YoungRC-Brushed-Motor-Speed-Controller/dp/B07L2T6MHB/ref=sr_1_3?keywords=n20+esc&amp;qid=1653238056&amp;sr=8-3" TargetMode="External"/><Relationship Id="rId14" Type="http://schemas.openxmlformats.org/officeDocument/2006/relationships/hyperlink" Target="https://www.pololu.com/product/2961" TargetMode="External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pololu.com/product/2452" TargetMode="External"/><Relationship Id="rId3" Type="http://schemas.openxmlformats.org/officeDocument/2006/relationships/hyperlink" Target="https://rogershobbycenter.com/lipoguide" TargetMode="External"/><Relationship Id="rId7" Type="http://schemas.openxmlformats.org/officeDocument/2006/relationships/hyperlink" Target="https://forum.arduino.cc/t/how-to-monitor-lipo-battery-level/940237" TargetMode="External"/><Relationship Id="rId2" Type="http://schemas.openxmlformats.org/officeDocument/2006/relationships/hyperlink" Target="https://www.amaflightschool.org/getstarted/lipo-battery-basics" TargetMode="External"/><Relationship Id="rId1" Type="http://schemas.openxmlformats.org/officeDocument/2006/relationships/hyperlink" Target="https://www.amazon.com/Ovonic-2200mAh-Battery-Compatible-Traxxas/dp/B07L6BVRDG/ref=sr_1_2_sspa?crid=GK1JOBNR8VV&amp;keywords=2S+lipo+battery&amp;qid=1651895378&amp;sprefix=2s+lipo+battery%2Caps%2C375&amp;sr=8-2-spons&amp;psc=1&amp;spLa=ZW5jcnlwdGVkUXVhbGlmaWVyPUEzQVFCTjQ0RU9JS0E3JmVuY3J5cHRlZElkPUEwNDk5OTg1VVE2UzhKMEMzVjY5JmVuY3J5cHRlZEFkSWQ9QTA5ODg2NjcyS0dSSlNDWUYwTzZPJndpZGdldE5hbWU9c3BfYXRmJmFjdGlvbj1jbGlja1JlZGlyZWN0JmRvTm90TG9nQ2xpY2s9dHJ1ZQ==" TargetMode="External"/><Relationship Id="rId6" Type="http://schemas.openxmlformats.org/officeDocument/2006/relationships/hyperlink" Target="https://www.youtube.com/watch?v=_dvjGIo4gQc" TargetMode="External"/><Relationship Id="rId5" Type="http://schemas.openxmlformats.org/officeDocument/2006/relationships/hyperlink" Target="https://www.amazon.com/URGENEX-Battery-1100mAh-Batteries-Compatibal/dp/B08XZQ3NV1/ref=sr_1_27?crid=V2GHUQD8SD2W&amp;keywords=lipo+batteries+2s&amp;qid=1653240867&amp;sprefix=lipo+batteries+2s%2Caps%2C234&amp;sr=8-27" TargetMode="External"/><Relationship Id="rId4" Type="http://schemas.openxmlformats.org/officeDocument/2006/relationships/hyperlink" Target="https://www.amazon.com/Venom-LiPo-Balance-Charger-VNR0608/dp/B07ZRVHTKB/ref=sr_1_3_sspa?crid=3MCP6K921O8BN&amp;keywords=lipo+battery+charger&amp;qid=1653240345&amp;sprefix=lipo+battery+charger%2Caps%2C190&amp;sr=8-3-spons&amp;psc=1&amp;smid=A2P4WQ7IOJ56WV&amp;spLa=ZW5jcnlwdGVkUXVhbGlmaWVyPUExRTZWMFlKNFFQWVo3JmVuY3J5cHRlZElkPUEwMzI1MjU3MzZFUUI4MlhENTVPNiZlbmNyeXB0ZWRBZElkPUEwMTk2NzE4Mjc1NjVDMDZQNjZTVCZ3aWRnZXROYW1lPXNwX2F0ZiZhY3Rpb249Y2xpY2tSZWRpcmVjdCZkb05vdExvZ0NsaWNrPXRydWU=" TargetMode="External"/><Relationship Id="rId9" Type="http://schemas.openxmlformats.org/officeDocument/2006/relationships/drawing" Target="../drawings/drawing16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pololu.com/product/1127" TargetMode="External"/><Relationship Id="rId2" Type="http://schemas.openxmlformats.org/officeDocument/2006/relationships/hyperlink" Target="https://www.amazon.com/ONLYKXY-Pieces-Silicone-Reusable-Elasticity/dp/B083QZN482/ref=sr_1_5?keywords=thick+small+rubber+band&amp;qid=1652199470&amp;sr=8-5" TargetMode="External"/><Relationship Id="rId1" Type="http://schemas.openxmlformats.org/officeDocument/2006/relationships/hyperlink" Target="https://www.jsumo.com/silicone-wheels" TargetMode="Externa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hyperlink" Target="https://www.amazon.com/dp/B07F7PNDGM?psc=1&amp;ref=ppx_yo2ov_dt_b_product_details" TargetMode="Externa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https://www.youtube.com/watch?v=2BYdxSTgOkM" TargetMode="External"/><Relationship Id="rId1" Type="http://schemas.openxmlformats.org/officeDocument/2006/relationships/hyperlink" Target="http://robogames.net/rules/all-sumo.php" TargetMode="External"/><Relationship Id="rId4" Type="http://schemas.openxmlformats.org/officeDocument/2006/relationships/drawing" Target="../drawings/drawing19.xml"/></Relationships>
</file>

<file path=xl/worksheets/_rels/sheet2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K4PPZS5SGXU" TargetMode="External"/><Relationship Id="rId3" Type="http://schemas.openxmlformats.org/officeDocument/2006/relationships/hyperlink" Target="https://www.youtube.com/watch?v=EPH23zhPg50" TargetMode="External"/><Relationship Id="rId7" Type="http://schemas.openxmlformats.org/officeDocument/2006/relationships/hyperlink" Target="https://www.youtube.com/watch?v=ZHH4G_EWhm0" TargetMode="External"/><Relationship Id="rId2" Type="http://schemas.openxmlformats.org/officeDocument/2006/relationships/hyperlink" Target="https://www.youtube.com/watch?v=l9b_6WLemmg" TargetMode="External"/><Relationship Id="rId1" Type="http://schemas.openxmlformats.org/officeDocument/2006/relationships/hyperlink" Target="https://www.youtube.com/watch?v=1iIlB5BqJ1A" TargetMode="External"/><Relationship Id="rId6" Type="http://schemas.openxmlformats.org/officeDocument/2006/relationships/hyperlink" Target="https://www.youtube.com/watch?v=4Gtd7xY6zS4" TargetMode="External"/><Relationship Id="rId5" Type="http://schemas.openxmlformats.org/officeDocument/2006/relationships/hyperlink" Target="https://www.youtube.com/watch?v=c2niS9ZRBHo" TargetMode="External"/><Relationship Id="rId10" Type="http://schemas.openxmlformats.org/officeDocument/2006/relationships/drawing" Target="../drawings/drawing20.xml"/><Relationship Id="rId4" Type="http://schemas.openxmlformats.org/officeDocument/2006/relationships/hyperlink" Target="https://www.youtube.com/watch?v=pV-4ElYoXYU" TargetMode="External"/><Relationship Id="rId9" Type="http://schemas.openxmlformats.org/officeDocument/2006/relationships/hyperlink" Target="https://www.youtube.com/watch?v=m_HTBurAJn4" TargetMode="Externa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.xml"/><Relationship Id="rId2" Type="http://schemas.openxmlformats.org/officeDocument/2006/relationships/hyperlink" Target="https://spie.org/news/getting-in-position?SSO=1" TargetMode="External"/><Relationship Id="rId1" Type="http://schemas.openxmlformats.org/officeDocument/2006/relationships/hyperlink" Target="https://www.edmundoptics.eu/knowledge-center/application-notes/optomechanics/a-closer-look-at-kinematic-movement/" TargetMode="External"/></Relationships>
</file>

<file path=xl/worksheets/_rels/sheet2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pololu.com/product/2831" TargetMode="External"/><Relationship Id="rId3" Type="http://schemas.openxmlformats.org/officeDocument/2006/relationships/hyperlink" Target="https://www.jsumo.com/microstart-sumo-minisumo-robot-start-module" TargetMode="External"/><Relationship Id="rId7" Type="http://schemas.openxmlformats.org/officeDocument/2006/relationships/hyperlink" Target="https://www.pololu.com/product/2961" TargetMode="External"/><Relationship Id="rId2" Type="http://schemas.openxmlformats.org/officeDocument/2006/relationships/hyperlink" Target="https://www.amazon.com/Turnigy-nano-tech-450mAh-Battery-EFLB4503SJ30/dp/B00WFHMKTU/ref=sr_1_4?crid=3OROFHQEPUSC&amp;keywords=450mAh+3S+65C+Lipo&amp;qid=1655432968&amp;s=toys-and-games&amp;sprefix=450mah+3s+65c+lipo%2Ctoys-and-games%2C148&amp;sr=1-4" TargetMode="External"/><Relationship Id="rId1" Type="http://schemas.openxmlformats.org/officeDocument/2006/relationships/hyperlink" Target="https://cad.onshape.com/documents/3d6836a9e407385e270aa9a2/w/f43087561298757ccf2925c0/e/8ca2171e1bd1a192518ae066" TargetMode="External"/><Relationship Id="rId6" Type="http://schemas.openxmlformats.org/officeDocument/2006/relationships/hyperlink" Target="https://gitnova.com/" TargetMode="External"/><Relationship Id="rId11" Type="http://schemas.openxmlformats.org/officeDocument/2006/relationships/hyperlink" Target="https://www.youtube.com/watch?v=7n9D0KPkl7A" TargetMode="External"/><Relationship Id="rId5" Type="http://schemas.openxmlformats.org/officeDocument/2006/relationships/hyperlink" Target="https://gitnova.com/" TargetMode="External"/><Relationship Id="rId10" Type="http://schemas.openxmlformats.org/officeDocument/2006/relationships/hyperlink" Target="https://www.thingiverse.com/thing:2989490" TargetMode="External"/><Relationship Id="rId4" Type="http://schemas.openxmlformats.org/officeDocument/2006/relationships/hyperlink" Target="https://d3s5r33r268y59.cloudfront.net/datasheets/9604/2017-05-07-18-19-11/PMS0058-PMW3360DM-T2QU-DS-R1.50-26092016._20161202173741.pdf" TargetMode="External"/><Relationship Id="rId9" Type="http://schemas.openxmlformats.org/officeDocument/2006/relationships/hyperlink" Target="https://www.pololu.com/product/2457" TargetMode="Externa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FEF00-2E16-41BB-A50F-3E98A29DB8A8}">
  <sheetPr codeName="Sheet2"/>
  <dimension ref="B3:F35"/>
  <sheetViews>
    <sheetView zoomScaleNormal="100" workbookViewId="0"/>
  </sheetViews>
  <sheetFormatPr defaultRowHeight="15" x14ac:dyDescent="0.25"/>
  <cols>
    <col min="2" max="2" width="13.5703125" customWidth="1"/>
    <col min="10" max="10" width="20.7109375" bestFit="1" customWidth="1"/>
  </cols>
  <sheetData>
    <row r="3" spans="2:4" x14ac:dyDescent="0.25">
      <c r="B3" s="1" t="s">
        <v>286</v>
      </c>
    </row>
    <row r="4" spans="2:4" x14ac:dyDescent="0.25">
      <c r="B4" s="1" t="s">
        <v>678</v>
      </c>
    </row>
    <row r="5" spans="2:4" x14ac:dyDescent="0.25">
      <c r="B5" s="1" t="s">
        <v>287</v>
      </c>
    </row>
    <row r="6" spans="2:4" x14ac:dyDescent="0.25">
      <c r="B6" s="1" t="s">
        <v>288</v>
      </c>
    </row>
    <row r="8" spans="2:4" x14ac:dyDescent="0.25">
      <c r="B8" s="1" t="s">
        <v>510</v>
      </c>
    </row>
    <row r="15" spans="2:4" x14ac:dyDescent="0.25">
      <c r="B15" s="7" t="s">
        <v>278</v>
      </c>
      <c r="C15" s="8">
        <v>60</v>
      </c>
      <c r="D15" s="9" t="s">
        <v>27</v>
      </c>
    </row>
    <row r="16" spans="2:4" x14ac:dyDescent="0.25">
      <c r="B16" s="7" t="s">
        <v>298</v>
      </c>
      <c r="C16" s="8">
        <v>20</v>
      </c>
      <c r="D16" s="9" t="s">
        <v>27</v>
      </c>
    </row>
    <row r="17" spans="2:6" x14ac:dyDescent="0.25">
      <c r="B17" s="7" t="s">
        <v>296</v>
      </c>
      <c r="C17" s="8">
        <v>20</v>
      </c>
      <c r="D17" s="9" t="s">
        <v>27</v>
      </c>
    </row>
    <row r="18" spans="2:6" x14ac:dyDescent="0.25">
      <c r="B18" s="7" t="s">
        <v>577</v>
      </c>
      <c r="C18" s="3">
        <f>C15*C16*C17</f>
        <v>24000</v>
      </c>
      <c r="D18" s="9" t="s">
        <v>576</v>
      </c>
    </row>
    <row r="20" spans="2:6" x14ac:dyDescent="0.25">
      <c r="B20" s="7" t="s">
        <v>574</v>
      </c>
      <c r="C20" s="8">
        <v>11342</v>
      </c>
      <c r="D20" s="9" t="s">
        <v>573</v>
      </c>
      <c r="E20" s="3" cm="1">
        <f t="array" ref="E20">[1]!uc([1]!uc(C20,D20,"kg/m^3")*[1]!uc(C18,D18,"m^3"),"kg",F20)</f>
        <v>272.20800000000003</v>
      </c>
      <c r="F20" s="9" t="s">
        <v>265</v>
      </c>
    </row>
    <row r="21" spans="2:6" x14ac:dyDescent="0.25">
      <c r="B21" s="7" t="s">
        <v>575</v>
      </c>
      <c r="C21" s="8">
        <v>7900</v>
      </c>
      <c r="D21" s="9" t="s">
        <v>573</v>
      </c>
      <c r="E21" s="3" cm="1">
        <f t="array" ref="E21">[1]!uc([1]!uc(C21,D21,"kg/m^3")*[1]!uc(C18,D18,"m^3"),"kg",F21)</f>
        <v>189.60000000000002</v>
      </c>
      <c r="F21" s="9" t="s">
        <v>265</v>
      </c>
    </row>
    <row r="23" spans="2:6" x14ac:dyDescent="0.25">
      <c r="B23" t="s">
        <v>578</v>
      </c>
    </row>
    <row r="24" spans="2:6" x14ac:dyDescent="0.25">
      <c r="B24" t="s">
        <v>579</v>
      </c>
    </row>
    <row r="26" spans="2:6" x14ac:dyDescent="0.25">
      <c r="B26" s="1" t="s">
        <v>585</v>
      </c>
    </row>
    <row r="27" spans="2:6" x14ac:dyDescent="0.25">
      <c r="B27" t="s">
        <v>586</v>
      </c>
    </row>
    <row r="28" spans="2:6" x14ac:dyDescent="0.25">
      <c r="B28" t="s">
        <v>580</v>
      </c>
    </row>
    <row r="29" spans="2:6" x14ac:dyDescent="0.25">
      <c r="B29" t="s">
        <v>581</v>
      </c>
    </row>
    <row r="30" spans="2:6" x14ac:dyDescent="0.25">
      <c r="B30" t="s">
        <v>584</v>
      </c>
    </row>
    <row r="32" spans="2:6" x14ac:dyDescent="0.25">
      <c r="B32" t="s">
        <v>583</v>
      </c>
      <c r="C32" t="s">
        <v>582</v>
      </c>
    </row>
    <row r="33" spans="2:6" x14ac:dyDescent="0.25">
      <c r="C33">
        <v>6</v>
      </c>
      <c r="D33">
        <v>6.5</v>
      </c>
      <c r="E33">
        <v>4.8499999999999996</v>
      </c>
      <c r="F33">
        <f>(C33/D33)*E33</f>
        <v>4.476923076923077</v>
      </c>
    </row>
    <row r="35" spans="2:6" x14ac:dyDescent="0.25">
      <c r="B35" s="1" t="s">
        <v>706</v>
      </c>
    </row>
  </sheetData>
  <hyperlinks>
    <hyperlink ref="B3" r:id="rId1" xr:uid="{DA2ECDCD-090E-4AC4-A6D2-0AE9271C0560}"/>
    <hyperlink ref="B5" r:id="rId2" xr:uid="{2CB062C0-A028-4F3A-B6D3-DAE37FD04637}"/>
    <hyperlink ref="B6" r:id="rId3" xr:uid="{44A49402-6010-4FA8-9344-738AC61EBE3D}"/>
    <hyperlink ref="B8" r:id="rId4" xr:uid="{861F068A-5221-4FF5-BB48-979D218EF1BE}"/>
    <hyperlink ref="B26" r:id="rId5" xr:uid="{2BA21445-2BB9-42C2-93E6-9E250E06E390}"/>
    <hyperlink ref="B4" r:id="rId6" xr:uid="{32147195-E3F6-49C3-BFC5-6DDFA4988170}"/>
    <hyperlink ref="B35" r:id="rId7" xr:uid="{18120852-F111-45AC-BF25-081A298A0B62}"/>
  </hyperlinks>
  <pageMargins left="0.7" right="0.7" top="0.75" bottom="0.75" header="0.3" footer="0.3"/>
  <pageSetup orientation="portrait" horizontalDpi="4294967293" verticalDpi="4294967293"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A54ED0-A5C2-4DE1-A4BB-558761BB04F3}">
  <sheetPr codeName="Sheet4"/>
  <dimension ref="A3:Q56"/>
  <sheetViews>
    <sheetView zoomScaleNormal="100" workbookViewId="0"/>
  </sheetViews>
  <sheetFormatPr defaultRowHeight="15" x14ac:dyDescent="0.25"/>
  <cols>
    <col min="2" max="2" width="69.7109375" bestFit="1" customWidth="1"/>
    <col min="3" max="3" width="10.42578125" customWidth="1"/>
    <col min="4" max="4" width="10.85546875" customWidth="1"/>
    <col min="5" max="5" width="11.140625" customWidth="1"/>
    <col min="6" max="6" width="11.85546875" customWidth="1"/>
    <col min="16" max="16" width="11.42578125" bestFit="1" customWidth="1"/>
  </cols>
  <sheetData>
    <row r="3" spans="2:17" x14ac:dyDescent="0.25">
      <c r="F3" s="4" t="s">
        <v>78</v>
      </c>
      <c r="G3" s="12">
        <f>SUM(G8:G22)</f>
        <v>185.48</v>
      </c>
      <c r="H3" s="12">
        <f>SUM(H8:H22)</f>
        <v>96.617954471544721</v>
      </c>
      <c r="J3" s="4" t="s">
        <v>78</v>
      </c>
      <c r="K3" s="3">
        <f>SUM(K8:K24)</f>
        <v>58.099999999999994</v>
      </c>
      <c r="L3" s="10" t="s">
        <v>265</v>
      </c>
    </row>
    <row r="5" spans="2:17" x14ac:dyDescent="0.25">
      <c r="J5" s="31" t="s">
        <v>264</v>
      </c>
      <c r="K5" s="31"/>
    </row>
    <row r="6" spans="2:17" x14ac:dyDescent="0.25">
      <c r="F6" s="31" t="s">
        <v>588</v>
      </c>
      <c r="G6" s="31"/>
      <c r="H6" s="4" t="s">
        <v>590</v>
      </c>
      <c r="J6" s="4" t="s">
        <v>268</v>
      </c>
      <c r="K6" s="4" t="s">
        <v>267</v>
      </c>
      <c r="N6" s="31" t="s">
        <v>609</v>
      </c>
      <c r="O6" s="31"/>
      <c r="Q6" t="s">
        <v>610</v>
      </c>
    </row>
    <row r="7" spans="2:17" x14ac:dyDescent="0.25">
      <c r="C7" s="4" t="s">
        <v>81</v>
      </c>
      <c r="D7" s="4" t="s">
        <v>76</v>
      </c>
      <c r="E7" s="4" t="s">
        <v>75</v>
      </c>
      <c r="F7" s="4" t="s">
        <v>479</v>
      </c>
      <c r="G7" s="4" t="s">
        <v>78</v>
      </c>
      <c r="H7" s="4" t="s">
        <v>589</v>
      </c>
      <c r="J7" s="10" t="s">
        <v>265</v>
      </c>
      <c r="K7" s="10" t="s">
        <v>265</v>
      </c>
      <c r="N7" s="4" t="s">
        <v>607</v>
      </c>
      <c r="O7" s="4" t="s">
        <v>608</v>
      </c>
    </row>
    <row r="8" spans="2:17" x14ac:dyDescent="0.25">
      <c r="B8" s="13" t="s">
        <v>269</v>
      </c>
      <c r="C8" s="11">
        <v>25.99</v>
      </c>
      <c r="D8" s="2">
        <v>3</v>
      </c>
      <c r="E8" s="2">
        <v>1</v>
      </c>
      <c r="F8" s="14">
        <f>IF(E8&lt;=D8,1,ROUNDUP(E8/D8,0))</f>
        <v>1</v>
      </c>
      <c r="G8" s="12">
        <f>F8*C8</f>
        <v>25.99</v>
      </c>
      <c r="H8" s="12">
        <f>(C8/D8)*E8</f>
        <v>8.6633333333333322</v>
      </c>
      <c r="J8" s="2">
        <v>6</v>
      </c>
      <c r="K8" s="3">
        <f>E8*J8</f>
        <v>6</v>
      </c>
      <c r="N8" s="8">
        <v>2.7</v>
      </c>
      <c r="O8" s="8">
        <v>5</v>
      </c>
    </row>
    <row r="9" spans="2:17" x14ac:dyDescent="0.25">
      <c r="B9" s="13"/>
      <c r="C9" s="11"/>
      <c r="D9" s="2"/>
      <c r="E9" s="2"/>
      <c r="F9" s="14"/>
      <c r="G9" s="12"/>
      <c r="H9" s="12"/>
      <c r="J9" s="2"/>
      <c r="K9" s="3"/>
    </row>
    <row r="10" spans="2:17" x14ac:dyDescent="0.25">
      <c r="B10" s="13" t="s">
        <v>72</v>
      </c>
      <c r="C10" s="11">
        <v>7.99</v>
      </c>
      <c r="D10" s="2">
        <v>3</v>
      </c>
      <c r="E10" s="2">
        <v>1</v>
      </c>
      <c r="F10" s="14">
        <f>IF(E10&lt;=D10,1,ROUNDUP(E10/D10,0))</f>
        <v>1</v>
      </c>
      <c r="G10" s="12">
        <f>F10*C10</f>
        <v>7.99</v>
      </c>
      <c r="H10" s="12">
        <f>(C10/D10)*E10</f>
        <v>2.6633333333333336</v>
      </c>
      <c r="J10" s="2">
        <v>3.5</v>
      </c>
      <c r="K10" s="3">
        <f>E10*J10</f>
        <v>3.5</v>
      </c>
      <c r="N10" s="8">
        <v>2.7</v>
      </c>
      <c r="O10" s="8">
        <v>10.8</v>
      </c>
    </row>
    <row r="11" spans="2:17" x14ac:dyDescent="0.25">
      <c r="B11" s="13" t="s">
        <v>77</v>
      </c>
      <c r="C11" s="11">
        <v>14.99</v>
      </c>
      <c r="D11" s="2">
        <v>2</v>
      </c>
      <c r="E11" s="2">
        <v>4</v>
      </c>
      <c r="F11" s="14">
        <f>IF(E11&lt;=D11,1,ROUNDUP(E11/D11,0))</f>
        <v>2</v>
      </c>
      <c r="G11" s="12">
        <f>F11*C11</f>
        <v>29.98</v>
      </c>
      <c r="H11" s="12">
        <f>(C11/D11)*E11</f>
        <v>29.98</v>
      </c>
      <c r="J11" s="2">
        <v>10</v>
      </c>
      <c r="K11" s="3">
        <f>E11*J11</f>
        <v>40</v>
      </c>
      <c r="N11" s="8"/>
      <c r="O11" s="8">
        <v>6</v>
      </c>
    </row>
    <row r="12" spans="2:17" x14ac:dyDescent="0.25">
      <c r="B12" s="13" t="s">
        <v>592</v>
      </c>
      <c r="C12" s="11">
        <v>7.39</v>
      </c>
      <c r="D12" s="2">
        <v>100</v>
      </c>
      <c r="E12" s="2">
        <f>E11*8</f>
        <v>32</v>
      </c>
      <c r="F12" s="14">
        <f>IF(E12&lt;=D12,1,ROUNDUP(E12/D12,0))</f>
        <v>1</v>
      </c>
      <c r="G12" s="12">
        <f>F12*C12</f>
        <v>7.39</v>
      </c>
      <c r="H12" s="12">
        <f>(C12/D12)*E12</f>
        <v>2.3647999999999998</v>
      </c>
      <c r="J12" s="2"/>
      <c r="K12" s="3">
        <f>E12*J12</f>
        <v>0</v>
      </c>
    </row>
    <row r="13" spans="2:17" x14ac:dyDescent="0.25">
      <c r="B13" s="13"/>
      <c r="C13" s="11"/>
      <c r="D13" s="2"/>
      <c r="E13" s="2"/>
      <c r="F13" s="14"/>
      <c r="G13" s="12"/>
      <c r="H13" s="12"/>
      <c r="J13" s="2"/>
      <c r="K13" s="3"/>
    </row>
    <row r="14" spans="2:17" x14ac:dyDescent="0.25">
      <c r="B14" s="13" t="s">
        <v>591</v>
      </c>
      <c r="C14" s="11">
        <v>6.21</v>
      </c>
      <c r="D14" s="2">
        <v>5</v>
      </c>
      <c r="E14" s="2">
        <v>2</v>
      </c>
      <c r="F14" s="14">
        <f>IF(E14&lt;=D14,1,ROUNDUP(E14/D14,0))</f>
        <v>1</v>
      </c>
      <c r="G14" s="12">
        <f>F14*C14</f>
        <v>6.21</v>
      </c>
      <c r="H14" s="12">
        <f>(C14/D14)*E14</f>
        <v>2.484</v>
      </c>
      <c r="J14" s="2"/>
      <c r="K14" s="3">
        <f>E14*J14</f>
        <v>0</v>
      </c>
      <c r="N14" s="8"/>
      <c r="O14" s="8">
        <v>5</v>
      </c>
    </row>
    <row r="15" spans="2:17" x14ac:dyDescent="0.25">
      <c r="B15" s="13" t="s">
        <v>73</v>
      </c>
      <c r="C15" s="11">
        <v>17.989999999999998</v>
      </c>
      <c r="D15" s="2">
        <v>5</v>
      </c>
      <c r="E15" s="2">
        <v>6</v>
      </c>
      <c r="F15" s="14">
        <f>IF(E15&lt;=D15,1,ROUNDUP(E15/D15,0))</f>
        <v>2</v>
      </c>
      <c r="G15" s="12">
        <f>F15*C15</f>
        <v>35.979999999999997</v>
      </c>
      <c r="H15" s="12">
        <f>(C15/D15)*E15</f>
        <v>21.588000000000001</v>
      </c>
      <c r="J15" s="2">
        <v>0.8</v>
      </c>
      <c r="K15" s="3">
        <f>E15*J15</f>
        <v>4.8000000000000007</v>
      </c>
      <c r="N15" s="8">
        <v>2.8</v>
      </c>
      <c r="O15" s="8">
        <v>5</v>
      </c>
    </row>
    <row r="16" spans="2:17" x14ac:dyDescent="0.25">
      <c r="B16" s="13" t="s">
        <v>80</v>
      </c>
      <c r="C16" s="11">
        <v>13.99</v>
      </c>
      <c r="D16" s="2">
        <v>10</v>
      </c>
      <c r="E16" s="2">
        <v>1</v>
      </c>
      <c r="F16" s="14">
        <f>IF(E16&lt;=D16,1,ROUNDUP(E16/D16,0))</f>
        <v>1</v>
      </c>
      <c r="G16" s="12">
        <f>F16*C16</f>
        <v>13.99</v>
      </c>
      <c r="H16" s="12">
        <f>(C16/D16)*E16</f>
        <v>1.399</v>
      </c>
      <c r="J16" s="2">
        <v>3.8</v>
      </c>
      <c r="K16" s="3">
        <f>E16*J16</f>
        <v>3.8</v>
      </c>
      <c r="N16" s="8">
        <v>1.8</v>
      </c>
      <c r="O16" s="8">
        <v>5</v>
      </c>
    </row>
    <row r="17" spans="2:15" x14ac:dyDescent="0.25">
      <c r="B17" s="13" t="s">
        <v>481</v>
      </c>
      <c r="C17" s="11">
        <v>13.99</v>
      </c>
      <c r="D17" s="2">
        <v>1</v>
      </c>
      <c r="E17" s="2">
        <v>1</v>
      </c>
      <c r="F17" s="14">
        <f>IF(E17&lt;=D17,1,ROUNDUP(E17/D17,0))</f>
        <v>1</v>
      </c>
      <c r="G17" s="12">
        <f>F17*C17</f>
        <v>13.99</v>
      </c>
      <c r="H17" s="12">
        <f>(C17/D17)*E17</f>
        <v>13.99</v>
      </c>
      <c r="J17" s="2"/>
      <c r="K17" s="3">
        <f>E17*J17</f>
        <v>0</v>
      </c>
      <c r="N17" s="8">
        <v>3</v>
      </c>
      <c r="O17" s="8">
        <v>5</v>
      </c>
    </row>
    <row r="18" spans="2:15" x14ac:dyDescent="0.25">
      <c r="B18" s="13"/>
      <c r="C18" s="11"/>
      <c r="D18" s="2"/>
      <c r="E18" s="2"/>
      <c r="F18" s="14"/>
      <c r="G18" s="12"/>
      <c r="H18" s="12"/>
      <c r="J18" s="2"/>
      <c r="K18" s="3"/>
    </row>
    <row r="19" spans="2:15" x14ac:dyDescent="0.25">
      <c r="B19" s="13" t="s">
        <v>403</v>
      </c>
      <c r="C19" s="11">
        <v>19.989999999999998</v>
      </c>
      <c r="D19" s="2">
        <v>2</v>
      </c>
      <c r="E19" s="2">
        <v>1</v>
      </c>
      <c r="F19" s="14">
        <f>IF(E19&lt;=D19,1,ROUNDUP(E19/D19,0))</f>
        <v>1</v>
      </c>
      <c r="G19" s="12">
        <f>F19*C19</f>
        <v>19.989999999999998</v>
      </c>
      <c r="H19" s="12">
        <f>(C19/D19)*E19</f>
        <v>9.9949999999999992</v>
      </c>
      <c r="J19" s="2"/>
      <c r="K19" s="3">
        <f>E19*J19</f>
        <v>0</v>
      </c>
    </row>
    <row r="20" spans="2:15" x14ac:dyDescent="0.25">
      <c r="B20" s="13" t="s">
        <v>593</v>
      </c>
      <c r="C20" s="11">
        <v>12.88</v>
      </c>
      <c r="D20" s="2">
        <v>4</v>
      </c>
      <c r="E20" s="2">
        <v>1</v>
      </c>
      <c r="F20" s="14">
        <f>IF(E20&lt;=D20,1,ROUNDUP(E20/D20,0))</f>
        <v>1</v>
      </c>
      <c r="G20" s="12">
        <f>F20*C20</f>
        <v>12.88</v>
      </c>
      <c r="H20" s="12">
        <f>(C20/D20)*E20</f>
        <v>3.22</v>
      </c>
      <c r="J20" s="2"/>
      <c r="K20" s="3">
        <f>E20*J20</f>
        <v>0</v>
      </c>
      <c r="N20" s="8">
        <v>6</v>
      </c>
      <c r="O20" s="8">
        <v>24</v>
      </c>
    </row>
    <row r="21" spans="2:15" x14ac:dyDescent="0.25">
      <c r="B21" s="13"/>
      <c r="C21" s="11"/>
      <c r="D21" s="2"/>
      <c r="E21" s="2"/>
      <c r="F21" s="14"/>
      <c r="G21" s="12"/>
      <c r="H21" s="12"/>
      <c r="J21" s="2"/>
      <c r="K21" s="3"/>
    </row>
    <row r="22" spans="2:15" x14ac:dyDescent="0.25">
      <c r="B22" s="20" t="s">
        <v>594</v>
      </c>
      <c r="C22" s="11">
        <v>11.09</v>
      </c>
      <c r="D22" s="2">
        <v>41</v>
      </c>
      <c r="E22" s="2">
        <v>1</v>
      </c>
      <c r="F22" s="14">
        <f>IF(E22&lt;=D22,1,ROUNDUP(E22/D22,0))</f>
        <v>1</v>
      </c>
      <c r="G22" s="12">
        <f>F22*C22</f>
        <v>11.09</v>
      </c>
      <c r="H22" s="12">
        <f>(C22/D22)*E22</f>
        <v>0.2704878048780488</v>
      </c>
      <c r="J22" s="2"/>
      <c r="K22" s="3">
        <f>E22*J22</f>
        <v>0</v>
      </c>
    </row>
    <row r="23" spans="2:15" x14ac:dyDescent="0.25">
      <c r="B23" s="20" t="s">
        <v>595</v>
      </c>
      <c r="C23" s="11"/>
      <c r="D23" s="2"/>
      <c r="E23" s="2"/>
      <c r="F23" s="14"/>
      <c r="G23" s="12"/>
      <c r="H23" s="12"/>
      <c r="J23" s="2"/>
      <c r="K23" s="3"/>
    </row>
    <row r="24" spans="2:15" x14ac:dyDescent="0.25">
      <c r="B24" s="20" t="s">
        <v>596</v>
      </c>
      <c r="C24" s="11"/>
      <c r="D24" s="2"/>
      <c r="E24" s="2"/>
      <c r="F24" s="14"/>
      <c r="G24" s="12"/>
      <c r="H24" s="12"/>
      <c r="J24" s="2"/>
      <c r="K24" s="3"/>
    </row>
    <row r="25" spans="2:15" x14ac:dyDescent="0.25">
      <c r="B25" s="20" t="s">
        <v>597</v>
      </c>
      <c r="C25" s="11"/>
      <c r="D25" s="2"/>
      <c r="E25" s="2"/>
      <c r="F25" s="14"/>
      <c r="G25" s="12"/>
      <c r="H25" s="12"/>
      <c r="J25" s="2"/>
      <c r="K25" s="3"/>
    </row>
    <row r="26" spans="2:15" x14ac:dyDescent="0.25">
      <c r="B26" s="20" t="s">
        <v>598</v>
      </c>
      <c r="C26" s="11"/>
      <c r="D26" s="2"/>
      <c r="E26" s="2"/>
      <c r="F26" s="14"/>
      <c r="G26" s="12"/>
      <c r="H26" s="12"/>
      <c r="J26" s="2"/>
      <c r="K26" s="3"/>
    </row>
    <row r="37" spans="2:11" x14ac:dyDescent="0.25">
      <c r="B37" s="13" t="s">
        <v>79</v>
      </c>
      <c r="C37" s="11">
        <v>6.99</v>
      </c>
      <c r="D37" s="2">
        <v>5</v>
      </c>
      <c r="E37" s="2">
        <v>1</v>
      </c>
      <c r="F37" s="14">
        <f>IF(E37&lt;=D37,1,ROUNDUP(E37/D37,0))</f>
        <v>1</v>
      </c>
      <c r="G37" s="12">
        <f>F37*C37</f>
        <v>6.99</v>
      </c>
      <c r="J37" s="2">
        <v>4</v>
      </c>
      <c r="K37" s="3">
        <f>E37*J37</f>
        <v>4</v>
      </c>
    </row>
    <row r="38" spans="2:11" x14ac:dyDescent="0.25">
      <c r="B38" s="13" t="s">
        <v>82</v>
      </c>
      <c r="C38" s="11">
        <v>10.99</v>
      </c>
      <c r="D38" s="2">
        <v>50</v>
      </c>
      <c r="E38" s="2">
        <v>8</v>
      </c>
      <c r="F38" s="14">
        <f>IF(E38&lt;=D38,1,ROUNDUP(E38/D38,0))</f>
        <v>1</v>
      </c>
      <c r="G38" s="12">
        <f>F38*C38</f>
        <v>10.99</v>
      </c>
      <c r="J38" s="2">
        <v>0.1</v>
      </c>
      <c r="K38" s="3">
        <f>E38*J38</f>
        <v>0.8</v>
      </c>
    </row>
    <row r="39" spans="2:11" x14ac:dyDescent="0.25">
      <c r="B39" s="13" t="s">
        <v>271</v>
      </c>
      <c r="C39" s="11">
        <v>14.99</v>
      </c>
      <c r="D39" s="2">
        <v>6</v>
      </c>
      <c r="E39" s="2">
        <v>1</v>
      </c>
      <c r="F39" s="14">
        <f>IF(E39&lt;=D39,1,ROUNDUP(E39/D39,0))</f>
        <v>1</v>
      </c>
      <c r="G39" s="12">
        <f>F39*C39</f>
        <v>14.99</v>
      </c>
      <c r="H39" s="12">
        <f>(C39/D39)*E39</f>
        <v>2.4983333333333335</v>
      </c>
    </row>
    <row r="40" spans="2:11" x14ac:dyDescent="0.25">
      <c r="B40" s="13" t="s">
        <v>266</v>
      </c>
      <c r="C40" s="11"/>
      <c r="D40" s="2"/>
      <c r="E40" s="2">
        <v>4</v>
      </c>
      <c r="F40" s="14"/>
      <c r="G40" s="12"/>
      <c r="H40" s="12" t="e">
        <f>(C40/D40)*E40</f>
        <v>#DIV/0!</v>
      </c>
      <c r="J40" s="2">
        <v>29</v>
      </c>
      <c r="K40" s="3">
        <f>E40*J40</f>
        <v>116</v>
      </c>
    </row>
    <row r="41" spans="2:11" x14ac:dyDescent="0.25">
      <c r="B41" s="13" t="s">
        <v>83</v>
      </c>
      <c r="C41" s="11">
        <v>6.48</v>
      </c>
      <c r="D41" s="2">
        <v>2</v>
      </c>
      <c r="E41" s="2">
        <v>1</v>
      </c>
      <c r="F41" s="14">
        <f>IF(E41&lt;=D41,1,ROUNDUP(E41/D41,0))</f>
        <v>1</v>
      </c>
      <c r="G41" s="12">
        <f>F41*C41</f>
        <v>6.48</v>
      </c>
      <c r="H41" s="12">
        <f>(C41/D41)*E41</f>
        <v>3.24</v>
      </c>
      <c r="J41" s="2">
        <v>1.43</v>
      </c>
      <c r="K41" s="3">
        <f>E41*J41</f>
        <v>1.43</v>
      </c>
    </row>
    <row r="43" spans="2:11" x14ac:dyDescent="0.25">
      <c r="B43" s="13" t="s">
        <v>404</v>
      </c>
      <c r="C43" s="11">
        <v>15.99</v>
      </c>
      <c r="D43" s="2">
        <v>2</v>
      </c>
      <c r="E43" s="2">
        <v>1</v>
      </c>
      <c r="F43" s="14">
        <f>IF(E43&lt;=D43,1,ROUNDUP(E43/D43,0))</f>
        <v>1</v>
      </c>
      <c r="G43" s="12">
        <f>F43*C43</f>
        <v>15.99</v>
      </c>
      <c r="J43" s="2">
        <v>10</v>
      </c>
      <c r="K43" s="3">
        <f>E43*J43</f>
        <v>10</v>
      </c>
    </row>
    <row r="44" spans="2:11" x14ac:dyDescent="0.25">
      <c r="B44" s="13" t="s">
        <v>403</v>
      </c>
      <c r="C44" s="11">
        <v>19.989999999999998</v>
      </c>
      <c r="D44" s="2">
        <v>2</v>
      </c>
      <c r="E44" s="2">
        <v>1</v>
      </c>
      <c r="F44" s="14">
        <f>IF(E44&lt;=D44,1,ROUNDUP(E44/D44,0))</f>
        <v>1</v>
      </c>
      <c r="G44" s="12">
        <f>F44*C44</f>
        <v>19.989999999999998</v>
      </c>
      <c r="J44" s="2">
        <v>52</v>
      </c>
      <c r="K44" s="3">
        <f>E44*J44</f>
        <v>52</v>
      </c>
    </row>
    <row r="45" spans="2:11" x14ac:dyDescent="0.25">
      <c r="B45" s="13" t="s">
        <v>402</v>
      </c>
      <c r="C45" s="11">
        <v>49.99</v>
      </c>
      <c r="D45" s="2">
        <v>1</v>
      </c>
      <c r="E45" s="2">
        <v>1</v>
      </c>
      <c r="F45" s="14">
        <f>IF(E45&lt;=D45,1,ROUNDUP(E45/D45,0))</f>
        <v>1</v>
      </c>
      <c r="G45" s="12">
        <f>F45*C45</f>
        <v>49.99</v>
      </c>
      <c r="J45" s="2"/>
      <c r="K45" s="3"/>
    </row>
    <row r="46" spans="2:11" x14ac:dyDescent="0.25">
      <c r="B46" s="13" t="s">
        <v>405</v>
      </c>
      <c r="C46" s="11">
        <v>10.99</v>
      </c>
      <c r="D46" s="2">
        <v>2</v>
      </c>
      <c r="E46" s="2">
        <v>1</v>
      </c>
      <c r="F46" s="14">
        <f>IF(E46&lt;=D46,1,ROUNDUP(E46/D46,0))</f>
        <v>1</v>
      </c>
      <c r="G46" s="12">
        <f>F46*C46</f>
        <v>10.99</v>
      </c>
      <c r="J46" s="2"/>
      <c r="K46" s="3"/>
    </row>
    <row r="49" spans="1:11" x14ac:dyDescent="0.25">
      <c r="G49" s="42"/>
    </row>
    <row r="53" spans="1:11" x14ac:dyDescent="0.25">
      <c r="A53" t="s">
        <v>587</v>
      </c>
    </row>
    <row r="54" spans="1:11" x14ac:dyDescent="0.25">
      <c r="B54" s="13" t="s">
        <v>398</v>
      </c>
      <c r="C54" s="11">
        <v>14.97</v>
      </c>
      <c r="D54" s="2">
        <v>1</v>
      </c>
      <c r="E54" s="2">
        <v>2</v>
      </c>
      <c r="F54" s="14">
        <f>IF(E54&lt;=D54,1,ROUNDUP(E54/D54,0))</f>
        <v>2</v>
      </c>
      <c r="G54" s="12">
        <f>F54*C54</f>
        <v>29.94</v>
      </c>
      <c r="J54" s="2">
        <v>28</v>
      </c>
      <c r="K54" s="3">
        <f>E54*J54</f>
        <v>56</v>
      </c>
    </row>
    <row r="55" spans="1:11" x14ac:dyDescent="0.25">
      <c r="B55" s="13" t="s">
        <v>399</v>
      </c>
      <c r="C55" s="11">
        <v>18.670000000000002</v>
      </c>
      <c r="D55" s="2">
        <v>1</v>
      </c>
      <c r="E55" s="2">
        <v>2</v>
      </c>
      <c r="F55" s="14">
        <f>IF(E55&lt;=D55,1,ROUNDUP(E55/D55,0))</f>
        <v>2</v>
      </c>
      <c r="G55" s="12">
        <f>F55*C55</f>
        <v>37.340000000000003</v>
      </c>
      <c r="J55" s="2">
        <v>28</v>
      </c>
      <c r="K55" s="3">
        <f>E55*J55</f>
        <v>56</v>
      </c>
    </row>
    <row r="56" spans="1:11" x14ac:dyDescent="0.25">
      <c r="B56" s="13" t="s">
        <v>400</v>
      </c>
      <c r="C56" s="11">
        <v>17.260000000000002</v>
      </c>
      <c r="D56" s="2">
        <v>2</v>
      </c>
      <c r="E56" s="2">
        <v>2</v>
      </c>
      <c r="F56" s="14">
        <f>IF(E56&lt;=D56,1,ROUNDUP(E56/D56,0))</f>
        <v>1</v>
      </c>
      <c r="G56" s="12">
        <f>F56*C56</f>
        <v>17.260000000000002</v>
      </c>
      <c r="J56" s="2">
        <v>12.6</v>
      </c>
      <c r="K56" s="3">
        <f>E56*J56</f>
        <v>25.2</v>
      </c>
    </row>
  </sheetData>
  <hyperlinks>
    <hyperlink ref="B10" r:id="rId1" display="Amazon" xr:uid="{EC7524C4-3FCA-47DA-93EF-9C5574B4B2D1}"/>
    <hyperlink ref="B15" r:id="rId2" xr:uid="{68C8A95E-C521-42B1-BBCA-F5AE7243A75B}"/>
    <hyperlink ref="B11" r:id="rId3" display="6VDC 500RPM Motor (Amazon)" xr:uid="{B6228137-6F7D-45E7-8B61-A8CA0674FC25}"/>
    <hyperlink ref="B16" r:id="rId4" xr:uid="{F0118725-95FC-42B7-9D8B-0D6AAFE52214}"/>
    <hyperlink ref="B37" r:id="rId5" xr:uid="{CB1AC6B5-8BC3-4343-A4B1-5D5C2A6BFD88}"/>
    <hyperlink ref="B54" r:id="rId6" xr:uid="{A27D87B9-3BC0-442E-9EB9-055E39F4B51C}"/>
    <hyperlink ref="B55" r:id="rId7" xr:uid="{C3D14C69-C9FD-4A27-9D68-FE698908C78C}"/>
    <hyperlink ref="B56" r:id="rId8" xr:uid="{843BDC2D-9343-4C93-A473-B3D7A8CE3378}"/>
    <hyperlink ref="B44" r:id="rId9" xr:uid="{57DA4274-6A27-4A07-9A01-1440061B77BD}"/>
    <hyperlink ref="B45" r:id="rId10" xr:uid="{7826490B-5D2B-47E3-B934-F69B211EE1B6}"/>
    <hyperlink ref="B43" r:id="rId11" display="30A ESC Brushed Speed Controller wo/Brake (Amazon)" xr:uid="{056A1630-8BD1-4319-8480-2D44CC63B8DD}"/>
    <hyperlink ref="B46" r:id="rId12" xr:uid="{9B2C11CA-4E92-4184-B410-C54823350E53}"/>
    <hyperlink ref="B38" r:id="rId13" xr:uid="{8E623116-BD02-4D68-A2FE-755849EA2CE8}"/>
    <hyperlink ref="B14" r:id="rId14" display="QRE1113 Line Sensor Breakout (Digital), 5 Pieces" xr:uid="{4618E80B-A086-4416-BF53-BCF72831BC67}"/>
    <hyperlink ref="B41" r:id="rId15" xr:uid="{7C05F859-EED2-4E14-A04A-D867D5DE8157}"/>
    <hyperlink ref="B19" r:id="rId16" xr:uid="{F807393D-F000-43BC-A0C8-2AA9D1D48B2F}"/>
    <hyperlink ref="B12" r:id="rId17" display="Silicone Cable Ties" xr:uid="{F42FCC3D-254E-4D98-A192-F197FB5B7A56}"/>
    <hyperlink ref="B17" r:id="rId18" xr:uid="{B79EADEC-0645-414E-84FC-6C290F6716E9}"/>
  </hyperlinks>
  <pageMargins left="0.7" right="0.7" top="0.75" bottom="0.75" header="0.3" footer="0.3"/>
  <pageSetup orientation="portrait" r:id="rId1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AA2B6-1AD0-4587-BBD6-A19633C362DC}">
  <sheetPr codeName="Sheet5"/>
  <dimension ref="B3:E82"/>
  <sheetViews>
    <sheetView zoomScaleNormal="100" workbookViewId="0"/>
  </sheetViews>
  <sheetFormatPr defaultRowHeight="15" x14ac:dyDescent="0.25"/>
  <cols>
    <col min="3" max="3" width="96.7109375" bestFit="1" customWidth="1"/>
    <col min="5" max="5" width="11.140625" bestFit="1" customWidth="1"/>
  </cols>
  <sheetData>
    <row r="3" spans="2:5" x14ac:dyDescent="0.25">
      <c r="D3" s="7" t="s">
        <v>78</v>
      </c>
      <c r="E3" s="45">
        <f>SUM(E5:E96)</f>
        <v>1241.3200000000002</v>
      </c>
    </row>
    <row r="5" spans="2:5" x14ac:dyDescent="0.25">
      <c r="B5" s="43">
        <v>44673</v>
      </c>
      <c r="C5" s="1" t="s">
        <v>408</v>
      </c>
      <c r="D5" s="44">
        <v>17.989999999999998</v>
      </c>
      <c r="E5" s="44">
        <v>19.47</v>
      </c>
    </row>
    <row r="6" spans="2:5" x14ac:dyDescent="0.25">
      <c r="B6" s="43">
        <v>44681</v>
      </c>
      <c r="C6" s="1" t="s">
        <v>406</v>
      </c>
      <c r="D6" s="44">
        <v>25.99</v>
      </c>
      <c r="E6" s="44">
        <v>21.64</v>
      </c>
    </row>
    <row r="7" spans="2:5" x14ac:dyDescent="0.25">
      <c r="B7" s="43">
        <v>44684</v>
      </c>
      <c r="C7" s="1" t="s">
        <v>407</v>
      </c>
      <c r="D7" s="44">
        <v>6.99</v>
      </c>
      <c r="E7" s="44">
        <v>7.57</v>
      </c>
    </row>
    <row r="8" spans="2:5" x14ac:dyDescent="0.25">
      <c r="B8" s="43">
        <v>44684</v>
      </c>
      <c r="C8" s="1" t="s">
        <v>408</v>
      </c>
      <c r="D8" s="44">
        <v>17.989999999999998</v>
      </c>
      <c r="E8" s="44">
        <v>46.51</v>
      </c>
    </row>
    <row r="9" spans="2:5" x14ac:dyDescent="0.25">
      <c r="C9" s="1" t="s">
        <v>410</v>
      </c>
      <c r="D9" s="44">
        <v>13.99</v>
      </c>
      <c r="E9" s="44"/>
    </row>
    <row r="10" spans="2:5" x14ac:dyDescent="0.25">
      <c r="C10" s="1" t="s">
        <v>409</v>
      </c>
      <c r="D10" s="44">
        <v>10.99</v>
      </c>
      <c r="E10" s="44"/>
    </row>
    <row r="11" spans="2:5" x14ac:dyDescent="0.25">
      <c r="B11" s="43">
        <v>44685</v>
      </c>
      <c r="C11" s="1" t="s">
        <v>411</v>
      </c>
      <c r="D11" s="44">
        <v>6.99</v>
      </c>
      <c r="E11" s="44">
        <v>7.57</v>
      </c>
    </row>
    <row r="12" spans="2:5" x14ac:dyDescent="0.25">
      <c r="B12" s="43">
        <v>44685</v>
      </c>
      <c r="C12" s="1" t="s">
        <v>412</v>
      </c>
      <c r="D12" s="44">
        <v>7.95</v>
      </c>
      <c r="E12" s="44">
        <v>37.6</v>
      </c>
    </row>
    <row r="13" spans="2:5" x14ac:dyDescent="0.25">
      <c r="C13" s="1" t="s">
        <v>413</v>
      </c>
      <c r="D13" s="44">
        <v>19.989999999999998</v>
      </c>
      <c r="E13" s="44"/>
    </row>
    <row r="14" spans="2:5" x14ac:dyDescent="0.25">
      <c r="C14" s="1" t="s">
        <v>414</v>
      </c>
      <c r="D14" s="44"/>
      <c r="E14" s="44"/>
    </row>
    <row r="15" spans="2:5" x14ac:dyDescent="0.25">
      <c r="B15" s="43">
        <v>44656</v>
      </c>
      <c r="C15" s="1" t="s">
        <v>415</v>
      </c>
      <c r="D15" s="44">
        <v>15.99</v>
      </c>
      <c r="E15" s="44">
        <v>24.88</v>
      </c>
    </row>
    <row r="16" spans="2:5" x14ac:dyDescent="0.25">
      <c r="C16" s="1" t="s">
        <v>416</v>
      </c>
      <c r="D16" s="44">
        <v>7.99</v>
      </c>
      <c r="E16" s="44"/>
    </row>
    <row r="17" spans="2:5" x14ac:dyDescent="0.25">
      <c r="B17" s="43">
        <v>44688</v>
      </c>
      <c r="C17" s="1" t="s">
        <v>417</v>
      </c>
      <c r="D17" s="44">
        <v>6.48</v>
      </c>
      <c r="E17" s="44">
        <v>7.01</v>
      </c>
    </row>
    <row r="18" spans="2:5" x14ac:dyDescent="0.25">
      <c r="B18" s="43">
        <v>44689</v>
      </c>
      <c r="C18" s="1" t="s">
        <v>418</v>
      </c>
      <c r="D18" s="44">
        <v>13.99</v>
      </c>
      <c r="E18" s="44">
        <v>61.65</v>
      </c>
    </row>
    <row r="19" spans="2:5" x14ac:dyDescent="0.25">
      <c r="C19" s="1" t="s">
        <v>419</v>
      </c>
      <c r="D19" s="44">
        <v>13.99</v>
      </c>
      <c r="E19" s="44"/>
    </row>
    <row r="20" spans="2:5" x14ac:dyDescent="0.25">
      <c r="C20" s="1" t="s">
        <v>420</v>
      </c>
      <c r="D20" s="44">
        <v>28.98</v>
      </c>
      <c r="E20" s="44"/>
    </row>
    <row r="21" spans="2:5" x14ac:dyDescent="0.25">
      <c r="B21" s="43">
        <v>44691</v>
      </c>
      <c r="C21" s="1" t="s">
        <v>421</v>
      </c>
      <c r="D21" s="44">
        <v>7.39</v>
      </c>
      <c r="E21" s="44">
        <v>15.57</v>
      </c>
    </row>
    <row r="22" spans="2:5" x14ac:dyDescent="0.25">
      <c r="C22" s="1" t="s">
        <v>422</v>
      </c>
      <c r="D22" s="44">
        <v>6.99</v>
      </c>
      <c r="E22" s="44"/>
    </row>
    <row r="23" spans="2:5" x14ac:dyDescent="0.25">
      <c r="B23" s="43">
        <v>44692</v>
      </c>
      <c r="C23" s="1" t="s">
        <v>423</v>
      </c>
      <c r="D23" s="44">
        <v>16.97</v>
      </c>
      <c r="E23" s="44">
        <v>14.69</v>
      </c>
    </row>
    <row r="24" spans="2:5" x14ac:dyDescent="0.25">
      <c r="B24" s="43">
        <v>44693</v>
      </c>
      <c r="C24" s="1" t="s">
        <v>424</v>
      </c>
      <c r="D24" s="44">
        <v>16.989999999999998</v>
      </c>
      <c r="E24" s="44">
        <v>60.91</v>
      </c>
    </row>
    <row r="25" spans="2:5" x14ac:dyDescent="0.25">
      <c r="C25" s="1" t="s">
        <v>425</v>
      </c>
      <c r="D25" s="44">
        <v>24.29</v>
      </c>
      <c r="E25" s="44"/>
    </row>
    <row r="26" spans="2:5" x14ac:dyDescent="0.25">
      <c r="C26" s="1" t="s">
        <v>426</v>
      </c>
      <c r="D26" s="44">
        <v>16.989999999999998</v>
      </c>
      <c r="E26" s="44"/>
    </row>
    <row r="27" spans="2:5" x14ac:dyDescent="0.25">
      <c r="B27" s="43">
        <v>44693</v>
      </c>
      <c r="C27" s="1" t="s">
        <v>427</v>
      </c>
      <c r="D27" s="44">
        <v>17.72</v>
      </c>
      <c r="E27" s="44">
        <v>58.63</v>
      </c>
    </row>
    <row r="28" spans="2:5" x14ac:dyDescent="0.25">
      <c r="C28" s="1" t="s">
        <v>428</v>
      </c>
      <c r="D28" s="44">
        <v>13.99</v>
      </c>
      <c r="E28" s="44"/>
    </row>
    <row r="29" spans="2:5" x14ac:dyDescent="0.25">
      <c r="C29" s="1" t="s">
        <v>429</v>
      </c>
      <c r="D29" s="44">
        <v>20.49</v>
      </c>
      <c r="E29" s="44"/>
    </row>
    <row r="30" spans="2:5" x14ac:dyDescent="0.25">
      <c r="B30" s="43">
        <v>44694</v>
      </c>
      <c r="C30" s="1" t="s">
        <v>430</v>
      </c>
      <c r="D30" s="44">
        <v>12.99</v>
      </c>
      <c r="E30" s="44">
        <v>24.86</v>
      </c>
    </row>
    <row r="31" spans="2:5" x14ac:dyDescent="0.25">
      <c r="C31" s="1" t="s">
        <v>431</v>
      </c>
      <c r="D31" s="44">
        <v>4.99</v>
      </c>
      <c r="E31" s="44"/>
    </row>
    <row r="32" spans="2:5" x14ac:dyDescent="0.25">
      <c r="C32" s="1" t="s">
        <v>432</v>
      </c>
      <c r="D32" s="44">
        <v>4.99</v>
      </c>
      <c r="E32" s="44"/>
    </row>
    <row r="33" spans="2:5" x14ac:dyDescent="0.25">
      <c r="B33" s="43">
        <v>44695</v>
      </c>
      <c r="C33" s="1" t="s">
        <v>433</v>
      </c>
      <c r="D33" s="44">
        <v>7.95</v>
      </c>
      <c r="E33" s="44">
        <v>8.61</v>
      </c>
    </row>
    <row r="34" spans="2:5" x14ac:dyDescent="0.25">
      <c r="B34" s="43">
        <v>44701</v>
      </c>
      <c r="C34" s="1" t="s">
        <v>435</v>
      </c>
      <c r="D34" s="44">
        <v>21.99</v>
      </c>
      <c r="E34" s="44">
        <v>47.6</v>
      </c>
    </row>
    <row r="35" spans="2:5" x14ac:dyDescent="0.25">
      <c r="C35" s="1" t="s">
        <v>434</v>
      </c>
      <c r="D35" s="44">
        <v>21.99</v>
      </c>
      <c r="E35" s="44"/>
    </row>
    <row r="36" spans="2:5" x14ac:dyDescent="0.25">
      <c r="B36" s="43">
        <v>44702</v>
      </c>
      <c r="C36" s="1" t="s">
        <v>436</v>
      </c>
      <c r="D36" s="44">
        <v>11.99</v>
      </c>
      <c r="E36" s="44">
        <v>24.97</v>
      </c>
    </row>
    <row r="37" spans="2:5" x14ac:dyDescent="0.25">
      <c r="C37" s="1" t="s">
        <v>437</v>
      </c>
      <c r="D37" s="44">
        <v>11.99</v>
      </c>
      <c r="E37" s="44"/>
    </row>
    <row r="38" spans="2:5" x14ac:dyDescent="0.25">
      <c r="B38" s="43">
        <v>44705</v>
      </c>
      <c r="C38" s="1" t="s">
        <v>467</v>
      </c>
      <c r="D38" s="44">
        <v>15.99</v>
      </c>
      <c r="E38" s="44">
        <v>137.43</v>
      </c>
    </row>
    <row r="39" spans="2:5" x14ac:dyDescent="0.25">
      <c r="C39" s="1" t="s">
        <v>468</v>
      </c>
      <c r="D39" s="44">
        <v>19.989999999999998</v>
      </c>
    </row>
    <row r="40" spans="2:5" x14ac:dyDescent="0.25">
      <c r="C40" s="1" t="s">
        <v>469</v>
      </c>
      <c r="D40" s="44">
        <v>49.99</v>
      </c>
    </row>
    <row r="41" spans="2:5" x14ac:dyDescent="0.25">
      <c r="C41" s="1" t="s">
        <v>470</v>
      </c>
      <c r="D41" s="44">
        <v>10.99</v>
      </c>
    </row>
    <row r="42" spans="2:5" x14ac:dyDescent="0.25">
      <c r="C42" s="1" t="s">
        <v>471</v>
      </c>
      <c r="D42" s="44">
        <v>40.99</v>
      </c>
    </row>
    <row r="43" spans="2:5" x14ac:dyDescent="0.25">
      <c r="B43" s="43">
        <v>44706</v>
      </c>
      <c r="C43" s="1" t="s">
        <v>474</v>
      </c>
      <c r="D43" s="42">
        <v>6.21</v>
      </c>
      <c r="E43" s="44">
        <v>6.72</v>
      </c>
    </row>
    <row r="44" spans="2:5" x14ac:dyDescent="0.25">
      <c r="B44" s="43">
        <v>44706</v>
      </c>
      <c r="C44" s="1" t="s">
        <v>475</v>
      </c>
      <c r="D44" s="44">
        <v>8.99</v>
      </c>
      <c r="E44" s="42">
        <v>19.46</v>
      </c>
    </row>
    <row r="45" spans="2:5" x14ac:dyDescent="0.25">
      <c r="C45" s="1" t="s">
        <v>476</v>
      </c>
      <c r="D45" s="44">
        <v>8.99</v>
      </c>
    </row>
    <row r="46" spans="2:5" x14ac:dyDescent="0.25">
      <c r="B46" s="43">
        <v>44706</v>
      </c>
      <c r="C46" s="1" t="s">
        <v>477</v>
      </c>
      <c r="D46" s="44">
        <v>6.99</v>
      </c>
      <c r="E46" s="42">
        <v>7.13</v>
      </c>
    </row>
    <row r="47" spans="2:5" x14ac:dyDescent="0.25">
      <c r="B47" s="43">
        <v>44708</v>
      </c>
      <c r="C47" s="1" t="s">
        <v>474</v>
      </c>
      <c r="D47" s="42">
        <v>6.21</v>
      </c>
      <c r="E47">
        <v>26.19</v>
      </c>
    </row>
    <row r="48" spans="2:5" x14ac:dyDescent="0.25">
      <c r="C48" s="1" t="s">
        <v>408</v>
      </c>
      <c r="D48" s="44">
        <v>17.989999999999998</v>
      </c>
    </row>
    <row r="49" spans="2:5" x14ac:dyDescent="0.25">
      <c r="B49" s="43">
        <v>44709</v>
      </c>
      <c r="C49" s="1" t="s">
        <v>513</v>
      </c>
      <c r="D49" s="44">
        <v>13.69</v>
      </c>
      <c r="E49">
        <v>14.82</v>
      </c>
    </row>
    <row r="50" spans="2:5" x14ac:dyDescent="0.25">
      <c r="B50" s="43">
        <v>44710</v>
      </c>
      <c r="C50" s="1" t="s">
        <v>514</v>
      </c>
      <c r="D50" s="44">
        <v>25.98</v>
      </c>
      <c r="E50">
        <v>39.58</v>
      </c>
    </row>
    <row r="51" spans="2:5" x14ac:dyDescent="0.25">
      <c r="C51" s="1" t="s">
        <v>515</v>
      </c>
      <c r="D51" s="44">
        <v>10.59</v>
      </c>
    </row>
    <row r="52" spans="2:5" x14ac:dyDescent="0.25">
      <c r="B52" s="43">
        <v>44714</v>
      </c>
      <c r="C52" s="1" t="s">
        <v>613</v>
      </c>
      <c r="D52" s="44">
        <v>10.99</v>
      </c>
      <c r="E52">
        <v>11.9</v>
      </c>
    </row>
    <row r="53" spans="2:5" x14ac:dyDescent="0.25">
      <c r="B53" s="43">
        <v>44714</v>
      </c>
      <c r="C53" s="1" t="s">
        <v>614</v>
      </c>
      <c r="D53" s="44">
        <v>11.99</v>
      </c>
      <c r="E53">
        <v>12</v>
      </c>
    </row>
    <row r="54" spans="2:5" x14ac:dyDescent="0.25">
      <c r="B54" s="43">
        <v>44715</v>
      </c>
      <c r="C54" s="1" t="s">
        <v>615</v>
      </c>
      <c r="D54" s="44">
        <v>12.88</v>
      </c>
      <c r="E54">
        <v>23.67</v>
      </c>
    </row>
    <row r="55" spans="2:5" x14ac:dyDescent="0.25">
      <c r="C55" s="1" t="s">
        <v>616</v>
      </c>
      <c r="D55" s="44">
        <v>8.99</v>
      </c>
    </row>
    <row r="56" spans="2:5" x14ac:dyDescent="0.25">
      <c r="B56" s="43">
        <v>44715</v>
      </c>
      <c r="C56" s="1" t="s">
        <v>415</v>
      </c>
      <c r="D56" s="44">
        <v>15.99</v>
      </c>
      <c r="E56">
        <v>17.309999999999999</v>
      </c>
    </row>
    <row r="57" spans="2:5" x14ac:dyDescent="0.25">
      <c r="B57" s="43">
        <v>44716</v>
      </c>
      <c r="C57" s="1" t="s">
        <v>617</v>
      </c>
      <c r="D57" s="44">
        <v>19.989999999999998</v>
      </c>
      <c r="E57">
        <v>31.36</v>
      </c>
    </row>
    <row r="58" spans="2:5" x14ac:dyDescent="0.25">
      <c r="C58" s="1" t="s">
        <v>618</v>
      </c>
      <c r="D58" s="44">
        <v>8.98</v>
      </c>
    </row>
    <row r="59" spans="2:5" x14ac:dyDescent="0.25">
      <c r="B59" s="43">
        <v>44717</v>
      </c>
      <c r="C59" s="1" t="s">
        <v>697</v>
      </c>
      <c r="D59" s="44">
        <v>12.99</v>
      </c>
      <c r="E59">
        <v>28.12</v>
      </c>
    </row>
    <row r="60" spans="2:5" x14ac:dyDescent="0.25">
      <c r="C60" s="1" t="s">
        <v>698</v>
      </c>
      <c r="D60" s="44">
        <v>12.99</v>
      </c>
    </row>
    <row r="61" spans="2:5" x14ac:dyDescent="0.25">
      <c r="B61" s="43">
        <v>44719</v>
      </c>
      <c r="C61" s="1" t="s">
        <v>700</v>
      </c>
      <c r="D61" s="44">
        <v>14.99</v>
      </c>
      <c r="E61">
        <f>30.25+12.98</f>
        <v>43.230000000000004</v>
      </c>
    </row>
    <row r="62" spans="2:5" x14ac:dyDescent="0.25">
      <c r="C62" s="1" t="s">
        <v>699</v>
      </c>
      <c r="D62" s="44">
        <v>12.95</v>
      </c>
    </row>
    <row r="63" spans="2:5" x14ac:dyDescent="0.25">
      <c r="C63" s="1" t="s">
        <v>701</v>
      </c>
      <c r="D63" s="44">
        <v>11.99</v>
      </c>
    </row>
    <row r="64" spans="2:5" x14ac:dyDescent="0.25">
      <c r="B64" s="43">
        <v>44721</v>
      </c>
      <c r="C64" s="1" t="s">
        <v>702</v>
      </c>
      <c r="D64" s="44">
        <v>12.99</v>
      </c>
      <c r="E64">
        <v>14.06</v>
      </c>
    </row>
    <row r="65" spans="2:5" x14ac:dyDescent="0.25">
      <c r="B65" s="43">
        <v>44722</v>
      </c>
      <c r="C65" s="1" t="s">
        <v>703</v>
      </c>
      <c r="D65" s="44">
        <v>9.93</v>
      </c>
      <c r="E65">
        <v>54.29</v>
      </c>
    </row>
    <row r="66" spans="2:5" x14ac:dyDescent="0.25">
      <c r="C66" s="1" t="s">
        <v>704</v>
      </c>
      <c r="D66" s="44">
        <v>8.99</v>
      </c>
    </row>
    <row r="67" spans="2:5" x14ac:dyDescent="0.25">
      <c r="C67" s="1" t="s">
        <v>426</v>
      </c>
      <c r="D67" s="44">
        <v>16.989999999999998</v>
      </c>
      <c r="E67" s="44"/>
    </row>
    <row r="68" spans="2:5" x14ac:dyDescent="0.25">
      <c r="C68" s="1" t="s">
        <v>424</v>
      </c>
      <c r="D68" s="44">
        <v>16.989999999999998</v>
      </c>
    </row>
    <row r="69" spans="2:5" x14ac:dyDescent="0.25">
      <c r="B69" s="43">
        <v>44725</v>
      </c>
      <c r="C69" s="1" t="s">
        <v>839</v>
      </c>
      <c r="D69" s="44">
        <v>13.45</v>
      </c>
      <c r="E69">
        <v>24.34</v>
      </c>
    </row>
    <row r="70" spans="2:5" x14ac:dyDescent="0.25">
      <c r="C70" s="1" t="s">
        <v>840</v>
      </c>
      <c r="D70" s="44">
        <v>8.99</v>
      </c>
    </row>
    <row r="71" spans="2:5" x14ac:dyDescent="0.25">
      <c r="B71" s="43">
        <v>44725</v>
      </c>
      <c r="C71" s="1" t="s">
        <v>408</v>
      </c>
      <c r="D71" s="44">
        <v>17.989999999999998</v>
      </c>
      <c r="E71">
        <v>19.47</v>
      </c>
    </row>
    <row r="72" spans="2:5" x14ac:dyDescent="0.25">
      <c r="B72" s="43">
        <v>44726</v>
      </c>
      <c r="C72" s="1" t="s">
        <v>841</v>
      </c>
      <c r="D72" s="44">
        <v>25.8</v>
      </c>
      <c r="E72">
        <v>54.88</v>
      </c>
    </row>
    <row r="73" spans="2:5" x14ac:dyDescent="0.25">
      <c r="C73" s="1" t="s">
        <v>842</v>
      </c>
      <c r="D73" s="44">
        <v>24.95</v>
      </c>
    </row>
    <row r="74" spans="2:5" x14ac:dyDescent="0.25">
      <c r="B74" s="43">
        <v>44728</v>
      </c>
      <c r="C74" t="s">
        <v>843</v>
      </c>
      <c r="D74" s="44">
        <v>12.23</v>
      </c>
      <c r="E74">
        <v>13.36</v>
      </c>
    </row>
    <row r="75" spans="2:5" x14ac:dyDescent="0.25">
      <c r="C75" s="1" t="s">
        <v>844</v>
      </c>
      <c r="D75" s="44">
        <v>7.95</v>
      </c>
      <c r="E75">
        <v>18.34</v>
      </c>
    </row>
    <row r="76" spans="2:5" x14ac:dyDescent="0.25">
      <c r="C76" s="1" t="s">
        <v>845</v>
      </c>
      <c r="D76" s="44">
        <v>8.99</v>
      </c>
    </row>
    <row r="77" spans="2:5" x14ac:dyDescent="0.25">
      <c r="B77" s="43">
        <v>44731</v>
      </c>
      <c r="C77" s="1" t="s">
        <v>846</v>
      </c>
      <c r="D77" s="44">
        <v>69.77</v>
      </c>
      <c r="E77">
        <v>84.23</v>
      </c>
    </row>
    <row r="78" spans="2:5" x14ac:dyDescent="0.25">
      <c r="C78" s="1" t="s">
        <v>847</v>
      </c>
      <c r="D78" s="44">
        <v>7.99</v>
      </c>
    </row>
    <row r="79" spans="2:5" x14ac:dyDescent="0.25">
      <c r="B79" s="43">
        <v>44733</v>
      </c>
      <c r="C79" s="1" t="s">
        <v>848</v>
      </c>
      <c r="D79" s="44">
        <v>19.989999999999998</v>
      </c>
      <c r="E79">
        <v>32.450000000000003</v>
      </c>
    </row>
    <row r="80" spans="2:5" x14ac:dyDescent="0.25">
      <c r="C80" s="1" t="s">
        <v>849</v>
      </c>
      <c r="D80" s="44">
        <v>9.99</v>
      </c>
    </row>
    <row r="81" spans="2:5" x14ac:dyDescent="0.25">
      <c r="B81" s="43">
        <v>44735</v>
      </c>
      <c r="C81" s="1" t="s">
        <v>850</v>
      </c>
      <c r="D81" s="44">
        <v>1.99</v>
      </c>
      <c r="E81">
        <v>8.6</v>
      </c>
    </row>
    <row r="82" spans="2:5" x14ac:dyDescent="0.25">
      <c r="B82" s="43">
        <v>44737</v>
      </c>
      <c r="C82" s="1" t="s">
        <v>851</v>
      </c>
      <c r="D82" s="44">
        <v>7.98</v>
      </c>
      <c r="E82">
        <v>8.64</v>
      </c>
    </row>
  </sheetData>
  <hyperlinks>
    <hyperlink ref="C6" r:id="rId1" xr:uid="{542FB8C3-A6D4-425F-A14B-28E0C75AB61C}"/>
    <hyperlink ref="C5" r:id="rId2" display="VL53L0X Ranging Sensor Module GY-530" xr:uid="{09C38078-A23B-4FEA-9D1A-490323584D3A}"/>
    <hyperlink ref="C7" r:id="rId3" xr:uid="{692FDDE5-C305-4D5A-A052-D0543757757C}"/>
    <hyperlink ref="C8" r:id="rId4" display="VL53L0X Ranging Sensor Module GY-530" xr:uid="{905A1C36-A1B2-4302-8DF9-AB503FE4A60A}"/>
    <hyperlink ref="C9" r:id="rId5" display="8 Channel TCA9548A I2C IIC Multiplexer,10 Pieces" xr:uid="{5C021BF5-1176-4607-A4C9-5EFD32082FBE}"/>
    <hyperlink ref="C11" r:id="rId6" display="CD74HC4067  6CH Analog Digital Multiplexer" xr:uid="{1586BA91-C135-48DF-87B4-6385DA03CDBE}"/>
    <hyperlink ref="C10" r:id="rId7" xr:uid="{40EEEBC2-AD96-4F46-AE5F-655B912AA804}"/>
    <hyperlink ref="C12" r:id="rId8" xr:uid="{DEBE9423-FDCF-49BF-8330-58E967A997B1}"/>
    <hyperlink ref="C13" r:id="rId9" xr:uid="{4B9A2312-16F6-4E10-A700-B304B5E27315}"/>
    <hyperlink ref="C15" r:id="rId10" xr:uid="{65F8DB31-AAB2-4400-B347-35FFC4C3C0C1}"/>
    <hyperlink ref="C16" r:id="rId11" xr:uid="{47DC47BA-32FB-4426-8F07-1D7A19D4C050}"/>
    <hyperlink ref="C17" r:id="rId12" xr:uid="{E4939E0A-4228-45C2-BDAD-42322A14840E}"/>
    <hyperlink ref="C18" r:id="rId13" xr:uid="{5A9F5FEA-46AC-42BD-9C7C-93404EF0EB50}"/>
    <hyperlink ref="C19" r:id="rId14" xr:uid="{CB7B574F-432B-4DD2-83E6-1C778C710D77}"/>
    <hyperlink ref="C20" r:id="rId15" xr:uid="{504860C9-94AC-455E-939D-850C792BF463}"/>
    <hyperlink ref="C21" r:id="rId16" xr:uid="{10F7C143-4299-4570-96FC-C0C3F71E2DD2}"/>
    <hyperlink ref="C22" r:id="rId17" xr:uid="{256B576D-D155-4606-98C2-B54DB7D910AF}"/>
    <hyperlink ref="C23" r:id="rId18" xr:uid="{313AC0EA-A844-4D70-9EC3-18FFE8E2613D}"/>
    <hyperlink ref="C24" r:id="rId19" xr:uid="{3DDA70F2-672C-432D-8D8B-F129A288E2A5}"/>
    <hyperlink ref="C25" r:id="rId20" xr:uid="{FD16CA9A-767F-4B06-8BDC-FEB7A1C7BEF3}"/>
    <hyperlink ref="C26" r:id="rId21" xr:uid="{D411B2D7-5769-4C09-8B57-C65CD724BBA6}"/>
    <hyperlink ref="C27" r:id="rId22" xr:uid="{82EA03C1-F543-4090-8B62-E744F404EB8B}"/>
    <hyperlink ref="C28" r:id="rId23" xr:uid="{7689BD85-7C64-41B7-9BE5-DCB0C7D35359}"/>
    <hyperlink ref="C29" r:id="rId24" xr:uid="{B52E1E32-B54D-441C-A4EB-B8BE245998BE}"/>
    <hyperlink ref="C30" r:id="rId25" xr:uid="{C331154A-29AE-4228-9590-C18918F7F276}"/>
    <hyperlink ref="C31" r:id="rId26" xr:uid="{D2FAA0F5-EDDF-4B3C-8E51-FF6BAB96E2BC}"/>
    <hyperlink ref="C32" r:id="rId27" xr:uid="{C8CA3379-0825-4224-9059-09CB7C8FCE9C}"/>
    <hyperlink ref="C33" r:id="rId28" xr:uid="{D46C1D8D-AAB6-4794-9A96-C48F8B90A200}"/>
    <hyperlink ref="C34" r:id="rId29" display="3D ABS Printer Filament,Green" xr:uid="{3961C3C4-0419-4C37-80E5-317E5C5E8901}"/>
    <hyperlink ref="C35" r:id="rId30" display="3D ABS Printer Filament,Green" xr:uid="{E80A291C-71F8-42C9-96B5-03E7F2B95F1A}"/>
    <hyperlink ref="C36" r:id="rId31" xr:uid="{7464B754-53BC-4BD2-A323-9D8EFAF04EC4}"/>
    <hyperlink ref="C37" r:id="rId32" xr:uid="{02DC1882-43C0-4077-9010-D3ACD0E734B4}"/>
    <hyperlink ref="C14" r:id="rId33" xr:uid="{66496B47-7F96-4CD7-95D0-6D0C56D6B76A}"/>
    <hyperlink ref="C38" r:id="rId34" xr:uid="{A2E17CA9-DF94-4C60-A1A3-7F6FB3D9BF0E}"/>
    <hyperlink ref="C39" r:id="rId35" xr:uid="{9B049416-C53A-45B2-96FA-BAFD4E2E4F70}"/>
    <hyperlink ref="C40" r:id="rId36" xr:uid="{F1256EE4-A41F-4EAB-B0BB-02E882420476}"/>
    <hyperlink ref="C41" r:id="rId37" xr:uid="{F47BA7AB-A3A2-4204-817B-9D5A1269D2FC}"/>
    <hyperlink ref="C42" r:id="rId38" xr:uid="{79E6D617-C650-43DC-B931-3D5A29E7B948}"/>
    <hyperlink ref="C43" r:id="rId39" xr:uid="{4BD038B0-0923-4092-8976-497FDCFFAD5B}"/>
    <hyperlink ref="C44" r:id="rId40" xr:uid="{CD4C4041-78EE-449A-B639-9A8015C10FB0}"/>
    <hyperlink ref="C45" r:id="rId41" xr:uid="{1B8012EC-E2D9-410E-B315-9242F5106821}"/>
    <hyperlink ref="C46" r:id="rId42" xr:uid="{3753B9B3-6161-40C7-83D5-2E63465E34D0}"/>
    <hyperlink ref="C47" r:id="rId43" xr:uid="{59E72FC6-9CCD-40D7-846D-83C9A69788A1}"/>
    <hyperlink ref="C48" r:id="rId44" display="VL53L0X Ranging Sensor Module GY-530" xr:uid="{47C5F3A6-F265-4F55-A9F7-1D1EC7B01084}"/>
    <hyperlink ref="C49" r:id="rId45" display="QMC5883L Triple Axis Compass Magnetometer Sensor Module, 5 Pieces" xr:uid="{3DAF1642-4BE2-4311-B077-057B3A412060}"/>
    <hyperlink ref="C50" r:id="rId46" xr:uid="{AC7F647C-3D3C-4AC8-8D6E-08040287585E}"/>
    <hyperlink ref="C51" r:id="rId47" xr:uid="{5C687132-5CE9-4330-A5E6-A6F00D20E7BB}"/>
    <hyperlink ref="C52" r:id="rId48" xr:uid="{3F9E4586-7D00-4880-B10E-43991BB801B6}"/>
    <hyperlink ref="C53" r:id="rId49" xr:uid="{036713E3-1F99-4113-9978-F34373D198DB}"/>
    <hyperlink ref="C54" r:id="rId50" xr:uid="{F99A54EB-0E10-4739-B0AD-CD72E51776E8}"/>
    <hyperlink ref="C55" r:id="rId51" xr:uid="{6588B1E7-0E67-4AB7-B729-E509227EF974}"/>
    <hyperlink ref="C56" r:id="rId52" xr:uid="{88AA9980-F18E-4FF7-A408-45E27E2CDE54}"/>
    <hyperlink ref="C57" r:id="rId53" xr:uid="{A07FB844-2351-42F1-A81B-3F294B976B46}"/>
    <hyperlink ref="C58" r:id="rId54" xr:uid="{A9799CAF-98BF-487F-AD37-84E8C4D7356E}"/>
    <hyperlink ref="C59" r:id="rId55" display="Cross Locking Tweezers Set" xr:uid="{5CB855E9-6D52-4546-8201-6A1F33F753C3}"/>
    <hyperlink ref="C60" r:id="rId56" xr:uid="{E1AC2D79-E6C3-40AD-88A8-142C767D632A}"/>
    <hyperlink ref="C61" r:id="rId57" display="Micro Taps Metric Straight Flute Hand Tap Set, 10 Pieces" xr:uid="{771E0252-8687-4630-B6EE-A5222ABD13E1}"/>
    <hyperlink ref="C62" r:id="rId58" xr:uid="{6DF21319-B7AF-42DE-B5ED-E8260602671B}"/>
    <hyperlink ref="C63" r:id="rId59" xr:uid="{99954564-4FAE-44F3-9A1C-D15E592FD58E}"/>
    <hyperlink ref="C64" r:id="rId60" xr:uid="{959FECAD-0A5D-4FB9-BBD7-0FD7B7510725}"/>
    <hyperlink ref="C65" r:id="rId61" xr:uid="{E5C2024B-6019-4D8C-B28F-053A110616E2}"/>
    <hyperlink ref="C66" r:id="rId62" xr:uid="{B5BAB8D9-888C-43A1-9B83-279564596D77}"/>
    <hyperlink ref="C67" r:id="rId63" xr:uid="{6E6802B1-448E-47E4-B693-7FE56CEA186D}"/>
    <hyperlink ref="C68" r:id="rId64" xr:uid="{56233BD3-AA82-4DD2-B618-05CDA1BB3C6C}"/>
    <hyperlink ref="C69" r:id="rId65" xr:uid="{D4BDAE03-E678-4D65-B12D-897E6EDC6EFB}"/>
    <hyperlink ref="C70" r:id="rId66" xr:uid="{4C1C2DE9-6478-43EC-867F-BAB3D057933C}"/>
    <hyperlink ref="C71" r:id="rId67" display="VL53L0X Ranging Sensor Module GY-530" xr:uid="{C6DA25A1-E542-4A20-A674-B1A25F2C518F}"/>
    <hyperlink ref="C72" r:id="rId68" xr:uid="{8DB9554A-9E12-42E8-846E-7FCDA2D2CF36}"/>
    <hyperlink ref="C73" r:id="rId69" xr:uid="{A6B0BEEB-8C3B-495B-9ED3-A2CB64CA01DF}"/>
    <hyperlink ref="C75" r:id="rId70" xr:uid="{FF9D76F7-CC89-43C2-BBB2-5014A9810F29}"/>
    <hyperlink ref="C76" r:id="rId71" xr:uid="{9FB945AB-6543-4D6A-84B7-DA7FD3819A84}"/>
    <hyperlink ref="C77" r:id="rId72" xr:uid="{997C547C-F8D2-41F5-9E74-649A7EAB8D57}"/>
    <hyperlink ref="C78" r:id="rId73" xr:uid="{F34F2277-9683-4078-94AD-4DF33417E165}"/>
    <hyperlink ref="C79" r:id="rId74" xr:uid="{D7110AC0-42F1-4B54-A0C5-728794E85D5B}"/>
    <hyperlink ref="C80" r:id="rId75" xr:uid="{D1E5181B-F95A-4B17-A13D-929F9CD09CF1}"/>
    <hyperlink ref="C81" r:id="rId76" xr:uid="{F369A2EB-5A8E-4ECA-9C12-51B6ACAF8D31}"/>
    <hyperlink ref="C82" r:id="rId77" xr:uid="{957FB9E9-CD78-4170-B7F5-54BB162638E3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50244F-263C-46AA-B254-7F6A11DB433F}">
  <sheetPr codeName="Sheet6"/>
  <dimension ref="B2:J34"/>
  <sheetViews>
    <sheetView zoomScaleNormal="100" workbookViewId="0"/>
  </sheetViews>
  <sheetFormatPr defaultRowHeight="15" x14ac:dyDescent="0.25"/>
  <cols>
    <col min="2" max="2" width="41.85546875" bestFit="1" customWidth="1"/>
    <col min="3" max="3" width="2.28515625" customWidth="1"/>
    <col min="4" max="4" width="42.28515625" bestFit="1" customWidth="1"/>
    <col min="5" max="5" width="2.42578125" customWidth="1"/>
    <col min="6" max="6" width="42.85546875" bestFit="1" customWidth="1"/>
    <col min="7" max="7" width="2.42578125" customWidth="1"/>
    <col min="8" max="8" width="48.5703125" bestFit="1" customWidth="1"/>
    <col min="9" max="9" width="2.28515625" customWidth="1"/>
    <col min="10" max="10" width="60.7109375" bestFit="1" customWidth="1"/>
  </cols>
  <sheetData>
    <row r="2" spans="2:10" x14ac:dyDescent="0.25">
      <c r="D2" t="s">
        <v>453</v>
      </c>
      <c r="F2" t="s">
        <v>830</v>
      </c>
      <c r="H2" t="s">
        <v>831</v>
      </c>
      <c r="J2" t="s">
        <v>522</v>
      </c>
    </row>
    <row r="4" spans="2:10" x14ac:dyDescent="0.25">
      <c r="D4" t="s">
        <v>788</v>
      </c>
      <c r="F4" t="s">
        <v>787</v>
      </c>
    </row>
    <row r="5" spans="2:10" x14ac:dyDescent="0.25">
      <c r="D5" t="s">
        <v>789</v>
      </c>
      <c r="F5" t="s">
        <v>786</v>
      </c>
    </row>
    <row r="6" spans="2:10" x14ac:dyDescent="0.25">
      <c r="B6" t="s">
        <v>809</v>
      </c>
      <c r="D6" t="s">
        <v>782</v>
      </c>
      <c r="F6" t="s">
        <v>800</v>
      </c>
      <c r="H6" t="s">
        <v>798</v>
      </c>
    </row>
    <row r="7" spans="2:10" x14ac:dyDescent="0.25">
      <c r="B7" t="s">
        <v>810</v>
      </c>
      <c r="D7" t="s">
        <v>801</v>
      </c>
      <c r="F7" t="s">
        <v>803</v>
      </c>
      <c r="H7" t="s">
        <v>802</v>
      </c>
    </row>
    <row r="9" spans="2:10" x14ac:dyDescent="0.25">
      <c r="F9" t="s">
        <v>773</v>
      </c>
      <c r="H9" t="s">
        <v>832</v>
      </c>
    </row>
    <row r="10" spans="2:10" x14ac:dyDescent="0.25">
      <c r="D10" t="s">
        <v>779</v>
      </c>
      <c r="F10" t="s">
        <v>772</v>
      </c>
    </row>
    <row r="12" spans="2:10" x14ac:dyDescent="0.25">
      <c r="D12" t="s">
        <v>778</v>
      </c>
      <c r="F12" t="s">
        <v>785</v>
      </c>
    </row>
    <row r="14" spans="2:10" x14ac:dyDescent="0.25">
      <c r="D14" t="s">
        <v>777</v>
      </c>
      <c r="F14" t="s">
        <v>771</v>
      </c>
    </row>
    <row r="15" spans="2:10" x14ac:dyDescent="0.25">
      <c r="D15" t="s">
        <v>776</v>
      </c>
      <c r="F15" t="s">
        <v>770</v>
      </c>
    </row>
    <row r="16" spans="2:10" x14ac:dyDescent="0.25">
      <c r="B16" t="s">
        <v>806</v>
      </c>
    </row>
    <row r="18" spans="2:10" x14ac:dyDescent="0.25">
      <c r="H18" t="s">
        <v>799</v>
      </c>
      <c r="J18" t="s">
        <v>867</v>
      </c>
    </row>
    <row r="19" spans="2:10" x14ac:dyDescent="0.25">
      <c r="D19" t="s">
        <v>780</v>
      </c>
      <c r="F19" t="s">
        <v>783</v>
      </c>
      <c r="H19" t="s">
        <v>767</v>
      </c>
    </row>
    <row r="20" spans="2:10" x14ac:dyDescent="0.25">
      <c r="D20" t="s">
        <v>781</v>
      </c>
      <c r="F20" t="s">
        <v>784</v>
      </c>
    </row>
    <row r="22" spans="2:10" x14ac:dyDescent="0.25">
      <c r="D22" t="s">
        <v>775</v>
      </c>
      <c r="F22" t="s">
        <v>769</v>
      </c>
    </row>
    <row r="23" spans="2:10" x14ac:dyDescent="0.25">
      <c r="D23" t="s">
        <v>774</v>
      </c>
      <c r="F23" t="s">
        <v>768</v>
      </c>
    </row>
    <row r="24" spans="2:10" x14ac:dyDescent="0.25">
      <c r="B24" t="s">
        <v>807</v>
      </c>
      <c r="D24" t="s">
        <v>811</v>
      </c>
      <c r="F24" t="s">
        <v>812</v>
      </c>
      <c r="H24" t="s">
        <v>869</v>
      </c>
      <c r="J24" t="s">
        <v>868</v>
      </c>
    </row>
    <row r="25" spans="2:10" x14ac:dyDescent="0.25">
      <c r="B25" t="s">
        <v>808</v>
      </c>
      <c r="D25" t="s">
        <v>805</v>
      </c>
      <c r="F25" t="s">
        <v>804</v>
      </c>
      <c r="H25" t="s">
        <v>870</v>
      </c>
      <c r="J25" t="s">
        <v>871</v>
      </c>
    </row>
    <row r="27" spans="2:10" x14ac:dyDescent="0.25">
      <c r="D27" t="s">
        <v>764</v>
      </c>
      <c r="H27" t="s">
        <v>790</v>
      </c>
      <c r="J27" t="s">
        <v>872</v>
      </c>
    </row>
    <row r="28" spans="2:10" x14ac:dyDescent="0.25">
      <c r="D28" t="s">
        <v>765</v>
      </c>
      <c r="H28" t="s">
        <v>791</v>
      </c>
      <c r="J28" t="s">
        <v>873</v>
      </c>
    </row>
    <row r="29" spans="2:10" x14ac:dyDescent="0.25">
      <c r="H29" t="s">
        <v>792</v>
      </c>
      <c r="J29" t="s">
        <v>874</v>
      </c>
    </row>
    <row r="30" spans="2:10" x14ac:dyDescent="0.25">
      <c r="H30" t="s">
        <v>793</v>
      </c>
      <c r="J30" t="s">
        <v>875</v>
      </c>
    </row>
    <row r="31" spans="2:10" x14ac:dyDescent="0.25">
      <c r="H31" t="s">
        <v>794</v>
      </c>
      <c r="J31" t="s">
        <v>876</v>
      </c>
    </row>
    <row r="32" spans="2:10" x14ac:dyDescent="0.25">
      <c r="F32" t="s">
        <v>813</v>
      </c>
      <c r="H32" t="s">
        <v>795</v>
      </c>
      <c r="J32" t="s">
        <v>877</v>
      </c>
    </row>
    <row r="33" spans="8:8" x14ac:dyDescent="0.25">
      <c r="H33" t="s">
        <v>796</v>
      </c>
    </row>
    <row r="34" spans="8:8" x14ac:dyDescent="0.25">
      <c r="H34" t="s">
        <v>797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8E97F-A374-4B05-A3E1-999A2661F683}">
  <sheetPr codeName="Sheet7"/>
  <dimension ref="I2:K9"/>
  <sheetViews>
    <sheetView zoomScale="130" zoomScaleNormal="130" workbookViewId="0"/>
  </sheetViews>
  <sheetFormatPr defaultRowHeight="15" x14ac:dyDescent="0.25"/>
  <sheetData>
    <row r="2" spans="9:11" x14ac:dyDescent="0.25">
      <c r="I2" s="4" t="s">
        <v>479</v>
      </c>
      <c r="J2" s="4" t="s">
        <v>450</v>
      </c>
    </row>
    <row r="3" spans="9:11" x14ac:dyDescent="0.25">
      <c r="I3" s="17">
        <v>2</v>
      </c>
      <c r="J3" s="46" t="s">
        <v>456</v>
      </c>
      <c r="K3" t="s">
        <v>459</v>
      </c>
    </row>
    <row r="4" spans="9:11" x14ac:dyDescent="0.25">
      <c r="I4" s="17">
        <v>4</v>
      </c>
      <c r="J4" s="47" t="s">
        <v>478</v>
      </c>
      <c r="K4" t="s">
        <v>452</v>
      </c>
    </row>
    <row r="5" spans="9:11" x14ac:dyDescent="0.25">
      <c r="I5" s="17"/>
      <c r="J5" s="47" t="s">
        <v>458</v>
      </c>
      <c r="K5" t="s">
        <v>451</v>
      </c>
    </row>
    <row r="6" spans="9:11" x14ac:dyDescent="0.25">
      <c r="I6" s="17">
        <v>4</v>
      </c>
      <c r="J6" s="46" t="s">
        <v>480</v>
      </c>
      <c r="K6" t="s">
        <v>453</v>
      </c>
    </row>
    <row r="7" spans="9:11" x14ac:dyDescent="0.25">
      <c r="I7" s="17">
        <v>1</v>
      </c>
      <c r="J7" s="46" t="s">
        <v>454</v>
      </c>
      <c r="K7" t="s">
        <v>455</v>
      </c>
    </row>
    <row r="8" spans="9:11" x14ac:dyDescent="0.25">
      <c r="I8" s="17">
        <v>1</v>
      </c>
      <c r="J8" s="46" t="s">
        <v>456</v>
      </c>
      <c r="K8" t="s">
        <v>457</v>
      </c>
    </row>
    <row r="9" spans="9:11" x14ac:dyDescent="0.25">
      <c r="I9" s="17">
        <v>1</v>
      </c>
      <c r="J9" s="46" t="s">
        <v>454</v>
      </c>
      <c r="K9" t="s">
        <v>461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5AF11-66A7-454C-ACCF-DEC953949199}">
  <sheetPr codeName="Sheet8"/>
  <dimension ref="B2:V51"/>
  <sheetViews>
    <sheetView zoomScale="85" zoomScaleNormal="85" workbookViewId="0"/>
  </sheetViews>
  <sheetFormatPr defaultRowHeight="15" x14ac:dyDescent="0.25"/>
  <cols>
    <col min="4" max="4" width="6.42578125" bestFit="1" customWidth="1"/>
    <col min="5" max="5" width="8.7109375" bestFit="1" customWidth="1"/>
    <col min="6" max="6" width="9.5703125" bestFit="1" customWidth="1"/>
    <col min="7" max="7" width="10.28515625" bestFit="1" customWidth="1"/>
    <col min="8" max="8" width="14" bestFit="1" customWidth="1"/>
    <col min="9" max="9" width="9.5703125" bestFit="1" customWidth="1"/>
    <col min="10" max="10" width="9.5703125" customWidth="1"/>
    <col min="11" max="11" width="3.140625" customWidth="1"/>
    <col min="12" max="12" width="5.28515625" style="17" bestFit="1" customWidth="1"/>
    <col min="13" max="13" width="11.85546875" bestFit="1" customWidth="1"/>
    <col min="14" max="14" width="35.140625" bestFit="1" customWidth="1"/>
    <col min="15" max="15" width="2" customWidth="1"/>
    <col min="16" max="16" width="9.5703125" customWidth="1"/>
    <col min="17" max="17" width="10.140625" bestFit="1" customWidth="1"/>
    <col min="18" max="18" width="33.140625" bestFit="1" customWidth="1"/>
    <col min="19" max="19" width="2.7109375" customWidth="1"/>
    <col min="20" max="21" width="10.140625" bestFit="1" customWidth="1"/>
    <col min="22" max="22" width="20.42578125" bestFit="1" customWidth="1"/>
    <col min="23" max="23" width="11.85546875" bestFit="1" customWidth="1"/>
  </cols>
  <sheetData>
    <row r="2" spans="2:22" x14ac:dyDescent="0.25">
      <c r="C2" s="1" t="s">
        <v>460</v>
      </c>
    </row>
    <row r="13" spans="2:22" x14ac:dyDescent="0.25">
      <c r="C13" s="4" t="s">
        <v>253</v>
      </c>
      <c r="D13" s="4" t="s">
        <v>252</v>
      </c>
      <c r="E13" s="4" t="s">
        <v>330</v>
      </c>
      <c r="F13" s="4" t="s">
        <v>331</v>
      </c>
      <c r="G13" s="4" t="s">
        <v>128</v>
      </c>
      <c r="H13" s="4" t="s">
        <v>251</v>
      </c>
      <c r="I13" s="4" t="s">
        <v>250</v>
      </c>
      <c r="J13" s="4"/>
    </row>
    <row r="14" spans="2:22" x14ac:dyDescent="0.25">
      <c r="B14" s="17">
        <v>1</v>
      </c>
      <c r="C14" s="36">
        <v>1</v>
      </c>
      <c r="D14" s="36" t="s">
        <v>249</v>
      </c>
      <c r="E14" s="36">
        <v>17</v>
      </c>
      <c r="F14" s="36" t="s">
        <v>248</v>
      </c>
      <c r="G14" s="36"/>
      <c r="H14" s="36" t="s">
        <v>247</v>
      </c>
      <c r="I14" s="36" t="s">
        <v>246</v>
      </c>
      <c r="J14" s="36"/>
      <c r="L14" s="36" t="s">
        <v>274</v>
      </c>
      <c r="M14" s="37"/>
      <c r="N14" s="37" t="s">
        <v>275</v>
      </c>
      <c r="P14" s="36"/>
      <c r="Q14" s="36"/>
      <c r="R14" s="36"/>
      <c r="T14" s="36"/>
      <c r="U14" s="36"/>
      <c r="V14" s="36"/>
    </row>
    <row r="15" spans="2:22" x14ac:dyDescent="0.25">
      <c r="B15" s="17"/>
      <c r="C15" s="27">
        <v>2</v>
      </c>
      <c r="D15" s="27" t="s">
        <v>245</v>
      </c>
      <c r="E15" s="32" t="s">
        <v>180</v>
      </c>
      <c r="F15" s="32" t="s">
        <v>180</v>
      </c>
      <c r="G15" s="32" t="s">
        <v>180</v>
      </c>
      <c r="H15" s="32" t="s">
        <v>180</v>
      </c>
      <c r="I15" s="32" t="s">
        <v>180</v>
      </c>
      <c r="J15" s="32"/>
      <c r="L15" s="32" t="s">
        <v>180</v>
      </c>
      <c r="M15" s="32" t="s">
        <v>180</v>
      </c>
      <c r="N15" s="32" t="s">
        <v>180</v>
      </c>
      <c r="P15" s="32" t="s">
        <v>180</v>
      </c>
      <c r="Q15" s="32" t="s">
        <v>180</v>
      </c>
      <c r="R15" s="32" t="s">
        <v>180</v>
      </c>
      <c r="T15" s="32"/>
      <c r="U15" s="32"/>
      <c r="V15" s="32"/>
    </row>
    <row r="16" spans="2:22" x14ac:dyDescent="0.25">
      <c r="B16" s="17"/>
      <c r="C16" s="27">
        <v>3</v>
      </c>
      <c r="D16" s="27" t="s">
        <v>244</v>
      </c>
      <c r="E16" s="27">
        <v>20</v>
      </c>
      <c r="F16" s="32" t="s">
        <v>180</v>
      </c>
      <c r="G16" s="27" t="s">
        <v>244</v>
      </c>
      <c r="H16" s="32" t="s">
        <v>180</v>
      </c>
      <c r="I16" s="32" t="s">
        <v>180</v>
      </c>
      <c r="J16" s="32"/>
      <c r="L16" s="32" t="s">
        <v>180</v>
      </c>
      <c r="M16" s="32" t="s">
        <v>180</v>
      </c>
      <c r="N16" s="32" t="s">
        <v>180</v>
      </c>
      <c r="P16" s="32" t="s">
        <v>180</v>
      </c>
      <c r="Q16" s="32" t="s">
        <v>180</v>
      </c>
      <c r="R16" s="32" t="s">
        <v>180</v>
      </c>
      <c r="T16" s="32"/>
      <c r="U16" s="32"/>
      <c r="V16" s="32"/>
    </row>
    <row r="17" spans="2:22" x14ac:dyDescent="0.25">
      <c r="B17" s="17">
        <v>2</v>
      </c>
      <c r="C17" s="19">
        <v>4</v>
      </c>
      <c r="D17" s="19" t="s">
        <v>241</v>
      </c>
      <c r="E17" s="19">
        <v>23</v>
      </c>
      <c r="F17" s="19" t="s">
        <v>240</v>
      </c>
      <c r="G17" s="19" t="s">
        <v>239</v>
      </c>
      <c r="H17" s="19"/>
      <c r="I17" s="18" t="s">
        <v>238</v>
      </c>
      <c r="J17" s="18"/>
      <c r="L17" s="19"/>
      <c r="M17" s="18" t="s">
        <v>516</v>
      </c>
      <c r="N17" s="18" t="s">
        <v>150</v>
      </c>
      <c r="P17" s="18"/>
      <c r="Q17" s="18"/>
      <c r="R17" s="18"/>
      <c r="T17" s="18"/>
      <c r="U17" s="18"/>
      <c r="V17" s="18"/>
    </row>
    <row r="18" spans="2:22" x14ac:dyDescent="0.25">
      <c r="B18" s="17">
        <v>3</v>
      </c>
      <c r="C18" s="19">
        <v>5</v>
      </c>
      <c r="D18" s="19" t="s">
        <v>237</v>
      </c>
      <c r="E18" s="19">
        <v>24</v>
      </c>
      <c r="F18" s="19" t="s">
        <v>236</v>
      </c>
      <c r="G18" s="19" t="s">
        <v>235</v>
      </c>
      <c r="H18" s="19"/>
      <c r="I18" s="18" t="s">
        <v>234</v>
      </c>
      <c r="J18" s="18"/>
      <c r="L18" s="19"/>
      <c r="M18" s="18" t="s">
        <v>516</v>
      </c>
      <c r="N18" s="18" t="s">
        <v>150</v>
      </c>
      <c r="P18" s="18"/>
      <c r="Q18" s="18"/>
      <c r="R18" s="18"/>
      <c r="T18" s="18"/>
      <c r="U18" s="18"/>
      <c r="V18" s="18"/>
    </row>
    <row r="19" spans="2:22" x14ac:dyDescent="0.25">
      <c r="B19" s="17">
        <v>4</v>
      </c>
      <c r="C19" s="62">
        <v>6</v>
      </c>
      <c r="D19" s="62" t="s">
        <v>233</v>
      </c>
      <c r="E19" s="62">
        <v>25</v>
      </c>
      <c r="F19" s="62" t="s">
        <v>232</v>
      </c>
      <c r="G19" s="62" t="s">
        <v>231</v>
      </c>
      <c r="H19" s="62"/>
      <c r="I19" s="62" t="s">
        <v>230</v>
      </c>
      <c r="J19" s="62"/>
      <c r="L19" s="62" t="s">
        <v>878</v>
      </c>
      <c r="M19" s="61" t="s">
        <v>217</v>
      </c>
      <c r="N19" s="61" t="s">
        <v>216</v>
      </c>
      <c r="P19" s="61"/>
      <c r="Q19" s="61"/>
      <c r="R19" s="61"/>
      <c r="T19" s="61"/>
      <c r="U19" s="61"/>
      <c r="V19" s="61"/>
    </row>
    <row r="20" spans="2:22" x14ac:dyDescent="0.25">
      <c r="B20" s="17">
        <v>5</v>
      </c>
      <c r="C20" s="62">
        <v>7</v>
      </c>
      <c r="D20" s="62" t="s">
        <v>229</v>
      </c>
      <c r="E20" s="62">
        <v>26</v>
      </c>
      <c r="F20" s="62" t="s">
        <v>228</v>
      </c>
      <c r="G20" s="62" t="s">
        <v>227</v>
      </c>
      <c r="H20" s="62"/>
      <c r="I20" s="62" t="s">
        <v>226</v>
      </c>
      <c r="J20" s="62"/>
      <c r="L20" s="62" t="s">
        <v>878</v>
      </c>
      <c r="M20" s="61" t="s">
        <v>217</v>
      </c>
      <c r="N20" s="61" t="s">
        <v>216</v>
      </c>
      <c r="P20" s="61"/>
      <c r="Q20" s="61"/>
      <c r="R20" s="61"/>
      <c r="T20" s="61"/>
      <c r="U20" s="61"/>
      <c r="V20" s="61"/>
    </row>
    <row r="21" spans="2:22" x14ac:dyDescent="0.25">
      <c r="B21" s="17">
        <v>6</v>
      </c>
      <c r="C21" s="29">
        <v>8</v>
      </c>
      <c r="D21" s="29" t="s">
        <v>9</v>
      </c>
      <c r="E21" s="29">
        <v>27</v>
      </c>
      <c r="F21" s="29" t="s">
        <v>225</v>
      </c>
      <c r="G21" s="29" t="s">
        <v>224</v>
      </c>
      <c r="H21" s="29" t="s">
        <v>5</v>
      </c>
      <c r="I21" s="28" t="s">
        <v>223</v>
      </c>
      <c r="J21" s="28"/>
      <c r="L21" s="29" t="s">
        <v>5</v>
      </c>
      <c r="M21" s="28" t="s">
        <v>217</v>
      </c>
      <c r="N21" s="28" t="s">
        <v>216</v>
      </c>
      <c r="P21" s="29"/>
      <c r="Q21" s="29"/>
      <c r="R21" s="28"/>
      <c r="T21" s="29"/>
      <c r="U21" s="29"/>
      <c r="V21" s="28"/>
    </row>
    <row r="22" spans="2:22" x14ac:dyDescent="0.25">
      <c r="B22" s="17">
        <v>7</v>
      </c>
      <c r="C22" s="29">
        <v>9</v>
      </c>
      <c r="D22" s="29" t="s">
        <v>8</v>
      </c>
      <c r="E22" s="29">
        <v>28</v>
      </c>
      <c r="F22" s="29" t="s">
        <v>222</v>
      </c>
      <c r="G22" s="29" t="s">
        <v>221</v>
      </c>
      <c r="H22" s="29" t="s">
        <v>4</v>
      </c>
      <c r="I22" s="28" t="s">
        <v>220</v>
      </c>
      <c r="J22" s="28"/>
      <c r="L22" s="29" t="s">
        <v>4</v>
      </c>
      <c r="M22" s="28" t="s">
        <v>217</v>
      </c>
      <c r="N22" s="28" t="s">
        <v>216</v>
      </c>
      <c r="P22" s="29"/>
      <c r="Q22" s="29"/>
      <c r="R22" s="28"/>
      <c r="T22" s="29"/>
      <c r="U22" s="29"/>
      <c r="V22" s="28"/>
    </row>
    <row r="23" spans="2:22" x14ac:dyDescent="0.25">
      <c r="B23" s="17">
        <v>8</v>
      </c>
      <c r="C23" s="19">
        <v>10</v>
      </c>
      <c r="D23" s="19" t="s">
        <v>215</v>
      </c>
      <c r="E23" s="19">
        <v>19</v>
      </c>
      <c r="F23" s="19"/>
      <c r="G23" s="19" t="s">
        <v>214</v>
      </c>
      <c r="H23" s="19"/>
      <c r="I23" s="18"/>
      <c r="J23" s="18"/>
      <c r="L23" s="19"/>
      <c r="M23" s="18" t="s">
        <v>516</v>
      </c>
      <c r="N23" s="18" t="s">
        <v>150</v>
      </c>
      <c r="P23" s="18"/>
      <c r="Q23" s="18"/>
      <c r="R23" s="18"/>
      <c r="T23" s="18"/>
      <c r="U23" s="18"/>
      <c r="V23" s="18"/>
    </row>
    <row r="24" spans="2:22" x14ac:dyDescent="0.25">
      <c r="B24" s="17">
        <v>9</v>
      </c>
      <c r="C24" s="19">
        <v>11</v>
      </c>
      <c r="D24" s="19" t="s">
        <v>213</v>
      </c>
      <c r="E24" s="19">
        <v>22</v>
      </c>
      <c r="F24" s="19"/>
      <c r="G24" s="19" t="s">
        <v>212</v>
      </c>
      <c r="H24" s="19"/>
      <c r="I24" s="18"/>
      <c r="J24" s="18"/>
      <c r="L24" s="19"/>
      <c r="M24" s="18" t="s">
        <v>516</v>
      </c>
      <c r="N24" s="18" t="s">
        <v>150</v>
      </c>
      <c r="P24" s="18"/>
      <c r="Q24" s="18"/>
      <c r="R24" s="18"/>
      <c r="T24" s="18"/>
      <c r="U24" s="18"/>
      <c r="V24" s="18"/>
    </row>
    <row r="25" spans="2:22" x14ac:dyDescent="0.25">
      <c r="B25" s="17"/>
      <c r="C25" s="27">
        <v>12</v>
      </c>
      <c r="D25" s="27" t="s">
        <v>211</v>
      </c>
      <c r="E25" s="32" t="s">
        <v>180</v>
      </c>
      <c r="F25" s="32" t="s">
        <v>180</v>
      </c>
      <c r="G25" s="32" t="s">
        <v>180</v>
      </c>
      <c r="H25" s="32" t="s">
        <v>180</v>
      </c>
      <c r="I25" s="32" t="s">
        <v>180</v>
      </c>
      <c r="J25" s="32"/>
      <c r="L25" s="32" t="s">
        <v>180</v>
      </c>
      <c r="M25" s="32" t="s">
        <v>180</v>
      </c>
      <c r="N25" s="32" t="s">
        <v>180</v>
      </c>
      <c r="P25" s="32" t="s">
        <v>180</v>
      </c>
      <c r="Q25" s="32" t="s">
        <v>180</v>
      </c>
      <c r="R25" s="32" t="s">
        <v>180</v>
      </c>
      <c r="T25" s="32"/>
      <c r="U25" s="32"/>
      <c r="V25" s="32"/>
    </row>
    <row r="26" spans="2:22" x14ac:dyDescent="0.25">
      <c r="B26" s="17"/>
      <c r="C26" s="27">
        <v>13</v>
      </c>
      <c r="D26" s="27" t="s">
        <v>202</v>
      </c>
      <c r="E26" s="27">
        <v>29</v>
      </c>
      <c r="F26" s="27" t="s">
        <v>203</v>
      </c>
      <c r="G26" s="27" t="s">
        <v>202</v>
      </c>
      <c r="H26" s="32" t="s">
        <v>180</v>
      </c>
      <c r="I26" s="26" t="s">
        <v>201</v>
      </c>
      <c r="J26" s="26"/>
      <c r="L26" s="32" t="s">
        <v>180</v>
      </c>
      <c r="M26" s="32" t="s">
        <v>180</v>
      </c>
      <c r="N26" s="32" t="s">
        <v>180</v>
      </c>
      <c r="P26" s="32" t="s">
        <v>180</v>
      </c>
      <c r="Q26" s="32" t="s">
        <v>180</v>
      </c>
      <c r="R26" s="32" t="s">
        <v>180</v>
      </c>
      <c r="T26" s="32"/>
      <c r="U26" s="32"/>
      <c r="V26" s="32"/>
    </row>
    <row r="27" spans="2:22" x14ac:dyDescent="0.25">
      <c r="B27" s="17"/>
      <c r="C27" s="27">
        <v>14</v>
      </c>
      <c r="D27" s="27" t="s">
        <v>96</v>
      </c>
      <c r="E27" s="32" t="s">
        <v>180</v>
      </c>
      <c r="F27" s="32" t="s">
        <v>180</v>
      </c>
      <c r="G27" s="32" t="s">
        <v>180</v>
      </c>
      <c r="H27" s="32" t="s">
        <v>180</v>
      </c>
      <c r="I27" s="32" t="s">
        <v>180</v>
      </c>
      <c r="J27" s="32"/>
      <c r="L27" s="32" t="s">
        <v>180</v>
      </c>
      <c r="M27" s="32" t="s">
        <v>180</v>
      </c>
      <c r="N27" s="32" t="s">
        <v>180</v>
      </c>
      <c r="P27" s="32" t="s">
        <v>180</v>
      </c>
      <c r="Q27" s="32" t="s">
        <v>180</v>
      </c>
      <c r="R27" s="32" t="s">
        <v>180</v>
      </c>
      <c r="T27" s="32"/>
      <c r="U27" s="32"/>
      <c r="V27" s="32"/>
    </row>
    <row r="28" spans="2:22" x14ac:dyDescent="0.25">
      <c r="B28" s="17"/>
      <c r="C28" s="27">
        <v>15</v>
      </c>
      <c r="D28" s="27" t="s">
        <v>210</v>
      </c>
      <c r="E28" s="32" t="s">
        <v>180</v>
      </c>
      <c r="F28" s="32" t="s">
        <v>180</v>
      </c>
      <c r="G28" s="32" t="s">
        <v>180</v>
      </c>
      <c r="H28" s="32" t="s">
        <v>180</v>
      </c>
      <c r="I28" s="32" t="s">
        <v>180</v>
      </c>
      <c r="J28" s="32"/>
      <c r="L28" s="32" t="s">
        <v>180</v>
      </c>
      <c r="M28" s="32" t="s">
        <v>180</v>
      </c>
      <c r="N28" s="32" t="s">
        <v>180</v>
      </c>
      <c r="P28" s="32" t="s">
        <v>180</v>
      </c>
      <c r="Q28" s="32" t="s">
        <v>180</v>
      </c>
      <c r="R28" s="32" t="s">
        <v>180</v>
      </c>
      <c r="T28" s="32"/>
      <c r="U28" s="32"/>
      <c r="V28" s="32"/>
    </row>
    <row r="29" spans="2:22" x14ac:dyDescent="0.25">
      <c r="B29" s="17"/>
      <c r="C29" s="27">
        <v>16</v>
      </c>
      <c r="D29" s="27" t="s">
        <v>208</v>
      </c>
      <c r="E29" s="27">
        <v>31</v>
      </c>
      <c r="F29" s="27" t="s">
        <v>209</v>
      </c>
      <c r="G29" s="27" t="s">
        <v>208</v>
      </c>
      <c r="H29" s="32" t="s">
        <v>180</v>
      </c>
      <c r="I29" s="26" t="s">
        <v>207</v>
      </c>
      <c r="J29" s="26"/>
      <c r="L29" s="32" t="s">
        <v>180</v>
      </c>
      <c r="M29" s="27" t="s">
        <v>205</v>
      </c>
      <c r="N29" s="38" t="s">
        <v>292</v>
      </c>
      <c r="P29" s="32" t="s">
        <v>180</v>
      </c>
      <c r="Q29" s="32" t="s">
        <v>180</v>
      </c>
      <c r="R29" s="32" t="s">
        <v>180</v>
      </c>
      <c r="T29" s="32"/>
      <c r="U29" s="32"/>
      <c r="V29" s="32"/>
    </row>
    <row r="30" spans="2:22" x14ac:dyDescent="0.25">
      <c r="B30" s="17"/>
      <c r="C30" s="27">
        <v>17</v>
      </c>
      <c r="D30" s="27" t="s">
        <v>205</v>
      </c>
      <c r="E30" s="27">
        <v>30</v>
      </c>
      <c r="F30" s="27" t="s">
        <v>206</v>
      </c>
      <c r="G30" s="27" t="s">
        <v>205</v>
      </c>
      <c r="H30" s="32" t="s">
        <v>180</v>
      </c>
      <c r="I30" s="26" t="s">
        <v>204</v>
      </c>
      <c r="J30" s="26"/>
      <c r="L30" s="32" t="s">
        <v>180</v>
      </c>
      <c r="M30" s="27" t="s">
        <v>208</v>
      </c>
      <c r="N30" s="38" t="s">
        <v>292</v>
      </c>
      <c r="P30" s="32" t="s">
        <v>180</v>
      </c>
      <c r="Q30" s="32" t="s">
        <v>180</v>
      </c>
      <c r="R30" s="32" t="s">
        <v>180</v>
      </c>
      <c r="T30" s="32"/>
      <c r="U30" s="32"/>
      <c r="V30" s="32"/>
    </row>
    <row r="31" spans="2:22" x14ac:dyDescent="0.25">
      <c r="B31" s="17"/>
      <c r="C31" s="27">
        <v>18</v>
      </c>
      <c r="D31" s="27" t="s">
        <v>202</v>
      </c>
      <c r="E31" s="27">
        <v>29</v>
      </c>
      <c r="F31" s="27" t="s">
        <v>203</v>
      </c>
      <c r="G31" s="27" t="s">
        <v>202</v>
      </c>
      <c r="H31" s="32" t="s">
        <v>180</v>
      </c>
      <c r="I31" s="26" t="s">
        <v>201</v>
      </c>
      <c r="J31" s="26"/>
      <c r="L31" s="32" t="s">
        <v>180</v>
      </c>
      <c r="M31" s="32" t="s">
        <v>180</v>
      </c>
      <c r="N31" s="32" t="s">
        <v>180</v>
      </c>
      <c r="P31" s="32" t="s">
        <v>180</v>
      </c>
      <c r="Q31" s="32" t="s">
        <v>180</v>
      </c>
      <c r="R31" s="32" t="s">
        <v>180</v>
      </c>
      <c r="T31" s="32"/>
      <c r="U31" s="32"/>
      <c r="V31" s="32"/>
    </row>
    <row r="32" spans="2:22" x14ac:dyDescent="0.25">
      <c r="B32" s="17"/>
      <c r="C32" s="27">
        <v>19</v>
      </c>
      <c r="D32" s="27" t="s">
        <v>96</v>
      </c>
      <c r="E32" s="32" t="s">
        <v>180</v>
      </c>
      <c r="F32" s="32" t="s">
        <v>180</v>
      </c>
      <c r="G32" s="32" t="s">
        <v>180</v>
      </c>
      <c r="H32" s="32" t="s">
        <v>180</v>
      </c>
      <c r="I32" s="32" t="s">
        <v>180</v>
      </c>
      <c r="J32" s="32"/>
      <c r="L32" s="32" t="s">
        <v>180</v>
      </c>
      <c r="M32" s="32" t="s">
        <v>180</v>
      </c>
      <c r="N32" s="32" t="s">
        <v>180</v>
      </c>
      <c r="P32" s="32" t="s">
        <v>180</v>
      </c>
      <c r="Q32" s="32" t="s">
        <v>180</v>
      </c>
      <c r="R32" s="32" t="s">
        <v>180</v>
      </c>
      <c r="T32" s="32"/>
      <c r="U32" s="32"/>
      <c r="V32" s="32"/>
    </row>
    <row r="33" spans="2:22" x14ac:dyDescent="0.25">
      <c r="B33" s="17">
        <v>10</v>
      </c>
      <c r="C33" s="62">
        <v>20</v>
      </c>
      <c r="D33" s="62" t="s">
        <v>200</v>
      </c>
      <c r="E33" s="62">
        <v>32</v>
      </c>
      <c r="F33" s="62" t="s">
        <v>199</v>
      </c>
      <c r="G33" s="62" t="s">
        <v>198</v>
      </c>
      <c r="H33" s="62"/>
      <c r="I33" s="62" t="s">
        <v>197</v>
      </c>
      <c r="J33" s="62"/>
      <c r="L33" s="62" t="s">
        <v>878</v>
      </c>
      <c r="M33" s="61" t="s">
        <v>217</v>
      </c>
      <c r="N33" s="61" t="s">
        <v>216</v>
      </c>
      <c r="P33" s="61"/>
      <c r="Q33" s="61"/>
      <c r="R33" s="61"/>
      <c r="T33" s="61"/>
      <c r="U33" s="61"/>
      <c r="V33" s="61"/>
    </row>
    <row r="34" spans="2:22" x14ac:dyDescent="0.25">
      <c r="B34" s="17">
        <v>11</v>
      </c>
      <c r="C34" s="25">
        <v>21</v>
      </c>
      <c r="D34" s="25" t="s">
        <v>196</v>
      </c>
      <c r="E34" s="25">
        <v>1</v>
      </c>
      <c r="F34" s="25" t="s">
        <v>195</v>
      </c>
      <c r="G34" s="25" t="s">
        <v>194</v>
      </c>
      <c r="H34" s="25" t="s">
        <v>193</v>
      </c>
      <c r="I34" s="25" t="s">
        <v>192</v>
      </c>
      <c r="J34" s="25" t="s">
        <v>134</v>
      </c>
      <c r="L34" s="25" t="s">
        <v>98</v>
      </c>
      <c r="M34" s="25" t="s">
        <v>71</v>
      </c>
      <c r="N34" s="24" t="s">
        <v>181</v>
      </c>
      <c r="P34" s="23" t="s">
        <v>186</v>
      </c>
      <c r="Q34" s="22" t="s">
        <v>522</v>
      </c>
      <c r="R34" s="22" t="s">
        <v>523</v>
      </c>
      <c r="T34" s="23"/>
      <c r="U34" s="22"/>
      <c r="V34" s="22"/>
    </row>
    <row r="35" spans="2:22" x14ac:dyDescent="0.25">
      <c r="B35" s="17">
        <v>12</v>
      </c>
      <c r="C35" s="25">
        <v>22</v>
      </c>
      <c r="D35" s="25" t="s">
        <v>191</v>
      </c>
      <c r="E35" s="25">
        <v>2</v>
      </c>
      <c r="F35" s="25" t="s">
        <v>190</v>
      </c>
      <c r="G35" s="25" t="s">
        <v>189</v>
      </c>
      <c r="H35" s="25" t="s">
        <v>188</v>
      </c>
      <c r="I35" s="22" t="s">
        <v>187</v>
      </c>
      <c r="J35" s="22"/>
      <c r="L35" s="25" t="s">
        <v>87</v>
      </c>
      <c r="M35" s="25" t="s">
        <v>71</v>
      </c>
      <c r="N35" s="24" t="s">
        <v>181</v>
      </c>
      <c r="P35" s="23"/>
      <c r="Q35" s="22"/>
      <c r="R35" s="22"/>
      <c r="T35" s="23"/>
      <c r="U35" s="22"/>
      <c r="V35" s="22"/>
    </row>
    <row r="36" spans="2:22" x14ac:dyDescent="0.25">
      <c r="B36" s="17">
        <v>13</v>
      </c>
      <c r="C36" s="34">
        <v>23</v>
      </c>
      <c r="D36" s="34" t="s">
        <v>185</v>
      </c>
      <c r="E36" s="34">
        <v>9</v>
      </c>
      <c r="F36" s="34" t="s">
        <v>145</v>
      </c>
      <c r="G36" s="34" t="s">
        <v>184</v>
      </c>
      <c r="H36" s="34" t="s">
        <v>183</v>
      </c>
      <c r="I36" s="34" t="s">
        <v>182</v>
      </c>
      <c r="J36" s="34" t="s">
        <v>134</v>
      </c>
      <c r="L36" s="34" t="s">
        <v>272</v>
      </c>
      <c r="M36" s="35"/>
      <c r="N36" s="35" t="s">
        <v>273</v>
      </c>
      <c r="P36" s="34"/>
      <c r="Q36" s="35"/>
      <c r="R36" s="35"/>
      <c r="T36" s="34"/>
      <c r="U36" s="35"/>
      <c r="V36" s="35"/>
    </row>
    <row r="37" spans="2:22" x14ac:dyDescent="0.25">
      <c r="B37" s="17">
        <v>14</v>
      </c>
      <c r="C37" s="34">
        <v>24</v>
      </c>
      <c r="D37" s="34" t="s">
        <v>179</v>
      </c>
      <c r="E37" s="34">
        <v>10</v>
      </c>
      <c r="F37" s="34" t="s">
        <v>146</v>
      </c>
      <c r="G37" s="34" t="s">
        <v>178</v>
      </c>
      <c r="H37" s="34" t="s">
        <v>177</v>
      </c>
      <c r="I37" s="34" t="s">
        <v>176</v>
      </c>
      <c r="J37" s="34" t="s">
        <v>134</v>
      </c>
      <c r="L37" s="34" t="s">
        <v>272</v>
      </c>
      <c r="M37" s="35"/>
      <c r="N37" s="35" t="s">
        <v>882</v>
      </c>
      <c r="P37" s="34"/>
      <c r="Q37" s="35"/>
      <c r="R37" s="35"/>
      <c r="T37" s="34"/>
      <c r="U37" s="35"/>
      <c r="V37" s="35"/>
    </row>
    <row r="38" spans="2:22" x14ac:dyDescent="0.25">
      <c r="B38" s="17">
        <v>15</v>
      </c>
      <c r="C38" s="62">
        <v>25</v>
      </c>
      <c r="D38" s="62" t="s">
        <v>175</v>
      </c>
      <c r="E38" s="62">
        <v>11</v>
      </c>
      <c r="F38" s="62" t="s">
        <v>174</v>
      </c>
      <c r="G38" s="62" t="s">
        <v>98</v>
      </c>
      <c r="H38" s="62"/>
      <c r="I38" s="62" t="s">
        <v>173</v>
      </c>
      <c r="J38" s="62"/>
      <c r="L38" s="62" t="s">
        <v>878</v>
      </c>
      <c r="M38" s="61" t="s">
        <v>217</v>
      </c>
      <c r="N38" s="61" t="s">
        <v>216</v>
      </c>
      <c r="P38" s="61"/>
      <c r="Q38" s="61"/>
      <c r="R38" s="61"/>
      <c r="T38" s="61"/>
      <c r="U38" s="61"/>
      <c r="V38" s="61"/>
    </row>
    <row r="39" spans="2:22" x14ac:dyDescent="0.25">
      <c r="B39" s="17">
        <v>16</v>
      </c>
      <c r="C39" s="62">
        <v>26</v>
      </c>
      <c r="D39" s="62" t="s">
        <v>172</v>
      </c>
      <c r="E39" s="62">
        <v>12</v>
      </c>
      <c r="F39" s="62" t="s">
        <v>171</v>
      </c>
      <c r="G39" s="62" t="s">
        <v>170</v>
      </c>
      <c r="H39" s="62" t="s">
        <v>169</v>
      </c>
      <c r="I39" s="62" t="s">
        <v>168</v>
      </c>
      <c r="J39" s="62"/>
      <c r="L39" s="62" t="s">
        <v>878</v>
      </c>
      <c r="M39" s="61" t="s">
        <v>217</v>
      </c>
      <c r="N39" s="61" t="s">
        <v>216</v>
      </c>
      <c r="P39" s="61"/>
      <c r="Q39" s="61"/>
      <c r="R39" s="61"/>
      <c r="T39" s="61"/>
      <c r="U39" s="61"/>
      <c r="V39" s="61"/>
    </row>
    <row r="40" spans="2:22" x14ac:dyDescent="0.25">
      <c r="B40" s="17">
        <v>17</v>
      </c>
      <c r="C40" s="25">
        <v>27</v>
      </c>
      <c r="D40" s="25" t="s">
        <v>167</v>
      </c>
      <c r="E40" s="25">
        <v>13</v>
      </c>
      <c r="F40" s="25" t="s">
        <v>147</v>
      </c>
      <c r="G40" s="25" t="s">
        <v>166</v>
      </c>
      <c r="H40" s="25"/>
      <c r="I40" s="22" t="s">
        <v>165</v>
      </c>
      <c r="J40" s="25" t="s">
        <v>134</v>
      </c>
      <c r="L40" s="25" t="s">
        <v>99</v>
      </c>
      <c r="M40" s="25" t="s">
        <v>71</v>
      </c>
      <c r="N40" s="24" t="s">
        <v>181</v>
      </c>
      <c r="P40" s="23" t="s">
        <v>180</v>
      </c>
      <c r="Q40" s="22" t="s">
        <v>522</v>
      </c>
      <c r="R40" s="22" t="s">
        <v>523</v>
      </c>
      <c r="T40" s="23"/>
      <c r="U40" s="22"/>
      <c r="V40" s="22"/>
    </row>
    <row r="41" spans="2:22" x14ac:dyDescent="0.25">
      <c r="B41" s="17">
        <v>18</v>
      </c>
      <c r="C41" s="25">
        <v>28</v>
      </c>
      <c r="D41" s="25" t="s">
        <v>164</v>
      </c>
      <c r="E41" s="25">
        <v>14</v>
      </c>
      <c r="F41" s="25" t="s">
        <v>148</v>
      </c>
      <c r="G41" s="25" t="s">
        <v>163</v>
      </c>
      <c r="H41" s="25" t="s">
        <v>162</v>
      </c>
      <c r="I41" s="22" t="s">
        <v>161</v>
      </c>
      <c r="J41" s="25" t="s">
        <v>134</v>
      </c>
      <c r="L41" s="25" t="s">
        <v>100</v>
      </c>
      <c r="M41" s="25" t="s">
        <v>71</v>
      </c>
      <c r="N41" s="24" t="s">
        <v>181</v>
      </c>
      <c r="P41" s="23" t="s">
        <v>186</v>
      </c>
      <c r="Q41" s="22" t="s">
        <v>522</v>
      </c>
      <c r="R41" s="22" t="s">
        <v>523</v>
      </c>
      <c r="T41" s="23"/>
      <c r="U41" s="22"/>
      <c r="V41" s="22"/>
    </row>
    <row r="42" spans="2:22" x14ac:dyDescent="0.25">
      <c r="B42" s="17">
        <v>19</v>
      </c>
      <c r="C42" s="25">
        <v>29</v>
      </c>
      <c r="D42" s="25" t="s">
        <v>160</v>
      </c>
      <c r="E42" s="25">
        <v>15</v>
      </c>
      <c r="F42" s="25" t="s">
        <v>149</v>
      </c>
      <c r="G42" s="25" t="s">
        <v>159</v>
      </c>
      <c r="H42" s="25" t="s">
        <v>158</v>
      </c>
      <c r="I42" s="25" t="s">
        <v>157</v>
      </c>
      <c r="J42" s="25" t="s">
        <v>134</v>
      </c>
      <c r="L42" s="25" t="s">
        <v>101</v>
      </c>
      <c r="M42" s="25" t="s">
        <v>71</v>
      </c>
      <c r="N42" s="24" t="s">
        <v>181</v>
      </c>
      <c r="P42" s="23" t="s">
        <v>180</v>
      </c>
      <c r="Q42" s="22" t="s">
        <v>522</v>
      </c>
      <c r="R42" s="22" t="s">
        <v>523</v>
      </c>
      <c r="T42" s="23"/>
      <c r="U42" s="22"/>
      <c r="V42" s="22"/>
    </row>
    <row r="43" spans="2:22" x14ac:dyDescent="0.25">
      <c r="B43" s="17">
        <v>20</v>
      </c>
      <c r="C43" s="62">
        <v>30</v>
      </c>
      <c r="D43" s="62" t="s">
        <v>156</v>
      </c>
      <c r="E43" s="62">
        <v>16</v>
      </c>
      <c r="F43" s="62" t="s">
        <v>155</v>
      </c>
      <c r="G43" s="62" t="s">
        <v>154</v>
      </c>
      <c r="H43" s="62"/>
      <c r="I43" s="62" t="s">
        <v>153</v>
      </c>
      <c r="J43" s="62"/>
      <c r="L43" s="62" t="s">
        <v>878</v>
      </c>
      <c r="M43" s="61" t="s">
        <v>217</v>
      </c>
      <c r="N43" s="61" t="s">
        <v>216</v>
      </c>
      <c r="P43" s="61"/>
      <c r="Q43" s="61"/>
      <c r="R43" s="61"/>
      <c r="T43" s="61"/>
      <c r="U43" s="61"/>
      <c r="V43" s="61"/>
    </row>
    <row r="46" spans="2:22" x14ac:dyDescent="0.25">
      <c r="L46"/>
    </row>
    <row r="47" spans="2:22" x14ac:dyDescent="0.25">
      <c r="C47" s="1" t="s">
        <v>611</v>
      </c>
      <c r="L47"/>
    </row>
    <row r="48" spans="2:22" x14ac:dyDescent="0.25">
      <c r="L48"/>
      <c r="P48" s="58"/>
      <c r="T48" s="58"/>
    </row>
    <row r="50" spans="13:14" x14ac:dyDescent="0.25">
      <c r="M50" t="s">
        <v>152</v>
      </c>
      <c r="N50" t="s">
        <v>151</v>
      </c>
    </row>
    <row r="51" spans="13:14" x14ac:dyDescent="0.25">
      <c r="M51" t="s">
        <v>243</v>
      </c>
      <c r="N51" t="s">
        <v>242</v>
      </c>
    </row>
  </sheetData>
  <hyperlinks>
    <hyperlink ref="C2" r:id="rId1" display="http://marcusjenkins.com/arduino-pinout-diagrams/" xr:uid="{5D7FC0C9-4A14-4EE1-8EE0-7AF3C1EF2460}"/>
    <hyperlink ref="C47" r:id="rId2" xr:uid="{A5A89CC5-1F65-4C45-A883-A1EE251E9536}"/>
  </hyperlinks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2E41D-05F3-4A5E-94B2-8F48CD9B434F}">
  <sheetPr codeName="Sheet9"/>
  <dimension ref="B2:V51"/>
  <sheetViews>
    <sheetView tabSelected="1" zoomScaleNormal="100" workbookViewId="0"/>
  </sheetViews>
  <sheetFormatPr defaultRowHeight="15" x14ac:dyDescent="0.25"/>
  <cols>
    <col min="4" max="4" width="6.42578125" bestFit="1" customWidth="1"/>
    <col min="5" max="5" width="8.7109375" bestFit="1" customWidth="1"/>
    <col min="6" max="6" width="9.5703125" bestFit="1" customWidth="1"/>
    <col min="7" max="7" width="10.28515625" bestFit="1" customWidth="1"/>
    <col min="8" max="8" width="14" bestFit="1" customWidth="1"/>
    <col min="9" max="9" width="9.5703125" bestFit="1" customWidth="1"/>
    <col min="10" max="10" width="9.5703125" customWidth="1"/>
    <col min="11" max="11" width="3.140625" customWidth="1"/>
    <col min="12" max="12" width="5.28515625" style="17" bestFit="1" customWidth="1"/>
    <col min="13" max="13" width="11.85546875" bestFit="1" customWidth="1"/>
    <col min="14" max="14" width="35.140625" bestFit="1" customWidth="1"/>
    <col min="15" max="15" width="2" customWidth="1"/>
    <col min="16" max="16" width="9.5703125" customWidth="1"/>
    <col min="17" max="17" width="10.140625" bestFit="1" customWidth="1"/>
    <col min="18" max="18" width="33.140625" bestFit="1" customWidth="1"/>
    <col min="19" max="19" width="2.7109375" customWidth="1"/>
    <col min="20" max="21" width="10.140625" bestFit="1" customWidth="1"/>
    <col min="22" max="22" width="20.42578125" bestFit="1" customWidth="1"/>
    <col min="23" max="23" width="11.85546875" bestFit="1" customWidth="1"/>
  </cols>
  <sheetData>
    <row r="2" spans="2:22" x14ac:dyDescent="0.25">
      <c r="C2" s="1" t="s">
        <v>460</v>
      </c>
    </row>
    <row r="13" spans="2:22" x14ac:dyDescent="0.25">
      <c r="C13" s="4" t="s">
        <v>253</v>
      </c>
      <c r="D13" s="4" t="s">
        <v>252</v>
      </c>
      <c r="E13" s="4" t="s">
        <v>330</v>
      </c>
      <c r="F13" s="4" t="s">
        <v>331</v>
      </c>
      <c r="G13" s="4" t="s">
        <v>128</v>
      </c>
      <c r="H13" s="4" t="s">
        <v>251</v>
      </c>
      <c r="I13" s="4" t="s">
        <v>250</v>
      </c>
      <c r="J13" s="4"/>
      <c r="L13" s="17" t="s">
        <v>900</v>
      </c>
    </row>
    <row r="14" spans="2:22" x14ac:dyDescent="0.25">
      <c r="B14" s="17">
        <v>1</v>
      </c>
      <c r="C14" s="36">
        <v>1</v>
      </c>
      <c r="D14" s="36" t="s">
        <v>249</v>
      </c>
      <c r="E14" s="36">
        <v>17</v>
      </c>
      <c r="F14" s="36" t="s">
        <v>248</v>
      </c>
      <c r="G14" s="36"/>
      <c r="H14" s="36" t="s">
        <v>247</v>
      </c>
      <c r="I14" s="36" t="s">
        <v>246</v>
      </c>
      <c r="J14" s="36"/>
      <c r="L14" s="36" t="s">
        <v>274</v>
      </c>
      <c r="M14" s="37"/>
      <c r="N14" s="37" t="s">
        <v>275</v>
      </c>
      <c r="P14" s="36"/>
      <c r="Q14" s="36"/>
      <c r="R14" s="36"/>
      <c r="T14" s="36"/>
      <c r="U14" s="36"/>
      <c r="V14" s="36"/>
    </row>
    <row r="15" spans="2:22" x14ac:dyDescent="0.25">
      <c r="B15" s="17"/>
      <c r="C15" s="27">
        <v>2</v>
      </c>
      <c r="D15" s="27" t="s">
        <v>245</v>
      </c>
      <c r="E15" s="32" t="s">
        <v>180</v>
      </c>
      <c r="F15" s="32" t="s">
        <v>180</v>
      </c>
      <c r="G15" s="32" t="s">
        <v>180</v>
      </c>
      <c r="H15" s="32" t="s">
        <v>180</v>
      </c>
      <c r="I15" s="32" t="s">
        <v>180</v>
      </c>
      <c r="J15" s="32"/>
      <c r="L15" s="32" t="s">
        <v>180</v>
      </c>
      <c r="M15" s="32" t="s">
        <v>180</v>
      </c>
      <c r="N15" s="32" t="s">
        <v>180</v>
      </c>
      <c r="P15" s="32" t="s">
        <v>180</v>
      </c>
      <c r="Q15" s="32" t="s">
        <v>180</v>
      </c>
      <c r="R15" s="32" t="s">
        <v>180</v>
      </c>
      <c r="T15" s="32"/>
      <c r="U15" s="32"/>
      <c r="V15" s="32"/>
    </row>
    <row r="16" spans="2:22" x14ac:dyDescent="0.25">
      <c r="B16" s="17"/>
      <c r="C16" s="27">
        <v>3</v>
      </c>
      <c r="D16" s="27" t="s">
        <v>244</v>
      </c>
      <c r="E16" s="27">
        <v>20</v>
      </c>
      <c r="F16" s="32" t="s">
        <v>180</v>
      </c>
      <c r="G16" s="27" t="s">
        <v>244</v>
      </c>
      <c r="H16" s="32" t="s">
        <v>180</v>
      </c>
      <c r="I16" s="32" t="s">
        <v>180</v>
      </c>
      <c r="J16" s="32"/>
      <c r="L16" s="32" t="s">
        <v>180</v>
      </c>
      <c r="M16" s="32" t="s">
        <v>180</v>
      </c>
      <c r="N16" s="32" t="s">
        <v>180</v>
      </c>
      <c r="P16" s="32" t="s">
        <v>180</v>
      </c>
      <c r="Q16" s="32" t="s">
        <v>180</v>
      </c>
      <c r="R16" s="32" t="s">
        <v>180</v>
      </c>
      <c r="T16" s="32"/>
      <c r="U16" s="32"/>
      <c r="V16" s="32"/>
    </row>
    <row r="17" spans="2:22" x14ac:dyDescent="0.25">
      <c r="B17" s="17">
        <v>2</v>
      </c>
      <c r="C17" s="19">
        <v>4</v>
      </c>
      <c r="D17" s="19" t="s">
        <v>241</v>
      </c>
      <c r="E17" s="19">
        <v>23</v>
      </c>
      <c r="F17" s="19" t="s">
        <v>240</v>
      </c>
      <c r="G17" s="19" t="s">
        <v>239</v>
      </c>
      <c r="H17" s="19"/>
      <c r="I17" s="18" t="s">
        <v>238</v>
      </c>
      <c r="J17" s="18"/>
      <c r="L17" s="19"/>
      <c r="M17" s="18" t="s">
        <v>516</v>
      </c>
      <c r="N17" s="18" t="s">
        <v>150</v>
      </c>
      <c r="P17" s="18"/>
      <c r="Q17" s="18"/>
      <c r="R17" s="18"/>
      <c r="T17" s="18"/>
      <c r="U17" s="18"/>
      <c r="V17" s="18"/>
    </row>
    <row r="18" spans="2:22" x14ac:dyDescent="0.25">
      <c r="B18" s="17">
        <v>3</v>
      </c>
      <c r="C18" s="19">
        <v>5</v>
      </c>
      <c r="D18" s="19" t="s">
        <v>237</v>
      </c>
      <c r="E18" s="19">
        <v>24</v>
      </c>
      <c r="F18" s="19" t="s">
        <v>236</v>
      </c>
      <c r="G18" s="19" t="s">
        <v>235</v>
      </c>
      <c r="H18" s="19"/>
      <c r="I18" s="18" t="s">
        <v>234</v>
      </c>
      <c r="J18" s="18"/>
      <c r="L18" s="19"/>
      <c r="M18" s="18" t="s">
        <v>516</v>
      </c>
      <c r="N18" s="18" t="s">
        <v>150</v>
      </c>
      <c r="P18" s="18"/>
      <c r="Q18" s="18"/>
      <c r="R18" s="18"/>
      <c r="T18" s="18"/>
      <c r="U18" s="18"/>
      <c r="V18" s="18"/>
    </row>
    <row r="19" spans="2:22" x14ac:dyDescent="0.25">
      <c r="B19" s="17">
        <v>4</v>
      </c>
      <c r="C19" s="62">
        <v>6</v>
      </c>
      <c r="D19" s="62" t="s">
        <v>233</v>
      </c>
      <c r="E19" s="62">
        <v>25</v>
      </c>
      <c r="F19" s="62" t="s">
        <v>232</v>
      </c>
      <c r="G19" s="62" t="s">
        <v>231</v>
      </c>
      <c r="H19" s="62"/>
      <c r="I19" s="62" t="s">
        <v>230</v>
      </c>
      <c r="J19" s="62"/>
      <c r="L19" s="62" t="s">
        <v>878</v>
      </c>
      <c r="M19" s="61" t="s">
        <v>217</v>
      </c>
      <c r="N19" s="61" t="s">
        <v>216</v>
      </c>
      <c r="P19" s="61"/>
      <c r="Q19" s="61"/>
      <c r="R19" s="61"/>
      <c r="T19" s="61"/>
      <c r="U19" s="61"/>
      <c r="V19" s="61"/>
    </row>
    <row r="20" spans="2:22" x14ac:dyDescent="0.25">
      <c r="B20" s="17">
        <v>5</v>
      </c>
      <c r="C20" s="62">
        <v>7</v>
      </c>
      <c r="D20" s="62" t="s">
        <v>229</v>
      </c>
      <c r="E20" s="62">
        <v>26</v>
      </c>
      <c r="F20" s="62" t="s">
        <v>228</v>
      </c>
      <c r="G20" s="62" t="s">
        <v>227</v>
      </c>
      <c r="H20" s="62"/>
      <c r="I20" s="62" t="s">
        <v>226</v>
      </c>
      <c r="J20" s="62"/>
      <c r="L20" s="62" t="s">
        <v>878</v>
      </c>
      <c r="M20" s="61" t="s">
        <v>217</v>
      </c>
      <c r="N20" s="61" t="s">
        <v>216</v>
      </c>
      <c r="P20" s="61"/>
      <c r="Q20" s="61"/>
      <c r="R20" s="61"/>
      <c r="T20" s="61"/>
      <c r="U20" s="61"/>
      <c r="V20" s="61"/>
    </row>
    <row r="21" spans="2:22" x14ac:dyDescent="0.25">
      <c r="B21" s="17">
        <v>6</v>
      </c>
      <c r="C21" s="29">
        <v>8</v>
      </c>
      <c r="D21" s="29" t="s">
        <v>9</v>
      </c>
      <c r="E21" s="29">
        <v>27</v>
      </c>
      <c r="F21" s="29" t="s">
        <v>225</v>
      </c>
      <c r="G21" s="29" t="s">
        <v>224</v>
      </c>
      <c r="H21" s="29" t="s">
        <v>5</v>
      </c>
      <c r="I21" s="28" t="s">
        <v>223</v>
      </c>
      <c r="J21" s="28"/>
      <c r="L21" s="29" t="s">
        <v>5</v>
      </c>
      <c r="M21" s="28" t="s">
        <v>217</v>
      </c>
      <c r="N21" s="28" t="s">
        <v>216</v>
      </c>
      <c r="P21" s="29"/>
      <c r="Q21" s="29"/>
      <c r="R21" s="28"/>
      <c r="T21" s="29"/>
      <c r="U21" s="29"/>
      <c r="V21" s="28"/>
    </row>
    <row r="22" spans="2:22" x14ac:dyDescent="0.25">
      <c r="B22" s="17">
        <v>7</v>
      </c>
      <c r="C22" s="29">
        <v>9</v>
      </c>
      <c r="D22" s="29" t="s">
        <v>8</v>
      </c>
      <c r="E22" s="29">
        <v>28</v>
      </c>
      <c r="F22" s="29" t="s">
        <v>222</v>
      </c>
      <c r="G22" s="29" t="s">
        <v>221</v>
      </c>
      <c r="H22" s="29" t="s">
        <v>4</v>
      </c>
      <c r="I22" s="28" t="s">
        <v>220</v>
      </c>
      <c r="J22" s="28"/>
      <c r="L22" s="29" t="s">
        <v>4</v>
      </c>
      <c r="M22" s="28" t="s">
        <v>217</v>
      </c>
      <c r="N22" s="28" t="s">
        <v>216</v>
      </c>
      <c r="P22" s="29"/>
      <c r="Q22" s="29"/>
      <c r="R22" s="28"/>
      <c r="T22" s="29"/>
      <c r="U22" s="29"/>
      <c r="V22" s="28"/>
    </row>
    <row r="23" spans="2:22" x14ac:dyDescent="0.25">
      <c r="B23" s="17">
        <v>8</v>
      </c>
      <c r="C23" s="19">
        <v>10</v>
      </c>
      <c r="D23" s="19" t="s">
        <v>215</v>
      </c>
      <c r="E23" s="19">
        <v>19</v>
      </c>
      <c r="F23" s="19"/>
      <c r="G23" s="19" t="s">
        <v>214</v>
      </c>
      <c r="H23" s="19"/>
      <c r="I23" s="18"/>
      <c r="J23" s="18"/>
      <c r="L23" s="19"/>
      <c r="M23" s="18" t="s">
        <v>516</v>
      </c>
      <c r="N23" s="18" t="s">
        <v>150</v>
      </c>
      <c r="P23" s="18"/>
      <c r="Q23" s="18"/>
      <c r="R23" s="18"/>
      <c r="T23" s="18"/>
      <c r="U23" s="18"/>
      <c r="V23" s="18"/>
    </row>
    <row r="24" spans="2:22" x14ac:dyDescent="0.25">
      <c r="B24" s="17">
        <v>9</v>
      </c>
      <c r="C24" s="19">
        <v>11</v>
      </c>
      <c r="D24" s="19" t="s">
        <v>213</v>
      </c>
      <c r="E24" s="19">
        <v>22</v>
      </c>
      <c r="F24" s="19"/>
      <c r="G24" s="19" t="s">
        <v>212</v>
      </c>
      <c r="H24" s="19"/>
      <c r="I24" s="18"/>
      <c r="J24" s="18"/>
      <c r="L24" s="19"/>
      <c r="M24" s="18" t="s">
        <v>516</v>
      </c>
      <c r="N24" s="18" t="s">
        <v>150</v>
      </c>
      <c r="P24" s="18"/>
      <c r="Q24" s="18"/>
      <c r="R24" s="18"/>
      <c r="T24" s="18"/>
      <c r="U24" s="18"/>
      <c r="V24" s="18"/>
    </row>
    <row r="25" spans="2:22" x14ac:dyDescent="0.25">
      <c r="B25" s="17"/>
      <c r="C25" s="27">
        <v>12</v>
      </c>
      <c r="D25" s="27" t="s">
        <v>211</v>
      </c>
      <c r="E25" s="32" t="s">
        <v>180</v>
      </c>
      <c r="F25" s="32" t="s">
        <v>180</v>
      </c>
      <c r="G25" s="32" t="s">
        <v>180</v>
      </c>
      <c r="H25" s="32" t="s">
        <v>180</v>
      </c>
      <c r="I25" s="32" t="s">
        <v>180</v>
      </c>
      <c r="J25" s="32"/>
      <c r="L25" s="32" t="s">
        <v>180</v>
      </c>
      <c r="M25" s="32" t="s">
        <v>180</v>
      </c>
      <c r="N25" s="32" t="s">
        <v>180</v>
      </c>
      <c r="P25" s="32" t="s">
        <v>180</v>
      </c>
      <c r="Q25" s="32" t="s">
        <v>180</v>
      </c>
      <c r="R25" s="32" t="s">
        <v>180</v>
      </c>
      <c r="T25" s="32"/>
      <c r="U25" s="32"/>
      <c r="V25" s="32"/>
    </row>
    <row r="26" spans="2:22" x14ac:dyDescent="0.25">
      <c r="B26" s="17"/>
      <c r="C26" s="27">
        <v>13</v>
      </c>
      <c r="D26" s="27" t="s">
        <v>202</v>
      </c>
      <c r="E26" s="27">
        <v>29</v>
      </c>
      <c r="F26" s="27" t="s">
        <v>203</v>
      </c>
      <c r="G26" s="27" t="s">
        <v>202</v>
      </c>
      <c r="H26" s="32" t="s">
        <v>180</v>
      </c>
      <c r="I26" s="26" t="s">
        <v>201</v>
      </c>
      <c r="J26" s="26"/>
      <c r="L26" s="32" t="s">
        <v>180</v>
      </c>
      <c r="M26" s="32" t="s">
        <v>180</v>
      </c>
      <c r="N26" s="32" t="s">
        <v>180</v>
      </c>
      <c r="P26" s="32" t="s">
        <v>180</v>
      </c>
      <c r="Q26" s="32" t="s">
        <v>180</v>
      </c>
      <c r="R26" s="32" t="s">
        <v>180</v>
      </c>
      <c r="T26" s="32"/>
      <c r="U26" s="32"/>
      <c r="V26" s="32"/>
    </row>
    <row r="27" spans="2:22" x14ac:dyDescent="0.25">
      <c r="B27" s="17"/>
      <c r="C27" s="27">
        <v>14</v>
      </c>
      <c r="D27" s="27" t="s">
        <v>96</v>
      </c>
      <c r="E27" s="32" t="s">
        <v>180</v>
      </c>
      <c r="F27" s="32" t="s">
        <v>180</v>
      </c>
      <c r="G27" s="32" t="s">
        <v>180</v>
      </c>
      <c r="H27" s="32" t="s">
        <v>180</v>
      </c>
      <c r="I27" s="32" t="s">
        <v>180</v>
      </c>
      <c r="J27" s="32"/>
      <c r="L27" s="32" t="s">
        <v>180</v>
      </c>
      <c r="M27" s="32" t="s">
        <v>180</v>
      </c>
      <c r="N27" s="32" t="s">
        <v>180</v>
      </c>
      <c r="P27" s="32" t="s">
        <v>180</v>
      </c>
      <c r="Q27" s="32" t="s">
        <v>180</v>
      </c>
      <c r="R27" s="32" t="s">
        <v>180</v>
      </c>
      <c r="T27" s="32"/>
      <c r="U27" s="32"/>
      <c r="V27" s="32"/>
    </row>
    <row r="28" spans="2:22" x14ac:dyDescent="0.25">
      <c r="B28" s="17"/>
      <c r="C28" s="27">
        <v>15</v>
      </c>
      <c r="D28" s="27" t="s">
        <v>210</v>
      </c>
      <c r="E28" s="32" t="s">
        <v>180</v>
      </c>
      <c r="F28" s="32" t="s">
        <v>180</v>
      </c>
      <c r="G28" s="32" t="s">
        <v>180</v>
      </c>
      <c r="H28" s="32" t="s">
        <v>180</v>
      </c>
      <c r="I28" s="32" t="s">
        <v>180</v>
      </c>
      <c r="J28" s="32"/>
      <c r="L28" s="32" t="s">
        <v>180</v>
      </c>
      <c r="M28" s="32" t="s">
        <v>180</v>
      </c>
      <c r="N28" s="32" t="s">
        <v>180</v>
      </c>
      <c r="P28" s="32" t="s">
        <v>180</v>
      </c>
      <c r="Q28" s="32" t="s">
        <v>180</v>
      </c>
      <c r="R28" s="32" t="s">
        <v>180</v>
      </c>
      <c r="T28" s="32"/>
      <c r="U28" s="32"/>
      <c r="V28" s="32"/>
    </row>
    <row r="29" spans="2:22" x14ac:dyDescent="0.25">
      <c r="B29" s="17"/>
      <c r="C29" s="27">
        <v>16</v>
      </c>
      <c r="D29" s="27" t="s">
        <v>208</v>
      </c>
      <c r="E29" s="27">
        <v>31</v>
      </c>
      <c r="F29" s="27" t="s">
        <v>209</v>
      </c>
      <c r="G29" s="27" t="s">
        <v>208</v>
      </c>
      <c r="H29" s="32" t="s">
        <v>180</v>
      </c>
      <c r="I29" s="26" t="s">
        <v>207</v>
      </c>
      <c r="J29" s="26"/>
      <c r="L29" s="32" t="s">
        <v>180</v>
      </c>
      <c r="M29" s="27" t="s">
        <v>205</v>
      </c>
      <c r="N29" s="38" t="s">
        <v>292</v>
      </c>
      <c r="P29" s="32" t="s">
        <v>180</v>
      </c>
      <c r="Q29" s="32" t="s">
        <v>180</v>
      </c>
      <c r="R29" s="32" t="s">
        <v>180</v>
      </c>
      <c r="T29" s="32"/>
      <c r="U29" s="32"/>
      <c r="V29" s="32"/>
    </row>
    <row r="30" spans="2:22" x14ac:dyDescent="0.25">
      <c r="B30" s="17"/>
      <c r="C30" s="27">
        <v>17</v>
      </c>
      <c r="D30" s="27" t="s">
        <v>205</v>
      </c>
      <c r="E30" s="27">
        <v>30</v>
      </c>
      <c r="F30" s="27" t="s">
        <v>206</v>
      </c>
      <c r="G30" s="27" t="s">
        <v>205</v>
      </c>
      <c r="H30" s="32" t="s">
        <v>180</v>
      </c>
      <c r="I30" s="26" t="s">
        <v>204</v>
      </c>
      <c r="J30" s="26"/>
      <c r="L30" s="32" t="s">
        <v>180</v>
      </c>
      <c r="M30" s="27" t="s">
        <v>208</v>
      </c>
      <c r="N30" s="38" t="s">
        <v>292</v>
      </c>
      <c r="P30" s="32" t="s">
        <v>180</v>
      </c>
      <c r="Q30" s="32" t="s">
        <v>180</v>
      </c>
      <c r="R30" s="32" t="s">
        <v>180</v>
      </c>
      <c r="T30" s="32"/>
      <c r="U30" s="32"/>
      <c r="V30" s="32"/>
    </row>
    <row r="31" spans="2:22" x14ac:dyDescent="0.25">
      <c r="B31" s="17"/>
      <c r="C31" s="27">
        <v>18</v>
      </c>
      <c r="D31" s="27" t="s">
        <v>202</v>
      </c>
      <c r="E31" s="27">
        <v>29</v>
      </c>
      <c r="F31" s="27" t="s">
        <v>203</v>
      </c>
      <c r="G31" s="27" t="s">
        <v>202</v>
      </c>
      <c r="H31" s="32" t="s">
        <v>180</v>
      </c>
      <c r="I31" s="26" t="s">
        <v>201</v>
      </c>
      <c r="J31" s="26"/>
      <c r="L31" s="32" t="s">
        <v>180</v>
      </c>
      <c r="M31" s="32" t="s">
        <v>180</v>
      </c>
      <c r="N31" s="32" t="s">
        <v>180</v>
      </c>
      <c r="P31" s="32" t="s">
        <v>180</v>
      </c>
      <c r="Q31" s="32" t="s">
        <v>180</v>
      </c>
      <c r="R31" s="32" t="s">
        <v>180</v>
      </c>
      <c r="T31" s="32"/>
      <c r="U31" s="32"/>
      <c r="V31" s="32"/>
    </row>
    <row r="32" spans="2:22" x14ac:dyDescent="0.25">
      <c r="B32" s="17"/>
      <c r="C32" s="27">
        <v>19</v>
      </c>
      <c r="D32" s="27" t="s">
        <v>96</v>
      </c>
      <c r="E32" s="32" t="s">
        <v>180</v>
      </c>
      <c r="F32" s="32" t="s">
        <v>180</v>
      </c>
      <c r="G32" s="32" t="s">
        <v>180</v>
      </c>
      <c r="H32" s="32" t="s">
        <v>180</v>
      </c>
      <c r="I32" s="32" t="s">
        <v>180</v>
      </c>
      <c r="J32" s="32"/>
      <c r="L32" s="32" t="s">
        <v>180</v>
      </c>
      <c r="M32" s="32" t="s">
        <v>180</v>
      </c>
      <c r="N32" s="32" t="s">
        <v>180</v>
      </c>
      <c r="P32" s="32" t="s">
        <v>180</v>
      </c>
      <c r="Q32" s="32" t="s">
        <v>180</v>
      </c>
      <c r="R32" s="32" t="s">
        <v>180</v>
      </c>
      <c r="T32" s="32"/>
      <c r="U32" s="32"/>
      <c r="V32" s="32"/>
    </row>
    <row r="33" spans="2:22" x14ac:dyDescent="0.25">
      <c r="B33" s="17">
        <v>10</v>
      </c>
      <c r="C33" s="62">
        <v>20</v>
      </c>
      <c r="D33" s="62" t="s">
        <v>200</v>
      </c>
      <c r="E33" s="62">
        <v>32</v>
      </c>
      <c r="F33" s="62" t="s">
        <v>199</v>
      </c>
      <c r="G33" s="62" t="s">
        <v>198</v>
      </c>
      <c r="H33" s="62"/>
      <c r="I33" s="62" t="s">
        <v>197</v>
      </c>
      <c r="J33" s="62"/>
      <c r="L33" s="62" t="s">
        <v>878</v>
      </c>
      <c r="M33" s="61" t="s">
        <v>217</v>
      </c>
      <c r="N33" s="61" t="s">
        <v>216</v>
      </c>
      <c r="P33" s="61"/>
      <c r="Q33" s="61"/>
      <c r="R33" s="61"/>
      <c r="T33" s="61"/>
      <c r="U33" s="61"/>
      <c r="V33" s="61"/>
    </row>
    <row r="34" spans="2:22" x14ac:dyDescent="0.25">
      <c r="B34" s="17">
        <v>11</v>
      </c>
      <c r="C34" s="25">
        <v>21</v>
      </c>
      <c r="D34" s="25" t="s">
        <v>196</v>
      </c>
      <c r="E34" s="25">
        <v>1</v>
      </c>
      <c r="F34" s="25" t="s">
        <v>195</v>
      </c>
      <c r="G34" s="25" t="s">
        <v>194</v>
      </c>
      <c r="H34" s="25" t="s">
        <v>193</v>
      </c>
      <c r="I34" s="25" t="s">
        <v>192</v>
      </c>
      <c r="J34" s="25" t="s">
        <v>134</v>
      </c>
      <c r="L34" s="25" t="s">
        <v>98</v>
      </c>
      <c r="M34" s="25" t="s">
        <v>71</v>
      </c>
      <c r="N34" s="24" t="s">
        <v>181</v>
      </c>
      <c r="P34" s="23" t="s">
        <v>186</v>
      </c>
      <c r="Q34" s="22" t="s">
        <v>522</v>
      </c>
      <c r="R34" s="22" t="s">
        <v>523</v>
      </c>
      <c r="T34" s="23"/>
      <c r="U34" s="22"/>
      <c r="V34" s="22"/>
    </row>
    <row r="35" spans="2:22" x14ac:dyDescent="0.25">
      <c r="B35" s="17">
        <v>12</v>
      </c>
      <c r="C35" s="25">
        <v>22</v>
      </c>
      <c r="D35" s="25" t="s">
        <v>191</v>
      </c>
      <c r="E35" s="25">
        <v>2</v>
      </c>
      <c r="F35" s="25" t="s">
        <v>190</v>
      </c>
      <c r="G35" s="25" t="s">
        <v>189</v>
      </c>
      <c r="H35" s="25" t="s">
        <v>188</v>
      </c>
      <c r="I35" s="22" t="s">
        <v>187</v>
      </c>
      <c r="J35" s="22"/>
      <c r="L35" s="25" t="s">
        <v>87</v>
      </c>
      <c r="M35" s="25" t="s">
        <v>71</v>
      </c>
      <c r="N35" s="24" t="s">
        <v>181</v>
      </c>
      <c r="P35" s="23"/>
      <c r="Q35" s="22"/>
      <c r="R35" s="22"/>
      <c r="T35" s="23"/>
      <c r="U35" s="22"/>
      <c r="V35" s="22"/>
    </row>
    <row r="36" spans="2:22" x14ac:dyDescent="0.25">
      <c r="B36" s="17">
        <v>13</v>
      </c>
      <c r="C36" s="34">
        <v>23</v>
      </c>
      <c r="D36" s="34" t="s">
        <v>185</v>
      </c>
      <c r="E36" s="34">
        <v>9</v>
      </c>
      <c r="F36" s="34" t="s">
        <v>145</v>
      </c>
      <c r="G36" s="34" t="s">
        <v>184</v>
      </c>
      <c r="H36" s="34" t="s">
        <v>183</v>
      </c>
      <c r="I36" s="34" t="s">
        <v>182</v>
      </c>
      <c r="J36" s="34" t="s">
        <v>134</v>
      </c>
      <c r="L36" s="34" t="s">
        <v>272</v>
      </c>
      <c r="M36" s="35"/>
      <c r="N36" s="35" t="s">
        <v>273</v>
      </c>
      <c r="P36" s="34"/>
      <c r="Q36" s="35"/>
      <c r="R36" s="35"/>
      <c r="T36" s="34"/>
      <c r="U36" s="35"/>
      <c r="V36" s="35"/>
    </row>
    <row r="37" spans="2:22" x14ac:dyDescent="0.25">
      <c r="B37" s="17">
        <v>14</v>
      </c>
      <c r="C37" s="34">
        <v>24</v>
      </c>
      <c r="D37" s="34" t="s">
        <v>179</v>
      </c>
      <c r="E37" s="34">
        <v>10</v>
      </c>
      <c r="F37" s="34" t="s">
        <v>146</v>
      </c>
      <c r="G37" s="34" t="s">
        <v>178</v>
      </c>
      <c r="H37" s="34" t="s">
        <v>177</v>
      </c>
      <c r="I37" s="34" t="s">
        <v>176</v>
      </c>
      <c r="J37" s="34" t="s">
        <v>134</v>
      </c>
      <c r="L37" s="34" t="s">
        <v>272</v>
      </c>
      <c r="M37" s="35"/>
      <c r="N37" s="35" t="s">
        <v>882</v>
      </c>
      <c r="P37" s="34"/>
      <c r="Q37" s="35"/>
      <c r="R37" s="35"/>
      <c r="T37" s="34"/>
      <c r="U37" s="35"/>
      <c r="V37" s="35"/>
    </row>
    <row r="38" spans="2:22" x14ac:dyDescent="0.25">
      <c r="B38" s="17">
        <v>15</v>
      </c>
      <c r="C38" s="62">
        <v>25</v>
      </c>
      <c r="D38" s="62" t="s">
        <v>175</v>
      </c>
      <c r="E38" s="62">
        <v>11</v>
      </c>
      <c r="F38" s="62" t="s">
        <v>174</v>
      </c>
      <c r="G38" s="62" t="s">
        <v>98</v>
      </c>
      <c r="H38" s="62"/>
      <c r="I38" s="62" t="s">
        <v>173</v>
      </c>
      <c r="J38" s="62"/>
      <c r="L38" s="62" t="s">
        <v>878</v>
      </c>
      <c r="M38" s="61" t="s">
        <v>217</v>
      </c>
      <c r="N38" s="61" t="s">
        <v>216</v>
      </c>
      <c r="P38" s="61"/>
      <c r="Q38" s="61"/>
      <c r="R38" s="61"/>
      <c r="T38" s="61"/>
      <c r="U38" s="61"/>
      <c r="V38" s="61"/>
    </row>
    <row r="39" spans="2:22" x14ac:dyDescent="0.25">
      <c r="B39" s="17">
        <v>16</v>
      </c>
      <c r="C39" s="62">
        <v>26</v>
      </c>
      <c r="D39" s="62" t="s">
        <v>172</v>
      </c>
      <c r="E39" s="62">
        <v>12</v>
      </c>
      <c r="F39" s="62" t="s">
        <v>171</v>
      </c>
      <c r="G39" s="62" t="s">
        <v>170</v>
      </c>
      <c r="H39" s="62" t="s">
        <v>169</v>
      </c>
      <c r="I39" s="62" t="s">
        <v>168</v>
      </c>
      <c r="J39" s="62"/>
      <c r="L39" s="62" t="s">
        <v>878</v>
      </c>
      <c r="M39" s="61" t="s">
        <v>217</v>
      </c>
      <c r="N39" s="61" t="s">
        <v>216</v>
      </c>
      <c r="P39" s="61"/>
      <c r="Q39" s="61"/>
      <c r="R39" s="61"/>
      <c r="T39" s="61"/>
      <c r="U39" s="61"/>
      <c r="V39" s="61"/>
    </row>
    <row r="40" spans="2:22" x14ac:dyDescent="0.25">
      <c r="B40" s="17">
        <v>17</v>
      </c>
      <c r="C40" s="25">
        <v>27</v>
      </c>
      <c r="D40" s="25" t="s">
        <v>167</v>
      </c>
      <c r="E40" s="25">
        <v>13</v>
      </c>
      <c r="F40" s="25" t="s">
        <v>147</v>
      </c>
      <c r="G40" s="25" t="s">
        <v>166</v>
      </c>
      <c r="H40" s="25"/>
      <c r="I40" s="22" t="s">
        <v>165</v>
      </c>
      <c r="J40" s="25" t="s">
        <v>134</v>
      </c>
      <c r="L40" s="25" t="s">
        <v>99</v>
      </c>
      <c r="M40" s="25" t="s">
        <v>71</v>
      </c>
      <c r="N40" s="24" t="s">
        <v>181</v>
      </c>
      <c r="P40" s="23" t="s">
        <v>180</v>
      </c>
      <c r="Q40" s="22" t="s">
        <v>522</v>
      </c>
      <c r="R40" s="22" t="s">
        <v>523</v>
      </c>
      <c r="T40" s="23"/>
      <c r="U40" s="22"/>
      <c r="V40" s="22"/>
    </row>
    <row r="41" spans="2:22" x14ac:dyDescent="0.25">
      <c r="B41" s="17">
        <v>18</v>
      </c>
      <c r="C41" s="25">
        <v>28</v>
      </c>
      <c r="D41" s="25" t="s">
        <v>164</v>
      </c>
      <c r="E41" s="25">
        <v>14</v>
      </c>
      <c r="F41" s="25" t="s">
        <v>148</v>
      </c>
      <c r="G41" s="25" t="s">
        <v>163</v>
      </c>
      <c r="H41" s="25" t="s">
        <v>162</v>
      </c>
      <c r="I41" s="22" t="s">
        <v>161</v>
      </c>
      <c r="J41" s="25" t="s">
        <v>134</v>
      </c>
      <c r="L41" s="25" t="s">
        <v>100</v>
      </c>
      <c r="M41" s="25" t="s">
        <v>71</v>
      </c>
      <c r="N41" s="24" t="s">
        <v>181</v>
      </c>
      <c r="P41" s="23" t="s">
        <v>186</v>
      </c>
      <c r="Q41" s="22" t="s">
        <v>522</v>
      </c>
      <c r="R41" s="22" t="s">
        <v>523</v>
      </c>
      <c r="T41" s="23"/>
      <c r="U41" s="22"/>
      <c r="V41" s="22"/>
    </row>
    <row r="42" spans="2:22" x14ac:dyDescent="0.25">
      <c r="B42" s="17">
        <v>19</v>
      </c>
      <c r="C42" s="25">
        <v>29</v>
      </c>
      <c r="D42" s="25" t="s">
        <v>160</v>
      </c>
      <c r="E42" s="25">
        <v>15</v>
      </c>
      <c r="F42" s="25" t="s">
        <v>149</v>
      </c>
      <c r="G42" s="25" t="s">
        <v>159</v>
      </c>
      <c r="H42" s="25" t="s">
        <v>158</v>
      </c>
      <c r="I42" s="25" t="s">
        <v>157</v>
      </c>
      <c r="J42" s="25" t="s">
        <v>134</v>
      </c>
      <c r="L42" s="25" t="s">
        <v>101</v>
      </c>
      <c r="M42" s="25" t="s">
        <v>71</v>
      </c>
      <c r="N42" s="24" t="s">
        <v>181</v>
      </c>
      <c r="P42" s="23" t="s">
        <v>180</v>
      </c>
      <c r="Q42" s="22" t="s">
        <v>522</v>
      </c>
      <c r="R42" s="22" t="s">
        <v>523</v>
      </c>
      <c r="T42" s="23"/>
      <c r="U42" s="22"/>
      <c r="V42" s="22"/>
    </row>
    <row r="43" spans="2:22" x14ac:dyDescent="0.25">
      <c r="B43" s="17">
        <v>20</v>
      </c>
      <c r="C43" s="62">
        <v>30</v>
      </c>
      <c r="D43" s="62" t="s">
        <v>156</v>
      </c>
      <c r="E43" s="62">
        <v>16</v>
      </c>
      <c r="F43" s="62" t="s">
        <v>155</v>
      </c>
      <c r="G43" s="62" t="s">
        <v>154</v>
      </c>
      <c r="H43" s="62"/>
      <c r="I43" s="62" t="s">
        <v>153</v>
      </c>
      <c r="J43" s="62"/>
      <c r="L43" s="62" t="s">
        <v>878</v>
      </c>
      <c r="M43" s="61" t="s">
        <v>217</v>
      </c>
      <c r="N43" s="61" t="s">
        <v>216</v>
      </c>
      <c r="P43" s="61"/>
      <c r="Q43" s="61"/>
      <c r="R43" s="61"/>
      <c r="T43" s="61"/>
      <c r="U43" s="61"/>
      <c r="V43" s="61"/>
    </row>
    <row r="46" spans="2:22" x14ac:dyDescent="0.25">
      <c r="L46"/>
    </row>
    <row r="47" spans="2:22" x14ac:dyDescent="0.25">
      <c r="C47" s="1" t="s">
        <v>611</v>
      </c>
      <c r="L47"/>
    </row>
    <row r="48" spans="2:22" x14ac:dyDescent="0.25">
      <c r="L48"/>
      <c r="P48" s="58"/>
      <c r="T48" s="58"/>
    </row>
    <row r="50" spans="13:14" x14ac:dyDescent="0.25">
      <c r="M50" t="s">
        <v>152</v>
      </c>
      <c r="N50" t="s">
        <v>151</v>
      </c>
    </row>
    <row r="51" spans="13:14" x14ac:dyDescent="0.25">
      <c r="M51" t="s">
        <v>243</v>
      </c>
      <c r="N51" t="s">
        <v>242</v>
      </c>
    </row>
  </sheetData>
  <hyperlinks>
    <hyperlink ref="C2" r:id="rId1" display="http://marcusjenkins.com/arduino-pinout-diagrams/" xr:uid="{8A5F62D8-4053-4324-9375-D309E48C4ACD}"/>
    <hyperlink ref="C47" r:id="rId2" xr:uid="{E90F5CAC-8D46-4B40-85E7-01C9E27C0B20}"/>
  </hyperlinks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3210C-4C45-4694-A28B-7E550BD47AC9}">
  <sheetPr codeName="Sheet10"/>
  <dimension ref="B3:V46"/>
  <sheetViews>
    <sheetView zoomScaleNormal="100" workbookViewId="0"/>
  </sheetViews>
  <sheetFormatPr defaultRowHeight="15" x14ac:dyDescent="0.25"/>
  <cols>
    <col min="3" max="3" width="6" bestFit="1" customWidth="1"/>
    <col min="4" max="4" width="6.42578125" bestFit="1" customWidth="1"/>
    <col min="5" max="5" width="9.42578125" bestFit="1" customWidth="1"/>
    <col min="6" max="6" width="9.28515625" bestFit="1" customWidth="1"/>
    <col min="7" max="7" width="10.28515625" bestFit="1" customWidth="1"/>
    <col min="8" max="8" width="14" bestFit="1" customWidth="1"/>
    <col min="9" max="9" width="9.5703125" bestFit="1" customWidth="1"/>
    <col min="10" max="10" width="9.5703125" customWidth="1"/>
    <col min="11" max="11" width="3.28515625" customWidth="1"/>
    <col min="12" max="12" width="5.28515625" bestFit="1" customWidth="1"/>
    <col min="13" max="13" width="11.28515625" bestFit="1" customWidth="1"/>
    <col min="14" max="14" width="33.140625" bestFit="1" customWidth="1"/>
    <col min="15" max="15" width="2.42578125" customWidth="1"/>
    <col min="16" max="16" width="4.5703125" bestFit="1" customWidth="1"/>
    <col min="18" max="18" width="33.140625" bestFit="1" customWidth="1"/>
    <col min="19" max="19" width="2.7109375" customWidth="1"/>
    <col min="20" max="20" width="4.5703125" bestFit="1" customWidth="1"/>
    <col min="22" max="22" width="19.7109375" bestFit="1" customWidth="1"/>
  </cols>
  <sheetData>
    <row r="3" spans="2:22" x14ac:dyDescent="0.25">
      <c r="B3" s="17"/>
      <c r="C3" s="4" t="s">
        <v>253</v>
      </c>
      <c r="D3" s="4" t="s">
        <v>252</v>
      </c>
      <c r="E3" s="4" t="s">
        <v>330</v>
      </c>
      <c r="F3" s="4" t="s">
        <v>331</v>
      </c>
      <c r="G3" s="4" t="s">
        <v>128</v>
      </c>
      <c r="H3" s="4" t="s">
        <v>251</v>
      </c>
      <c r="I3" s="4" t="s">
        <v>250</v>
      </c>
      <c r="J3" s="4"/>
      <c r="L3" s="17"/>
    </row>
    <row r="4" spans="2:22" x14ac:dyDescent="0.25">
      <c r="B4" s="17">
        <v>1</v>
      </c>
      <c r="C4" s="21">
        <v>1</v>
      </c>
      <c r="D4" s="21" t="s">
        <v>304</v>
      </c>
      <c r="E4" s="21">
        <v>25</v>
      </c>
      <c r="F4" s="21" t="s">
        <v>332</v>
      </c>
      <c r="G4" s="21" t="s">
        <v>386</v>
      </c>
      <c r="H4" s="21"/>
      <c r="I4" s="21"/>
      <c r="J4" s="21"/>
      <c r="L4" s="20"/>
      <c r="M4" s="20"/>
      <c r="N4" s="20"/>
      <c r="P4" s="20"/>
      <c r="Q4" s="20"/>
      <c r="R4" s="20"/>
      <c r="T4" s="20"/>
      <c r="U4" s="20"/>
      <c r="V4" s="20"/>
    </row>
    <row r="5" spans="2:22" x14ac:dyDescent="0.25">
      <c r="B5" s="17">
        <v>2</v>
      </c>
      <c r="C5" s="21">
        <v>2</v>
      </c>
      <c r="D5" s="21" t="s">
        <v>305</v>
      </c>
      <c r="E5" s="41">
        <v>26</v>
      </c>
      <c r="F5" s="21" t="s">
        <v>333</v>
      </c>
      <c r="G5" s="41"/>
      <c r="H5" s="41" t="s">
        <v>387</v>
      </c>
      <c r="I5" s="41"/>
      <c r="J5" s="41"/>
      <c r="L5" s="21"/>
      <c r="M5" s="20"/>
      <c r="N5" s="20"/>
      <c r="P5" s="40"/>
      <c r="Q5" s="40"/>
      <c r="R5" s="40"/>
      <c r="T5" s="40"/>
      <c r="U5" s="40"/>
      <c r="V5" s="40"/>
    </row>
    <row r="6" spans="2:22" x14ac:dyDescent="0.25">
      <c r="B6" s="17">
        <v>3</v>
      </c>
      <c r="C6" s="21">
        <v>3</v>
      </c>
      <c r="D6" s="21" t="s">
        <v>306</v>
      </c>
      <c r="E6" s="21">
        <v>27</v>
      </c>
      <c r="F6" s="21" t="s">
        <v>334</v>
      </c>
      <c r="G6" s="21"/>
      <c r="H6" s="21" t="s">
        <v>374</v>
      </c>
      <c r="I6" s="41"/>
      <c r="J6" s="41"/>
      <c r="L6" s="21"/>
      <c r="M6" s="20"/>
      <c r="N6" s="20"/>
      <c r="P6" s="40"/>
      <c r="Q6" s="40"/>
      <c r="R6" s="40"/>
      <c r="T6" s="40"/>
      <c r="U6" s="40"/>
      <c r="V6" s="40"/>
    </row>
    <row r="7" spans="2:22" x14ac:dyDescent="0.25">
      <c r="B7" s="17">
        <v>4</v>
      </c>
      <c r="C7" s="21">
        <v>4</v>
      </c>
      <c r="D7" s="21" t="s">
        <v>307</v>
      </c>
      <c r="E7" s="41">
        <v>28</v>
      </c>
      <c r="F7" s="21" t="s">
        <v>335</v>
      </c>
      <c r="G7" s="21"/>
      <c r="H7" s="21" t="s">
        <v>375</v>
      </c>
      <c r="I7" s="21"/>
      <c r="J7" s="21"/>
      <c r="L7" s="21"/>
      <c r="M7" s="20"/>
      <c r="N7" s="20"/>
      <c r="P7" s="20"/>
      <c r="Q7" s="20"/>
      <c r="R7" s="20"/>
      <c r="T7" s="20"/>
      <c r="U7" s="20"/>
      <c r="V7" s="20"/>
    </row>
    <row r="8" spans="2:22" x14ac:dyDescent="0.25">
      <c r="B8" s="17">
        <v>5</v>
      </c>
      <c r="C8" s="21">
        <v>5</v>
      </c>
      <c r="D8" s="21" t="s">
        <v>308</v>
      </c>
      <c r="E8" s="21">
        <v>29</v>
      </c>
      <c r="F8" s="21" t="s">
        <v>336</v>
      </c>
      <c r="G8" s="21"/>
      <c r="H8" s="21" t="s">
        <v>389</v>
      </c>
      <c r="I8" s="21"/>
      <c r="J8" s="21" t="s">
        <v>134</v>
      </c>
      <c r="L8" s="20"/>
      <c r="M8" s="20"/>
      <c r="N8" s="20"/>
      <c r="P8" s="20"/>
      <c r="Q8" s="20"/>
      <c r="R8" s="20"/>
      <c r="T8" s="20"/>
      <c r="U8" s="20"/>
      <c r="V8" s="20"/>
    </row>
    <row r="9" spans="2:22" x14ac:dyDescent="0.25">
      <c r="B9" s="17">
        <v>6</v>
      </c>
      <c r="C9" s="48">
        <v>6</v>
      </c>
      <c r="D9" s="48" t="s">
        <v>309</v>
      </c>
      <c r="E9" s="49">
        <v>30</v>
      </c>
      <c r="F9" s="48" t="s">
        <v>337</v>
      </c>
      <c r="G9" s="48"/>
      <c r="H9" s="48" t="s">
        <v>364</v>
      </c>
      <c r="I9" s="48"/>
      <c r="J9" s="48" t="s">
        <v>134</v>
      </c>
      <c r="L9" s="50" t="s">
        <v>205</v>
      </c>
      <c r="M9" s="50" t="s">
        <v>461</v>
      </c>
      <c r="N9" s="50" t="s">
        <v>292</v>
      </c>
      <c r="P9" s="50"/>
      <c r="Q9" s="50"/>
      <c r="R9" s="50"/>
      <c r="T9" s="50"/>
      <c r="U9" s="50"/>
      <c r="V9" s="50"/>
    </row>
    <row r="10" spans="2:22" x14ac:dyDescent="0.25">
      <c r="B10" s="17">
        <v>7</v>
      </c>
      <c r="C10" s="48">
        <v>7</v>
      </c>
      <c r="D10" s="48" t="s">
        <v>310</v>
      </c>
      <c r="E10" s="48">
        <v>31</v>
      </c>
      <c r="F10" s="48" t="s">
        <v>338</v>
      </c>
      <c r="G10" s="48"/>
      <c r="H10" s="48" t="s">
        <v>365</v>
      </c>
      <c r="I10" s="48"/>
      <c r="J10" s="48" t="s">
        <v>134</v>
      </c>
      <c r="L10" s="50" t="s">
        <v>208</v>
      </c>
      <c r="M10" s="50" t="s">
        <v>461</v>
      </c>
      <c r="N10" s="50" t="s">
        <v>292</v>
      </c>
      <c r="P10" s="50"/>
      <c r="Q10" s="50"/>
      <c r="R10" s="50"/>
      <c r="T10" s="50"/>
      <c r="U10" s="50"/>
      <c r="V10" s="50"/>
    </row>
    <row r="11" spans="2:22" x14ac:dyDescent="0.25">
      <c r="B11" s="17">
        <v>8</v>
      </c>
      <c r="C11" s="21">
        <v>8</v>
      </c>
      <c r="D11" s="21" t="s">
        <v>311</v>
      </c>
      <c r="E11" s="41">
        <v>32</v>
      </c>
      <c r="F11" s="21" t="s">
        <v>339</v>
      </c>
      <c r="G11" s="21" t="s">
        <v>378</v>
      </c>
      <c r="H11" s="21"/>
      <c r="I11" s="21"/>
      <c r="J11" s="21"/>
      <c r="L11" s="20"/>
      <c r="M11" s="20"/>
      <c r="N11" s="20"/>
      <c r="P11" s="20"/>
      <c r="Q11" s="20"/>
      <c r="R11" s="20"/>
      <c r="T11" s="20"/>
      <c r="U11" s="20"/>
      <c r="V11" s="20"/>
    </row>
    <row r="12" spans="2:22" x14ac:dyDescent="0.25">
      <c r="B12" s="17">
        <v>9</v>
      </c>
      <c r="C12" s="21">
        <v>9</v>
      </c>
      <c r="D12" s="21" t="s">
        <v>312</v>
      </c>
      <c r="E12" s="21">
        <v>33</v>
      </c>
      <c r="F12" s="21" t="s">
        <v>340</v>
      </c>
      <c r="G12" s="21" t="s">
        <v>379</v>
      </c>
      <c r="H12" s="21"/>
      <c r="I12" s="21"/>
      <c r="J12" s="21"/>
      <c r="L12" s="20"/>
      <c r="M12" s="20"/>
      <c r="N12" s="20"/>
      <c r="P12" s="20"/>
      <c r="Q12" s="20"/>
      <c r="R12" s="20"/>
      <c r="T12" s="20"/>
      <c r="U12" s="20"/>
      <c r="V12" s="20"/>
    </row>
    <row r="13" spans="2:22" x14ac:dyDescent="0.25">
      <c r="B13" s="17">
        <v>10</v>
      </c>
      <c r="C13" s="21">
        <v>10</v>
      </c>
      <c r="D13" s="21" t="s">
        <v>313</v>
      </c>
      <c r="E13" s="21">
        <v>38</v>
      </c>
      <c r="F13" s="21" t="s">
        <v>341</v>
      </c>
      <c r="G13" s="21" t="s">
        <v>380</v>
      </c>
      <c r="H13" s="21"/>
      <c r="I13" s="21"/>
      <c r="J13" s="21"/>
      <c r="L13" s="20"/>
      <c r="M13" s="20"/>
      <c r="N13" s="20"/>
      <c r="P13" s="20"/>
      <c r="Q13" s="20"/>
      <c r="R13" s="20"/>
      <c r="T13" s="20"/>
      <c r="U13" s="20"/>
      <c r="V13" s="20"/>
    </row>
    <row r="14" spans="2:22" x14ac:dyDescent="0.25">
      <c r="B14" s="17">
        <v>11</v>
      </c>
      <c r="C14" s="21">
        <v>11</v>
      </c>
      <c r="D14" s="21" t="s">
        <v>314</v>
      </c>
      <c r="E14" s="21">
        <v>39</v>
      </c>
      <c r="F14" s="41" t="s">
        <v>149</v>
      </c>
      <c r="G14" s="41" t="s">
        <v>381</v>
      </c>
      <c r="H14" s="41" t="s">
        <v>388</v>
      </c>
      <c r="I14" s="41"/>
      <c r="J14" s="41"/>
      <c r="L14" s="40"/>
      <c r="M14" s="40"/>
      <c r="N14" s="40"/>
      <c r="P14" s="40"/>
      <c r="Q14" s="40"/>
      <c r="R14" s="40"/>
      <c r="T14" s="40"/>
      <c r="U14" s="40"/>
      <c r="V14" s="40"/>
    </row>
    <row r="15" spans="2:22" x14ac:dyDescent="0.25">
      <c r="B15" s="17">
        <v>12</v>
      </c>
      <c r="C15" s="21">
        <v>12</v>
      </c>
      <c r="D15" s="21" t="s">
        <v>315</v>
      </c>
      <c r="E15" s="21">
        <v>40</v>
      </c>
      <c r="F15" s="41" t="s">
        <v>155</v>
      </c>
      <c r="G15" s="41" t="s">
        <v>382</v>
      </c>
      <c r="H15" s="41" t="s">
        <v>376</v>
      </c>
      <c r="I15" s="41"/>
      <c r="J15" s="41"/>
      <c r="L15" s="40"/>
      <c r="M15" s="40"/>
      <c r="N15" s="40"/>
      <c r="P15" s="40"/>
      <c r="Q15" s="40"/>
      <c r="R15" s="40"/>
      <c r="T15" s="40"/>
      <c r="U15" s="40"/>
      <c r="V15" s="40"/>
    </row>
    <row r="16" spans="2:22" x14ac:dyDescent="0.25">
      <c r="B16" s="17">
        <v>13</v>
      </c>
      <c r="C16" s="21">
        <v>13</v>
      </c>
      <c r="D16" s="21" t="s">
        <v>316</v>
      </c>
      <c r="E16" s="21">
        <v>41</v>
      </c>
      <c r="F16" s="41" t="s">
        <v>248</v>
      </c>
      <c r="G16" s="41" t="s">
        <v>383</v>
      </c>
      <c r="H16" s="41" t="s">
        <v>377</v>
      </c>
      <c r="I16" s="41"/>
      <c r="J16" s="41"/>
      <c r="L16" s="40"/>
      <c r="M16" s="40"/>
      <c r="N16" s="40"/>
      <c r="P16" s="40"/>
      <c r="Q16" s="40"/>
      <c r="R16" s="40"/>
      <c r="T16" s="40"/>
      <c r="U16" s="40"/>
      <c r="V16" s="40"/>
    </row>
    <row r="17" spans="2:22" x14ac:dyDescent="0.25">
      <c r="B17" s="17">
        <v>14</v>
      </c>
      <c r="C17" s="29">
        <v>14</v>
      </c>
      <c r="D17" s="29" t="s">
        <v>317</v>
      </c>
      <c r="E17" s="29">
        <v>42</v>
      </c>
      <c r="F17" s="29" t="s">
        <v>342</v>
      </c>
      <c r="G17" s="29"/>
      <c r="H17" s="29" t="s">
        <v>362</v>
      </c>
      <c r="I17" s="28"/>
      <c r="J17" s="29" t="s">
        <v>134</v>
      </c>
      <c r="L17" s="29" t="s">
        <v>5</v>
      </c>
      <c r="M17" s="28" t="s">
        <v>217</v>
      </c>
      <c r="N17" s="28" t="s">
        <v>216</v>
      </c>
      <c r="P17" s="29" t="s">
        <v>5</v>
      </c>
      <c r="Q17" s="28" t="s">
        <v>517</v>
      </c>
      <c r="R17" s="28" t="s">
        <v>518</v>
      </c>
      <c r="T17" s="29"/>
      <c r="U17" s="28"/>
      <c r="V17" s="28"/>
    </row>
    <row r="18" spans="2:22" x14ac:dyDescent="0.25">
      <c r="B18" s="17">
        <v>15</v>
      </c>
      <c r="C18" s="29">
        <v>15</v>
      </c>
      <c r="D18" s="29" t="s">
        <v>318</v>
      </c>
      <c r="E18" s="29">
        <v>43</v>
      </c>
      <c r="F18" s="29" t="s">
        <v>343</v>
      </c>
      <c r="G18" s="29"/>
      <c r="H18" s="29" t="s">
        <v>363</v>
      </c>
      <c r="I18" s="28"/>
      <c r="J18" s="29" t="s">
        <v>134</v>
      </c>
      <c r="L18" s="29" t="s">
        <v>4</v>
      </c>
      <c r="M18" s="28" t="s">
        <v>217</v>
      </c>
      <c r="N18" s="28" t="s">
        <v>216</v>
      </c>
      <c r="P18" s="29" t="s">
        <v>4</v>
      </c>
      <c r="Q18" s="28" t="s">
        <v>517</v>
      </c>
      <c r="R18" s="28" t="s">
        <v>518</v>
      </c>
      <c r="T18" s="29"/>
      <c r="U18" s="28"/>
      <c r="V18" s="28"/>
    </row>
    <row r="19" spans="2:22" x14ac:dyDescent="0.25">
      <c r="B19" s="17">
        <v>16</v>
      </c>
      <c r="C19" s="56">
        <v>16</v>
      </c>
      <c r="D19" s="56" t="s">
        <v>319</v>
      </c>
      <c r="E19" s="56">
        <v>45</v>
      </c>
      <c r="F19" s="56" t="s">
        <v>344</v>
      </c>
      <c r="G19" s="56" t="s">
        <v>384</v>
      </c>
      <c r="H19" s="56"/>
      <c r="I19" s="56"/>
      <c r="J19" s="56" t="s">
        <v>134</v>
      </c>
      <c r="L19" s="56"/>
      <c r="M19" s="57"/>
      <c r="N19" s="57" t="s">
        <v>690</v>
      </c>
      <c r="P19" s="56"/>
      <c r="Q19" s="57"/>
      <c r="R19" s="57"/>
      <c r="T19" s="56"/>
      <c r="U19" s="57"/>
      <c r="V19" s="57"/>
    </row>
    <row r="20" spans="2:22" x14ac:dyDescent="0.25">
      <c r="B20" s="17">
        <v>17</v>
      </c>
      <c r="C20" s="56">
        <v>17</v>
      </c>
      <c r="D20" s="56" t="s">
        <v>320</v>
      </c>
      <c r="E20" s="56">
        <v>46</v>
      </c>
      <c r="F20" s="56" t="s">
        <v>345</v>
      </c>
      <c r="G20" s="56" t="s">
        <v>385</v>
      </c>
      <c r="H20" s="56"/>
      <c r="I20" s="56"/>
      <c r="J20" s="56" t="s">
        <v>134</v>
      </c>
      <c r="L20" s="56"/>
      <c r="M20" s="57"/>
      <c r="N20" s="57" t="s">
        <v>690</v>
      </c>
      <c r="P20" s="56"/>
      <c r="Q20" s="57"/>
      <c r="R20" s="57"/>
      <c r="T20" s="56"/>
      <c r="U20" s="57"/>
      <c r="V20" s="57"/>
    </row>
    <row r="21" spans="2:22" x14ac:dyDescent="0.25">
      <c r="B21" s="17"/>
      <c r="C21" s="27">
        <v>18</v>
      </c>
      <c r="D21" s="27" t="s">
        <v>211</v>
      </c>
      <c r="E21" s="27"/>
      <c r="F21" s="27"/>
      <c r="G21" s="27"/>
      <c r="H21" s="27"/>
      <c r="I21" s="27"/>
      <c r="J21" s="27"/>
      <c r="L21" s="27" t="s">
        <v>180</v>
      </c>
      <c r="M21" s="27" t="s">
        <v>180</v>
      </c>
      <c r="N21" s="27" t="s">
        <v>180</v>
      </c>
      <c r="P21" s="27" t="s">
        <v>180</v>
      </c>
      <c r="Q21" s="27" t="s">
        <v>180</v>
      </c>
      <c r="R21" s="27" t="s">
        <v>180</v>
      </c>
      <c r="T21" s="27" t="s">
        <v>180</v>
      </c>
      <c r="U21" s="27" t="s">
        <v>180</v>
      </c>
      <c r="V21" s="27" t="s">
        <v>180</v>
      </c>
    </row>
    <row r="22" spans="2:22" x14ac:dyDescent="0.25">
      <c r="B22" s="17"/>
      <c r="C22" s="27">
        <v>19</v>
      </c>
      <c r="D22" s="27" t="s">
        <v>96</v>
      </c>
      <c r="E22" s="27"/>
      <c r="F22" s="27"/>
      <c r="G22" s="27"/>
      <c r="H22" s="27"/>
      <c r="I22" s="27"/>
      <c r="J22" s="27"/>
      <c r="L22" s="27" t="s">
        <v>180</v>
      </c>
      <c r="M22" s="27" t="s">
        <v>180</v>
      </c>
      <c r="N22" s="27" t="s">
        <v>180</v>
      </c>
      <c r="P22" s="27" t="s">
        <v>180</v>
      </c>
      <c r="Q22" s="27" t="s">
        <v>180</v>
      </c>
      <c r="R22" s="27" t="s">
        <v>180</v>
      </c>
      <c r="T22" s="27" t="s">
        <v>180</v>
      </c>
      <c r="U22" s="27" t="s">
        <v>180</v>
      </c>
      <c r="V22" s="27" t="s">
        <v>180</v>
      </c>
    </row>
    <row r="23" spans="2:22" x14ac:dyDescent="0.25">
      <c r="B23" s="17"/>
      <c r="C23" s="27">
        <v>20</v>
      </c>
      <c r="D23" s="27" t="s">
        <v>321</v>
      </c>
      <c r="E23" s="27"/>
      <c r="F23" s="27"/>
      <c r="G23" s="27"/>
      <c r="H23" s="27"/>
      <c r="I23" s="27"/>
      <c r="J23" s="27"/>
      <c r="L23" s="27" t="s">
        <v>180</v>
      </c>
      <c r="M23" s="27" t="s">
        <v>180</v>
      </c>
      <c r="N23" s="27" t="s">
        <v>180</v>
      </c>
      <c r="P23" s="27" t="s">
        <v>180</v>
      </c>
      <c r="Q23" s="27" t="s">
        <v>180</v>
      </c>
      <c r="R23" s="27" t="s">
        <v>180</v>
      </c>
      <c r="T23" s="27" t="s">
        <v>180</v>
      </c>
      <c r="U23" s="27" t="s">
        <v>180</v>
      </c>
      <c r="V23" s="27" t="s">
        <v>180</v>
      </c>
    </row>
    <row r="24" spans="2:22" x14ac:dyDescent="0.25">
      <c r="B24" s="17"/>
      <c r="C24" s="27">
        <v>21</v>
      </c>
      <c r="D24" s="27" t="s">
        <v>357</v>
      </c>
      <c r="E24" s="27">
        <v>1</v>
      </c>
      <c r="F24" s="27" t="s">
        <v>361</v>
      </c>
      <c r="G24" s="27"/>
      <c r="H24" s="27"/>
      <c r="I24" s="27"/>
      <c r="J24" s="27"/>
      <c r="L24" s="27" t="s">
        <v>180</v>
      </c>
      <c r="M24" s="27" t="s">
        <v>180</v>
      </c>
      <c r="N24" s="27" t="s">
        <v>180</v>
      </c>
      <c r="P24" s="27" t="s">
        <v>180</v>
      </c>
      <c r="Q24" s="27" t="s">
        <v>180</v>
      </c>
      <c r="R24" s="27" t="s">
        <v>180</v>
      </c>
      <c r="T24" s="27" t="s">
        <v>180</v>
      </c>
      <c r="U24" s="27" t="s">
        <v>180</v>
      </c>
      <c r="V24" s="27" t="s">
        <v>180</v>
      </c>
    </row>
    <row r="25" spans="2:22" x14ac:dyDescent="0.25">
      <c r="B25" s="17">
        <v>18</v>
      </c>
      <c r="C25" s="36">
        <v>22</v>
      </c>
      <c r="D25" s="36" t="s">
        <v>322</v>
      </c>
      <c r="E25" s="36">
        <v>2</v>
      </c>
      <c r="F25" s="36" t="s">
        <v>346</v>
      </c>
      <c r="G25" s="36" t="s">
        <v>274</v>
      </c>
      <c r="H25" s="36"/>
      <c r="I25" s="36"/>
      <c r="J25" s="36"/>
      <c r="L25" s="36" t="s">
        <v>274</v>
      </c>
      <c r="M25" s="37"/>
      <c r="N25" s="37" t="s">
        <v>275</v>
      </c>
      <c r="P25" s="36"/>
      <c r="Q25" s="36"/>
      <c r="R25" s="36"/>
      <c r="T25" s="36"/>
      <c r="U25" s="36"/>
      <c r="V25" s="36"/>
    </row>
    <row r="26" spans="2:22" x14ac:dyDescent="0.25">
      <c r="B26" s="17">
        <v>19</v>
      </c>
      <c r="C26" s="36">
        <v>23</v>
      </c>
      <c r="D26" s="36" t="s">
        <v>323</v>
      </c>
      <c r="E26" s="36">
        <v>3</v>
      </c>
      <c r="F26" s="36" t="s">
        <v>347</v>
      </c>
      <c r="G26" s="36"/>
      <c r="H26" s="36"/>
      <c r="I26" s="36"/>
      <c r="J26" s="36"/>
      <c r="L26" s="36" t="s">
        <v>272</v>
      </c>
      <c r="M26" s="37"/>
      <c r="N26" s="37" t="s">
        <v>273</v>
      </c>
      <c r="P26" s="36"/>
      <c r="Q26" s="36"/>
      <c r="R26" s="36"/>
      <c r="T26" s="36"/>
      <c r="U26" s="36"/>
      <c r="V26" s="36"/>
    </row>
    <row r="27" spans="2:22" x14ac:dyDescent="0.25">
      <c r="B27" s="17">
        <v>20</v>
      </c>
      <c r="C27" s="21">
        <v>24</v>
      </c>
      <c r="D27" s="21" t="s">
        <v>324</v>
      </c>
      <c r="E27" s="21">
        <v>4</v>
      </c>
      <c r="F27" s="41" t="s">
        <v>348</v>
      </c>
      <c r="G27" s="41"/>
      <c r="H27" s="41"/>
      <c r="I27" s="41"/>
      <c r="J27" s="41"/>
      <c r="L27" s="40"/>
      <c r="M27" s="40"/>
      <c r="N27" s="40"/>
      <c r="P27" s="40"/>
      <c r="Q27" s="40"/>
      <c r="R27" s="40"/>
      <c r="T27" s="40"/>
      <c r="U27" s="40"/>
      <c r="V27" s="40"/>
    </row>
    <row r="28" spans="2:22" x14ac:dyDescent="0.25">
      <c r="B28" s="17">
        <v>21</v>
      </c>
      <c r="C28" s="19">
        <v>25</v>
      </c>
      <c r="D28" s="19" t="s">
        <v>241</v>
      </c>
      <c r="E28" s="19">
        <v>10</v>
      </c>
      <c r="F28" s="19" t="s">
        <v>349</v>
      </c>
      <c r="G28" s="19" t="s">
        <v>239</v>
      </c>
      <c r="H28" s="19"/>
      <c r="I28" s="18"/>
      <c r="J28" s="19" t="s">
        <v>134</v>
      </c>
      <c r="L28" s="19"/>
      <c r="M28" s="18" t="s">
        <v>516</v>
      </c>
      <c r="N28" s="18" t="s">
        <v>150</v>
      </c>
      <c r="P28" s="18"/>
      <c r="Q28" s="18"/>
      <c r="R28" s="18"/>
      <c r="T28" s="18"/>
      <c r="U28" s="18"/>
      <c r="V28" s="18"/>
    </row>
    <row r="29" spans="2:22" x14ac:dyDescent="0.25">
      <c r="B29" s="17">
        <v>22</v>
      </c>
      <c r="C29" s="19">
        <v>26</v>
      </c>
      <c r="D29" s="19" t="s">
        <v>237</v>
      </c>
      <c r="E29" s="19">
        <v>11</v>
      </c>
      <c r="F29" s="19" t="s">
        <v>350</v>
      </c>
      <c r="G29" s="19" t="s">
        <v>235</v>
      </c>
      <c r="H29" s="19"/>
      <c r="I29" s="18"/>
      <c r="J29" s="19" t="s">
        <v>134</v>
      </c>
      <c r="L29" s="19"/>
      <c r="M29" s="18" t="s">
        <v>516</v>
      </c>
      <c r="N29" s="18" t="s">
        <v>150</v>
      </c>
      <c r="P29" s="18"/>
      <c r="Q29" s="18"/>
      <c r="R29" s="18"/>
      <c r="T29" s="18"/>
      <c r="U29" s="18"/>
      <c r="V29" s="18"/>
    </row>
    <row r="30" spans="2:22" x14ac:dyDescent="0.25">
      <c r="B30" s="17">
        <v>23</v>
      </c>
      <c r="C30" s="19">
        <v>27</v>
      </c>
      <c r="D30" s="19" t="s">
        <v>233</v>
      </c>
      <c r="E30" s="19">
        <v>12</v>
      </c>
      <c r="F30" s="19" t="s">
        <v>351</v>
      </c>
      <c r="G30" s="19" t="s">
        <v>231</v>
      </c>
      <c r="H30" s="19" t="s">
        <v>367</v>
      </c>
      <c r="I30" s="18"/>
      <c r="J30" s="19" t="s">
        <v>134</v>
      </c>
      <c r="L30" s="19"/>
      <c r="M30" s="18" t="s">
        <v>516</v>
      </c>
      <c r="N30" s="18" t="s">
        <v>150</v>
      </c>
      <c r="P30" s="18"/>
      <c r="Q30" s="18"/>
      <c r="R30" s="18"/>
      <c r="T30" s="18"/>
      <c r="U30" s="18"/>
      <c r="V30" s="18"/>
    </row>
    <row r="31" spans="2:22" x14ac:dyDescent="0.25">
      <c r="B31" s="17">
        <v>24</v>
      </c>
      <c r="C31" s="19">
        <v>28</v>
      </c>
      <c r="D31" s="19" t="s">
        <v>229</v>
      </c>
      <c r="E31" s="19">
        <v>13</v>
      </c>
      <c r="F31" s="19" t="s">
        <v>352</v>
      </c>
      <c r="G31" s="19" t="s">
        <v>227</v>
      </c>
      <c r="H31" s="19" t="s">
        <v>366</v>
      </c>
      <c r="I31" s="18"/>
      <c r="J31" s="19" t="s">
        <v>134</v>
      </c>
      <c r="L31" s="19"/>
      <c r="M31" s="18" t="s">
        <v>516</v>
      </c>
      <c r="N31" s="18" t="s">
        <v>150</v>
      </c>
      <c r="P31" s="18"/>
      <c r="Q31" s="18"/>
      <c r="R31" s="18"/>
      <c r="T31" s="18"/>
      <c r="U31" s="18"/>
      <c r="V31" s="18"/>
    </row>
    <row r="32" spans="2:22" x14ac:dyDescent="0.25">
      <c r="B32" s="17">
        <v>25</v>
      </c>
      <c r="C32" s="19">
        <v>29</v>
      </c>
      <c r="D32" s="19" t="s">
        <v>9</v>
      </c>
      <c r="E32" s="19">
        <v>14</v>
      </c>
      <c r="F32" s="19" t="s">
        <v>353</v>
      </c>
      <c r="G32" s="19" t="s">
        <v>224</v>
      </c>
      <c r="H32" s="19"/>
      <c r="I32" s="18"/>
      <c r="J32" s="19"/>
      <c r="L32" s="19"/>
      <c r="M32" s="18" t="s">
        <v>516</v>
      </c>
      <c r="N32" s="18" t="s">
        <v>150</v>
      </c>
      <c r="P32" s="18"/>
      <c r="Q32" s="18"/>
      <c r="R32" s="18"/>
      <c r="T32" s="18"/>
      <c r="U32" s="18"/>
      <c r="V32" s="18"/>
    </row>
    <row r="33" spans="2:22" x14ac:dyDescent="0.25">
      <c r="B33" s="17">
        <v>26</v>
      </c>
      <c r="C33" s="19">
        <v>30</v>
      </c>
      <c r="D33" s="19" t="s">
        <v>8</v>
      </c>
      <c r="E33" s="19">
        <v>15</v>
      </c>
      <c r="F33" s="19" t="s">
        <v>354</v>
      </c>
      <c r="G33" s="19" t="s">
        <v>221</v>
      </c>
      <c r="H33" s="19"/>
      <c r="I33" s="18"/>
      <c r="J33" s="19"/>
      <c r="L33" s="19"/>
      <c r="M33" s="18" t="s">
        <v>516</v>
      </c>
      <c r="N33" s="18" t="s">
        <v>150</v>
      </c>
      <c r="P33" s="18"/>
      <c r="Q33" s="18"/>
      <c r="R33" s="18"/>
      <c r="T33" s="18"/>
      <c r="U33" s="18"/>
      <c r="V33" s="18"/>
    </row>
    <row r="34" spans="2:22" x14ac:dyDescent="0.25">
      <c r="B34" s="17">
        <v>27</v>
      </c>
      <c r="C34" s="25">
        <v>31</v>
      </c>
      <c r="D34" s="25" t="s">
        <v>215</v>
      </c>
      <c r="E34" s="25">
        <v>16</v>
      </c>
      <c r="F34" s="25" t="s">
        <v>355</v>
      </c>
      <c r="G34" s="25" t="s">
        <v>214</v>
      </c>
      <c r="H34" s="25"/>
      <c r="I34" s="22"/>
      <c r="J34" s="25" t="s">
        <v>134</v>
      </c>
      <c r="L34" s="25" t="s">
        <v>98</v>
      </c>
      <c r="M34" s="25" t="s">
        <v>71</v>
      </c>
      <c r="N34" s="24" t="s">
        <v>181</v>
      </c>
      <c r="P34" s="23" t="s">
        <v>186</v>
      </c>
      <c r="Q34" s="22" t="s">
        <v>522</v>
      </c>
      <c r="R34" s="22" t="s">
        <v>523</v>
      </c>
      <c r="T34" s="23"/>
      <c r="U34" s="22"/>
      <c r="V34" s="22"/>
    </row>
    <row r="35" spans="2:22" x14ac:dyDescent="0.25">
      <c r="B35" s="17">
        <v>28</v>
      </c>
      <c r="C35" s="25">
        <v>32</v>
      </c>
      <c r="D35" s="25" t="s">
        <v>213</v>
      </c>
      <c r="E35" s="25">
        <v>17</v>
      </c>
      <c r="F35" s="25" t="s">
        <v>356</v>
      </c>
      <c r="G35" s="25" t="s">
        <v>212</v>
      </c>
      <c r="H35" s="25"/>
      <c r="I35" s="22"/>
      <c r="J35" s="25" t="s">
        <v>134</v>
      </c>
      <c r="L35" s="25" t="s">
        <v>99</v>
      </c>
      <c r="M35" s="25" t="s">
        <v>71</v>
      </c>
      <c r="N35" s="24" t="s">
        <v>181</v>
      </c>
      <c r="P35" s="23" t="s">
        <v>180</v>
      </c>
      <c r="Q35" s="22" t="s">
        <v>522</v>
      </c>
      <c r="R35" s="22" t="s">
        <v>523</v>
      </c>
      <c r="T35" s="23"/>
      <c r="U35" s="22"/>
      <c r="V35" s="22"/>
    </row>
    <row r="36" spans="2:22" x14ac:dyDescent="0.25">
      <c r="B36" s="17">
        <v>29</v>
      </c>
      <c r="C36" s="25">
        <v>33</v>
      </c>
      <c r="D36" s="25" t="s">
        <v>325</v>
      </c>
      <c r="E36" s="25">
        <v>18</v>
      </c>
      <c r="F36" s="25" t="s">
        <v>171</v>
      </c>
      <c r="G36" s="25" t="s">
        <v>370</v>
      </c>
      <c r="H36" s="25"/>
      <c r="I36" s="22"/>
      <c r="J36" s="25" t="s">
        <v>134</v>
      </c>
      <c r="L36" s="25" t="s">
        <v>100</v>
      </c>
      <c r="M36" s="25" t="s">
        <v>71</v>
      </c>
      <c r="N36" s="24" t="s">
        <v>181</v>
      </c>
      <c r="P36" s="23" t="s">
        <v>186</v>
      </c>
      <c r="Q36" s="22" t="s">
        <v>522</v>
      </c>
      <c r="R36" s="22" t="s">
        <v>523</v>
      </c>
      <c r="T36" s="23"/>
      <c r="U36" s="22"/>
      <c r="V36" s="22"/>
    </row>
    <row r="37" spans="2:22" x14ac:dyDescent="0.25">
      <c r="B37" s="17">
        <v>30</v>
      </c>
      <c r="C37" s="25">
        <v>34</v>
      </c>
      <c r="D37" s="25" t="s">
        <v>326</v>
      </c>
      <c r="E37" s="25">
        <v>19</v>
      </c>
      <c r="F37" s="25" t="s">
        <v>147</v>
      </c>
      <c r="G37" s="25" t="s">
        <v>371</v>
      </c>
      <c r="H37" s="25"/>
      <c r="I37" s="22"/>
      <c r="J37" s="25" t="s">
        <v>134</v>
      </c>
      <c r="L37" s="25" t="s">
        <v>101</v>
      </c>
      <c r="M37" s="25" t="s">
        <v>71</v>
      </c>
      <c r="N37" s="24" t="s">
        <v>181</v>
      </c>
      <c r="P37" s="23" t="s">
        <v>180</v>
      </c>
      <c r="Q37" s="22" t="s">
        <v>522</v>
      </c>
      <c r="R37" s="22" t="s">
        <v>523</v>
      </c>
      <c r="T37" s="23"/>
      <c r="U37" s="22"/>
      <c r="V37" s="22"/>
    </row>
    <row r="38" spans="2:22" x14ac:dyDescent="0.25">
      <c r="B38" s="17">
        <v>31</v>
      </c>
      <c r="C38" s="25">
        <v>35</v>
      </c>
      <c r="D38" s="25" t="s">
        <v>327</v>
      </c>
      <c r="E38" s="25">
        <v>21</v>
      </c>
      <c r="F38" s="25" t="s">
        <v>358</v>
      </c>
      <c r="G38" s="25" t="s">
        <v>372</v>
      </c>
      <c r="H38" s="25" t="s">
        <v>368</v>
      </c>
      <c r="I38" s="22"/>
      <c r="J38" s="25"/>
      <c r="L38" s="25" t="s">
        <v>87</v>
      </c>
      <c r="M38" s="25" t="s">
        <v>71</v>
      </c>
      <c r="N38" s="24" t="s">
        <v>181</v>
      </c>
      <c r="P38" s="23"/>
      <c r="Q38" s="22"/>
      <c r="R38" s="22"/>
      <c r="T38" s="23"/>
      <c r="U38" s="22"/>
      <c r="V38" s="22"/>
    </row>
    <row r="39" spans="2:22" x14ac:dyDescent="0.25">
      <c r="B39" s="17">
        <v>32</v>
      </c>
      <c r="C39" s="21">
        <v>36</v>
      </c>
      <c r="D39" s="21" t="s">
        <v>328</v>
      </c>
      <c r="E39" s="21">
        <v>22</v>
      </c>
      <c r="F39" s="41" t="s">
        <v>359</v>
      </c>
      <c r="G39" s="41" t="s">
        <v>373</v>
      </c>
      <c r="H39" s="41" t="s">
        <v>369</v>
      </c>
      <c r="I39" s="41"/>
      <c r="J39" s="41"/>
      <c r="L39" s="40"/>
      <c r="M39" s="40"/>
      <c r="N39" s="40"/>
      <c r="P39" s="40"/>
      <c r="Q39" s="40"/>
      <c r="R39" s="40"/>
      <c r="T39" s="40"/>
      <c r="U39" s="40"/>
      <c r="V39" s="40"/>
    </row>
    <row r="40" spans="2:22" x14ac:dyDescent="0.25">
      <c r="B40" s="17"/>
      <c r="C40" s="27">
        <v>37</v>
      </c>
      <c r="D40" s="27" t="s">
        <v>329</v>
      </c>
      <c r="E40" s="27">
        <v>7</v>
      </c>
      <c r="F40" s="27" t="s">
        <v>360</v>
      </c>
      <c r="G40" s="27"/>
      <c r="H40" s="27"/>
      <c r="I40" s="27"/>
      <c r="J40" s="27"/>
      <c r="L40" s="27" t="s">
        <v>180</v>
      </c>
      <c r="M40" s="27" t="s">
        <v>180</v>
      </c>
      <c r="N40" s="27" t="s">
        <v>180</v>
      </c>
      <c r="P40" s="27" t="s">
        <v>180</v>
      </c>
      <c r="Q40" s="27" t="s">
        <v>180</v>
      </c>
      <c r="R40" s="27" t="s">
        <v>180</v>
      </c>
      <c r="T40" s="27" t="s">
        <v>180</v>
      </c>
      <c r="U40" s="27" t="s">
        <v>180</v>
      </c>
      <c r="V40" s="27" t="s">
        <v>180</v>
      </c>
    </row>
    <row r="41" spans="2:22" x14ac:dyDescent="0.25">
      <c r="B41" s="17"/>
      <c r="C41" s="27">
        <v>38</v>
      </c>
      <c r="D41" s="27" t="s">
        <v>321</v>
      </c>
      <c r="E41" s="27"/>
      <c r="F41" s="27"/>
      <c r="G41" s="27"/>
      <c r="H41" s="27"/>
      <c r="I41" s="27"/>
      <c r="J41" s="27"/>
      <c r="L41" s="27" t="s">
        <v>180</v>
      </c>
      <c r="M41" s="27" t="s">
        <v>180</v>
      </c>
      <c r="N41" s="27" t="s">
        <v>180</v>
      </c>
      <c r="P41" s="27" t="s">
        <v>180</v>
      </c>
      <c r="Q41" s="27" t="s">
        <v>180</v>
      </c>
      <c r="R41" s="27" t="s">
        <v>180</v>
      </c>
      <c r="T41" s="27" t="s">
        <v>180</v>
      </c>
      <c r="U41" s="27" t="s">
        <v>180</v>
      </c>
      <c r="V41" s="27" t="s">
        <v>180</v>
      </c>
    </row>
    <row r="42" spans="2:22" x14ac:dyDescent="0.25">
      <c r="B42" s="17"/>
      <c r="C42" s="27">
        <v>39</v>
      </c>
      <c r="D42" s="27" t="s">
        <v>96</v>
      </c>
      <c r="E42" s="27"/>
      <c r="F42" s="27"/>
      <c r="G42" s="27"/>
      <c r="H42" s="27"/>
      <c r="I42" s="27"/>
      <c r="J42" s="27"/>
      <c r="L42" s="27" t="s">
        <v>180</v>
      </c>
      <c r="M42" s="27" t="s">
        <v>180</v>
      </c>
      <c r="N42" s="27" t="s">
        <v>180</v>
      </c>
      <c r="P42" s="27" t="s">
        <v>180</v>
      </c>
      <c r="Q42" s="27" t="s">
        <v>180</v>
      </c>
      <c r="R42" s="27" t="s">
        <v>180</v>
      </c>
      <c r="T42" s="27" t="s">
        <v>180</v>
      </c>
      <c r="U42" s="27" t="s">
        <v>180</v>
      </c>
      <c r="V42" s="27" t="s">
        <v>180</v>
      </c>
    </row>
    <row r="43" spans="2:22" x14ac:dyDescent="0.25">
      <c r="B43" s="17"/>
      <c r="C43" s="27">
        <v>40</v>
      </c>
      <c r="D43" s="27" t="s">
        <v>96</v>
      </c>
      <c r="E43" s="27"/>
      <c r="F43" s="27"/>
      <c r="G43" s="27"/>
      <c r="H43" s="27"/>
      <c r="I43" s="27"/>
      <c r="J43" s="27"/>
      <c r="L43" s="27" t="s">
        <v>180</v>
      </c>
      <c r="M43" s="27" t="s">
        <v>180</v>
      </c>
      <c r="N43" s="27" t="s">
        <v>180</v>
      </c>
      <c r="P43" s="27" t="s">
        <v>180</v>
      </c>
      <c r="Q43" s="27" t="s">
        <v>180</v>
      </c>
      <c r="R43" s="27" t="s">
        <v>180</v>
      </c>
      <c r="T43" s="27" t="s">
        <v>180</v>
      </c>
      <c r="U43" s="27" t="s">
        <v>180</v>
      </c>
      <c r="V43" s="27" t="s">
        <v>180</v>
      </c>
    </row>
    <row r="45" spans="2:22" x14ac:dyDescent="0.25">
      <c r="L45" s="29" t="s">
        <v>5</v>
      </c>
      <c r="M45" s="28" t="s">
        <v>219</v>
      </c>
      <c r="N45" s="28" t="s">
        <v>218</v>
      </c>
    </row>
    <row r="46" spans="2:22" x14ac:dyDescent="0.25">
      <c r="L46" s="29" t="s">
        <v>4</v>
      </c>
      <c r="M46" s="28" t="s">
        <v>219</v>
      </c>
      <c r="N46" s="28" t="s">
        <v>218</v>
      </c>
    </row>
  </sheetData>
  <phoneticPr fontId="4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D23BB-49C8-4E04-AB11-440AE9218DE3}">
  <sheetPr codeName="Sheet11"/>
  <dimension ref="B2:V43"/>
  <sheetViews>
    <sheetView zoomScaleNormal="100" workbookViewId="0"/>
  </sheetViews>
  <sheetFormatPr defaultRowHeight="15" x14ac:dyDescent="0.25"/>
  <cols>
    <col min="3" max="3" width="6" bestFit="1" customWidth="1"/>
    <col min="4" max="4" width="6.5703125" bestFit="1" customWidth="1"/>
    <col min="5" max="5" width="9.85546875" bestFit="1" customWidth="1"/>
    <col min="6" max="6" width="9.28515625" bestFit="1" customWidth="1"/>
    <col min="7" max="7" width="10.28515625" bestFit="1" customWidth="1"/>
    <col min="8" max="8" width="14" bestFit="1" customWidth="1"/>
    <col min="9" max="9" width="9.5703125" bestFit="1" customWidth="1"/>
    <col min="10" max="10" width="6" bestFit="1" customWidth="1"/>
    <col min="12" max="12" width="5.42578125" bestFit="1" customWidth="1"/>
    <col min="13" max="13" width="10.140625" bestFit="1" customWidth="1"/>
    <col min="14" max="14" width="33.140625" bestFit="1" customWidth="1"/>
    <col min="16" max="16" width="4.5703125" bestFit="1" customWidth="1"/>
    <col min="17" max="17" width="8.5703125" bestFit="1" customWidth="1"/>
    <col min="18" max="18" width="33.140625" bestFit="1" customWidth="1"/>
    <col min="20" max="20" width="4.5703125" bestFit="1" customWidth="1"/>
    <col min="21" max="21" width="10" bestFit="1" customWidth="1"/>
    <col min="22" max="22" width="19.7109375" bestFit="1" customWidth="1"/>
  </cols>
  <sheetData>
    <row r="2" spans="2:22" x14ac:dyDescent="0.25">
      <c r="B2" s="1" t="s">
        <v>724</v>
      </c>
    </row>
    <row r="13" spans="2:22" x14ac:dyDescent="0.25">
      <c r="B13" s="17"/>
      <c r="C13" s="4" t="s">
        <v>253</v>
      </c>
      <c r="D13" s="4" t="s">
        <v>252</v>
      </c>
      <c r="E13" s="4" t="s">
        <v>330</v>
      </c>
      <c r="F13" s="4" t="s">
        <v>331</v>
      </c>
      <c r="G13" s="4" t="s">
        <v>128</v>
      </c>
      <c r="H13" s="4" t="s">
        <v>251</v>
      </c>
      <c r="I13" s="4"/>
      <c r="J13" s="4"/>
      <c r="L13" s="17"/>
    </row>
    <row r="14" spans="2:22" x14ac:dyDescent="0.25">
      <c r="B14" s="17">
        <v>1</v>
      </c>
      <c r="C14" s="49">
        <v>1</v>
      </c>
      <c r="D14" s="49">
        <v>0</v>
      </c>
      <c r="E14" s="49"/>
      <c r="F14" s="49"/>
      <c r="G14" s="49" t="s">
        <v>365</v>
      </c>
      <c r="H14" s="49" t="s">
        <v>377</v>
      </c>
      <c r="I14" s="49" t="s">
        <v>715</v>
      </c>
      <c r="J14" s="49"/>
      <c r="L14" s="50" t="s">
        <v>205</v>
      </c>
      <c r="M14" s="50" t="s">
        <v>461</v>
      </c>
      <c r="N14" s="50" t="s">
        <v>292</v>
      </c>
      <c r="P14" s="50"/>
      <c r="Q14" s="50"/>
      <c r="R14" s="50"/>
      <c r="T14" s="50"/>
      <c r="U14" s="50"/>
      <c r="V14" s="50"/>
    </row>
    <row r="15" spans="2:22" x14ac:dyDescent="0.25">
      <c r="B15" s="17">
        <v>2</v>
      </c>
      <c r="C15" s="49">
        <v>2</v>
      </c>
      <c r="D15" s="49">
        <v>1</v>
      </c>
      <c r="E15" s="49"/>
      <c r="F15" s="49"/>
      <c r="G15" s="49" t="s">
        <v>364</v>
      </c>
      <c r="H15" s="49" t="s">
        <v>376</v>
      </c>
      <c r="I15" s="49" t="s">
        <v>715</v>
      </c>
      <c r="J15" s="49"/>
      <c r="L15" s="50" t="s">
        <v>208</v>
      </c>
      <c r="M15" s="50" t="s">
        <v>461</v>
      </c>
      <c r="N15" s="50" t="s">
        <v>292</v>
      </c>
      <c r="P15" s="50"/>
      <c r="Q15" s="50"/>
      <c r="R15" s="50"/>
      <c r="T15" s="50"/>
      <c r="U15" s="50"/>
      <c r="V15" s="50"/>
    </row>
    <row r="16" spans="2:22" x14ac:dyDescent="0.25">
      <c r="B16" s="17">
        <v>3</v>
      </c>
      <c r="C16" s="21">
        <v>3</v>
      </c>
      <c r="D16" s="21">
        <v>2</v>
      </c>
      <c r="E16" s="41"/>
      <c r="F16" s="21"/>
      <c r="G16" s="41"/>
      <c r="H16" s="41"/>
      <c r="I16" s="41"/>
      <c r="J16" s="41"/>
      <c r="L16" s="21"/>
      <c r="M16" s="20"/>
      <c r="N16" s="20"/>
      <c r="P16" s="20"/>
      <c r="Q16" s="20"/>
      <c r="R16" s="20"/>
      <c r="T16" s="20"/>
      <c r="U16" s="20"/>
      <c r="V16" s="20"/>
    </row>
    <row r="17" spans="2:22" x14ac:dyDescent="0.25">
      <c r="B17" s="17">
        <v>4</v>
      </c>
      <c r="C17" s="56">
        <v>4</v>
      </c>
      <c r="D17" s="56">
        <v>3</v>
      </c>
      <c r="E17" s="56"/>
      <c r="F17" s="56"/>
      <c r="G17" s="56" t="s">
        <v>365</v>
      </c>
      <c r="H17" s="56"/>
      <c r="I17" s="56" t="s">
        <v>715</v>
      </c>
      <c r="J17" s="56" t="s">
        <v>134</v>
      </c>
      <c r="L17" s="56" t="s">
        <v>693</v>
      </c>
      <c r="M17" s="57"/>
      <c r="N17" s="57" t="s">
        <v>690</v>
      </c>
      <c r="P17" s="56"/>
      <c r="Q17" s="57"/>
      <c r="R17" s="57"/>
      <c r="T17" s="56"/>
      <c r="U17" s="57"/>
      <c r="V17" s="57"/>
    </row>
    <row r="18" spans="2:22" x14ac:dyDescent="0.25">
      <c r="B18" s="17">
        <v>5</v>
      </c>
      <c r="C18" s="56">
        <v>5</v>
      </c>
      <c r="D18" s="56">
        <v>4</v>
      </c>
      <c r="E18" s="56"/>
      <c r="F18" s="56"/>
      <c r="G18" s="56" t="s">
        <v>364</v>
      </c>
      <c r="H18" s="56"/>
      <c r="I18" s="56" t="s">
        <v>715</v>
      </c>
      <c r="J18" s="56" t="s">
        <v>134</v>
      </c>
      <c r="L18" s="56" t="s">
        <v>692</v>
      </c>
      <c r="M18" s="57"/>
      <c r="N18" s="57" t="s">
        <v>690</v>
      </c>
      <c r="P18" s="56"/>
      <c r="Q18" s="57"/>
      <c r="R18" s="57"/>
      <c r="T18" s="56"/>
      <c r="U18" s="57"/>
      <c r="V18" s="57"/>
    </row>
    <row r="19" spans="2:22" x14ac:dyDescent="0.25">
      <c r="B19" s="17">
        <v>6</v>
      </c>
      <c r="C19" s="36">
        <v>6</v>
      </c>
      <c r="D19" s="36">
        <v>5</v>
      </c>
      <c r="E19" s="36"/>
      <c r="F19" s="36"/>
      <c r="G19" s="36" t="s">
        <v>364</v>
      </c>
      <c r="H19" s="36" t="s">
        <v>376</v>
      </c>
      <c r="I19" s="36"/>
      <c r="J19" s="36"/>
      <c r="L19" s="36" t="s">
        <v>274</v>
      </c>
      <c r="M19" s="37"/>
      <c r="N19" s="37" t="s">
        <v>275</v>
      </c>
      <c r="P19" s="36"/>
      <c r="Q19" s="36"/>
      <c r="R19" s="36"/>
      <c r="T19" s="36"/>
      <c r="U19" s="36"/>
      <c r="V19" s="36"/>
    </row>
    <row r="20" spans="2:22" x14ac:dyDescent="0.25">
      <c r="B20" s="17">
        <v>7</v>
      </c>
      <c r="C20" s="36">
        <v>7</v>
      </c>
      <c r="D20" s="36">
        <v>6</v>
      </c>
      <c r="E20" s="36"/>
      <c r="F20" s="36"/>
      <c r="G20" s="36" t="s">
        <v>369</v>
      </c>
      <c r="H20" s="36" t="s">
        <v>716</v>
      </c>
      <c r="I20" s="36"/>
      <c r="J20" s="36" t="s">
        <v>134</v>
      </c>
      <c r="L20" s="36" t="s">
        <v>272</v>
      </c>
      <c r="M20" s="37"/>
      <c r="N20" s="37" t="s">
        <v>273</v>
      </c>
      <c r="P20" s="36"/>
      <c r="Q20" s="36"/>
      <c r="R20" s="36"/>
      <c r="T20" s="36"/>
      <c r="U20" s="36"/>
      <c r="V20" s="36"/>
    </row>
    <row r="21" spans="2:22" x14ac:dyDescent="0.25">
      <c r="B21" s="17">
        <v>8</v>
      </c>
      <c r="C21" s="21">
        <v>8</v>
      </c>
      <c r="D21" s="21">
        <v>7</v>
      </c>
      <c r="E21" s="41"/>
      <c r="F21" s="21"/>
      <c r="G21" s="41" t="s">
        <v>369</v>
      </c>
      <c r="H21" s="41" t="s">
        <v>718</v>
      </c>
      <c r="I21" s="41"/>
      <c r="J21" s="41"/>
      <c r="L21" s="20"/>
      <c r="M21" s="20"/>
      <c r="N21" s="20"/>
      <c r="P21" s="20"/>
      <c r="Q21" s="20"/>
      <c r="R21" s="20"/>
      <c r="T21" s="20"/>
      <c r="U21" s="20"/>
      <c r="V21" s="20"/>
    </row>
    <row r="22" spans="2:22" x14ac:dyDescent="0.25">
      <c r="B22" s="17">
        <v>9</v>
      </c>
      <c r="C22" s="25">
        <v>9</v>
      </c>
      <c r="D22" s="25">
        <v>8</v>
      </c>
      <c r="E22" s="25"/>
      <c r="F22" s="25"/>
      <c r="G22" s="25" t="s">
        <v>368</v>
      </c>
      <c r="H22" s="25" t="s">
        <v>719</v>
      </c>
      <c r="I22" s="25"/>
      <c r="J22" s="25"/>
      <c r="L22" s="25" t="s">
        <v>87</v>
      </c>
      <c r="M22" s="24" t="s">
        <v>71</v>
      </c>
      <c r="N22" s="24" t="s">
        <v>181</v>
      </c>
      <c r="P22" s="23"/>
      <c r="Q22" s="22"/>
      <c r="R22" s="22"/>
      <c r="T22" s="23"/>
      <c r="U22" s="22"/>
      <c r="V22" s="22"/>
    </row>
    <row r="23" spans="2:22" x14ac:dyDescent="0.25">
      <c r="B23" s="17">
        <v>10</v>
      </c>
      <c r="C23" s="25">
        <v>10</v>
      </c>
      <c r="D23" s="25">
        <v>9</v>
      </c>
      <c r="E23" s="25"/>
      <c r="F23" s="25"/>
      <c r="G23" s="25" t="s">
        <v>366</v>
      </c>
      <c r="H23" s="25"/>
      <c r="I23" s="25"/>
      <c r="J23" s="25" t="s">
        <v>134</v>
      </c>
      <c r="L23" s="25" t="s">
        <v>98</v>
      </c>
      <c r="M23" s="24" t="s">
        <v>71</v>
      </c>
      <c r="N23" s="24" t="s">
        <v>181</v>
      </c>
      <c r="P23" s="23" t="s">
        <v>186</v>
      </c>
      <c r="Q23" s="22" t="s">
        <v>522</v>
      </c>
      <c r="R23" s="22" t="s">
        <v>523</v>
      </c>
      <c r="T23" s="23"/>
      <c r="U23" s="22"/>
      <c r="V23" s="22"/>
    </row>
    <row r="24" spans="2:22" x14ac:dyDescent="0.25">
      <c r="B24" s="17">
        <v>11</v>
      </c>
      <c r="C24" s="25">
        <v>11</v>
      </c>
      <c r="D24" s="25">
        <v>10</v>
      </c>
      <c r="E24" s="25"/>
      <c r="F24" s="25"/>
      <c r="G24" s="25" t="s">
        <v>367</v>
      </c>
      <c r="H24" s="25" t="s">
        <v>717</v>
      </c>
      <c r="I24" s="25"/>
      <c r="J24" s="25" t="s">
        <v>134</v>
      </c>
      <c r="L24" s="25" t="s">
        <v>99</v>
      </c>
      <c r="M24" s="24" t="s">
        <v>71</v>
      </c>
      <c r="N24" s="24" t="s">
        <v>181</v>
      </c>
      <c r="P24" s="23" t="s">
        <v>180</v>
      </c>
      <c r="Q24" s="22" t="s">
        <v>522</v>
      </c>
      <c r="R24" s="22" t="s">
        <v>523</v>
      </c>
      <c r="T24" s="23"/>
      <c r="U24" s="22"/>
      <c r="V24" s="22"/>
    </row>
    <row r="25" spans="2:22" x14ac:dyDescent="0.25">
      <c r="B25" s="17">
        <v>12</v>
      </c>
      <c r="C25" s="21">
        <v>12</v>
      </c>
      <c r="D25" s="21">
        <v>11</v>
      </c>
      <c r="E25" s="41"/>
      <c r="F25" s="21"/>
      <c r="G25" s="41"/>
      <c r="H25" s="41" t="s">
        <v>718</v>
      </c>
      <c r="I25" s="41"/>
      <c r="J25" s="41"/>
      <c r="L25" s="40"/>
      <c r="M25" s="40"/>
      <c r="N25" s="40"/>
      <c r="P25" s="40"/>
      <c r="Q25" s="40"/>
      <c r="R25" s="40"/>
      <c r="T25" s="40"/>
      <c r="U25" s="40"/>
      <c r="V25" s="40"/>
    </row>
    <row r="26" spans="2:22" x14ac:dyDescent="0.25">
      <c r="B26" s="17">
        <v>13</v>
      </c>
      <c r="C26" s="21">
        <v>13</v>
      </c>
      <c r="D26" s="21">
        <v>12</v>
      </c>
      <c r="E26" s="41"/>
      <c r="F26" s="21"/>
      <c r="G26" s="41"/>
      <c r="H26" s="41" t="s">
        <v>719</v>
      </c>
      <c r="I26" s="41"/>
      <c r="J26" s="41"/>
      <c r="L26" s="40"/>
      <c r="M26" s="40"/>
      <c r="N26" s="40"/>
      <c r="P26" s="40"/>
      <c r="Q26" s="40"/>
      <c r="R26" s="40"/>
      <c r="T26" s="40"/>
      <c r="U26" s="40"/>
      <c r="V26" s="40"/>
    </row>
    <row r="27" spans="2:22" x14ac:dyDescent="0.25">
      <c r="B27" s="17">
        <v>14</v>
      </c>
      <c r="C27" s="21">
        <v>14</v>
      </c>
      <c r="D27" s="21">
        <v>13</v>
      </c>
      <c r="E27" s="41"/>
      <c r="F27" s="21"/>
      <c r="G27" s="41" t="s">
        <v>274</v>
      </c>
      <c r="H27" s="41" t="s">
        <v>720</v>
      </c>
      <c r="I27" s="41"/>
      <c r="J27" s="41"/>
      <c r="L27" s="40"/>
      <c r="M27" s="40"/>
      <c r="N27" s="40"/>
      <c r="P27" s="40"/>
      <c r="Q27" s="40"/>
      <c r="R27" s="40"/>
      <c r="T27" s="40"/>
      <c r="U27" s="40"/>
      <c r="V27" s="40"/>
    </row>
    <row r="28" spans="2:22" x14ac:dyDescent="0.25">
      <c r="B28" s="17">
        <v>15</v>
      </c>
      <c r="C28" s="19">
        <v>15</v>
      </c>
      <c r="D28" s="19">
        <v>14</v>
      </c>
      <c r="E28" s="19"/>
      <c r="F28" s="19"/>
      <c r="G28" s="19" t="s">
        <v>241</v>
      </c>
      <c r="H28" s="19" t="s">
        <v>720</v>
      </c>
      <c r="I28" s="19"/>
      <c r="J28" s="19"/>
      <c r="L28" s="19"/>
      <c r="M28" s="18" t="s">
        <v>516</v>
      </c>
      <c r="N28" s="18" t="s">
        <v>150</v>
      </c>
      <c r="P28" s="18"/>
      <c r="Q28" s="18"/>
      <c r="R28" s="18"/>
      <c r="T28" s="18"/>
      <c r="U28" s="18"/>
      <c r="V28" s="18"/>
    </row>
    <row r="29" spans="2:22" x14ac:dyDescent="0.25">
      <c r="B29" s="17">
        <v>16</v>
      </c>
      <c r="C29" s="19">
        <v>16</v>
      </c>
      <c r="D29" s="19">
        <v>15</v>
      </c>
      <c r="E29" s="19"/>
      <c r="F29" s="19"/>
      <c r="G29" s="19" t="s">
        <v>237</v>
      </c>
      <c r="H29" s="19"/>
      <c r="I29" s="19" t="s">
        <v>715</v>
      </c>
      <c r="J29" s="19"/>
      <c r="L29" s="19"/>
      <c r="M29" s="18" t="s">
        <v>516</v>
      </c>
      <c r="N29" s="18" t="s">
        <v>150</v>
      </c>
      <c r="P29" s="18"/>
      <c r="Q29" s="18"/>
      <c r="R29" s="18"/>
      <c r="T29" s="18"/>
      <c r="U29" s="18"/>
      <c r="V29" s="18"/>
    </row>
    <row r="30" spans="2:22" x14ac:dyDescent="0.25">
      <c r="B30" s="17">
        <v>17</v>
      </c>
      <c r="C30" s="25">
        <v>17</v>
      </c>
      <c r="D30" s="25">
        <v>16</v>
      </c>
      <c r="E30" s="25"/>
      <c r="F30" s="25"/>
      <c r="G30" s="25" t="s">
        <v>233</v>
      </c>
      <c r="H30" s="25" t="s">
        <v>721</v>
      </c>
      <c r="I30" s="25" t="s">
        <v>715</v>
      </c>
      <c r="J30" s="25" t="s">
        <v>134</v>
      </c>
      <c r="L30" s="25" t="s">
        <v>100</v>
      </c>
      <c r="M30" s="24" t="s">
        <v>71</v>
      </c>
      <c r="N30" s="24" t="s">
        <v>181</v>
      </c>
      <c r="P30" s="23" t="s">
        <v>186</v>
      </c>
      <c r="Q30" s="22" t="s">
        <v>522</v>
      </c>
      <c r="R30" s="22" t="s">
        <v>523</v>
      </c>
      <c r="T30" s="23"/>
      <c r="U30" s="22"/>
      <c r="V30" s="22"/>
    </row>
    <row r="31" spans="2:22" x14ac:dyDescent="0.25">
      <c r="B31" s="17">
        <v>18</v>
      </c>
      <c r="C31" s="25">
        <v>18</v>
      </c>
      <c r="D31" s="25">
        <v>17</v>
      </c>
      <c r="E31" s="25"/>
      <c r="F31" s="25"/>
      <c r="G31" s="25" t="s">
        <v>229</v>
      </c>
      <c r="H31" s="25" t="s">
        <v>722</v>
      </c>
      <c r="I31" s="25" t="s">
        <v>715</v>
      </c>
      <c r="J31" s="25" t="s">
        <v>134</v>
      </c>
      <c r="L31" s="25" t="s">
        <v>101</v>
      </c>
      <c r="M31" s="24" t="s">
        <v>71</v>
      </c>
      <c r="N31" s="24" t="s">
        <v>181</v>
      </c>
      <c r="P31" s="23" t="s">
        <v>180</v>
      </c>
      <c r="Q31" s="22" t="s">
        <v>522</v>
      </c>
      <c r="R31" s="22" t="s">
        <v>523</v>
      </c>
      <c r="T31" s="23"/>
      <c r="U31" s="22"/>
      <c r="V31" s="22"/>
    </row>
    <row r="32" spans="2:22" x14ac:dyDescent="0.25">
      <c r="B32" s="17">
        <v>19</v>
      </c>
      <c r="C32" s="29">
        <v>19</v>
      </c>
      <c r="D32" s="29">
        <v>18</v>
      </c>
      <c r="E32" s="29"/>
      <c r="F32" s="29"/>
      <c r="G32" s="29" t="s">
        <v>9</v>
      </c>
      <c r="H32" s="29" t="s">
        <v>721</v>
      </c>
      <c r="I32" s="29" t="s">
        <v>715</v>
      </c>
      <c r="J32" s="29"/>
      <c r="L32" s="29" t="s">
        <v>4</v>
      </c>
      <c r="M32" s="28" t="s">
        <v>217</v>
      </c>
      <c r="N32" s="28" t="s">
        <v>216</v>
      </c>
      <c r="P32" s="29" t="s">
        <v>4</v>
      </c>
      <c r="Q32" s="28" t="s">
        <v>517</v>
      </c>
      <c r="R32" s="28" t="s">
        <v>518</v>
      </c>
      <c r="T32" s="29"/>
      <c r="U32" s="28"/>
      <c r="V32" s="28"/>
    </row>
    <row r="33" spans="2:22" x14ac:dyDescent="0.25">
      <c r="B33" s="17">
        <v>20</v>
      </c>
      <c r="C33" s="29">
        <v>20</v>
      </c>
      <c r="D33" s="29">
        <v>19</v>
      </c>
      <c r="E33" s="29"/>
      <c r="F33" s="29"/>
      <c r="G33" s="29" t="s">
        <v>8</v>
      </c>
      <c r="H33" s="29" t="s">
        <v>722</v>
      </c>
      <c r="I33" s="29" t="s">
        <v>715</v>
      </c>
      <c r="J33" s="29"/>
      <c r="L33" s="29" t="s">
        <v>5</v>
      </c>
      <c r="M33" s="28" t="s">
        <v>217</v>
      </c>
      <c r="N33" s="28" t="s">
        <v>216</v>
      </c>
      <c r="P33" s="29" t="s">
        <v>5</v>
      </c>
      <c r="Q33" s="28" t="s">
        <v>517</v>
      </c>
      <c r="R33" s="28" t="s">
        <v>518</v>
      </c>
      <c r="T33" s="29"/>
      <c r="U33" s="28"/>
      <c r="V33" s="28"/>
    </row>
    <row r="34" spans="2:22" x14ac:dyDescent="0.25">
      <c r="B34" s="17">
        <v>21</v>
      </c>
      <c r="C34" s="19">
        <v>21</v>
      </c>
      <c r="D34" s="19">
        <v>20</v>
      </c>
      <c r="E34" s="19"/>
      <c r="F34" s="19"/>
      <c r="G34" s="19" t="s">
        <v>215</v>
      </c>
      <c r="H34" s="19" t="s">
        <v>388</v>
      </c>
      <c r="I34" s="19" t="s">
        <v>368</v>
      </c>
      <c r="J34" s="19" t="s">
        <v>134</v>
      </c>
      <c r="L34" s="19"/>
      <c r="M34" s="18" t="s">
        <v>516</v>
      </c>
      <c r="N34" s="18" t="s">
        <v>150</v>
      </c>
      <c r="P34" s="18"/>
      <c r="Q34" s="18"/>
      <c r="R34" s="18"/>
      <c r="T34" s="18"/>
      <c r="U34" s="18"/>
      <c r="V34" s="18"/>
    </row>
    <row r="35" spans="2:22" x14ac:dyDescent="0.25">
      <c r="B35" s="17">
        <v>22</v>
      </c>
      <c r="C35" s="19">
        <v>22</v>
      </c>
      <c r="D35" s="19">
        <v>21</v>
      </c>
      <c r="E35" s="19"/>
      <c r="F35" s="19"/>
      <c r="G35" s="19" t="s">
        <v>213</v>
      </c>
      <c r="H35" s="19" t="s">
        <v>377</v>
      </c>
      <c r="I35" s="19" t="s">
        <v>365</v>
      </c>
      <c r="J35" s="19"/>
      <c r="L35" s="19"/>
      <c r="M35" s="18" t="s">
        <v>516</v>
      </c>
      <c r="N35" s="18" t="s">
        <v>150</v>
      </c>
      <c r="P35" s="18"/>
      <c r="Q35" s="18"/>
      <c r="R35" s="18"/>
      <c r="T35" s="18"/>
      <c r="U35" s="18"/>
      <c r="V35" s="18"/>
    </row>
    <row r="36" spans="2:22" x14ac:dyDescent="0.25">
      <c r="B36" s="17">
        <v>23</v>
      </c>
      <c r="C36" s="21">
        <v>23</v>
      </c>
      <c r="D36" s="21">
        <v>22</v>
      </c>
      <c r="E36" s="41"/>
      <c r="F36" s="21"/>
      <c r="G36" s="41" t="s">
        <v>308</v>
      </c>
      <c r="H36" s="41" t="s">
        <v>362</v>
      </c>
      <c r="I36" s="41" t="s">
        <v>715</v>
      </c>
      <c r="J36" s="41" t="s">
        <v>134</v>
      </c>
      <c r="L36" s="40"/>
      <c r="M36" s="40"/>
      <c r="N36" s="40"/>
      <c r="P36" s="40"/>
      <c r="Q36" s="40"/>
      <c r="R36" s="40"/>
      <c r="T36" s="40"/>
      <c r="U36" s="40"/>
      <c r="V36" s="40"/>
    </row>
    <row r="37" spans="2:22" x14ac:dyDescent="0.25">
      <c r="B37" s="17">
        <v>24</v>
      </c>
      <c r="C37" s="21">
        <v>24</v>
      </c>
      <c r="D37" s="21">
        <v>23</v>
      </c>
      <c r="E37" s="41"/>
      <c r="F37" s="21"/>
      <c r="G37" s="41" t="s">
        <v>309</v>
      </c>
      <c r="H37" s="41" t="s">
        <v>363</v>
      </c>
      <c r="I37" s="41" t="s">
        <v>715</v>
      </c>
      <c r="J37" s="41" t="s">
        <v>134</v>
      </c>
      <c r="L37" s="40"/>
      <c r="M37" s="40"/>
      <c r="N37" s="40"/>
      <c r="P37" s="40"/>
      <c r="Q37" s="40"/>
      <c r="R37" s="40"/>
      <c r="T37" s="40"/>
      <c r="U37" s="40"/>
      <c r="V37" s="40"/>
    </row>
    <row r="38" spans="2:22" x14ac:dyDescent="0.25">
      <c r="B38" s="17">
        <v>25</v>
      </c>
      <c r="C38" s="21">
        <v>25</v>
      </c>
      <c r="D38" s="21">
        <v>24</v>
      </c>
      <c r="E38" s="41"/>
      <c r="F38" s="21"/>
      <c r="G38" s="41" t="s">
        <v>310</v>
      </c>
      <c r="H38" s="41"/>
      <c r="I38" s="41"/>
      <c r="J38" s="41"/>
      <c r="L38" s="40"/>
      <c r="M38" s="40"/>
      <c r="N38" s="40"/>
      <c r="P38" s="40"/>
      <c r="Q38" s="40"/>
      <c r="R38" s="40"/>
      <c r="T38" s="40"/>
      <c r="U38" s="40"/>
      <c r="V38" s="40"/>
    </row>
    <row r="39" spans="2:22" x14ac:dyDescent="0.25">
      <c r="B39" s="17">
        <v>26</v>
      </c>
      <c r="C39" s="21">
        <v>26</v>
      </c>
      <c r="D39" s="21">
        <v>25</v>
      </c>
      <c r="E39" s="41"/>
      <c r="F39" s="21"/>
      <c r="G39" s="41" t="s">
        <v>311</v>
      </c>
      <c r="H39" s="41"/>
      <c r="I39" s="41"/>
      <c r="J39" s="41"/>
      <c r="L39" s="40"/>
      <c r="M39" s="40"/>
      <c r="N39" s="40"/>
      <c r="P39" s="40"/>
      <c r="Q39" s="40"/>
      <c r="R39" s="40"/>
      <c r="T39" s="40"/>
      <c r="U39" s="40"/>
      <c r="V39" s="40"/>
    </row>
    <row r="40" spans="2:22" x14ac:dyDescent="0.25">
      <c r="B40" s="17">
        <v>27</v>
      </c>
      <c r="C40" s="21">
        <v>27</v>
      </c>
      <c r="D40" s="21">
        <v>26</v>
      </c>
      <c r="E40" s="41"/>
      <c r="F40" s="21"/>
      <c r="G40" s="41" t="s">
        <v>312</v>
      </c>
      <c r="H40" s="41" t="s">
        <v>723</v>
      </c>
      <c r="I40" s="41"/>
      <c r="J40" s="41"/>
      <c r="L40" s="40"/>
      <c r="M40" s="40"/>
      <c r="N40" s="40"/>
      <c r="P40" s="40"/>
      <c r="Q40" s="40"/>
      <c r="R40" s="40"/>
      <c r="T40" s="40"/>
      <c r="U40" s="40"/>
      <c r="V40" s="40"/>
    </row>
    <row r="42" spans="2:22" x14ac:dyDescent="0.25">
      <c r="L42" s="29" t="s">
        <v>4</v>
      </c>
      <c r="M42" s="28" t="s">
        <v>219</v>
      </c>
      <c r="N42" s="28" t="s">
        <v>218</v>
      </c>
    </row>
    <row r="43" spans="2:22" x14ac:dyDescent="0.25">
      <c r="L43" s="29" t="s">
        <v>5</v>
      </c>
      <c r="M43" s="28" t="s">
        <v>219</v>
      </c>
      <c r="N43" s="28" t="s">
        <v>218</v>
      </c>
    </row>
  </sheetData>
  <phoneticPr fontId="4" type="noConversion"/>
  <hyperlinks>
    <hyperlink ref="B2" r:id="rId1" display="Teensy LC Development Board" xr:uid="{3FB00E27-8622-4798-89AD-BA9AB39C90B7}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1AD52-3D7F-4C80-BE85-3A35EF1948EC}">
  <sheetPr codeName="Sheet12"/>
  <dimension ref="B2:U98"/>
  <sheetViews>
    <sheetView zoomScaleNormal="100" workbookViewId="0"/>
  </sheetViews>
  <sheetFormatPr defaultRowHeight="15" x14ac:dyDescent="0.25"/>
  <cols>
    <col min="2" max="2" width="12.42578125" customWidth="1"/>
    <col min="3" max="3" width="19.7109375" customWidth="1"/>
    <col min="6" max="6" width="26.5703125" customWidth="1"/>
    <col min="7" max="7" width="10.85546875" customWidth="1"/>
    <col min="10" max="17" width="9.7109375" customWidth="1"/>
  </cols>
  <sheetData>
    <row r="2" spans="2:21" x14ac:dyDescent="0.25">
      <c r="B2" s="1" t="s">
        <v>72</v>
      </c>
    </row>
    <row r="3" spans="2:21" x14ac:dyDescent="0.25">
      <c r="B3" s="30" t="s">
        <v>254</v>
      </c>
    </row>
    <row r="4" spans="2:21" x14ac:dyDescent="0.25">
      <c r="B4" s="1" t="s">
        <v>283</v>
      </c>
    </row>
    <row r="6" spans="2:21" x14ac:dyDescent="0.25">
      <c r="B6" s="17"/>
      <c r="C6" s="30"/>
    </row>
    <row r="7" spans="2:21" x14ac:dyDescent="0.25">
      <c r="B7" t="s">
        <v>95</v>
      </c>
    </row>
    <row r="9" spans="2:21" x14ac:dyDescent="0.25">
      <c r="B9" s="15" t="s">
        <v>85</v>
      </c>
      <c r="C9" t="s">
        <v>99</v>
      </c>
      <c r="D9" t="s">
        <v>110</v>
      </c>
    </row>
    <row r="10" spans="2:21" x14ac:dyDescent="0.25">
      <c r="B10" s="15" t="s">
        <v>86</v>
      </c>
      <c r="C10" t="s">
        <v>98</v>
      </c>
      <c r="D10" t="s">
        <v>109</v>
      </c>
      <c r="U10" s="1" t="s">
        <v>898</v>
      </c>
    </row>
    <row r="11" spans="2:21" x14ac:dyDescent="0.25">
      <c r="B11" s="15" t="s">
        <v>87</v>
      </c>
      <c r="C11" t="s">
        <v>97</v>
      </c>
      <c r="D11" t="s">
        <v>113</v>
      </c>
      <c r="U11" s="1" t="s">
        <v>897</v>
      </c>
    </row>
    <row r="12" spans="2:21" x14ac:dyDescent="0.25">
      <c r="B12" s="15" t="s">
        <v>89</v>
      </c>
      <c r="C12" t="s">
        <v>100</v>
      </c>
      <c r="D12" t="s">
        <v>111</v>
      </c>
      <c r="U12" s="1" t="s">
        <v>896</v>
      </c>
    </row>
    <row r="13" spans="2:21" x14ac:dyDescent="0.25">
      <c r="B13" s="15" t="s">
        <v>90</v>
      </c>
      <c r="C13" t="s">
        <v>101</v>
      </c>
      <c r="D13" t="s">
        <v>112</v>
      </c>
    </row>
    <row r="14" spans="2:21" x14ac:dyDescent="0.25">
      <c r="B14" t="s">
        <v>102</v>
      </c>
    </row>
    <row r="15" spans="2:21" x14ac:dyDescent="0.25">
      <c r="B15" s="15" t="s">
        <v>96</v>
      </c>
      <c r="C15" t="s">
        <v>96</v>
      </c>
      <c r="D15" t="s">
        <v>144</v>
      </c>
    </row>
    <row r="17" spans="2:4" x14ac:dyDescent="0.25">
      <c r="B17" s="15" t="s">
        <v>88</v>
      </c>
      <c r="C17" t="s">
        <v>88</v>
      </c>
      <c r="D17" t="s">
        <v>114</v>
      </c>
    </row>
    <row r="18" spans="2:4" x14ac:dyDescent="0.25">
      <c r="B18" t="s">
        <v>102</v>
      </c>
    </row>
    <row r="19" spans="2:4" x14ac:dyDescent="0.25">
      <c r="B19" s="15" t="s">
        <v>96</v>
      </c>
      <c r="C19" t="s">
        <v>108</v>
      </c>
    </row>
    <row r="20" spans="2:4" x14ac:dyDescent="0.25">
      <c r="B20" s="15" t="s">
        <v>91</v>
      </c>
      <c r="C20" t="s">
        <v>104</v>
      </c>
      <c r="D20" t="s">
        <v>115</v>
      </c>
    </row>
    <row r="21" spans="2:4" x14ac:dyDescent="0.25">
      <c r="B21" s="15" t="s">
        <v>92</v>
      </c>
      <c r="C21" t="s">
        <v>105</v>
      </c>
      <c r="D21" t="s">
        <v>115</v>
      </c>
    </row>
    <row r="22" spans="2:4" x14ac:dyDescent="0.25">
      <c r="B22" s="15" t="s">
        <v>94</v>
      </c>
      <c r="C22" t="s">
        <v>106</v>
      </c>
      <c r="D22" t="s">
        <v>116</v>
      </c>
    </row>
    <row r="23" spans="2:4" x14ac:dyDescent="0.25">
      <c r="B23" s="15" t="s">
        <v>93</v>
      </c>
      <c r="C23" t="s">
        <v>107</v>
      </c>
      <c r="D23" t="s">
        <v>116</v>
      </c>
    </row>
    <row r="24" spans="2:4" x14ac:dyDescent="0.25">
      <c r="B24" s="15" t="s">
        <v>96</v>
      </c>
      <c r="C24" t="s">
        <v>108</v>
      </c>
    </row>
    <row r="26" spans="2:4" x14ac:dyDescent="0.25">
      <c r="C26" t="s">
        <v>103</v>
      </c>
      <c r="D26" t="s">
        <v>118</v>
      </c>
    </row>
    <row r="27" spans="2:4" x14ac:dyDescent="0.25">
      <c r="C27" t="s">
        <v>117</v>
      </c>
      <c r="D27" t="s">
        <v>119</v>
      </c>
    </row>
    <row r="28" spans="2:4" x14ac:dyDescent="0.25">
      <c r="C28" t="s">
        <v>122</v>
      </c>
      <c r="D28" t="s">
        <v>120</v>
      </c>
    </row>
    <row r="30" spans="2:4" x14ac:dyDescent="0.25">
      <c r="B30" t="s">
        <v>121</v>
      </c>
    </row>
    <row r="31" spans="2:4" x14ac:dyDescent="0.25">
      <c r="B31" t="s">
        <v>123</v>
      </c>
    </row>
    <row r="33" spans="2:12" x14ac:dyDescent="0.25">
      <c r="B33" s="4" t="s">
        <v>124</v>
      </c>
      <c r="C33" s="4" t="s">
        <v>125</v>
      </c>
      <c r="D33" s="4" t="s">
        <v>126</v>
      </c>
      <c r="E33" s="4" t="s">
        <v>127</v>
      </c>
      <c r="F33" s="4" t="s">
        <v>128</v>
      </c>
    </row>
    <row r="34" spans="2:12" x14ac:dyDescent="0.25">
      <c r="B34" s="2">
        <v>0</v>
      </c>
      <c r="C34" s="2">
        <v>0</v>
      </c>
      <c r="D34" s="2" t="s">
        <v>129</v>
      </c>
      <c r="E34" s="2" t="s">
        <v>129</v>
      </c>
      <c r="F34" s="16" t="s">
        <v>135</v>
      </c>
    </row>
    <row r="35" spans="2:12" x14ac:dyDescent="0.25">
      <c r="B35" s="2">
        <v>0</v>
      </c>
      <c r="C35" s="2">
        <v>1</v>
      </c>
      <c r="D35" s="2" t="s">
        <v>130</v>
      </c>
      <c r="E35" s="2" t="s">
        <v>131</v>
      </c>
      <c r="F35" s="16" t="s">
        <v>132</v>
      </c>
    </row>
    <row r="36" spans="2:12" x14ac:dyDescent="0.25">
      <c r="B36" s="2">
        <v>1</v>
      </c>
      <c r="C36" s="2">
        <v>0</v>
      </c>
      <c r="D36" s="2" t="s">
        <v>131</v>
      </c>
      <c r="E36" s="2" t="s">
        <v>130</v>
      </c>
      <c r="F36" s="16" t="s">
        <v>133</v>
      </c>
    </row>
    <row r="37" spans="2:12" x14ac:dyDescent="0.25">
      <c r="B37" s="2">
        <v>1</v>
      </c>
      <c r="C37" s="2">
        <v>1</v>
      </c>
      <c r="D37" s="2" t="s">
        <v>130</v>
      </c>
      <c r="E37" s="2" t="s">
        <v>130</v>
      </c>
      <c r="F37" s="16" t="s">
        <v>136</v>
      </c>
      <c r="J37" t="s">
        <v>525</v>
      </c>
    </row>
    <row r="38" spans="2:12" x14ac:dyDescent="0.25">
      <c r="J38" t="s">
        <v>526</v>
      </c>
    </row>
    <row r="39" spans="2:12" x14ac:dyDescent="0.25">
      <c r="B39" t="s">
        <v>141</v>
      </c>
      <c r="J39" t="s">
        <v>527</v>
      </c>
    </row>
    <row r="40" spans="2:12" x14ac:dyDescent="0.25">
      <c r="B40" t="s">
        <v>143</v>
      </c>
      <c r="J40" t="s">
        <v>528</v>
      </c>
    </row>
    <row r="41" spans="2:12" x14ac:dyDescent="0.25">
      <c r="B41" t="s">
        <v>142</v>
      </c>
      <c r="J41" t="s">
        <v>524</v>
      </c>
    </row>
    <row r="43" spans="2:12" x14ac:dyDescent="0.25">
      <c r="B43" s="4" t="s">
        <v>124</v>
      </c>
      <c r="C43" s="4" t="s">
        <v>125</v>
      </c>
      <c r="F43" s="4" t="s">
        <v>128</v>
      </c>
      <c r="J43" s="2">
        <v>4</v>
      </c>
      <c r="K43" s="2" t="s">
        <v>191</v>
      </c>
      <c r="L43" s="2" t="s">
        <v>87</v>
      </c>
    </row>
    <row r="44" spans="2:12" x14ac:dyDescent="0.25">
      <c r="B44" s="2" t="s">
        <v>134</v>
      </c>
      <c r="C44" s="2">
        <v>0</v>
      </c>
      <c r="F44" s="16" t="s">
        <v>137</v>
      </c>
    </row>
    <row r="45" spans="2:12" x14ac:dyDescent="0.25">
      <c r="B45" s="2">
        <v>1</v>
      </c>
      <c r="C45" s="2" t="s">
        <v>134</v>
      </c>
      <c r="F45" s="16" t="s">
        <v>138</v>
      </c>
      <c r="J45" s="2">
        <v>5</v>
      </c>
      <c r="K45" s="2" t="s">
        <v>145</v>
      </c>
      <c r="L45" s="2" t="s">
        <v>98</v>
      </c>
    </row>
    <row r="46" spans="2:12" x14ac:dyDescent="0.25">
      <c r="B46" s="2">
        <v>0</v>
      </c>
      <c r="C46" s="2" t="s">
        <v>134</v>
      </c>
      <c r="F46" s="16" t="s">
        <v>139</v>
      </c>
      <c r="J46" s="2">
        <v>6</v>
      </c>
      <c r="K46" s="2" t="s">
        <v>146</v>
      </c>
      <c r="L46" s="2" t="s">
        <v>99</v>
      </c>
    </row>
    <row r="47" spans="2:12" x14ac:dyDescent="0.25">
      <c r="B47" s="2" t="s">
        <v>134</v>
      </c>
      <c r="C47" s="2">
        <v>1</v>
      </c>
      <c r="F47" s="16" t="s">
        <v>140</v>
      </c>
    </row>
    <row r="48" spans="2:12" x14ac:dyDescent="0.25">
      <c r="J48" s="2">
        <v>9</v>
      </c>
      <c r="K48" s="2" t="s">
        <v>147</v>
      </c>
      <c r="L48" s="2" t="s">
        <v>100</v>
      </c>
    </row>
    <row r="49" spans="2:17" x14ac:dyDescent="0.25">
      <c r="J49" s="2">
        <v>10</v>
      </c>
      <c r="K49" s="2" t="s">
        <v>148</v>
      </c>
      <c r="L49" s="2" t="s">
        <v>101</v>
      </c>
    </row>
    <row r="50" spans="2:17" x14ac:dyDescent="0.25">
      <c r="B50" t="s">
        <v>262</v>
      </c>
    </row>
    <row r="52" spans="2:17" x14ac:dyDescent="0.25">
      <c r="B52" s="1" t="s">
        <v>263</v>
      </c>
    </row>
    <row r="54" spans="2:17" x14ac:dyDescent="0.25">
      <c r="B54" t="s">
        <v>466</v>
      </c>
    </row>
    <row r="55" spans="2:17" x14ac:dyDescent="0.25">
      <c r="B55" s="7" t="s">
        <v>464</v>
      </c>
      <c r="C55" s="8">
        <v>1.2</v>
      </c>
      <c r="D55" s="9" t="s">
        <v>47</v>
      </c>
    </row>
    <row r="56" spans="2:17" x14ac:dyDescent="0.25">
      <c r="B56" s="7" t="s">
        <v>465</v>
      </c>
      <c r="C56" s="8">
        <v>2</v>
      </c>
      <c r="D56" s="9" t="s">
        <v>47</v>
      </c>
    </row>
    <row r="58" spans="2:17" x14ac:dyDescent="0.25">
      <c r="B58" t="s">
        <v>501</v>
      </c>
    </row>
    <row r="59" spans="2:17" x14ac:dyDescent="0.25">
      <c r="B59" t="s">
        <v>505</v>
      </c>
    </row>
    <row r="60" spans="2:17" x14ac:dyDescent="0.25">
      <c r="B60" t="s">
        <v>506</v>
      </c>
    </row>
    <row r="63" spans="2:17" x14ac:dyDescent="0.25">
      <c r="J63" s="51"/>
      <c r="K63" s="51"/>
      <c r="L63" s="51" t="s">
        <v>521</v>
      </c>
      <c r="M63" s="51" t="s">
        <v>393</v>
      </c>
      <c r="N63" s="31" t="s">
        <v>520</v>
      </c>
      <c r="O63" s="31"/>
      <c r="P63" s="31"/>
      <c r="Q63" s="31"/>
    </row>
    <row r="64" spans="2:17" x14ac:dyDescent="0.25">
      <c r="J64" s="4">
        <f t="shared" ref="J64:Q64" si="0">2^J65</f>
        <v>128</v>
      </c>
      <c r="K64" s="4">
        <f t="shared" si="0"/>
        <v>64</v>
      </c>
      <c r="L64" s="4">
        <f t="shared" si="0"/>
        <v>32</v>
      </c>
      <c r="M64" s="4">
        <f t="shared" si="0"/>
        <v>16</v>
      </c>
      <c r="N64" s="4">
        <f t="shared" si="0"/>
        <v>8</v>
      </c>
      <c r="O64" s="4">
        <f t="shared" si="0"/>
        <v>4</v>
      </c>
      <c r="P64" s="4">
        <f t="shared" si="0"/>
        <v>2</v>
      </c>
      <c r="Q64" s="4">
        <f t="shared" si="0"/>
        <v>1</v>
      </c>
    </row>
    <row r="65" spans="8:17" x14ac:dyDescent="0.25">
      <c r="J65" s="4">
        <v>7</v>
      </c>
      <c r="K65" s="4">
        <v>6</v>
      </c>
      <c r="L65" s="4">
        <v>5</v>
      </c>
      <c r="M65" s="4">
        <v>4</v>
      </c>
      <c r="N65" s="4">
        <v>3</v>
      </c>
      <c r="O65" s="4">
        <v>2</v>
      </c>
      <c r="P65" s="4">
        <v>1</v>
      </c>
      <c r="Q65" s="4">
        <v>0</v>
      </c>
    </row>
    <row r="66" spans="8:17" x14ac:dyDescent="0.25">
      <c r="H66" s="2">
        <v>16</v>
      </c>
      <c r="I66" s="14" t="str">
        <f>DEC2BIN(H66,8)</f>
        <v>00010000</v>
      </c>
      <c r="J66" s="14" t="str">
        <f>MID(DEC2BIN(H66,8),8-$J$65,1)</f>
        <v>0</v>
      </c>
      <c r="K66" s="14" t="str">
        <f>MID(DEC2BIN(H66,8),8-$K$65,1)</f>
        <v>0</v>
      </c>
      <c r="L66" s="14" t="str">
        <f>MID(DEC2BIN(H66,8),8-$L$65,1)</f>
        <v>0</v>
      </c>
      <c r="M66" s="14" t="str">
        <f>MID(DEC2BIN(H66,8),8-$M$65,1)</f>
        <v>1</v>
      </c>
      <c r="N66" s="14" t="str">
        <f>MID(DEC2BIN(H66,8),8-$N$65,1)</f>
        <v>0</v>
      </c>
      <c r="O66" s="14" t="str">
        <f>MID(DEC2BIN(H66,8),8-$O$65,1)</f>
        <v>0</v>
      </c>
      <c r="P66" s="14" t="str">
        <f>MID(DEC2BIN(H66,8),8-$P$65,1)</f>
        <v>0</v>
      </c>
      <c r="Q66" s="14" t="str">
        <f>MID(DEC2BIN(H66,8),8-$IL65,1)</f>
        <v>0</v>
      </c>
    </row>
    <row r="67" spans="8:17" x14ac:dyDescent="0.25">
      <c r="H67" s="2">
        <v>17</v>
      </c>
      <c r="I67" s="14" t="str">
        <f t="shared" ref="I67:I81" si="1">DEC2BIN(H67,8)</f>
        <v>00010001</v>
      </c>
      <c r="J67" s="14" t="str">
        <f t="shared" ref="J67:J81" si="2">MID(DEC2BIN(H67,8),8-$J$65,1)</f>
        <v>0</v>
      </c>
      <c r="K67" s="14" t="str">
        <f t="shared" ref="K67:K81" si="3">MID(DEC2BIN(H67,8),8-$K$65,1)</f>
        <v>0</v>
      </c>
      <c r="L67" s="14" t="str">
        <f t="shared" ref="L67:L81" si="4">MID(DEC2BIN(H67,8),8-$L$65,1)</f>
        <v>0</v>
      </c>
      <c r="M67" s="14" t="str">
        <f t="shared" ref="M67:M81" si="5">MID(DEC2BIN(H67,8),8-$M$65,1)</f>
        <v>1</v>
      </c>
      <c r="N67" s="14" t="str">
        <f t="shared" ref="N67:N81" si="6">MID(DEC2BIN(H67,8),8-$N$65,1)</f>
        <v>0</v>
      </c>
      <c r="O67" s="14" t="str">
        <f t="shared" ref="O67:O81" si="7">MID(DEC2BIN(H67,8),8-$O$65,1)</f>
        <v>0</v>
      </c>
      <c r="P67" s="14" t="str">
        <f t="shared" ref="P67:P81" si="8">MID(DEC2BIN(H67,8),8-$P$65,1)</f>
        <v>0</v>
      </c>
      <c r="Q67" s="14" t="str">
        <f>MID(DEC2BIN(H67,8),8-$IL66,1)</f>
        <v>1</v>
      </c>
    </row>
    <row r="68" spans="8:17" x14ac:dyDescent="0.25">
      <c r="H68" s="2">
        <v>18</v>
      </c>
      <c r="I68" s="14" t="str">
        <f t="shared" si="1"/>
        <v>00010010</v>
      </c>
      <c r="J68" s="14" t="str">
        <f t="shared" si="2"/>
        <v>0</v>
      </c>
      <c r="K68" s="14" t="str">
        <f t="shared" si="3"/>
        <v>0</v>
      </c>
      <c r="L68" s="14" t="str">
        <f t="shared" si="4"/>
        <v>0</v>
      </c>
      <c r="M68" s="14" t="str">
        <f t="shared" si="5"/>
        <v>1</v>
      </c>
      <c r="N68" s="14" t="str">
        <f t="shared" si="6"/>
        <v>0</v>
      </c>
      <c r="O68" s="14" t="str">
        <f t="shared" si="7"/>
        <v>0</v>
      </c>
      <c r="P68" s="14" t="str">
        <f t="shared" si="8"/>
        <v>1</v>
      </c>
      <c r="Q68" s="14" t="str">
        <f t="shared" ref="Q68:Q81" si="9">MID(DEC2BIN(H68,8),8-$IL67,1)</f>
        <v>0</v>
      </c>
    </row>
    <row r="69" spans="8:17" x14ac:dyDescent="0.25">
      <c r="H69" s="2">
        <v>19</v>
      </c>
      <c r="I69" s="14" t="str">
        <f t="shared" si="1"/>
        <v>00010011</v>
      </c>
      <c r="J69" s="14" t="str">
        <f t="shared" si="2"/>
        <v>0</v>
      </c>
      <c r="K69" s="14" t="str">
        <f t="shared" si="3"/>
        <v>0</v>
      </c>
      <c r="L69" s="14" t="str">
        <f t="shared" si="4"/>
        <v>0</v>
      </c>
      <c r="M69" s="14" t="str">
        <f t="shared" si="5"/>
        <v>1</v>
      </c>
      <c r="N69" s="14" t="str">
        <f t="shared" si="6"/>
        <v>0</v>
      </c>
      <c r="O69" s="14" t="str">
        <f t="shared" si="7"/>
        <v>0</v>
      </c>
      <c r="P69" s="14" t="str">
        <f t="shared" si="8"/>
        <v>1</v>
      </c>
      <c r="Q69" s="14" t="str">
        <f t="shared" si="9"/>
        <v>1</v>
      </c>
    </row>
    <row r="70" spans="8:17" x14ac:dyDescent="0.25">
      <c r="H70" s="2">
        <v>20</v>
      </c>
      <c r="I70" s="14" t="str">
        <f t="shared" si="1"/>
        <v>00010100</v>
      </c>
      <c r="J70" s="14" t="str">
        <f t="shared" si="2"/>
        <v>0</v>
      </c>
      <c r="K70" s="14" t="str">
        <f t="shared" si="3"/>
        <v>0</v>
      </c>
      <c r="L70" s="14" t="str">
        <f t="shared" si="4"/>
        <v>0</v>
      </c>
      <c r="M70" s="14" t="str">
        <f t="shared" si="5"/>
        <v>1</v>
      </c>
      <c r="N70" s="14" t="str">
        <f t="shared" si="6"/>
        <v>0</v>
      </c>
      <c r="O70" s="14" t="str">
        <f t="shared" si="7"/>
        <v>1</v>
      </c>
      <c r="P70" s="14" t="str">
        <f t="shared" si="8"/>
        <v>0</v>
      </c>
      <c r="Q70" s="14" t="str">
        <f t="shared" si="9"/>
        <v>0</v>
      </c>
    </row>
    <row r="71" spans="8:17" x14ac:dyDescent="0.25">
      <c r="H71" s="2">
        <v>21</v>
      </c>
      <c r="I71" s="14" t="str">
        <f t="shared" si="1"/>
        <v>00010101</v>
      </c>
      <c r="J71" s="14" t="str">
        <f t="shared" si="2"/>
        <v>0</v>
      </c>
      <c r="K71" s="14" t="str">
        <f t="shared" si="3"/>
        <v>0</v>
      </c>
      <c r="L71" s="14" t="str">
        <f t="shared" si="4"/>
        <v>0</v>
      </c>
      <c r="M71" s="14" t="str">
        <f t="shared" si="5"/>
        <v>1</v>
      </c>
      <c r="N71" s="14" t="str">
        <f t="shared" si="6"/>
        <v>0</v>
      </c>
      <c r="O71" s="14" t="str">
        <f t="shared" si="7"/>
        <v>1</v>
      </c>
      <c r="P71" s="14" t="str">
        <f t="shared" si="8"/>
        <v>0</v>
      </c>
      <c r="Q71" s="14" t="str">
        <f t="shared" si="9"/>
        <v>1</v>
      </c>
    </row>
    <row r="72" spans="8:17" x14ac:dyDescent="0.25">
      <c r="H72" s="2">
        <v>22</v>
      </c>
      <c r="I72" s="14" t="str">
        <f t="shared" si="1"/>
        <v>00010110</v>
      </c>
      <c r="J72" s="14" t="str">
        <f t="shared" si="2"/>
        <v>0</v>
      </c>
      <c r="K72" s="14" t="str">
        <f t="shared" si="3"/>
        <v>0</v>
      </c>
      <c r="L72" s="14" t="str">
        <f t="shared" si="4"/>
        <v>0</v>
      </c>
      <c r="M72" s="14" t="str">
        <f t="shared" si="5"/>
        <v>1</v>
      </c>
      <c r="N72" s="14" t="str">
        <f t="shared" si="6"/>
        <v>0</v>
      </c>
      <c r="O72" s="14" t="str">
        <f t="shared" si="7"/>
        <v>1</v>
      </c>
      <c r="P72" s="14" t="str">
        <f t="shared" si="8"/>
        <v>1</v>
      </c>
      <c r="Q72" s="14" t="str">
        <f t="shared" si="9"/>
        <v>0</v>
      </c>
    </row>
    <row r="73" spans="8:17" x14ac:dyDescent="0.25">
      <c r="H73" s="2">
        <v>23</v>
      </c>
      <c r="I73" s="14" t="str">
        <f t="shared" si="1"/>
        <v>00010111</v>
      </c>
      <c r="J73" s="14" t="str">
        <f t="shared" si="2"/>
        <v>0</v>
      </c>
      <c r="K73" s="14" t="str">
        <f t="shared" si="3"/>
        <v>0</v>
      </c>
      <c r="L73" s="14" t="str">
        <f t="shared" si="4"/>
        <v>0</v>
      </c>
      <c r="M73" s="14" t="str">
        <f t="shared" si="5"/>
        <v>1</v>
      </c>
      <c r="N73" s="14" t="str">
        <f t="shared" si="6"/>
        <v>0</v>
      </c>
      <c r="O73" s="14" t="str">
        <f t="shared" si="7"/>
        <v>1</v>
      </c>
      <c r="P73" s="14" t="str">
        <f t="shared" si="8"/>
        <v>1</v>
      </c>
      <c r="Q73" s="14" t="str">
        <f t="shared" si="9"/>
        <v>1</v>
      </c>
    </row>
    <row r="74" spans="8:17" x14ac:dyDescent="0.25">
      <c r="H74" s="2">
        <v>24</v>
      </c>
      <c r="I74" s="14" t="str">
        <f t="shared" si="1"/>
        <v>00011000</v>
      </c>
      <c r="J74" s="14" t="str">
        <f t="shared" si="2"/>
        <v>0</v>
      </c>
      <c r="K74" s="14" t="str">
        <f t="shared" si="3"/>
        <v>0</v>
      </c>
      <c r="L74" s="14" t="str">
        <f t="shared" si="4"/>
        <v>0</v>
      </c>
      <c r="M74" s="14" t="str">
        <f t="shared" si="5"/>
        <v>1</v>
      </c>
      <c r="N74" s="14" t="str">
        <f t="shared" si="6"/>
        <v>1</v>
      </c>
      <c r="O74" s="14" t="str">
        <f t="shared" si="7"/>
        <v>0</v>
      </c>
      <c r="P74" s="14" t="str">
        <f t="shared" si="8"/>
        <v>0</v>
      </c>
      <c r="Q74" s="14" t="str">
        <f t="shared" si="9"/>
        <v>0</v>
      </c>
    </row>
    <row r="75" spans="8:17" x14ac:dyDescent="0.25">
      <c r="H75" s="2">
        <v>25</v>
      </c>
      <c r="I75" s="14" t="str">
        <f t="shared" si="1"/>
        <v>00011001</v>
      </c>
      <c r="J75" s="14" t="str">
        <f t="shared" si="2"/>
        <v>0</v>
      </c>
      <c r="K75" s="14" t="str">
        <f t="shared" si="3"/>
        <v>0</v>
      </c>
      <c r="L75" s="14" t="str">
        <f t="shared" si="4"/>
        <v>0</v>
      </c>
      <c r="M75" s="14" t="str">
        <f t="shared" si="5"/>
        <v>1</v>
      </c>
      <c r="N75" s="14" t="str">
        <f t="shared" si="6"/>
        <v>1</v>
      </c>
      <c r="O75" s="14" t="str">
        <f t="shared" si="7"/>
        <v>0</v>
      </c>
      <c r="P75" s="14" t="str">
        <f t="shared" si="8"/>
        <v>0</v>
      </c>
      <c r="Q75" s="14" t="str">
        <f t="shared" si="9"/>
        <v>1</v>
      </c>
    </row>
    <row r="76" spans="8:17" x14ac:dyDescent="0.25">
      <c r="H76" s="2">
        <v>26</v>
      </c>
      <c r="I76" s="14" t="str">
        <f t="shared" si="1"/>
        <v>00011010</v>
      </c>
      <c r="J76" s="14" t="str">
        <f t="shared" si="2"/>
        <v>0</v>
      </c>
      <c r="K76" s="14" t="str">
        <f t="shared" si="3"/>
        <v>0</v>
      </c>
      <c r="L76" s="14" t="str">
        <f t="shared" si="4"/>
        <v>0</v>
      </c>
      <c r="M76" s="14" t="str">
        <f t="shared" si="5"/>
        <v>1</v>
      </c>
      <c r="N76" s="14" t="str">
        <f t="shared" si="6"/>
        <v>1</v>
      </c>
      <c r="O76" s="14" t="str">
        <f t="shared" si="7"/>
        <v>0</v>
      </c>
      <c r="P76" s="14" t="str">
        <f t="shared" si="8"/>
        <v>1</v>
      </c>
      <c r="Q76" s="14" t="str">
        <f t="shared" si="9"/>
        <v>0</v>
      </c>
    </row>
    <row r="77" spans="8:17" x14ac:dyDescent="0.25">
      <c r="H77" s="2">
        <v>27</v>
      </c>
      <c r="I77" s="14" t="str">
        <f t="shared" si="1"/>
        <v>00011011</v>
      </c>
      <c r="J77" s="14" t="str">
        <f t="shared" si="2"/>
        <v>0</v>
      </c>
      <c r="K77" s="14" t="str">
        <f t="shared" si="3"/>
        <v>0</v>
      </c>
      <c r="L77" s="14" t="str">
        <f t="shared" si="4"/>
        <v>0</v>
      </c>
      <c r="M77" s="14" t="str">
        <f t="shared" si="5"/>
        <v>1</v>
      </c>
      <c r="N77" s="14" t="str">
        <f t="shared" si="6"/>
        <v>1</v>
      </c>
      <c r="O77" s="14" t="str">
        <f t="shared" si="7"/>
        <v>0</v>
      </c>
      <c r="P77" s="14" t="str">
        <f t="shared" si="8"/>
        <v>1</v>
      </c>
      <c r="Q77" s="14" t="str">
        <f t="shared" si="9"/>
        <v>1</v>
      </c>
    </row>
    <row r="78" spans="8:17" x14ac:dyDescent="0.25">
      <c r="H78" s="2">
        <v>28</v>
      </c>
      <c r="I78" s="14" t="str">
        <f t="shared" si="1"/>
        <v>00011100</v>
      </c>
      <c r="J78" s="14" t="str">
        <f t="shared" si="2"/>
        <v>0</v>
      </c>
      <c r="K78" s="14" t="str">
        <f t="shared" si="3"/>
        <v>0</v>
      </c>
      <c r="L78" s="14" t="str">
        <f t="shared" si="4"/>
        <v>0</v>
      </c>
      <c r="M78" s="14" t="str">
        <f t="shared" si="5"/>
        <v>1</v>
      </c>
      <c r="N78" s="14" t="str">
        <f t="shared" si="6"/>
        <v>1</v>
      </c>
      <c r="O78" s="14" t="str">
        <f t="shared" si="7"/>
        <v>1</v>
      </c>
      <c r="P78" s="14" t="str">
        <f t="shared" si="8"/>
        <v>0</v>
      </c>
      <c r="Q78" s="14" t="str">
        <f t="shared" si="9"/>
        <v>0</v>
      </c>
    </row>
    <row r="79" spans="8:17" x14ac:dyDescent="0.25">
      <c r="H79" s="2">
        <v>29</v>
      </c>
      <c r="I79" s="14" t="str">
        <f t="shared" si="1"/>
        <v>00011101</v>
      </c>
      <c r="J79" s="14" t="str">
        <f t="shared" si="2"/>
        <v>0</v>
      </c>
      <c r="K79" s="14" t="str">
        <f t="shared" si="3"/>
        <v>0</v>
      </c>
      <c r="L79" s="14" t="str">
        <f t="shared" si="4"/>
        <v>0</v>
      </c>
      <c r="M79" s="14" t="str">
        <f t="shared" si="5"/>
        <v>1</v>
      </c>
      <c r="N79" s="14" t="str">
        <f t="shared" si="6"/>
        <v>1</v>
      </c>
      <c r="O79" s="14" t="str">
        <f t="shared" si="7"/>
        <v>1</v>
      </c>
      <c r="P79" s="14" t="str">
        <f t="shared" si="8"/>
        <v>0</v>
      </c>
      <c r="Q79" s="14" t="str">
        <f t="shared" si="9"/>
        <v>1</v>
      </c>
    </row>
    <row r="80" spans="8:17" x14ac:dyDescent="0.25">
      <c r="H80" s="2">
        <v>30</v>
      </c>
      <c r="I80" s="14" t="str">
        <f t="shared" si="1"/>
        <v>00011110</v>
      </c>
      <c r="J80" s="14" t="str">
        <f t="shared" si="2"/>
        <v>0</v>
      </c>
      <c r="K80" s="14" t="str">
        <f t="shared" si="3"/>
        <v>0</v>
      </c>
      <c r="L80" s="14" t="str">
        <f t="shared" si="4"/>
        <v>0</v>
      </c>
      <c r="M80" s="14" t="str">
        <f t="shared" si="5"/>
        <v>1</v>
      </c>
      <c r="N80" s="14" t="str">
        <f t="shared" si="6"/>
        <v>1</v>
      </c>
      <c r="O80" s="14" t="str">
        <f t="shared" si="7"/>
        <v>1</v>
      </c>
      <c r="P80" s="14" t="str">
        <f t="shared" si="8"/>
        <v>1</v>
      </c>
      <c r="Q80" s="14" t="str">
        <f t="shared" si="9"/>
        <v>0</v>
      </c>
    </row>
    <row r="81" spans="8:17" x14ac:dyDescent="0.25">
      <c r="H81" s="2">
        <v>31</v>
      </c>
      <c r="I81" s="14" t="str">
        <f t="shared" si="1"/>
        <v>00011111</v>
      </c>
      <c r="J81" s="14" t="str">
        <f t="shared" si="2"/>
        <v>0</v>
      </c>
      <c r="K81" s="14" t="str">
        <f t="shared" si="3"/>
        <v>0</v>
      </c>
      <c r="L81" s="14" t="str">
        <f t="shared" si="4"/>
        <v>0</v>
      </c>
      <c r="M81" s="14" t="str">
        <f t="shared" si="5"/>
        <v>1</v>
      </c>
      <c r="N81" s="14" t="str">
        <f t="shared" si="6"/>
        <v>1</v>
      </c>
      <c r="O81" s="14" t="str">
        <f t="shared" si="7"/>
        <v>1</v>
      </c>
      <c r="P81" s="14" t="str">
        <f t="shared" si="8"/>
        <v>1</v>
      </c>
      <c r="Q81" s="14" t="str">
        <f t="shared" si="9"/>
        <v>1</v>
      </c>
    </row>
    <row r="83" spans="8:17" x14ac:dyDescent="0.25">
      <c r="H83" s="2">
        <v>48</v>
      </c>
      <c r="I83" s="14" t="str">
        <f t="shared" ref="I83:I98" si="10">DEC2BIN(H83,8)</f>
        <v>00110000</v>
      </c>
      <c r="J83" s="14" t="str">
        <f t="shared" ref="J83:J96" si="11">MID(DEC2BIN(H83,8),8-$J$65,1)</f>
        <v>0</v>
      </c>
      <c r="K83" s="14" t="str">
        <f t="shared" ref="K83:K96" si="12">MID(DEC2BIN(H83,8),8-$K$65,1)</f>
        <v>0</v>
      </c>
      <c r="L83" s="14" t="str">
        <f t="shared" ref="L83:L96" si="13">MID(DEC2BIN(H83,8),8-$L$65,1)</f>
        <v>1</v>
      </c>
      <c r="M83" s="14" t="str">
        <f t="shared" ref="M83:M96" si="14">MID(DEC2BIN(H83,8),8-$M$65,1)</f>
        <v>1</v>
      </c>
      <c r="N83" s="14" t="str">
        <f t="shared" ref="N83:N96" si="15">MID(DEC2BIN(H83,8),8-$N$65,1)</f>
        <v>0</v>
      </c>
      <c r="O83" s="14" t="str">
        <f t="shared" ref="O83:O96" si="16">MID(DEC2BIN(H83,8),8-$O$65,1)</f>
        <v>0</v>
      </c>
      <c r="P83" s="14" t="str">
        <f t="shared" ref="P83:P96" si="17">MID(DEC2BIN(H83,8),8-$P$65,1)</f>
        <v>0</v>
      </c>
      <c r="Q83" s="14" t="str">
        <f t="shared" ref="Q83:Q98" si="18">MID(DEC2BIN(H83,8),8-$IL81,1)</f>
        <v>0</v>
      </c>
    </row>
    <row r="84" spans="8:17" x14ac:dyDescent="0.25">
      <c r="H84" s="2">
        <v>49</v>
      </c>
      <c r="I84" s="14" t="str">
        <f t="shared" si="10"/>
        <v>00110001</v>
      </c>
      <c r="J84" s="14" t="str">
        <f t="shared" si="11"/>
        <v>0</v>
      </c>
      <c r="K84" s="14" t="str">
        <f t="shared" si="12"/>
        <v>0</v>
      </c>
      <c r="L84" s="14" t="str">
        <f t="shared" si="13"/>
        <v>1</v>
      </c>
      <c r="M84" s="14" t="str">
        <f t="shared" si="14"/>
        <v>1</v>
      </c>
      <c r="N84" s="14" t="str">
        <f t="shared" si="15"/>
        <v>0</v>
      </c>
      <c r="O84" s="14" t="str">
        <f t="shared" si="16"/>
        <v>0</v>
      </c>
      <c r="P84" s="14" t="str">
        <f t="shared" si="17"/>
        <v>0</v>
      </c>
      <c r="Q84" s="14" t="str">
        <f t="shared" si="18"/>
        <v>1</v>
      </c>
    </row>
    <row r="85" spans="8:17" x14ac:dyDescent="0.25">
      <c r="H85" s="2">
        <v>50</v>
      </c>
      <c r="I85" s="14" t="str">
        <f t="shared" si="10"/>
        <v>00110010</v>
      </c>
      <c r="J85" s="14" t="str">
        <f t="shared" si="11"/>
        <v>0</v>
      </c>
      <c r="K85" s="14" t="str">
        <f t="shared" si="12"/>
        <v>0</v>
      </c>
      <c r="L85" s="14" t="str">
        <f t="shared" si="13"/>
        <v>1</v>
      </c>
      <c r="M85" s="14" t="str">
        <f t="shared" si="14"/>
        <v>1</v>
      </c>
      <c r="N85" s="14" t="str">
        <f t="shared" si="15"/>
        <v>0</v>
      </c>
      <c r="O85" s="14" t="str">
        <f t="shared" si="16"/>
        <v>0</v>
      </c>
      <c r="P85" s="14" t="str">
        <f t="shared" si="17"/>
        <v>1</v>
      </c>
      <c r="Q85" s="14" t="str">
        <f t="shared" si="18"/>
        <v>0</v>
      </c>
    </row>
    <row r="86" spans="8:17" x14ac:dyDescent="0.25">
      <c r="H86" s="2">
        <v>51</v>
      </c>
      <c r="I86" s="14" t="str">
        <f t="shared" si="10"/>
        <v>00110011</v>
      </c>
      <c r="J86" s="14" t="str">
        <f t="shared" si="11"/>
        <v>0</v>
      </c>
      <c r="K86" s="14" t="str">
        <f t="shared" si="12"/>
        <v>0</v>
      </c>
      <c r="L86" s="14" t="str">
        <f t="shared" si="13"/>
        <v>1</v>
      </c>
      <c r="M86" s="14" t="str">
        <f t="shared" si="14"/>
        <v>1</v>
      </c>
      <c r="N86" s="14" t="str">
        <f t="shared" si="15"/>
        <v>0</v>
      </c>
      <c r="O86" s="14" t="str">
        <f t="shared" si="16"/>
        <v>0</v>
      </c>
      <c r="P86" s="14" t="str">
        <f t="shared" si="17"/>
        <v>1</v>
      </c>
      <c r="Q86" s="14" t="str">
        <f t="shared" si="18"/>
        <v>1</v>
      </c>
    </row>
    <row r="87" spans="8:17" x14ac:dyDescent="0.25">
      <c r="H87" s="2">
        <v>52</v>
      </c>
      <c r="I87" s="14" t="str">
        <f t="shared" si="10"/>
        <v>00110100</v>
      </c>
      <c r="J87" s="14" t="str">
        <f t="shared" si="11"/>
        <v>0</v>
      </c>
      <c r="K87" s="14" t="str">
        <f t="shared" si="12"/>
        <v>0</v>
      </c>
      <c r="L87" s="14" t="str">
        <f t="shared" si="13"/>
        <v>1</v>
      </c>
      <c r="M87" s="14" t="str">
        <f t="shared" si="14"/>
        <v>1</v>
      </c>
      <c r="N87" s="14" t="str">
        <f t="shared" si="15"/>
        <v>0</v>
      </c>
      <c r="O87" s="14" t="str">
        <f t="shared" si="16"/>
        <v>1</v>
      </c>
      <c r="P87" s="14" t="str">
        <f t="shared" si="17"/>
        <v>0</v>
      </c>
      <c r="Q87" s="14" t="str">
        <f t="shared" si="18"/>
        <v>0</v>
      </c>
    </row>
    <row r="88" spans="8:17" x14ac:dyDescent="0.25">
      <c r="H88" s="2">
        <v>53</v>
      </c>
      <c r="I88" s="14" t="str">
        <f t="shared" si="10"/>
        <v>00110101</v>
      </c>
      <c r="J88" s="14" t="str">
        <f t="shared" si="11"/>
        <v>0</v>
      </c>
      <c r="K88" s="14" t="str">
        <f t="shared" si="12"/>
        <v>0</v>
      </c>
      <c r="L88" s="14" t="str">
        <f t="shared" si="13"/>
        <v>1</v>
      </c>
      <c r="M88" s="14" t="str">
        <f t="shared" si="14"/>
        <v>1</v>
      </c>
      <c r="N88" s="14" t="str">
        <f t="shared" si="15"/>
        <v>0</v>
      </c>
      <c r="O88" s="14" t="str">
        <f t="shared" si="16"/>
        <v>1</v>
      </c>
      <c r="P88" s="14" t="str">
        <f t="shared" si="17"/>
        <v>0</v>
      </c>
      <c r="Q88" s="14" t="str">
        <f t="shared" si="18"/>
        <v>1</v>
      </c>
    </row>
    <row r="89" spans="8:17" x14ac:dyDescent="0.25">
      <c r="H89" s="2">
        <v>54</v>
      </c>
      <c r="I89" s="14" t="str">
        <f t="shared" si="10"/>
        <v>00110110</v>
      </c>
      <c r="J89" s="14" t="str">
        <f t="shared" si="11"/>
        <v>0</v>
      </c>
      <c r="K89" s="14" t="str">
        <f t="shared" si="12"/>
        <v>0</v>
      </c>
      <c r="L89" s="14" t="str">
        <f t="shared" si="13"/>
        <v>1</v>
      </c>
      <c r="M89" s="14" t="str">
        <f t="shared" si="14"/>
        <v>1</v>
      </c>
      <c r="N89" s="14" t="str">
        <f t="shared" si="15"/>
        <v>0</v>
      </c>
      <c r="O89" s="14" t="str">
        <f t="shared" si="16"/>
        <v>1</v>
      </c>
      <c r="P89" s="14" t="str">
        <f t="shared" si="17"/>
        <v>1</v>
      </c>
      <c r="Q89" s="14" t="str">
        <f t="shared" si="18"/>
        <v>0</v>
      </c>
    </row>
    <row r="90" spans="8:17" x14ac:dyDescent="0.25">
      <c r="H90" s="2">
        <v>55</v>
      </c>
      <c r="I90" s="14" t="str">
        <f t="shared" si="10"/>
        <v>00110111</v>
      </c>
      <c r="J90" s="14" t="str">
        <f t="shared" si="11"/>
        <v>0</v>
      </c>
      <c r="K90" s="14" t="str">
        <f t="shared" si="12"/>
        <v>0</v>
      </c>
      <c r="L90" s="14" t="str">
        <f t="shared" si="13"/>
        <v>1</v>
      </c>
      <c r="M90" s="14" t="str">
        <f t="shared" si="14"/>
        <v>1</v>
      </c>
      <c r="N90" s="14" t="str">
        <f t="shared" si="15"/>
        <v>0</v>
      </c>
      <c r="O90" s="14" t="str">
        <f t="shared" si="16"/>
        <v>1</v>
      </c>
      <c r="P90" s="14" t="str">
        <f t="shared" si="17"/>
        <v>1</v>
      </c>
      <c r="Q90" s="14" t="str">
        <f t="shared" si="18"/>
        <v>1</v>
      </c>
    </row>
    <row r="91" spans="8:17" x14ac:dyDescent="0.25">
      <c r="H91" s="2">
        <v>56</v>
      </c>
      <c r="I91" s="14" t="str">
        <f t="shared" si="10"/>
        <v>00111000</v>
      </c>
      <c r="J91" s="14" t="str">
        <f t="shared" si="11"/>
        <v>0</v>
      </c>
      <c r="K91" s="14" t="str">
        <f t="shared" si="12"/>
        <v>0</v>
      </c>
      <c r="L91" s="14" t="str">
        <f t="shared" si="13"/>
        <v>1</v>
      </c>
      <c r="M91" s="14" t="str">
        <f t="shared" si="14"/>
        <v>1</v>
      </c>
      <c r="N91" s="14" t="str">
        <f t="shared" si="15"/>
        <v>1</v>
      </c>
      <c r="O91" s="14" t="str">
        <f t="shared" si="16"/>
        <v>0</v>
      </c>
      <c r="P91" s="14" t="str">
        <f t="shared" si="17"/>
        <v>0</v>
      </c>
      <c r="Q91" s="14" t="str">
        <f t="shared" si="18"/>
        <v>0</v>
      </c>
    </row>
    <row r="92" spans="8:17" x14ac:dyDescent="0.25">
      <c r="H92" s="2">
        <v>57</v>
      </c>
      <c r="I92" s="14" t="str">
        <f t="shared" si="10"/>
        <v>00111001</v>
      </c>
      <c r="J92" s="14" t="str">
        <f t="shared" si="11"/>
        <v>0</v>
      </c>
      <c r="K92" s="14" t="str">
        <f t="shared" si="12"/>
        <v>0</v>
      </c>
      <c r="L92" s="14" t="str">
        <f t="shared" si="13"/>
        <v>1</v>
      </c>
      <c r="M92" s="14" t="str">
        <f t="shared" si="14"/>
        <v>1</v>
      </c>
      <c r="N92" s="14" t="str">
        <f t="shared" si="15"/>
        <v>1</v>
      </c>
      <c r="O92" s="14" t="str">
        <f t="shared" si="16"/>
        <v>0</v>
      </c>
      <c r="P92" s="14" t="str">
        <f t="shared" si="17"/>
        <v>0</v>
      </c>
      <c r="Q92" s="14" t="str">
        <f t="shared" si="18"/>
        <v>1</v>
      </c>
    </row>
    <row r="93" spans="8:17" x14ac:dyDescent="0.25">
      <c r="H93" s="2">
        <v>58</v>
      </c>
      <c r="I93" s="14" t="str">
        <f t="shared" si="10"/>
        <v>00111010</v>
      </c>
      <c r="J93" s="14" t="str">
        <f t="shared" si="11"/>
        <v>0</v>
      </c>
      <c r="K93" s="14" t="str">
        <f t="shared" si="12"/>
        <v>0</v>
      </c>
      <c r="L93" s="14" t="str">
        <f t="shared" si="13"/>
        <v>1</v>
      </c>
      <c r="M93" s="14" t="str">
        <f t="shared" si="14"/>
        <v>1</v>
      </c>
      <c r="N93" s="14" t="str">
        <f t="shared" si="15"/>
        <v>1</v>
      </c>
      <c r="O93" s="14" t="str">
        <f t="shared" si="16"/>
        <v>0</v>
      </c>
      <c r="P93" s="14" t="str">
        <f t="shared" si="17"/>
        <v>1</v>
      </c>
      <c r="Q93" s="14" t="str">
        <f t="shared" si="18"/>
        <v>0</v>
      </c>
    </row>
    <row r="94" spans="8:17" x14ac:dyDescent="0.25">
      <c r="H94" s="2">
        <v>59</v>
      </c>
      <c r="I94" s="14" t="str">
        <f t="shared" si="10"/>
        <v>00111011</v>
      </c>
      <c r="J94" s="14" t="str">
        <f t="shared" si="11"/>
        <v>0</v>
      </c>
      <c r="K94" s="14" t="str">
        <f t="shared" si="12"/>
        <v>0</v>
      </c>
      <c r="L94" s="14" t="str">
        <f t="shared" si="13"/>
        <v>1</v>
      </c>
      <c r="M94" s="14" t="str">
        <f t="shared" si="14"/>
        <v>1</v>
      </c>
      <c r="N94" s="14" t="str">
        <f t="shared" si="15"/>
        <v>1</v>
      </c>
      <c r="O94" s="14" t="str">
        <f t="shared" si="16"/>
        <v>0</v>
      </c>
      <c r="P94" s="14" t="str">
        <f t="shared" si="17"/>
        <v>1</v>
      </c>
      <c r="Q94" s="14" t="str">
        <f t="shared" si="18"/>
        <v>1</v>
      </c>
    </row>
    <row r="95" spans="8:17" x14ac:dyDescent="0.25">
      <c r="H95" s="2">
        <v>60</v>
      </c>
      <c r="I95" s="14" t="str">
        <f t="shared" si="10"/>
        <v>00111100</v>
      </c>
      <c r="J95" s="14" t="str">
        <f t="shared" si="11"/>
        <v>0</v>
      </c>
      <c r="K95" s="14" t="str">
        <f t="shared" si="12"/>
        <v>0</v>
      </c>
      <c r="L95" s="14" t="str">
        <f t="shared" si="13"/>
        <v>1</v>
      </c>
      <c r="M95" s="14" t="str">
        <f t="shared" si="14"/>
        <v>1</v>
      </c>
      <c r="N95" s="14" t="str">
        <f t="shared" si="15"/>
        <v>1</v>
      </c>
      <c r="O95" s="14" t="str">
        <f t="shared" si="16"/>
        <v>1</v>
      </c>
      <c r="P95" s="14" t="str">
        <f t="shared" si="17"/>
        <v>0</v>
      </c>
      <c r="Q95" s="14" t="str">
        <f t="shared" si="18"/>
        <v>0</v>
      </c>
    </row>
    <row r="96" spans="8:17" x14ac:dyDescent="0.25">
      <c r="H96" s="2">
        <v>61</v>
      </c>
      <c r="I96" s="14" t="str">
        <f t="shared" si="10"/>
        <v>00111101</v>
      </c>
      <c r="J96" s="14" t="str">
        <f t="shared" si="11"/>
        <v>0</v>
      </c>
      <c r="K96" s="14" t="str">
        <f t="shared" si="12"/>
        <v>0</v>
      </c>
      <c r="L96" s="14" t="str">
        <f t="shared" si="13"/>
        <v>1</v>
      </c>
      <c r="M96" s="14" t="str">
        <f t="shared" si="14"/>
        <v>1</v>
      </c>
      <c r="N96" s="14" t="str">
        <f t="shared" si="15"/>
        <v>1</v>
      </c>
      <c r="O96" s="14" t="str">
        <f t="shared" si="16"/>
        <v>1</v>
      </c>
      <c r="P96" s="14" t="str">
        <f t="shared" si="17"/>
        <v>0</v>
      </c>
      <c r="Q96" s="14" t="str">
        <f t="shared" si="18"/>
        <v>1</v>
      </c>
    </row>
    <row r="97" spans="8:17" x14ac:dyDescent="0.25">
      <c r="H97" s="2">
        <v>62</v>
      </c>
      <c r="I97" s="14" t="str">
        <f t="shared" si="10"/>
        <v>00111110</v>
      </c>
      <c r="J97" s="14" t="str">
        <f>MID(DEC2BIN(H97,8),8-$J$65,1)</f>
        <v>0</v>
      </c>
      <c r="K97" s="14" t="str">
        <f>MID(DEC2BIN(H97,8),8-$K$65,1)</f>
        <v>0</v>
      </c>
      <c r="L97" s="14" t="str">
        <f>MID(DEC2BIN(H97,8),8-$L$65,1)</f>
        <v>1</v>
      </c>
      <c r="M97" s="14" t="str">
        <f>MID(DEC2BIN(H97,8),8-$M$65,1)</f>
        <v>1</v>
      </c>
      <c r="N97" s="14" t="str">
        <f>MID(DEC2BIN(H97,8),8-$N$65,1)</f>
        <v>1</v>
      </c>
      <c r="O97" s="14" t="str">
        <f>MID(DEC2BIN(H97,8),8-$O$65,1)</f>
        <v>1</v>
      </c>
      <c r="P97" s="14" t="str">
        <f>MID(DEC2BIN(H97,8),8-$P$65,1)</f>
        <v>1</v>
      </c>
      <c r="Q97" s="14" t="str">
        <f t="shared" si="18"/>
        <v>0</v>
      </c>
    </row>
    <row r="98" spans="8:17" x14ac:dyDescent="0.25">
      <c r="H98" s="2">
        <v>63</v>
      </c>
      <c r="I98" s="14" t="str">
        <f t="shared" si="10"/>
        <v>00111111</v>
      </c>
      <c r="J98" s="14" t="str">
        <f>MID(DEC2BIN(H98,8),8-$J$65,1)</f>
        <v>0</v>
      </c>
      <c r="K98" s="14" t="str">
        <f>MID(DEC2BIN(H98,8),8-$K$65,1)</f>
        <v>0</v>
      </c>
      <c r="L98" s="14" t="str">
        <f>MID(DEC2BIN(H98,8),8-$L$65,1)</f>
        <v>1</v>
      </c>
      <c r="M98" s="14" t="str">
        <f>MID(DEC2BIN(H98,8),8-$M$65,1)</f>
        <v>1</v>
      </c>
      <c r="N98" s="14" t="str">
        <f>MID(DEC2BIN(H98,8),8-$N$65,1)</f>
        <v>1</v>
      </c>
      <c r="O98" s="14" t="str">
        <f>MID(DEC2BIN(H98,8),8-$O$65,1)</f>
        <v>1</v>
      </c>
      <c r="P98" s="14" t="str">
        <f>MID(DEC2BIN(H98,8),8-$P$65,1)</f>
        <v>1</v>
      </c>
      <c r="Q98" s="14" t="str">
        <f t="shared" si="18"/>
        <v>1</v>
      </c>
    </row>
  </sheetData>
  <hyperlinks>
    <hyperlink ref="B2" r:id="rId1" display="Amazon" xr:uid="{61B8D27C-A0E9-4895-B27B-B7B32753DAE8}"/>
    <hyperlink ref="B3" r:id="rId2" display="Dual H-Bridge Motor Driver" xr:uid="{8D7ABC3F-0EF4-40FC-8D80-65A1E4945F8C}"/>
    <hyperlink ref="B52" r:id="rId3" xr:uid="{022836BA-1864-4E18-9219-A128C1F9BC18}"/>
    <hyperlink ref="B4" r:id="rId4" xr:uid="{373276D2-FA8D-4B9C-9EEB-05AA2FC534A7}"/>
    <hyperlink ref="U12" r:id="rId5" xr:uid="{A16755A9-D3EC-48B3-8A34-11A076F463B7}"/>
    <hyperlink ref="U11" r:id="rId6" xr:uid="{B8C5210F-EDBA-4106-9580-30C6B975A934}"/>
    <hyperlink ref="U10" r:id="rId7" display="Pro Mini Atmega328P 5V/16M (Amazon)" xr:uid="{01840A1B-A7FF-4BF0-A576-AF4FA431A229}"/>
  </hyperlinks>
  <pageMargins left="0.7" right="0.7" top="0.75" bottom="0.75" header="0.3" footer="0.3"/>
  <pageSetup orientation="portrait" r:id="rId8"/>
  <drawing r:id="rId9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DB12C-B774-4109-ADF7-8341F63FF9EE}">
  <sheetPr codeName="Sheet13"/>
  <dimension ref="A1"/>
  <sheetViews>
    <sheetView zoomScaleNormal="100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C11E1-136E-46F8-8F24-26A699623AF2}">
  <sheetPr codeName="Sheet14"/>
  <dimension ref="B5:K71"/>
  <sheetViews>
    <sheetView zoomScaleNormal="100" workbookViewId="0"/>
  </sheetViews>
  <sheetFormatPr defaultRowHeight="15" x14ac:dyDescent="0.25"/>
  <cols>
    <col min="10" max="10" width="14.140625" customWidth="1"/>
  </cols>
  <sheetData>
    <row r="5" spans="2:11" x14ac:dyDescent="0.25">
      <c r="B5" s="1" t="s">
        <v>439</v>
      </c>
      <c r="J5" s="1" t="s">
        <v>814</v>
      </c>
    </row>
    <row r="6" spans="2:11" x14ac:dyDescent="0.25">
      <c r="B6" s="1" t="s">
        <v>438</v>
      </c>
      <c r="J6" s="1" t="s">
        <v>815</v>
      </c>
    </row>
    <row r="7" spans="2:11" x14ac:dyDescent="0.25">
      <c r="J7" s="1" t="s">
        <v>439</v>
      </c>
    </row>
    <row r="8" spans="2:11" x14ac:dyDescent="0.25">
      <c r="B8" s="1" t="s">
        <v>443</v>
      </c>
      <c r="J8" s="1" t="s">
        <v>822</v>
      </c>
    </row>
    <row r="9" spans="2:11" x14ac:dyDescent="0.25">
      <c r="B9" t="s">
        <v>442</v>
      </c>
    </row>
    <row r="10" spans="2:11" x14ac:dyDescent="0.25">
      <c r="B10" t="s">
        <v>440</v>
      </c>
      <c r="J10" t="s">
        <v>817</v>
      </c>
      <c r="K10" t="s">
        <v>816</v>
      </c>
    </row>
    <row r="11" spans="2:11" x14ac:dyDescent="0.25">
      <c r="B11" t="s">
        <v>441</v>
      </c>
      <c r="J11" t="s">
        <v>819</v>
      </c>
      <c r="K11" t="s">
        <v>820</v>
      </c>
    </row>
    <row r="13" spans="2:11" x14ac:dyDescent="0.25">
      <c r="J13" t="s">
        <v>818</v>
      </c>
      <c r="K13" t="s">
        <v>821</v>
      </c>
    </row>
    <row r="14" spans="2:11" x14ac:dyDescent="0.25">
      <c r="B14" t="s">
        <v>444</v>
      </c>
    </row>
    <row r="17" spans="2:2" x14ac:dyDescent="0.25">
      <c r="B17" s="1" t="s">
        <v>446</v>
      </c>
    </row>
    <row r="18" spans="2:2" x14ac:dyDescent="0.25">
      <c r="B18" t="s">
        <v>445</v>
      </c>
    </row>
    <row r="20" spans="2:2" x14ac:dyDescent="0.25">
      <c r="B20" s="1" t="s">
        <v>447</v>
      </c>
    </row>
    <row r="22" spans="2:2" x14ac:dyDescent="0.25">
      <c r="B22" s="1" t="s">
        <v>448</v>
      </c>
    </row>
    <row r="24" spans="2:2" x14ac:dyDescent="0.25">
      <c r="B24" s="1" t="s">
        <v>449</v>
      </c>
    </row>
    <row r="44" spans="2:2" x14ac:dyDescent="0.25">
      <c r="B44" t="s">
        <v>501</v>
      </c>
    </row>
    <row r="45" spans="2:2" x14ac:dyDescent="0.25">
      <c r="B45" t="s">
        <v>499</v>
      </c>
    </row>
    <row r="49" spans="3:6" x14ac:dyDescent="0.25">
      <c r="C49" s="1" t="s">
        <v>895</v>
      </c>
    </row>
    <row r="50" spans="3:6" x14ac:dyDescent="0.25">
      <c r="C50" s="1" t="s">
        <v>892</v>
      </c>
    </row>
    <row r="53" spans="3:6" x14ac:dyDescent="0.25">
      <c r="C53" s="8">
        <v>1</v>
      </c>
      <c r="D53" s="9" t="s">
        <v>893</v>
      </c>
      <c r="E53" s="3" cm="1">
        <f t="array" ref="E53">[1]!uc(C53,D53,F53)</f>
        <v>999.99999999999989</v>
      </c>
      <c r="F53" s="9" t="s">
        <v>894</v>
      </c>
    </row>
    <row r="60" spans="3:6" x14ac:dyDescent="0.25">
      <c r="C60" s="1" t="s">
        <v>889</v>
      </c>
    </row>
    <row r="61" spans="3:6" x14ac:dyDescent="0.25">
      <c r="C61" s="1" t="s">
        <v>883</v>
      </c>
    </row>
    <row r="62" spans="3:6" x14ac:dyDescent="0.25">
      <c r="C62" s="1" t="s">
        <v>884</v>
      </c>
    </row>
    <row r="63" spans="3:6" x14ac:dyDescent="0.25">
      <c r="C63" s="1" t="s">
        <v>885</v>
      </c>
    </row>
    <row r="64" spans="3:6" x14ac:dyDescent="0.25">
      <c r="C64" s="1" t="s">
        <v>886</v>
      </c>
    </row>
    <row r="65" spans="3:3" x14ac:dyDescent="0.25">
      <c r="C65" s="1" t="s">
        <v>888</v>
      </c>
    </row>
    <row r="67" spans="3:3" x14ac:dyDescent="0.25">
      <c r="C67" s="1" t="s">
        <v>887</v>
      </c>
    </row>
    <row r="68" spans="3:3" x14ac:dyDescent="0.25">
      <c r="C68" s="1" t="s">
        <v>890</v>
      </c>
    </row>
    <row r="69" spans="3:3" x14ac:dyDescent="0.25">
      <c r="C69" s="1" t="s">
        <v>891</v>
      </c>
    </row>
    <row r="71" spans="3:3" x14ac:dyDescent="0.25">
      <c r="C71" s="1" t="s">
        <v>899</v>
      </c>
    </row>
  </sheetData>
  <hyperlinks>
    <hyperlink ref="B6" r:id="rId1" xr:uid="{4BD33D17-B396-4E61-8DFA-BE95E52BEC54}"/>
    <hyperlink ref="B5" r:id="rId2" xr:uid="{36410EA3-DE5C-4377-82F9-D92F4EA4378D}"/>
    <hyperlink ref="B8" r:id="rId3" xr:uid="{E8040631-89DB-415C-9B31-EE3EBC833A8B}"/>
    <hyperlink ref="B17" r:id="rId4" xr:uid="{4EBC0EDA-662C-496B-A243-2B401EEBA9AD}"/>
    <hyperlink ref="B20" r:id="rId5" xr:uid="{02B8DC73-758A-430B-8912-0F6B2985BCD0}"/>
    <hyperlink ref="B22" r:id="rId6" xr:uid="{1B158895-D1B0-427E-BEA4-A6680C4EA264}"/>
    <hyperlink ref="B24" r:id="rId7" xr:uid="{6C6D261C-0A47-4BC1-AA3D-6211856E4DAD}"/>
    <hyperlink ref="J5" r:id="rId8" xr:uid="{AAD8CADE-9F82-4E5D-95C3-B97BA852AD97}"/>
    <hyperlink ref="J6" r:id="rId9" xr:uid="{96D3A891-5CFA-4A58-9F82-8F4650C767FB}"/>
    <hyperlink ref="J7" r:id="rId10" xr:uid="{9C80A099-5923-44B4-BAF0-D375B746C982}"/>
    <hyperlink ref="J8" r:id="rId11" xr:uid="{54127F57-8CD6-4E63-B231-76CBFAF3B6C1}"/>
    <hyperlink ref="C61" r:id="rId12" xr:uid="{C8CF73FF-45DB-45D4-BB3E-B9CC462001FF}"/>
    <hyperlink ref="C62" r:id="rId13" xr:uid="{098AB760-B51E-4F74-9E93-3487E2FA0F26}"/>
    <hyperlink ref="C63" r:id="rId14" xr:uid="{76D88D6B-43C6-4174-B15C-0174FA5B6614}"/>
    <hyperlink ref="C64" r:id="rId15" xr:uid="{EB58CD14-71E4-46C6-9EAD-A486F534D2B3}"/>
    <hyperlink ref="C60" r:id="rId16" display="Using the HC-06 Bluetooth Module" xr:uid="{2739BD1F-3F2F-4733-8B33-FC5074456E0B}"/>
    <hyperlink ref="C67" r:id="rId17" xr:uid="{D96CF587-2296-42E8-8D19-A6FD60568DD4}"/>
    <hyperlink ref="C65" r:id="rId18" display="https://arduino.stackexchange.com/questions/33541/how-to-identify-connection-lost-on-hc-06" xr:uid="{30C2FB93-25D1-4556-AB30-88DB5D9C9304}"/>
    <hyperlink ref="C68" r:id="rId19" xr:uid="{851EABFC-6F1E-4F0C-8C5E-6853EB605293}"/>
    <hyperlink ref="C69" r:id="rId20" display="https://sites.google.com/site/wayneholder/inexpensively-program-your-arduino-via-bluetooth" xr:uid="{BDCDBD4B-C06C-4706-996C-72A33C1C9BB8}"/>
    <hyperlink ref="C50" r:id="rId21" xr:uid="{24F44B65-39BF-46FD-8C52-B86FB5E6D600}"/>
    <hyperlink ref="C49" r:id="rId22" xr:uid="{6B55D1C6-BC6A-4F5E-B391-74F2CFDD43D6}"/>
    <hyperlink ref="C71" r:id="rId23" xr:uid="{2B374ECC-4A88-46AE-A10B-CDA821F868E2}"/>
  </hyperlinks>
  <pageMargins left="0.7" right="0.7" top="0.75" bottom="0.75" header="0.3" footer="0.3"/>
  <drawing r:id="rId24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AE755-0C4D-419D-B6FA-F08A97F426C3}">
  <sheetPr codeName="Sheet15"/>
  <dimension ref="B2:J17"/>
  <sheetViews>
    <sheetView workbookViewId="0"/>
  </sheetViews>
  <sheetFormatPr defaultRowHeight="15" x14ac:dyDescent="0.25"/>
  <sheetData>
    <row r="2" spans="2:10" x14ac:dyDescent="0.25">
      <c r="B2" s="33" t="s">
        <v>271</v>
      </c>
    </row>
    <row r="4" spans="2:10" x14ac:dyDescent="0.25">
      <c r="B4" s="1" t="s">
        <v>270</v>
      </c>
    </row>
    <row r="6" spans="2:10" x14ac:dyDescent="0.25">
      <c r="B6" t="s">
        <v>276</v>
      </c>
    </row>
    <row r="7" spans="2:10" x14ac:dyDescent="0.25">
      <c r="B7" t="s">
        <v>277</v>
      </c>
    </row>
    <row r="12" spans="2:10" x14ac:dyDescent="0.25">
      <c r="B12" s="1" t="s">
        <v>482</v>
      </c>
    </row>
    <row r="14" spans="2:10" x14ac:dyDescent="0.25">
      <c r="B14" s="1"/>
    </row>
    <row r="15" spans="2:10" x14ac:dyDescent="0.25">
      <c r="B15" s="1"/>
      <c r="J15" s="44"/>
    </row>
    <row r="16" spans="2:10" x14ac:dyDescent="0.25">
      <c r="B16" t="s">
        <v>501</v>
      </c>
    </row>
    <row r="17" spans="2:2" x14ac:dyDescent="0.25">
      <c r="B17" t="s">
        <v>500</v>
      </c>
    </row>
  </sheetData>
  <hyperlinks>
    <hyperlink ref="B4" r:id="rId1" xr:uid="{0ECFB439-063D-489E-AB2D-57C42026C5C5}"/>
    <hyperlink ref="B12" r:id="rId2" xr:uid="{89B729FD-0299-4B3C-BA84-D4440106CB57}"/>
  </hyperlinks>
  <pageMargins left="0.7" right="0.7" top="0.75" bottom="0.75" header="0.3" footer="0.3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FFAE9D-76CC-45A6-AFB4-7A68AD2A3070}">
  <sheetPr codeName="Sheet16"/>
  <dimension ref="B3:J27"/>
  <sheetViews>
    <sheetView zoomScaleNormal="100" workbookViewId="0"/>
  </sheetViews>
  <sheetFormatPr defaultRowHeight="15" x14ac:dyDescent="0.25"/>
  <sheetData>
    <row r="3" spans="2:10" x14ac:dyDescent="0.25">
      <c r="B3" s="1" t="s">
        <v>481</v>
      </c>
      <c r="J3" s="44">
        <v>13.99</v>
      </c>
    </row>
    <row r="4" spans="2:10" x14ac:dyDescent="0.25">
      <c r="B4" s="1" t="s">
        <v>489</v>
      </c>
    </row>
    <row r="6" spans="2:10" x14ac:dyDescent="0.25">
      <c r="B6" s="1" t="s">
        <v>488</v>
      </c>
    </row>
    <row r="8" spans="2:10" x14ac:dyDescent="0.25">
      <c r="B8" s="1" t="s">
        <v>490</v>
      </c>
    </row>
    <row r="12" spans="2:10" x14ac:dyDescent="0.25">
      <c r="B12" s="1"/>
    </row>
    <row r="18" spans="2:5" x14ac:dyDescent="0.25">
      <c r="B18" t="s">
        <v>501</v>
      </c>
    </row>
    <row r="19" spans="2:5" x14ac:dyDescent="0.25">
      <c r="B19" t="s">
        <v>502</v>
      </c>
    </row>
    <row r="24" spans="2:5" x14ac:dyDescent="0.25">
      <c r="E24">
        <v>16</v>
      </c>
    </row>
    <row r="25" spans="2:5" x14ac:dyDescent="0.25">
      <c r="E25">
        <v>2</v>
      </c>
    </row>
    <row r="26" spans="2:5" x14ac:dyDescent="0.25">
      <c r="E26">
        <f>E25^E24</f>
        <v>65536</v>
      </c>
    </row>
    <row r="27" spans="2:5" x14ac:dyDescent="0.25">
      <c r="E27">
        <f>E26/2</f>
        <v>32768</v>
      </c>
    </row>
  </sheetData>
  <hyperlinks>
    <hyperlink ref="B3" r:id="rId1" xr:uid="{7DCC89D9-5BF4-4A46-A4C3-D3E27DA1E7D7}"/>
    <hyperlink ref="B4" r:id="rId2" display="GY-9250 MPU9250 Accelerometer, Gyroscope and Magnetometer Sensor (Amazon)" xr:uid="{1E21F720-F414-4593-BC5B-ABE882442287}"/>
    <hyperlink ref="B6" r:id="rId3" xr:uid="{D9AB6214-A873-4EEB-B75C-19226DC4F48E}"/>
    <hyperlink ref="B8" r:id="rId4" xr:uid="{E80AAAD1-8CF0-47EC-AD9E-6953829BA38B}"/>
  </hyperlinks>
  <pageMargins left="0.7" right="0.7" top="0.75" bottom="0.75" header="0.3" footer="0.3"/>
  <drawing r:id="rId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EFEAA8-5DEB-4BAF-85D9-F1BE83193935}">
  <sheetPr codeName="Sheet17"/>
  <dimension ref="B2:K73"/>
  <sheetViews>
    <sheetView zoomScaleNormal="100" workbookViewId="0"/>
  </sheetViews>
  <sheetFormatPr defaultRowHeight="15" x14ac:dyDescent="0.25"/>
  <sheetData>
    <row r="2" spans="2:2" x14ac:dyDescent="0.25">
      <c r="B2" s="1" t="s">
        <v>694</v>
      </c>
    </row>
    <row r="3" spans="2:2" x14ac:dyDescent="0.25">
      <c r="B3" s="1" t="s">
        <v>695</v>
      </c>
    </row>
    <row r="4" spans="2:2" x14ac:dyDescent="0.25">
      <c r="B4" s="1" t="s">
        <v>689</v>
      </c>
    </row>
    <row r="5" spans="2:2" x14ac:dyDescent="0.25">
      <c r="B5" s="52"/>
    </row>
    <row r="7" spans="2:2" x14ac:dyDescent="0.25">
      <c r="B7" s="52"/>
    </row>
    <row r="8" spans="2:2" x14ac:dyDescent="0.25">
      <c r="B8" s="52"/>
    </row>
    <row r="9" spans="2:2" x14ac:dyDescent="0.25">
      <c r="B9" s="52"/>
    </row>
    <row r="10" spans="2:2" x14ac:dyDescent="0.25">
      <c r="B10" s="52"/>
    </row>
    <row r="19" spans="2:11" x14ac:dyDescent="0.25">
      <c r="B19" s="1" t="s">
        <v>34</v>
      </c>
    </row>
    <row r="21" spans="2:11" x14ac:dyDescent="0.25">
      <c r="B21" t="s">
        <v>504</v>
      </c>
    </row>
    <row r="22" spans="2:11" x14ac:dyDescent="0.25">
      <c r="B22" t="s">
        <v>503</v>
      </c>
    </row>
    <row r="23" spans="2:11" x14ac:dyDescent="0.25">
      <c r="K23" t="s">
        <v>705</v>
      </c>
    </row>
    <row r="24" spans="2:11" x14ac:dyDescent="0.25">
      <c r="B24" s="1" t="s">
        <v>696</v>
      </c>
    </row>
    <row r="26" spans="2:11" x14ac:dyDescent="0.25">
      <c r="B26" s="1" t="s">
        <v>487</v>
      </c>
    </row>
    <row r="27" spans="2:11" x14ac:dyDescent="0.25">
      <c r="B27" s="1" t="s">
        <v>691</v>
      </c>
    </row>
    <row r="29" spans="2:11" x14ac:dyDescent="0.25">
      <c r="B29" s="1" t="s">
        <v>680</v>
      </c>
    </row>
    <row r="30" spans="2:11" x14ac:dyDescent="0.25">
      <c r="B30" s="1" t="s">
        <v>714</v>
      </c>
    </row>
    <row r="31" spans="2:11" x14ac:dyDescent="0.25">
      <c r="B31" s="1" t="s">
        <v>681</v>
      </c>
    </row>
    <row r="32" spans="2:11" x14ac:dyDescent="0.25">
      <c r="B32" s="1" t="s">
        <v>682</v>
      </c>
    </row>
    <row r="36" spans="2:3" x14ac:dyDescent="0.25">
      <c r="B36" s="1" t="s">
        <v>733</v>
      </c>
    </row>
    <row r="37" spans="2:3" x14ac:dyDescent="0.25">
      <c r="B37" t="s">
        <v>734</v>
      </c>
    </row>
    <row r="38" spans="2:3" x14ac:dyDescent="0.25">
      <c r="B38" t="s">
        <v>735</v>
      </c>
    </row>
    <row r="39" spans="2:3" x14ac:dyDescent="0.25">
      <c r="C39" t="s">
        <v>725</v>
      </c>
    </row>
    <row r="40" spans="2:3" x14ac:dyDescent="0.25">
      <c r="C40" t="s">
        <v>726</v>
      </c>
    </row>
    <row r="41" spans="2:3" x14ac:dyDescent="0.25">
      <c r="C41" t="s">
        <v>727</v>
      </c>
    </row>
    <row r="58" spans="3:9" x14ac:dyDescent="0.25">
      <c r="C58" s="1" t="s">
        <v>825</v>
      </c>
    </row>
    <row r="59" spans="3:9" x14ac:dyDescent="0.25">
      <c r="I59" t="s">
        <v>824</v>
      </c>
    </row>
    <row r="62" spans="3:9" x14ac:dyDescent="0.25">
      <c r="C62" s="1" t="s">
        <v>827</v>
      </c>
    </row>
    <row r="63" spans="3:9" x14ac:dyDescent="0.25">
      <c r="C63" s="1" t="s">
        <v>826</v>
      </c>
    </row>
    <row r="64" spans="3:9" x14ac:dyDescent="0.25">
      <c r="C64" s="1" t="s">
        <v>829</v>
      </c>
    </row>
    <row r="67" spans="3:4" x14ac:dyDescent="0.25">
      <c r="C67" s="1" t="s">
        <v>828</v>
      </c>
    </row>
    <row r="72" spans="3:4" x14ac:dyDescent="0.25">
      <c r="C72">
        <v>50</v>
      </c>
      <c r="D72" t="s">
        <v>833</v>
      </c>
    </row>
    <row r="73" spans="3:4" x14ac:dyDescent="0.25">
      <c r="C73" cm="1">
        <f t="array" ref="C73">[1]!uc(1/C72,D72,D73)</f>
        <v>20</v>
      </c>
      <c r="D73" t="s">
        <v>834</v>
      </c>
    </row>
  </sheetData>
  <hyperlinks>
    <hyperlink ref="B19" r:id="rId1" xr:uid="{9FC92145-3C8F-479E-BEC3-EB2F28EDC785}"/>
    <hyperlink ref="B26" r:id="rId2" xr:uid="{D366BF99-AFB5-4544-8C70-A3F7953E8A02}"/>
    <hyperlink ref="B29" r:id="rId3" display="PMW3360 Motion Sensor (Tindie)" xr:uid="{87FD742F-7C80-4133-9DBE-B40AC3618C49}"/>
    <hyperlink ref="B31" r:id="rId4" xr:uid="{504B19E3-B0CF-436B-A032-1E22D810A0FB}"/>
    <hyperlink ref="B32" r:id="rId5" xr:uid="{7E291D1A-BC81-4236-B71D-060414AAEB45}"/>
    <hyperlink ref="B4" r:id="rId6" xr:uid="{1376116E-6E41-4B14-B5E1-E42BCC7E9405}"/>
    <hyperlink ref="B2" r:id="rId7" display="Measure Movement on your Arduino with a Mouse - How to connect a standard mouse to an Arduino" xr:uid="{FAA89EEA-4DC4-4740-B327-1CB688B38F77}"/>
    <hyperlink ref="B27" r:id="rId8" xr:uid="{852CDFE2-827B-4C1D-A799-BF93EE5A0E1F}"/>
    <hyperlink ref="B3" r:id="rId9" display="Arduino-PS2-Mouse-Handler" xr:uid="{33F75898-8324-4B8A-A8CC-0A0C964E6DE0}"/>
    <hyperlink ref="B24" r:id="rId10" display="http://www.bartneck.de/wp-content/uploads/2009/02/lego-beyond-toys-jansen-small.pdf" xr:uid="{838F116D-6788-4A1A-A64A-7D024A0D6F98}"/>
    <hyperlink ref="B30" r:id="rId11" xr:uid="{36CDB5D5-83A4-40F5-B42C-AC48BAB6FF51}"/>
    <hyperlink ref="B36" r:id="rId12" xr:uid="{E146CDAC-6953-4D11-BCBB-1F816C01CD58}"/>
    <hyperlink ref="C58" r:id="rId13" xr:uid="{82556F1D-85C8-4478-BD57-D38306E9E206}"/>
    <hyperlink ref="C63" r:id="rId14" display="PMW3360 Motion Sensor" xr:uid="{B353C038-337E-48E5-9904-D2AF70772B67}"/>
    <hyperlink ref="C62" r:id="rId15" xr:uid="{9CE0908F-7149-472A-A1BD-A57C6EA368D9}"/>
    <hyperlink ref="C67" r:id="rId16" location="P4" xr:uid="{AE33414C-3352-4612-9B42-FCCA34E35AEE}"/>
    <hyperlink ref="C64" r:id="rId17" location="shipping" xr:uid="{FA7099D4-FE4D-45CE-ADA0-D30A0DE486CD}"/>
  </hyperlinks>
  <pageMargins left="0.7" right="0.7" top="0.75" bottom="0.75" header="0.3" footer="0.3"/>
  <pageSetup orientation="portrait" r:id="rId18"/>
  <drawing r:id="rId19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0DDAF-04E6-4E34-BE09-8BA33B3F1E92}">
  <sheetPr codeName="Sheet18"/>
  <dimension ref="B3:AE44"/>
  <sheetViews>
    <sheetView zoomScaleNormal="100" workbookViewId="0"/>
  </sheetViews>
  <sheetFormatPr defaultRowHeight="15" x14ac:dyDescent="0.25"/>
  <cols>
    <col min="5" max="5" width="11" customWidth="1"/>
  </cols>
  <sheetData>
    <row r="3" spans="2:24" x14ac:dyDescent="0.25">
      <c r="B3" s="1" t="s">
        <v>282</v>
      </c>
    </row>
    <row r="4" spans="2:24" x14ac:dyDescent="0.25">
      <c r="B4" s="1" t="s">
        <v>290</v>
      </c>
    </row>
    <row r="6" spans="2:24" x14ac:dyDescent="0.25">
      <c r="B6" s="1" t="s">
        <v>291</v>
      </c>
    </row>
    <row r="7" spans="2:24" x14ac:dyDescent="0.25">
      <c r="B7" s="1" t="s">
        <v>289</v>
      </c>
    </row>
    <row r="9" spans="2:24" x14ac:dyDescent="0.25">
      <c r="B9" s="1" t="s">
        <v>394</v>
      </c>
    </row>
    <row r="12" spans="2:24" x14ac:dyDescent="0.25">
      <c r="B12" s="1" t="s">
        <v>472</v>
      </c>
    </row>
    <row r="13" spans="2:24" x14ac:dyDescent="0.25">
      <c r="B13" s="1" t="s">
        <v>473</v>
      </c>
    </row>
    <row r="15" spans="2:24" x14ac:dyDescent="0.25">
      <c r="B15" t="s">
        <v>512</v>
      </c>
      <c r="X15" s="1" t="s">
        <v>535</v>
      </c>
    </row>
    <row r="16" spans="2:24" x14ac:dyDescent="0.25">
      <c r="B16" t="s">
        <v>511</v>
      </c>
      <c r="X16" s="7" t="s">
        <v>530</v>
      </c>
    </row>
    <row r="17" spans="2:26" x14ac:dyDescent="0.25">
      <c r="X17" s="7" t="s">
        <v>531</v>
      </c>
      <c r="Y17" s="8">
        <v>100</v>
      </c>
      <c r="Z17" s="9" t="s">
        <v>534</v>
      </c>
    </row>
    <row r="18" spans="2:26" x14ac:dyDescent="0.25">
      <c r="X18" s="7" t="s">
        <v>532</v>
      </c>
      <c r="Y18" s="8">
        <v>10000</v>
      </c>
      <c r="Z18" s="9" t="s">
        <v>534</v>
      </c>
    </row>
    <row r="19" spans="2:26" x14ac:dyDescent="0.25">
      <c r="B19" s="1" t="s">
        <v>529</v>
      </c>
    </row>
    <row r="20" spans="2:26" x14ac:dyDescent="0.25">
      <c r="X20" s="7" t="s">
        <v>533</v>
      </c>
    </row>
    <row r="21" spans="2:26" x14ac:dyDescent="0.25">
      <c r="C21" s="4" t="s">
        <v>536</v>
      </c>
      <c r="D21" s="4" t="s">
        <v>537</v>
      </c>
      <c r="X21" s="7">
        <v>221</v>
      </c>
      <c r="Y21" s="8">
        <v>220</v>
      </c>
      <c r="Z21" s="9" t="s">
        <v>534</v>
      </c>
    </row>
    <row r="22" spans="2:26" x14ac:dyDescent="0.25">
      <c r="B22" s="7" t="s">
        <v>538</v>
      </c>
      <c r="C22" s="8">
        <v>0</v>
      </c>
      <c r="D22" s="8">
        <v>1023</v>
      </c>
    </row>
    <row r="24" spans="2:26" x14ac:dyDescent="0.25">
      <c r="B24" t="s">
        <v>539</v>
      </c>
    </row>
    <row r="28" spans="2:26" x14ac:dyDescent="0.25">
      <c r="X28" s="7">
        <v>241</v>
      </c>
      <c r="Y28" s="8">
        <v>240</v>
      </c>
      <c r="Z28" s="9" t="s">
        <v>534</v>
      </c>
    </row>
    <row r="29" spans="2:26" x14ac:dyDescent="0.25">
      <c r="X29" s="7">
        <v>103</v>
      </c>
      <c r="Y29" s="8">
        <v>10000</v>
      </c>
      <c r="Z29" s="9" t="s">
        <v>534</v>
      </c>
    </row>
    <row r="30" spans="2:26" x14ac:dyDescent="0.25">
      <c r="X30" s="7">
        <v>101</v>
      </c>
      <c r="Y30" s="8">
        <v>100</v>
      </c>
      <c r="Z30" s="9" t="s">
        <v>534</v>
      </c>
    </row>
    <row r="35" spans="24:31" x14ac:dyDescent="0.25">
      <c r="X35" s="31" t="s">
        <v>257</v>
      </c>
      <c r="Y35" s="7"/>
      <c r="Z35" s="7"/>
      <c r="AC35" s="7" t="s">
        <v>537</v>
      </c>
    </row>
    <row r="36" spans="24:31" x14ac:dyDescent="0.25">
      <c r="X36" s="4" t="s">
        <v>599</v>
      </c>
      <c r="Y36" s="8">
        <v>240</v>
      </c>
      <c r="Z36" s="8">
        <v>240</v>
      </c>
      <c r="AA36" s="9" t="s">
        <v>534</v>
      </c>
      <c r="AC36" s="8"/>
      <c r="AD36" s="9" t="s">
        <v>534</v>
      </c>
    </row>
    <row r="37" spans="24:31" x14ac:dyDescent="0.25">
      <c r="X37" s="4" t="s">
        <v>52</v>
      </c>
      <c r="Y37" s="8">
        <v>5</v>
      </c>
      <c r="Z37" s="8">
        <v>6</v>
      </c>
      <c r="AA37" s="9" t="s">
        <v>52</v>
      </c>
      <c r="AC37" s="8">
        <v>5</v>
      </c>
      <c r="AD37" s="9" t="s">
        <v>52</v>
      </c>
      <c r="AE37" t="s">
        <v>603</v>
      </c>
    </row>
    <row r="38" spans="24:31" x14ac:dyDescent="0.25">
      <c r="X38" s="53" t="s">
        <v>600</v>
      </c>
      <c r="Y38" s="3">
        <f>(Y37/Y36)*1000</f>
        <v>20.833333333333332</v>
      </c>
      <c r="Z38" s="3">
        <f>(Z37/Z36)*1000</f>
        <v>25</v>
      </c>
      <c r="AA38" s="9" t="s">
        <v>57</v>
      </c>
      <c r="AC38" s="8">
        <v>50</v>
      </c>
      <c r="AD38" s="9" t="s">
        <v>57</v>
      </c>
      <c r="AE38" t="s">
        <v>602</v>
      </c>
    </row>
    <row r="39" spans="24:31" x14ac:dyDescent="0.25">
      <c r="X39" s="53" t="s">
        <v>604</v>
      </c>
      <c r="Y39" s="3">
        <f>Y38*Y37</f>
        <v>104.16666666666666</v>
      </c>
      <c r="Z39" s="3">
        <f>Z38*Z37</f>
        <v>150</v>
      </c>
      <c r="AA39" s="9" t="s">
        <v>605</v>
      </c>
      <c r="AC39" s="8">
        <v>75</v>
      </c>
      <c r="AD39" s="9" t="s">
        <v>605</v>
      </c>
      <c r="AE39" t="s">
        <v>606</v>
      </c>
    </row>
    <row r="41" spans="24:31" x14ac:dyDescent="0.25">
      <c r="X41" s="31" t="s">
        <v>601</v>
      </c>
      <c r="Y41" s="7"/>
      <c r="Z41" s="7"/>
      <c r="AC41" s="7" t="s">
        <v>537</v>
      </c>
    </row>
    <row r="42" spans="24:31" x14ac:dyDescent="0.25">
      <c r="X42" s="4" t="s">
        <v>599</v>
      </c>
      <c r="Y42" s="8">
        <v>10100</v>
      </c>
      <c r="Z42" s="8">
        <v>10100</v>
      </c>
      <c r="AA42" s="9" t="s">
        <v>534</v>
      </c>
      <c r="AC42" s="8"/>
      <c r="AD42" s="9" t="s">
        <v>534</v>
      </c>
    </row>
    <row r="43" spans="24:31" x14ac:dyDescent="0.25">
      <c r="X43" s="4" t="s">
        <v>52</v>
      </c>
      <c r="Y43" s="8">
        <v>5</v>
      </c>
      <c r="Z43" s="8">
        <v>6</v>
      </c>
      <c r="AA43" s="9" t="s">
        <v>52</v>
      </c>
      <c r="AC43" s="8">
        <v>5</v>
      </c>
      <c r="AD43" s="9" t="s">
        <v>52</v>
      </c>
    </row>
    <row r="44" spans="24:31" x14ac:dyDescent="0.25">
      <c r="X44" s="53" t="s">
        <v>600</v>
      </c>
      <c r="Y44" s="3">
        <f>(Y43/Y42)*1000</f>
        <v>0.49504950495049505</v>
      </c>
      <c r="Z44" s="3">
        <f>(Z43/Z42)*1000</f>
        <v>0.59405940594059403</v>
      </c>
      <c r="AA44" s="9" t="s">
        <v>57</v>
      </c>
      <c r="AC44" s="8">
        <v>20</v>
      </c>
      <c r="AD44" s="9" t="s">
        <v>57</v>
      </c>
    </row>
  </sheetData>
  <hyperlinks>
    <hyperlink ref="B4" r:id="rId1" display="SparkFun Line Sensor Breakout" xr:uid="{87121313-551E-40E9-98F0-CF1154497A28}"/>
    <hyperlink ref="B3" r:id="rId2" xr:uid="{0074441A-8A1E-48FE-B5FE-2F28A4F44748}"/>
    <hyperlink ref="B7" r:id="rId3" xr:uid="{1974A336-55F3-42C3-B00F-293706A539EF}"/>
    <hyperlink ref="B6" r:id="rId4" xr:uid="{906B9402-1303-4783-9D23-1D13D9FC4CCE}"/>
    <hyperlink ref="B9" r:id="rId5" xr:uid="{4F03E5BD-E960-4322-B466-A743995D03F5}"/>
    <hyperlink ref="B12" r:id="rId6" xr:uid="{4E01C396-37E9-4AA0-A94B-6B7E7097870B}"/>
    <hyperlink ref="B13" r:id="rId7" xr:uid="{6429FC61-A3BD-48B6-AAD2-7C1E4A81A843}"/>
    <hyperlink ref="B19" r:id="rId8" xr:uid="{EEBB7294-A070-4E2C-A084-C236D290BA1A}"/>
    <hyperlink ref="X15" r:id="rId9" xr:uid="{EB1FF4BE-5A49-49DE-BC41-17D000AD1A0E}"/>
  </hyperlinks>
  <pageMargins left="0.7" right="0.7" top="0.75" bottom="0.75" header="0.3" footer="0.3"/>
  <pageSetup orientation="portrait" r:id="rId10"/>
  <drawing r:id="rId1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34AA3-A1FD-4712-8339-63DC0DE33073}">
  <sheetPr codeName="Sheet19"/>
  <dimension ref="B2:B10"/>
  <sheetViews>
    <sheetView workbookViewId="0"/>
  </sheetViews>
  <sheetFormatPr defaultRowHeight="15" x14ac:dyDescent="0.25"/>
  <sheetData>
    <row r="2" spans="2:2" x14ac:dyDescent="0.25">
      <c r="B2" s="1" t="s">
        <v>484</v>
      </c>
    </row>
    <row r="3" spans="2:2" x14ac:dyDescent="0.25">
      <c r="B3" s="1" t="s">
        <v>485</v>
      </c>
    </row>
    <row r="4" spans="2:2" x14ac:dyDescent="0.25">
      <c r="B4" s="1" t="s">
        <v>483</v>
      </c>
    </row>
    <row r="6" spans="2:2" x14ac:dyDescent="0.25">
      <c r="B6" t="s">
        <v>501</v>
      </c>
    </row>
    <row r="7" spans="2:2" x14ac:dyDescent="0.25">
      <c r="B7" t="s">
        <v>492</v>
      </c>
    </row>
    <row r="8" spans="2:2" x14ac:dyDescent="0.25">
      <c r="B8" t="s">
        <v>491</v>
      </c>
    </row>
    <row r="9" spans="2:2" x14ac:dyDescent="0.25">
      <c r="B9" t="s">
        <v>493</v>
      </c>
    </row>
    <row r="10" spans="2:2" x14ac:dyDescent="0.25">
      <c r="B10" t="s">
        <v>494</v>
      </c>
    </row>
  </sheetData>
  <hyperlinks>
    <hyperlink ref="B4" r:id="rId1" xr:uid="{7C2108A2-9E57-44EB-A67A-7095B6DE06DD}"/>
    <hyperlink ref="B2" r:id="rId2" xr:uid="{C57D55B7-1859-455D-B9B3-E53278941174}"/>
    <hyperlink ref="B3" r:id="rId3" display="https://learn.adafruit.com/adafruit-tca9548a-1-to-8-i2c-multiplexer-breakout" xr:uid="{1BBCAFA7-8E22-47CB-ABEF-F60B68FB7024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CF3A0-91EF-4032-A6DC-F1B7DDE6D23C}">
  <sheetPr codeName="Sheet20"/>
  <dimension ref="B2:D11"/>
  <sheetViews>
    <sheetView zoomScaleNormal="100" workbookViewId="0">
      <selection activeCell="P34" sqref="P34"/>
    </sheetView>
  </sheetViews>
  <sheetFormatPr defaultRowHeight="15" x14ac:dyDescent="0.25"/>
  <sheetData>
    <row r="2" spans="2:4" x14ac:dyDescent="0.25">
      <c r="B2" s="13" t="s">
        <v>82</v>
      </c>
    </row>
    <row r="4" spans="2:4" x14ac:dyDescent="0.25">
      <c r="B4" s="1" t="s">
        <v>256</v>
      </c>
    </row>
    <row r="6" spans="2:4" x14ac:dyDescent="0.25">
      <c r="B6" s="1" t="s">
        <v>284</v>
      </c>
    </row>
    <row r="9" spans="2:4" x14ac:dyDescent="0.25">
      <c r="B9" t="s">
        <v>257</v>
      </c>
      <c r="C9">
        <v>270</v>
      </c>
      <c r="D9">
        <v>330</v>
      </c>
    </row>
    <row r="10" spans="2:4" x14ac:dyDescent="0.25">
      <c r="B10" t="s">
        <v>258</v>
      </c>
      <c r="C10">
        <v>10000</v>
      </c>
    </row>
    <row r="11" spans="2:4" x14ac:dyDescent="0.25">
      <c r="B11" t="s">
        <v>259</v>
      </c>
      <c r="C11">
        <v>2.5</v>
      </c>
      <c r="D11" t="s">
        <v>27</v>
      </c>
    </row>
  </sheetData>
  <hyperlinks>
    <hyperlink ref="B4" r:id="rId1" xr:uid="{45A64C7C-1C38-42FF-BD43-663F7370EAE4}"/>
    <hyperlink ref="B2" r:id="rId2" xr:uid="{082E6303-4395-4C86-BD24-67141FC36956}"/>
    <hyperlink ref="B6" r:id="rId3" xr:uid="{557CC8F6-DCFF-4982-B87A-01A36B98252B}"/>
  </hyperlinks>
  <pageMargins left="0.7" right="0.7" top="0.75" bottom="0.75" header="0.3" footer="0.3"/>
  <drawing r:id="rId4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77199-84F1-495B-B3F7-B3235B17EB44}">
  <sheetPr codeName="Sheet21"/>
  <dimension ref="B2:F48"/>
  <sheetViews>
    <sheetView zoomScaleNormal="100" workbookViewId="0"/>
  </sheetViews>
  <sheetFormatPr defaultRowHeight="15" x14ac:dyDescent="0.25"/>
  <cols>
    <col min="2" max="2" width="45" bestFit="1" customWidth="1"/>
  </cols>
  <sheetData>
    <row r="2" spans="2:6" x14ac:dyDescent="0.25">
      <c r="B2" s="1" t="s">
        <v>73</v>
      </c>
      <c r="F2" t="s">
        <v>495</v>
      </c>
    </row>
    <row r="3" spans="2:6" x14ac:dyDescent="0.25">
      <c r="F3" t="s">
        <v>493</v>
      </c>
    </row>
    <row r="4" spans="2:6" x14ac:dyDescent="0.25">
      <c r="B4" s="1" t="s">
        <v>74</v>
      </c>
      <c r="F4" t="s">
        <v>494</v>
      </c>
    </row>
    <row r="5" spans="2:6" x14ac:dyDescent="0.25">
      <c r="B5" s="1" t="s">
        <v>498</v>
      </c>
    </row>
    <row r="6" spans="2:6" x14ac:dyDescent="0.25">
      <c r="B6" s="1" t="s">
        <v>496</v>
      </c>
    </row>
    <row r="7" spans="2:6" x14ac:dyDescent="0.25">
      <c r="B7" s="1" t="s">
        <v>497</v>
      </c>
    </row>
    <row r="8" spans="2:6" x14ac:dyDescent="0.25">
      <c r="B8" s="1" t="s">
        <v>612</v>
      </c>
    </row>
    <row r="10" spans="2:6" x14ac:dyDescent="0.25">
      <c r="B10" s="4" t="s">
        <v>12</v>
      </c>
      <c r="C10" s="4" t="s">
        <v>11</v>
      </c>
      <c r="D10" s="4" t="s">
        <v>10</v>
      </c>
    </row>
    <row r="11" spans="2:6" x14ac:dyDescent="0.25">
      <c r="B11" s="8" t="s">
        <v>4</v>
      </c>
      <c r="C11" s="8" t="s">
        <v>7</v>
      </c>
      <c r="D11" s="8" t="s">
        <v>8</v>
      </c>
    </row>
    <row r="12" spans="2:6" x14ac:dyDescent="0.25">
      <c r="B12" s="8" t="s">
        <v>5</v>
      </c>
      <c r="C12" s="8" t="s">
        <v>6</v>
      </c>
      <c r="D12" s="8" t="s">
        <v>9</v>
      </c>
    </row>
    <row r="14" spans="2:6" x14ac:dyDescent="0.25">
      <c r="B14" s="5" t="s">
        <v>3</v>
      </c>
      <c r="C14" s="6"/>
    </row>
    <row r="15" spans="2:6" x14ac:dyDescent="0.25">
      <c r="B15" s="4" t="s">
        <v>2</v>
      </c>
      <c r="C15" s="4" t="s">
        <v>1</v>
      </c>
    </row>
    <row r="16" spans="2:6" x14ac:dyDescent="0.25">
      <c r="B16" s="2">
        <v>29</v>
      </c>
      <c r="C16" s="3">
        <f>HEX2DEC(B16)</f>
        <v>41</v>
      </c>
    </row>
    <row r="17" spans="2:6" x14ac:dyDescent="0.25">
      <c r="B17" s="2" t="s">
        <v>0</v>
      </c>
      <c r="C17" s="3">
        <f>HEX2DEC(B17)</f>
        <v>127</v>
      </c>
    </row>
    <row r="19" spans="2:6" x14ac:dyDescent="0.25">
      <c r="B19" s="7" t="s">
        <v>21</v>
      </c>
      <c r="C19" s="2" t="s">
        <v>17</v>
      </c>
      <c r="D19" s="8">
        <v>16</v>
      </c>
    </row>
    <row r="20" spans="2:6" x14ac:dyDescent="0.25">
      <c r="B20" s="7" t="s">
        <v>20</v>
      </c>
      <c r="C20" s="2" t="s">
        <v>18</v>
      </c>
      <c r="D20" s="8">
        <v>238</v>
      </c>
    </row>
    <row r="21" spans="2:6" x14ac:dyDescent="0.25">
      <c r="B21" s="7" t="s">
        <v>19</v>
      </c>
      <c r="C21" s="2">
        <v>50</v>
      </c>
      <c r="D21" s="8">
        <v>7</v>
      </c>
      <c r="E21" s="8">
        <v>16</v>
      </c>
    </row>
    <row r="22" spans="2:6" x14ac:dyDescent="0.25">
      <c r="B22" s="7" t="s">
        <v>22</v>
      </c>
      <c r="C22" s="2">
        <v>70</v>
      </c>
      <c r="D22" s="8">
        <v>5</v>
      </c>
      <c r="E22" s="8">
        <v>12</v>
      </c>
    </row>
    <row r="23" spans="2:6" x14ac:dyDescent="0.25">
      <c r="B23" s="7" t="s">
        <v>13</v>
      </c>
      <c r="C23" s="2"/>
      <c r="D23" s="8">
        <v>26</v>
      </c>
    </row>
    <row r="24" spans="2:6" x14ac:dyDescent="0.25">
      <c r="B24" s="7" t="s">
        <v>14</v>
      </c>
      <c r="C24" s="2"/>
      <c r="D24" s="8">
        <v>13</v>
      </c>
    </row>
    <row r="25" spans="2:6" x14ac:dyDescent="0.25">
      <c r="B25" s="7" t="s">
        <v>15</v>
      </c>
      <c r="C25" s="2"/>
      <c r="D25" s="8">
        <v>2091</v>
      </c>
    </row>
    <row r="26" spans="2:6" x14ac:dyDescent="0.25">
      <c r="B26" s="7" t="s">
        <v>16</v>
      </c>
      <c r="C26" s="2"/>
      <c r="D26" s="8">
        <v>11</v>
      </c>
    </row>
    <row r="28" spans="2:6" x14ac:dyDescent="0.25">
      <c r="B28" s="7" t="s">
        <v>23</v>
      </c>
      <c r="C28" s="8">
        <v>25</v>
      </c>
      <c r="D28" s="9" t="s">
        <v>24</v>
      </c>
    </row>
    <row r="30" spans="2:6" x14ac:dyDescent="0.25">
      <c r="B30" s="7" t="s">
        <v>25</v>
      </c>
      <c r="C30" s="8">
        <v>1200</v>
      </c>
      <c r="D30" s="9" t="s">
        <v>27</v>
      </c>
      <c r="E30" s="3" cm="1">
        <f t="array" ref="E30">[1]!uc(C30,D30,F30)</f>
        <v>3.9370078740157481</v>
      </c>
      <c r="F30" s="9" t="s">
        <v>31</v>
      </c>
    </row>
    <row r="31" spans="2:6" x14ac:dyDescent="0.25">
      <c r="B31" s="7" t="s">
        <v>26</v>
      </c>
      <c r="C31" s="8">
        <v>2200</v>
      </c>
      <c r="D31" s="9" t="s">
        <v>27</v>
      </c>
      <c r="E31" s="3" cm="1">
        <f t="array" ref="E31">[1]!uc(C31,D31,F31)</f>
        <v>7.2178477690288716</v>
      </c>
      <c r="F31" s="9" t="s">
        <v>31</v>
      </c>
    </row>
    <row r="32" spans="2:6" x14ac:dyDescent="0.25">
      <c r="B32" s="7" t="s">
        <v>28</v>
      </c>
      <c r="C32" s="8">
        <v>2000</v>
      </c>
      <c r="D32" s="9" t="s">
        <v>27</v>
      </c>
      <c r="E32" s="3" cm="1">
        <f t="array" ref="E32">[1]!uc(C32,D32,F32)</f>
        <v>6.5616797900262469</v>
      </c>
      <c r="F32" s="9" t="s">
        <v>31</v>
      </c>
    </row>
    <row r="33" spans="2:6" x14ac:dyDescent="0.25">
      <c r="B33" s="7" t="s">
        <v>29</v>
      </c>
      <c r="C33" s="8">
        <v>800</v>
      </c>
      <c r="D33" s="9" t="s">
        <v>27</v>
      </c>
      <c r="E33" s="3" cm="1">
        <f t="array" ref="E33">[1]!uc(C33,D33,F33)</f>
        <v>2.6246719160104988</v>
      </c>
      <c r="F33" s="9" t="s">
        <v>31</v>
      </c>
    </row>
    <row r="37" spans="2:6" x14ac:dyDescent="0.25">
      <c r="C37" s="8">
        <v>8190</v>
      </c>
      <c r="D37" s="9" t="s">
        <v>27</v>
      </c>
      <c r="E37" s="3" cm="1">
        <f t="array" ref="E37">[1]!uc(C37,D37,F37)</f>
        <v>322.44094488188978</v>
      </c>
      <c r="F37" s="9" t="s">
        <v>30</v>
      </c>
    </row>
    <row r="39" spans="2:6" x14ac:dyDescent="0.25">
      <c r="C39">
        <f>2^13</f>
        <v>8192</v>
      </c>
    </row>
    <row r="41" spans="2:6" x14ac:dyDescent="0.25">
      <c r="C41" s="8">
        <v>77</v>
      </c>
      <c r="D41" s="9" t="s">
        <v>294</v>
      </c>
      <c r="E41" s="3" cm="1">
        <f t="array" ref="E41">[1]!uc(C41,D41,F41)</f>
        <v>30.314960629921263</v>
      </c>
      <c r="F41" s="9" t="s">
        <v>30</v>
      </c>
    </row>
    <row r="45" spans="2:6" x14ac:dyDescent="0.25">
      <c r="B45" t="s">
        <v>501</v>
      </c>
    </row>
    <row r="46" spans="2:6" x14ac:dyDescent="0.25">
      <c r="B46" t="s">
        <v>508</v>
      </c>
    </row>
    <row r="47" spans="2:6" x14ac:dyDescent="0.25">
      <c r="B47" t="s">
        <v>507</v>
      </c>
    </row>
    <row r="48" spans="2:6" x14ac:dyDescent="0.25">
      <c r="B48" t="s">
        <v>509</v>
      </c>
    </row>
  </sheetData>
  <hyperlinks>
    <hyperlink ref="B4" r:id="rId1" display="GY-530 VL53L0X Laser Range Finder Distance Measurement Sensor Module" xr:uid="{3F470E7C-E4AA-4452-9527-F93315AE5522}"/>
    <hyperlink ref="B5" r:id="rId2" location="documentation" display="VL53L0X - ST" xr:uid="{26C8E8E8-51A1-485A-A0EE-D529332619D9}"/>
    <hyperlink ref="B6" r:id="rId3" display="https://learn.adafruit.com/adafruit-vl53l0x-micro-lidar-distance-sensor-breakout" xr:uid="{562B9B01-E948-4007-9448-2E7683295F3F}"/>
    <hyperlink ref="B7" r:id="rId4" display="VL530X - Pololu" xr:uid="{97A994DF-F006-42A0-92D0-FB3A5AAB81CD}"/>
    <hyperlink ref="B2" r:id="rId5" xr:uid="{6426B198-503A-426B-AFCE-7B55F5189425}"/>
    <hyperlink ref="B8" r:id="rId6" xr:uid="{C66DA96A-BD76-4AD0-836C-F073CEC46B20}"/>
  </hyperlinks>
  <pageMargins left="0.7" right="0.7" top="0.75" bottom="0.75" header="0.3" footer="0.3"/>
  <drawing r:id="rId7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FD440-8D1F-463F-884E-9F7E15DDC218}">
  <sheetPr codeName="Sheet22"/>
  <dimension ref="B2:W46"/>
  <sheetViews>
    <sheetView zoomScaleNormal="100" workbookViewId="0"/>
  </sheetViews>
  <sheetFormatPr defaultRowHeight="15" x14ac:dyDescent="0.25"/>
  <cols>
    <col min="2" max="2" width="29.42578125" customWidth="1"/>
    <col min="3" max="4" width="10.5703125" customWidth="1"/>
    <col min="6" max="6" width="26.140625" bestFit="1" customWidth="1"/>
  </cols>
  <sheetData>
    <row r="2" spans="2:23" x14ac:dyDescent="0.25">
      <c r="G2" s="10" t="s">
        <v>46</v>
      </c>
      <c r="H2" s="10" t="s">
        <v>45</v>
      </c>
      <c r="I2" s="10" t="s">
        <v>47</v>
      </c>
      <c r="O2" s="1" t="s">
        <v>679</v>
      </c>
      <c r="U2">
        <v>14.95</v>
      </c>
    </row>
    <row r="3" spans="2:23" x14ac:dyDescent="0.25">
      <c r="B3" s="7" t="s">
        <v>35</v>
      </c>
      <c r="C3" s="8">
        <v>36</v>
      </c>
      <c r="D3" s="9" t="s">
        <v>30</v>
      </c>
      <c r="F3" s="1" t="s">
        <v>43</v>
      </c>
      <c r="G3" s="8">
        <v>333</v>
      </c>
      <c r="H3" s="8">
        <v>71</v>
      </c>
      <c r="I3" s="8">
        <v>0.7</v>
      </c>
      <c r="O3" t="s">
        <v>711</v>
      </c>
    </row>
    <row r="4" spans="2:23" x14ac:dyDescent="0.25">
      <c r="B4" s="7" t="s">
        <v>36</v>
      </c>
      <c r="C4" s="8">
        <v>1</v>
      </c>
      <c r="D4" s="9" t="s">
        <v>30</v>
      </c>
      <c r="F4" s="1" t="s">
        <v>44</v>
      </c>
      <c r="G4" s="8">
        <v>160</v>
      </c>
      <c r="H4" s="8">
        <f>1.7*1000</f>
        <v>1700</v>
      </c>
      <c r="I4" s="8">
        <v>0.6</v>
      </c>
    </row>
    <row r="5" spans="2:23" x14ac:dyDescent="0.25">
      <c r="B5" s="7" t="s">
        <v>37</v>
      </c>
      <c r="C5" s="8">
        <v>500</v>
      </c>
      <c r="D5" s="9" t="s">
        <v>38</v>
      </c>
      <c r="O5" s="1" t="s">
        <v>712</v>
      </c>
      <c r="W5">
        <v>15.99</v>
      </c>
    </row>
    <row r="6" spans="2:23" x14ac:dyDescent="0.25">
      <c r="O6" s="1" t="s">
        <v>713</v>
      </c>
      <c r="W6">
        <v>18.95</v>
      </c>
    </row>
    <row r="7" spans="2:23" x14ac:dyDescent="0.25">
      <c r="B7" s="7" t="s">
        <v>39</v>
      </c>
      <c r="C7" s="3">
        <f>(C4/2)*2*PI()</f>
        <v>3.1415926535897931</v>
      </c>
      <c r="D7" s="9" t="s">
        <v>30</v>
      </c>
      <c r="F7" s="1" t="s">
        <v>48</v>
      </c>
    </row>
    <row r="8" spans="2:23" x14ac:dyDescent="0.25">
      <c r="B8" s="7" t="s">
        <v>40</v>
      </c>
      <c r="C8" s="3">
        <f>C3/C7</f>
        <v>11.459155902616464</v>
      </c>
      <c r="D8" s="9"/>
      <c r="F8" s="1" t="s">
        <v>49</v>
      </c>
    </row>
    <row r="9" spans="2:23" x14ac:dyDescent="0.25">
      <c r="B9" s="7" t="s">
        <v>41</v>
      </c>
      <c r="C9" s="3">
        <f>(C8/C5)*60</f>
        <v>1.3750987083139758</v>
      </c>
      <c r="D9" s="9" t="s">
        <v>42</v>
      </c>
      <c r="N9" s="1" t="s">
        <v>766</v>
      </c>
    </row>
    <row r="10" spans="2:23" x14ac:dyDescent="0.25">
      <c r="I10" t="s">
        <v>69</v>
      </c>
      <c r="L10" t="s">
        <v>69</v>
      </c>
      <c r="R10" s="1" t="s">
        <v>759</v>
      </c>
    </row>
    <row r="11" spans="2:23" x14ac:dyDescent="0.25">
      <c r="G11" s="4" t="s">
        <v>70</v>
      </c>
      <c r="H11" s="4" t="s">
        <v>63</v>
      </c>
      <c r="I11" s="4" t="s">
        <v>45</v>
      </c>
      <c r="J11" s="4" t="s">
        <v>64</v>
      </c>
      <c r="K11" s="4" t="s">
        <v>57</v>
      </c>
      <c r="L11" s="4" t="s">
        <v>57</v>
      </c>
      <c r="R11" t="s">
        <v>760</v>
      </c>
    </row>
    <row r="12" spans="2:23" x14ac:dyDescent="0.25">
      <c r="F12" s="8" t="s">
        <v>65</v>
      </c>
      <c r="G12" s="8"/>
      <c r="H12" s="8">
        <v>1000</v>
      </c>
      <c r="I12" s="8"/>
      <c r="J12" s="8">
        <v>6</v>
      </c>
      <c r="K12" s="8">
        <v>40</v>
      </c>
      <c r="L12" s="8">
        <v>360</v>
      </c>
      <c r="R12" t="s">
        <v>761</v>
      </c>
    </row>
    <row r="13" spans="2:23" x14ac:dyDescent="0.25">
      <c r="F13" s="8" t="s">
        <v>65</v>
      </c>
      <c r="G13" s="8"/>
      <c r="H13" s="8">
        <v>500</v>
      </c>
      <c r="I13" s="8"/>
      <c r="J13" s="8">
        <v>6</v>
      </c>
      <c r="K13" s="8">
        <v>40</v>
      </c>
      <c r="L13" s="8">
        <v>360</v>
      </c>
    </row>
    <row r="14" spans="2:23" x14ac:dyDescent="0.25">
      <c r="F14" s="8"/>
      <c r="G14" s="8"/>
      <c r="H14" s="8">
        <v>250</v>
      </c>
      <c r="I14" s="8"/>
      <c r="J14" s="8"/>
      <c r="K14" s="8"/>
      <c r="L14" s="8"/>
      <c r="R14" s="1" t="s">
        <v>762</v>
      </c>
    </row>
    <row r="16" spans="2:23" x14ac:dyDescent="0.25">
      <c r="F16" s="8"/>
      <c r="G16" s="8" t="s">
        <v>66</v>
      </c>
      <c r="H16" s="8">
        <v>625</v>
      </c>
      <c r="I16" s="8" cm="1">
        <f t="array" ref="I16">[1]!uc(15,"ozf*in","gf*cm")</f>
        <v>1080.1168310624989</v>
      </c>
      <c r="J16" s="8">
        <v>6</v>
      </c>
      <c r="K16" s="8"/>
      <c r="L16" s="8">
        <v>1600</v>
      </c>
    </row>
    <row r="17" spans="2:13" x14ac:dyDescent="0.25">
      <c r="F17" s="8"/>
      <c r="G17" s="8" t="s">
        <v>67</v>
      </c>
      <c r="H17" s="8">
        <v>400</v>
      </c>
      <c r="I17" s="8" cm="1">
        <f t="array" ref="I17">[1]!uc(22,"ozf*in","gf*cm")</f>
        <v>1584.1713522249986</v>
      </c>
      <c r="J17" s="8">
        <v>6</v>
      </c>
      <c r="K17" s="8"/>
      <c r="L17" s="8">
        <v>1600</v>
      </c>
    </row>
    <row r="18" spans="2:13" x14ac:dyDescent="0.25">
      <c r="F18" s="8"/>
      <c r="G18" s="8" t="s">
        <v>68</v>
      </c>
      <c r="H18" s="8">
        <v>320</v>
      </c>
      <c r="I18" s="8" cm="1">
        <f t="array" ref="I18">[1]!uc(30,"ozf*in","gf*cm")</f>
        <v>2160.2336621249979</v>
      </c>
      <c r="J18" s="8">
        <v>6</v>
      </c>
      <c r="K18" s="8"/>
      <c r="L18" s="8">
        <v>1600</v>
      </c>
    </row>
    <row r="21" spans="2:13" x14ac:dyDescent="0.25">
      <c r="B21" s="1" t="s">
        <v>261</v>
      </c>
    </row>
    <row r="22" spans="2:13" x14ac:dyDescent="0.25">
      <c r="L22">
        <v>11</v>
      </c>
      <c r="M22" t="s">
        <v>30</v>
      </c>
    </row>
    <row r="23" spans="2:13" x14ac:dyDescent="0.25">
      <c r="L23">
        <v>2.54</v>
      </c>
      <c r="M23" t="s">
        <v>27</v>
      </c>
    </row>
    <row r="29" spans="2:13" x14ac:dyDescent="0.25">
      <c r="C29" s="7" t="s">
        <v>279</v>
      </c>
      <c r="D29" s="8">
        <v>20</v>
      </c>
      <c r="E29" s="9" t="s">
        <v>27</v>
      </c>
    </row>
    <row r="30" spans="2:13" x14ac:dyDescent="0.25">
      <c r="C30" s="7" t="s">
        <v>395</v>
      </c>
      <c r="D30" s="8">
        <v>500</v>
      </c>
      <c r="E30" s="9" t="s">
        <v>397</v>
      </c>
    </row>
    <row r="31" spans="2:13" x14ac:dyDescent="0.25">
      <c r="C31" s="7" t="s">
        <v>396</v>
      </c>
      <c r="D31" s="3" cm="1">
        <f t="array" ref="D31">[1]!uc(([1]!uc(D29,E29,"m")/2)*[1]!uc(D30,E30,"N"),"N*m",E31)</f>
        <v>500</v>
      </c>
      <c r="E31" s="9" t="s">
        <v>45</v>
      </c>
    </row>
    <row r="35" spans="2:5" x14ac:dyDescent="0.25">
      <c r="B35" s="1" t="s">
        <v>398</v>
      </c>
      <c r="E35" s="42">
        <v>14.97</v>
      </c>
    </row>
    <row r="36" spans="2:5" x14ac:dyDescent="0.25">
      <c r="B36" s="1" t="s">
        <v>399</v>
      </c>
      <c r="E36" s="42">
        <v>18.670000000000002</v>
      </c>
    </row>
    <row r="38" spans="2:5" x14ac:dyDescent="0.25">
      <c r="B38" s="1" t="s">
        <v>401</v>
      </c>
      <c r="E38" s="42">
        <v>11.98</v>
      </c>
    </row>
    <row r="40" spans="2:5" x14ac:dyDescent="0.25">
      <c r="B40" s="1" t="s">
        <v>404</v>
      </c>
      <c r="E40" s="42">
        <v>15.99</v>
      </c>
    </row>
    <row r="41" spans="2:5" x14ac:dyDescent="0.25">
      <c r="B41" s="1" t="s">
        <v>403</v>
      </c>
      <c r="E41" s="42">
        <v>28.99</v>
      </c>
    </row>
    <row r="42" spans="2:5" x14ac:dyDescent="0.25">
      <c r="B42" s="1" t="s">
        <v>402</v>
      </c>
      <c r="E42" s="42">
        <v>49.99</v>
      </c>
    </row>
    <row r="45" spans="2:5" x14ac:dyDescent="0.25">
      <c r="B45" s="1" t="s">
        <v>462</v>
      </c>
    </row>
    <row r="46" spans="2:5" x14ac:dyDescent="0.25">
      <c r="B46" s="1" t="s">
        <v>463</v>
      </c>
    </row>
  </sheetData>
  <hyperlinks>
    <hyperlink ref="F3" r:id="rId1" xr:uid="{AB7C7977-A0E0-476E-A6D1-4B6D2B24B5DF}"/>
    <hyperlink ref="F4" r:id="rId2" display="https://www.amazon.com/Bringsmart-JGY-370-Turbine-Electric-Self-locking/dp/B07FD2MDV3/ref=sr_1_79?crid=2JE8UF4I8LU4E&amp;keywords=dc%2Bmotor&amp;qid=1651797991&amp;sprefix=dc%2520motor%2Caps%2C187&amp;sr=8-79&amp;th=1" xr:uid="{9D09673A-98C6-4A47-B791-BB41EEC4EBA7}"/>
    <hyperlink ref="F7" r:id="rId3" xr:uid="{9D291146-5C9E-420C-927C-71BF4DFE61B6}"/>
    <hyperlink ref="F8" r:id="rId4" display="Micro Motor" xr:uid="{ACF237C0-3168-4DF8-AB2E-2958BD7CB95F}"/>
    <hyperlink ref="B21" r:id="rId5" xr:uid="{04E453D7-D621-4481-A5E6-FC2C62FD8F31}"/>
    <hyperlink ref="B35" r:id="rId6" xr:uid="{A2749816-59EA-4786-8F0C-AF53E9CA74DF}"/>
    <hyperlink ref="B36" r:id="rId7" xr:uid="{D3A750CE-3D65-412C-9E3B-FDB0FD306114}"/>
    <hyperlink ref="B38" r:id="rId8" xr:uid="{9F002905-006C-47C1-9D6D-24756CE43C9D}"/>
    <hyperlink ref="B40" r:id="rId9" display="30A ESC Brushed Speed Controller wo/Brake (Amazon)" xr:uid="{C75880D3-A7D5-44AF-AFD8-6D85D9CF3924}"/>
    <hyperlink ref="B41" r:id="rId10" xr:uid="{7DA8C2DE-C783-4A99-AB3F-5A72BB6DFA09}"/>
    <hyperlink ref="B42" r:id="rId11" xr:uid="{4B6CA3C1-E832-4A46-8D29-47A2143788E0}"/>
    <hyperlink ref="B45" r:id="rId12" display="https://howtomechatronics.com/tutorials/arduino/arduino-brushless-motor-control-tutorial-esc-bldc/" xr:uid="{735EFD50-89D3-48C4-AD92-A2859431B984}"/>
    <hyperlink ref="B46" r:id="rId13" display="https://forum.arduino.cc/t/how-to-alternate-between-forward-and-reverse-of-a-brushed-motor-with-esc/340255" xr:uid="{CA783E08-C054-460E-BC38-3CA7923BF538}"/>
    <hyperlink ref="O2" r:id="rId14" xr:uid="{C5B71115-D71F-4709-9A27-210D1CD7F0D6}"/>
    <hyperlink ref="O5" r:id="rId15" xr:uid="{13DAABA2-DC11-45BB-9574-A28F5FDAD466}"/>
    <hyperlink ref="O6" r:id="rId16" xr:uid="{193C0E78-0E3D-4EDD-AB44-81F72183395F}"/>
    <hyperlink ref="R10" r:id="rId17" xr:uid="{0F2F27C9-22AB-458F-BA69-EFC389A8A0D4}"/>
    <hyperlink ref="R14" r:id="rId18" xr:uid="{CB48ED17-7361-486D-BCCC-4E74CA4A71C7}"/>
    <hyperlink ref="N9" r:id="rId19" xr:uid="{020D3AEB-CF37-46BE-A898-FFE020786A62}"/>
  </hyperlinks>
  <pageMargins left="0.7" right="0.7" top="0.75" bottom="0.75" header="0.3" footer="0.3"/>
  <drawing r:id="rId2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87784-C614-46C3-9F7F-B63CEE27A727}">
  <sheetPr codeName="Sheet23"/>
  <dimension ref="B3:K52"/>
  <sheetViews>
    <sheetView zoomScaleNormal="100" workbookViewId="0"/>
  </sheetViews>
  <sheetFormatPr defaultRowHeight="15" x14ac:dyDescent="0.25"/>
  <cols>
    <col min="2" max="2" width="26.140625" customWidth="1"/>
    <col min="7" max="7" width="14.28515625" bestFit="1" customWidth="1"/>
    <col min="8" max="8" width="13.7109375" customWidth="1"/>
  </cols>
  <sheetData>
    <row r="3" spans="2:10" x14ac:dyDescent="0.25">
      <c r="B3" s="1" t="s">
        <v>62</v>
      </c>
    </row>
    <row r="4" spans="2:10" x14ac:dyDescent="0.25">
      <c r="B4" s="1" t="s">
        <v>255</v>
      </c>
    </row>
    <row r="5" spans="2:10" x14ac:dyDescent="0.25">
      <c r="B5" s="1" t="s">
        <v>710</v>
      </c>
      <c r="G5" s="4" t="s">
        <v>604</v>
      </c>
      <c r="H5" s="4" t="s">
        <v>600</v>
      </c>
      <c r="I5" s="4" t="s">
        <v>52</v>
      </c>
    </row>
    <row r="6" spans="2:10" x14ac:dyDescent="0.25">
      <c r="G6" s="10" t="s">
        <v>605</v>
      </c>
      <c r="H6" s="10" t="s">
        <v>57</v>
      </c>
      <c r="I6" s="10" t="s">
        <v>52</v>
      </c>
    </row>
    <row r="7" spans="2:10" x14ac:dyDescent="0.25">
      <c r="B7" s="1" t="s">
        <v>685</v>
      </c>
      <c r="G7" s="8">
        <v>20</v>
      </c>
      <c r="H7" s="3">
        <f>G7/I7</f>
        <v>4</v>
      </c>
      <c r="I7" s="8">
        <v>5</v>
      </c>
    </row>
    <row r="8" spans="2:10" x14ac:dyDescent="0.25">
      <c r="B8" t="s">
        <v>684</v>
      </c>
    </row>
    <row r="9" spans="2:10" x14ac:dyDescent="0.25">
      <c r="B9" s="7" t="s">
        <v>53</v>
      </c>
      <c r="C9" s="8">
        <v>2</v>
      </c>
      <c r="D9" s="9"/>
      <c r="H9" s="4" t="s">
        <v>479</v>
      </c>
      <c r="I9" s="4" t="s">
        <v>610</v>
      </c>
      <c r="J9" s="4" t="s">
        <v>78</v>
      </c>
    </row>
    <row r="10" spans="2:10" x14ac:dyDescent="0.25">
      <c r="B10" s="7" t="s">
        <v>61</v>
      </c>
      <c r="C10" s="8">
        <v>30</v>
      </c>
      <c r="D10" s="9" t="s">
        <v>58</v>
      </c>
      <c r="H10" s="9"/>
      <c r="I10" s="10" t="s">
        <v>57</v>
      </c>
      <c r="J10" s="10" t="s">
        <v>57</v>
      </c>
    </row>
    <row r="11" spans="2:10" x14ac:dyDescent="0.25">
      <c r="B11" s="7" t="s">
        <v>56</v>
      </c>
      <c r="C11" s="8">
        <v>400</v>
      </c>
      <c r="D11" s="9" t="s">
        <v>683</v>
      </c>
      <c r="G11" s="7" t="s">
        <v>522</v>
      </c>
      <c r="H11" s="8">
        <v>2</v>
      </c>
      <c r="I11" s="8">
        <v>100</v>
      </c>
      <c r="J11" s="3">
        <f>I11*H11</f>
        <v>200</v>
      </c>
    </row>
    <row r="12" spans="2:10" x14ac:dyDescent="0.25">
      <c r="B12" s="7" t="s">
        <v>59</v>
      </c>
      <c r="C12" s="8"/>
      <c r="D12" s="9"/>
      <c r="G12" s="7" t="s">
        <v>217</v>
      </c>
      <c r="H12" s="8">
        <v>5</v>
      </c>
      <c r="I12" s="8">
        <v>4</v>
      </c>
      <c r="J12" s="3">
        <f>I12*H12</f>
        <v>20</v>
      </c>
    </row>
    <row r="13" spans="2:10" x14ac:dyDescent="0.25">
      <c r="G13" s="7" t="s">
        <v>516</v>
      </c>
      <c r="H13" s="8">
        <v>4</v>
      </c>
      <c r="I13" s="8">
        <v>25</v>
      </c>
      <c r="J13" s="3">
        <f>I13*H13</f>
        <v>100</v>
      </c>
    </row>
    <row r="14" spans="2:10" x14ac:dyDescent="0.25">
      <c r="B14" s="7" t="s">
        <v>50</v>
      </c>
      <c r="C14" s="8">
        <v>4.0999999999999996</v>
      </c>
      <c r="D14" s="9" t="s">
        <v>52</v>
      </c>
      <c r="G14" s="7" t="s">
        <v>10</v>
      </c>
      <c r="H14" s="8">
        <v>1</v>
      </c>
      <c r="I14" s="8">
        <v>20</v>
      </c>
      <c r="J14" s="3">
        <f>I14*H14</f>
        <v>20</v>
      </c>
    </row>
    <row r="15" spans="2:10" x14ac:dyDescent="0.25">
      <c r="B15" s="7" t="s">
        <v>51</v>
      </c>
      <c r="C15" s="8">
        <v>3.2</v>
      </c>
      <c r="D15" s="9" t="s">
        <v>52</v>
      </c>
      <c r="G15" s="7" t="s">
        <v>517</v>
      </c>
      <c r="H15" s="8">
        <v>1</v>
      </c>
      <c r="I15" s="8">
        <v>4</v>
      </c>
      <c r="J15" s="3">
        <f>I15*H15</f>
        <v>4</v>
      </c>
    </row>
    <row r="16" spans="2:10" x14ac:dyDescent="0.25">
      <c r="B16" s="7" t="s">
        <v>54</v>
      </c>
      <c r="C16" s="3">
        <f>C9*C14</f>
        <v>8.1999999999999993</v>
      </c>
      <c r="D16" s="9"/>
      <c r="I16" s="7" t="s">
        <v>78</v>
      </c>
      <c r="J16" s="3">
        <f>SUM(J11:J15)</f>
        <v>344</v>
      </c>
    </row>
    <row r="17" spans="2:11" x14ac:dyDescent="0.25">
      <c r="B17" s="7" t="s">
        <v>55</v>
      </c>
      <c r="C17" s="3">
        <f>C9*C15</f>
        <v>6.4</v>
      </c>
      <c r="D17" s="9"/>
    </row>
    <row r="18" spans="2:11" x14ac:dyDescent="0.25">
      <c r="B18" s="7" t="s">
        <v>60</v>
      </c>
      <c r="C18" s="3">
        <f>C11*C10</f>
        <v>12000</v>
      </c>
      <c r="D18" s="9" t="s">
        <v>57</v>
      </c>
    </row>
    <row r="19" spans="2:11" x14ac:dyDescent="0.25">
      <c r="G19" s="1" t="s">
        <v>866</v>
      </c>
    </row>
    <row r="20" spans="2:11" x14ac:dyDescent="0.25">
      <c r="B20" s="7" t="s">
        <v>686</v>
      </c>
      <c r="C20" s="8">
        <v>350</v>
      </c>
      <c r="D20" s="9" t="s">
        <v>57</v>
      </c>
    </row>
    <row r="21" spans="2:11" x14ac:dyDescent="0.25">
      <c r="B21" s="7" t="s">
        <v>688</v>
      </c>
      <c r="C21" s="3">
        <f>C11/C20</f>
        <v>1.1428571428571428</v>
      </c>
      <c r="D21" s="9" t="s">
        <v>687</v>
      </c>
    </row>
    <row r="26" spans="2:11" x14ac:dyDescent="0.25">
      <c r="H26" s="1" t="s">
        <v>852</v>
      </c>
    </row>
    <row r="28" spans="2:11" x14ac:dyDescent="0.25">
      <c r="B28" s="13" t="s">
        <v>403</v>
      </c>
      <c r="E28" s="11">
        <v>19.989999999999998</v>
      </c>
    </row>
    <row r="29" spans="2:11" x14ac:dyDescent="0.25">
      <c r="B29" s="1" t="s">
        <v>402</v>
      </c>
      <c r="E29" s="11">
        <v>49.99</v>
      </c>
      <c r="H29" s="7" t="s">
        <v>854</v>
      </c>
      <c r="I29" s="8">
        <v>14</v>
      </c>
      <c r="J29" s="9" t="s">
        <v>52</v>
      </c>
    </row>
    <row r="30" spans="2:11" x14ac:dyDescent="0.25">
      <c r="H30" s="7" t="s">
        <v>855</v>
      </c>
      <c r="I30" s="8">
        <v>120000</v>
      </c>
      <c r="J30" s="9" t="s">
        <v>534</v>
      </c>
    </row>
    <row r="31" spans="2:11" x14ac:dyDescent="0.25">
      <c r="H31" s="7" t="s">
        <v>856</v>
      </c>
      <c r="I31" s="8">
        <v>10000</v>
      </c>
      <c r="J31" s="9" t="s">
        <v>534</v>
      </c>
    </row>
    <row r="32" spans="2:11" x14ac:dyDescent="0.25">
      <c r="H32" s="7" t="s">
        <v>853</v>
      </c>
      <c r="I32" s="3">
        <f>I29*(I31/(I30+I31))</f>
        <v>1.0769230769230771</v>
      </c>
      <c r="J32" s="9" t="s">
        <v>52</v>
      </c>
      <c r="K32" t="s">
        <v>859</v>
      </c>
    </row>
    <row r="33" spans="4:10" x14ac:dyDescent="0.25">
      <c r="H33" s="7" t="s">
        <v>857</v>
      </c>
      <c r="I33" s="3">
        <f>I29/(I30+I31)</f>
        <v>1.0769230769230769E-4</v>
      </c>
      <c r="J33" s="9" t="s">
        <v>47</v>
      </c>
    </row>
    <row r="34" spans="4:10" x14ac:dyDescent="0.25">
      <c r="H34" s="7" t="s">
        <v>604</v>
      </c>
      <c r="I34" s="3">
        <f>I33*I29</f>
        <v>1.5076923076923078E-3</v>
      </c>
      <c r="J34" s="9" t="s">
        <v>858</v>
      </c>
    </row>
    <row r="36" spans="4:10" x14ac:dyDescent="0.25">
      <c r="H36" s="7" t="s">
        <v>862</v>
      </c>
      <c r="I36" s="8">
        <v>9.6</v>
      </c>
      <c r="J36" s="9" t="s">
        <v>52</v>
      </c>
    </row>
    <row r="37" spans="4:10" x14ac:dyDescent="0.25">
      <c r="H37" s="7" t="s">
        <v>863</v>
      </c>
      <c r="I37" s="3">
        <f>(I36/I29)*I32</f>
        <v>0.73846153846153861</v>
      </c>
      <c r="J37" s="9" t="s">
        <v>52</v>
      </c>
    </row>
    <row r="39" spans="4:10" x14ac:dyDescent="0.25">
      <c r="H39" s="7" t="s">
        <v>538</v>
      </c>
      <c r="I39" s="8">
        <v>10</v>
      </c>
      <c r="J39" s="9" t="s">
        <v>860</v>
      </c>
    </row>
    <row r="40" spans="4:10" x14ac:dyDescent="0.25">
      <c r="H40" s="7" t="s">
        <v>861</v>
      </c>
      <c r="I40" s="3">
        <f>2^I39</f>
        <v>1024</v>
      </c>
      <c r="J40" s="9"/>
    </row>
    <row r="41" spans="4:10" x14ac:dyDescent="0.25">
      <c r="H41" s="7" t="s">
        <v>864</v>
      </c>
      <c r="I41" s="3">
        <f>(I37/I32)*I40</f>
        <v>702.17142857142858</v>
      </c>
      <c r="J41" s="9"/>
    </row>
    <row r="47" spans="4:10" x14ac:dyDescent="0.25">
      <c r="D47" t="s">
        <v>835</v>
      </c>
      <c r="E47">
        <v>3.8</v>
      </c>
      <c r="G47" t="s">
        <v>838</v>
      </c>
      <c r="H47">
        <v>11.44</v>
      </c>
    </row>
    <row r="48" spans="4:10" x14ac:dyDescent="0.25">
      <c r="D48" t="s">
        <v>17</v>
      </c>
      <c r="E48">
        <v>3.81</v>
      </c>
      <c r="G48" t="s">
        <v>131</v>
      </c>
      <c r="H48">
        <v>3.81</v>
      </c>
    </row>
    <row r="49" spans="4:8" x14ac:dyDescent="0.25">
      <c r="D49" t="s">
        <v>836</v>
      </c>
      <c r="E49">
        <v>3.81</v>
      </c>
      <c r="G49" t="s">
        <v>130</v>
      </c>
      <c r="H49">
        <v>3.8</v>
      </c>
    </row>
    <row r="50" spans="4:8" x14ac:dyDescent="0.25">
      <c r="D50" t="s">
        <v>837</v>
      </c>
      <c r="E50">
        <v>0</v>
      </c>
    </row>
    <row r="52" spans="4:8" x14ac:dyDescent="0.25">
      <c r="G52" s="59">
        <v>2.5381944444444443E-2</v>
      </c>
      <c r="H52">
        <v>12.6</v>
      </c>
    </row>
  </sheetData>
  <hyperlinks>
    <hyperlink ref="B7" r:id="rId1" display="2s 50C 2200mAh 7.4V Lipo Battery" xr:uid="{DC7C0C4F-F52A-4373-A208-8EEA5DBA853F}"/>
    <hyperlink ref="B3" r:id="rId2" xr:uid="{DD873033-62B0-479F-B4AC-AF7A3F91C3D3}"/>
    <hyperlink ref="B4" r:id="rId3" xr:uid="{D8545BCD-4CC4-4ECF-ADB9-67CC9ABB5A3E}"/>
    <hyperlink ref="B29" r:id="rId4" xr:uid="{7AB4DE8D-864D-4857-B5E3-1932B49B54E1}"/>
    <hyperlink ref="B28" r:id="rId5" xr:uid="{20550843-3F3D-4CFD-93DA-88438AC4AD0E}"/>
    <hyperlink ref="B5" r:id="rId6" xr:uid="{2A9D08EA-3D0C-427C-8445-EEF7A4278CC1}"/>
    <hyperlink ref="H26" r:id="rId7" xr:uid="{AD01B5B2-A9F0-4290-BE08-DB4A313FA7E5}"/>
    <hyperlink ref="G19" r:id="rId8" display="ACS711EX Current Sensor Carrier -15.5A to +15.5A" xr:uid="{7A76E738-1D2B-4DCD-B46E-65B76156CBA7}"/>
  </hyperlinks>
  <pageMargins left="0.7" right="0.7" top="0.75" bottom="0.75" header="0.3" footer="0.3"/>
  <drawing r:id="rId9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3DA4C-DE1C-47F6-A560-3CB84107150F}">
  <sheetPr codeName="Sheet24"/>
  <dimension ref="B2:I18"/>
  <sheetViews>
    <sheetView workbookViewId="0">
      <selection activeCell="C13" sqref="C13"/>
    </sheetView>
  </sheetViews>
  <sheetFormatPr defaultRowHeight="15" x14ac:dyDescent="0.25"/>
  <cols>
    <col min="2" max="2" width="17.28515625" customWidth="1"/>
    <col min="3" max="3" width="12" bestFit="1" customWidth="1"/>
    <col min="4" max="4" width="6.42578125" bestFit="1" customWidth="1"/>
  </cols>
  <sheetData>
    <row r="2" spans="2:9" x14ac:dyDescent="0.25">
      <c r="B2" s="1" t="s">
        <v>84</v>
      </c>
    </row>
    <row r="3" spans="2:9" x14ac:dyDescent="0.25">
      <c r="B3" s="1" t="s">
        <v>260</v>
      </c>
      <c r="I3" t="s">
        <v>285</v>
      </c>
    </row>
    <row r="4" spans="2:9" x14ac:dyDescent="0.25">
      <c r="B4" s="1" t="s">
        <v>281</v>
      </c>
    </row>
    <row r="7" spans="2:9" x14ac:dyDescent="0.25">
      <c r="I7">
        <v>100</v>
      </c>
    </row>
    <row r="8" spans="2:9" x14ac:dyDescent="0.25">
      <c r="C8" s="7" t="s">
        <v>392</v>
      </c>
      <c r="D8" s="7" t="s">
        <v>298</v>
      </c>
      <c r="I8">
        <v>66.599999999999994</v>
      </c>
    </row>
    <row r="9" spans="2:9" x14ac:dyDescent="0.25">
      <c r="B9" t="s">
        <v>390</v>
      </c>
      <c r="C9">
        <v>2</v>
      </c>
      <c r="D9">
        <v>0.5</v>
      </c>
      <c r="I9">
        <f>(I7-I8)/2</f>
        <v>16.700000000000003</v>
      </c>
    </row>
    <row r="10" spans="2:9" x14ac:dyDescent="0.25">
      <c r="B10" t="s">
        <v>391</v>
      </c>
      <c r="C10">
        <v>2.5</v>
      </c>
      <c r="D10">
        <v>0.5</v>
      </c>
    </row>
    <row r="12" spans="2:9" x14ac:dyDescent="0.25">
      <c r="B12" t="s">
        <v>280</v>
      </c>
    </row>
    <row r="13" spans="2:9" x14ac:dyDescent="0.25">
      <c r="B13" s="7" t="s">
        <v>392</v>
      </c>
      <c r="C13" s="8">
        <v>2</v>
      </c>
      <c r="D13" s="9" t="s">
        <v>30</v>
      </c>
    </row>
    <row r="14" spans="2:9" x14ac:dyDescent="0.25">
      <c r="B14" s="7" t="s">
        <v>519</v>
      </c>
      <c r="C14" s="3">
        <f>(2*C13)/PI()</f>
        <v>1.2732395447351628</v>
      </c>
      <c r="D14" s="9" t="s">
        <v>30</v>
      </c>
    </row>
    <row r="17" spans="2:4" x14ac:dyDescent="0.25">
      <c r="B17" s="7" t="s">
        <v>519</v>
      </c>
      <c r="C17" s="8">
        <v>1.2732395447351628</v>
      </c>
      <c r="D17" s="9" t="s">
        <v>30</v>
      </c>
    </row>
    <row r="18" spans="2:4" x14ac:dyDescent="0.25">
      <c r="B18" s="7" t="s">
        <v>392</v>
      </c>
      <c r="C18" s="3">
        <f>(C17*PI())/2</f>
        <v>2</v>
      </c>
      <c r="D18" s="9" t="s">
        <v>30</v>
      </c>
    </row>
  </sheetData>
  <hyperlinks>
    <hyperlink ref="B2" r:id="rId1" xr:uid="{0AB102BF-AC02-4EF1-93BE-D2990E694612}"/>
    <hyperlink ref="B3" r:id="rId2" xr:uid="{CFE05AE4-EE7B-4193-A59D-F7E7C5ABD2CE}"/>
    <hyperlink ref="B4" r:id="rId3" xr:uid="{05D5FDCD-095A-4912-98BC-4AE25EC3BD34}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3C704-EAD5-47F0-9FEC-9D9E8FD646E9}">
  <sheetPr codeName="Sheet25"/>
  <dimension ref="B3"/>
  <sheetViews>
    <sheetView zoomScaleNormal="100" workbookViewId="0"/>
  </sheetViews>
  <sheetFormatPr defaultRowHeight="15" x14ac:dyDescent="0.25"/>
  <sheetData>
    <row r="3" spans="2:2" x14ac:dyDescent="0.25">
      <c r="B3" s="1" t="s">
        <v>486</v>
      </c>
    </row>
  </sheetData>
  <hyperlinks>
    <hyperlink ref="B3" r:id="rId1" xr:uid="{AFEF8257-3E8D-4A7D-AD53-2A8E0763446C}"/>
  </hyperlinks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5D256-FFC2-4F15-AA75-1087603CB10D}">
  <sheetPr codeName="Sheet26"/>
  <dimension ref="L31:N36"/>
  <sheetViews>
    <sheetView workbookViewId="0"/>
  </sheetViews>
  <sheetFormatPr defaultRowHeight="15" x14ac:dyDescent="0.25"/>
  <sheetData>
    <row r="31" spans="12:14" x14ac:dyDescent="0.25">
      <c r="L31">
        <v>2</v>
      </c>
      <c r="M31">
        <v>6.64</v>
      </c>
      <c r="N31">
        <f t="shared" ref="N31:N36" si="0">M31-(L31-1)*2.54</f>
        <v>4.0999999999999996</v>
      </c>
    </row>
    <row r="32" spans="12:14" x14ac:dyDescent="0.25">
      <c r="L32">
        <v>3</v>
      </c>
      <c r="M32">
        <v>9.18</v>
      </c>
      <c r="N32">
        <f t="shared" si="0"/>
        <v>4.0999999999999996</v>
      </c>
    </row>
    <row r="33" spans="12:14" x14ac:dyDescent="0.25">
      <c r="L33">
        <v>4</v>
      </c>
      <c r="M33">
        <v>11.72</v>
      </c>
      <c r="N33">
        <f t="shared" si="0"/>
        <v>4.1000000000000005</v>
      </c>
    </row>
    <row r="34" spans="12:14" x14ac:dyDescent="0.25">
      <c r="L34">
        <v>5</v>
      </c>
      <c r="M34">
        <v>14.26</v>
      </c>
      <c r="N34">
        <f t="shared" si="0"/>
        <v>4.0999999999999996</v>
      </c>
    </row>
    <row r="35" spans="12:14" x14ac:dyDescent="0.25">
      <c r="L35">
        <v>6</v>
      </c>
      <c r="M35">
        <v>16.8</v>
      </c>
      <c r="N35">
        <f t="shared" si="0"/>
        <v>4.1000000000000014</v>
      </c>
    </row>
    <row r="36" spans="12:14" x14ac:dyDescent="0.25">
      <c r="L36">
        <v>7</v>
      </c>
      <c r="M36">
        <v>19.34</v>
      </c>
      <c r="N36">
        <f t="shared" si="0"/>
        <v>4.0999999999999996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607E03-B62E-485A-BD83-9F5997EBEBD9}">
  <sheetPr codeName="Sheet27"/>
  <dimension ref="B3:G32"/>
  <sheetViews>
    <sheetView workbookViewId="0"/>
  </sheetViews>
  <sheetFormatPr defaultRowHeight="15" x14ac:dyDescent="0.25"/>
  <cols>
    <col min="2" max="7" width="11.140625" customWidth="1"/>
  </cols>
  <sheetData>
    <row r="3" spans="2:7" x14ac:dyDescent="0.25">
      <c r="B3" s="4" t="s">
        <v>674</v>
      </c>
      <c r="C3" s="31" t="s">
        <v>675</v>
      </c>
      <c r="D3" s="31"/>
      <c r="E3" s="4" t="s">
        <v>676</v>
      </c>
      <c r="F3" s="31" t="s">
        <v>677</v>
      </c>
      <c r="G3" s="31"/>
    </row>
    <row r="4" spans="2:7" x14ac:dyDescent="0.25">
      <c r="B4" s="10"/>
      <c r="C4" s="10" t="s">
        <v>27</v>
      </c>
      <c r="D4" s="10" t="s">
        <v>30</v>
      </c>
      <c r="E4" s="10" t="s">
        <v>27</v>
      </c>
      <c r="F4" s="10" t="s">
        <v>27</v>
      </c>
      <c r="G4" s="10" t="s">
        <v>30</v>
      </c>
    </row>
    <row r="5" spans="2:7" x14ac:dyDescent="0.25">
      <c r="B5" s="54" t="s">
        <v>621</v>
      </c>
      <c r="C5" s="54">
        <v>1.6</v>
      </c>
      <c r="D5" s="54">
        <v>6.3E-2</v>
      </c>
      <c r="E5" s="54">
        <v>0.35</v>
      </c>
      <c r="F5" s="54">
        <v>1.25</v>
      </c>
      <c r="G5" s="55" t="s">
        <v>622</v>
      </c>
    </row>
    <row r="6" spans="2:7" x14ac:dyDescent="0.25">
      <c r="B6" s="54" t="s">
        <v>623</v>
      </c>
      <c r="C6" s="54">
        <v>2</v>
      </c>
      <c r="D6" s="54">
        <v>7.8700000000000006E-2</v>
      </c>
      <c r="E6" s="54">
        <v>0.4</v>
      </c>
      <c r="F6" s="54">
        <v>1.6</v>
      </c>
      <c r="G6" s="55" t="s">
        <v>624</v>
      </c>
    </row>
    <row r="7" spans="2:7" x14ac:dyDescent="0.25">
      <c r="B7" s="54" t="s">
        <v>625</v>
      </c>
      <c r="C7" s="54">
        <v>2.5</v>
      </c>
      <c r="D7" s="54">
        <v>9.8400000000000001E-2</v>
      </c>
      <c r="E7" s="54">
        <v>0.45</v>
      </c>
      <c r="F7" s="54">
        <v>2.0499999999999998</v>
      </c>
      <c r="G7" s="55" t="s">
        <v>626</v>
      </c>
    </row>
    <row r="8" spans="2:7" x14ac:dyDescent="0.25">
      <c r="B8" s="54" t="s">
        <v>627</v>
      </c>
      <c r="C8" s="54">
        <v>3</v>
      </c>
      <c r="D8" s="54">
        <v>0.1181</v>
      </c>
      <c r="E8" s="54">
        <v>0.5</v>
      </c>
      <c r="F8" s="54">
        <v>2.5</v>
      </c>
      <c r="G8" s="55" t="s">
        <v>628</v>
      </c>
    </row>
    <row r="9" spans="2:7" x14ac:dyDescent="0.25">
      <c r="B9" s="54" t="s">
        <v>629</v>
      </c>
      <c r="C9" s="54">
        <v>3.5</v>
      </c>
      <c r="D9" s="54">
        <v>0.13780000000000001</v>
      </c>
      <c r="E9" s="54">
        <v>0.6</v>
      </c>
      <c r="F9" s="54">
        <v>2.9</v>
      </c>
      <c r="G9" s="55" t="s">
        <v>630</v>
      </c>
    </row>
    <row r="10" spans="2:7" x14ac:dyDescent="0.25">
      <c r="B10" s="54" t="s">
        <v>631</v>
      </c>
      <c r="C10" s="54">
        <v>4</v>
      </c>
      <c r="D10" s="54">
        <v>0.1575</v>
      </c>
      <c r="E10" s="54">
        <v>0.7</v>
      </c>
      <c r="F10" s="54">
        <v>3.3</v>
      </c>
      <c r="G10" s="55" t="s">
        <v>632</v>
      </c>
    </row>
    <row r="11" spans="2:7" x14ac:dyDescent="0.25">
      <c r="B11" s="54" t="s">
        <v>633</v>
      </c>
      <c r="C11" s="54">
        <v>5</v>
      </c>
      <c r="D11" s="54">
        <v>0.19689999999999999</v>
      </c>
      <c r="E11" s="54">
        <v>0.8</v>
      </c>
      <c r="F11" s="54">
        <v>4.2</v>
      </c>
      <c r="G11" s="55" t="s">
        <v>634</v>
      </c>
    </row>
    <row r="12" spans="2:7" x14ac:dyDescent="0.25">
      <c r="B12" s="54" t="s">
        <v>635</v>
      </c>
      <c r="C12" s="54">
        <v>6</v>
      </c>
      <c r="D12" s="54">
        <v>0.23619999999999999</v>
      </c>
      <c r="E12" s="54">
        <v>1</v>
      </c>
      <c r="F12" s="54">
        <v>5</v>
      </c>
      <c r="G12" s="55" t="s">
        <v>636</v>
      </c>
    </row>
    <row r="13" spans="2:7" x14ac:dyDescent="0.25">
      <c r="B13" s="54" t="s">
        <v>637</v>
      </c>
      <c r="C13" s="54">
        <v>8</v>
      </c>
      <c r="D13" s="54">
        <v>0.315</v>
      </c>
      <c r="E13" s="54">
        <v>1.25</v>
      </c>
      <c r="F13" s="54">
        <v>6.8</v>
      </c>
      <c r="G13" s="55" t="s">
        <v>131</v>
      </c>
    </row>
    <row r="14" spans="2:7" x14ac:dyDescent="0.25">
      <c r="B14" s="54" t="s">
        <v>638</v>
      </c>
      <c r="C14" s="54">
        <v>8</v>
      </c>
      <c r="D14" s="54">
        <v>0.315</v>
      </c>
      <c r="E14" s="54">
        <v>1</v>
      </c>
      <c r="F14" s="54">
        <v>7</v>
      </c>
      <c r="G14" s="55" t="s">
        <v>639</v>
      </c>
    </row>
    <row r="15" spans="2:7" x14ac:dyDescent="0.25">
      <c r="B15" s="54" t="s">
        <v>640</v>
      </c>
      <c r="C15" s="54">
        <v>10</v>
      </c>
      <c r="D15" s="54">
        <v>0.39369999999999999</v>
      </c>
      <c r="E15" s="54">
        <v>1.5</v>
      </c>
      <c r="F15" s="54">
        <v>8.5</v>
      </c>
      <c r="G15" s="55" t="s">
        <v>599</v>
      </c>
    </row>
    <row r="16" spans="2:7" x14ac:dyDescent="0.25">
      <c r="B16" s="54" t="s">
        <v>641</v>
      </c>
      <c r="C16" s="54">
        <v>10</v>
      </c>
      <c r="D16" s="54">
        <v>0.39369999999999999</v>
      </c>
      <c r="E16" s="54">
        <v>1.25</v>
      </c>
      <c r="F16" s="54">
        <v>8.8000000000000007</v>
      </c>
      <c r="G16" s="55" t="s">
        <v>670</v>
      </c>
    </row>
    <row r="17" spans="2:7" x14ac:dyDescent="0.25">
      <c r="B17" s="54" t="s">
        <v>642</v>
      </c>
      <c r="C17" s="54">
        <v>12</v>
      </c>
      <c r="D17" s="54">
        <v>0.47239999999999999</v>
      </c>
      <c r="E17" s="54">
        <v>1.75</v>
      </c>
      <c r="F17" s="54">
        <v>10.199999999999999</v>
      </c>
      <c r="G17" s="55" t="s">
        <v>643</v>
      </c>
    </row>
    <row r="18" spans="2:7" x14ac:dyDescent="0.25">
      <c r="B18" s="54" t="s">
        <v>644</v>
      </c>
      <c r="C18" s="54">
        <v>12</v>
      </c>
      <c r="D18" s="54">
        <v>0.47239999999999999</v>
      </c>
      <c r="E18" s="54">
        <v>1.25</v>
      </c>
      <c r="F18" s="54">
        <v>10.8</v>
      </c>
      <c r="G18" s="55" t="s">
        <v>645</v>
      </c>
    </row>
    <row r="19" spans="2:7" x14ac:dyDescent="0.25">
      <c r="B19" s="54" t="s">
        <v>646</v>
      </c>
      <c r="C19" s="54">
        <v>14</v>
      </c>
      <c r="D19" s="54">
        <v>0.55120000000000002</v>
      </c>
      <c r="E19" s="54">
        <v>2</v>
      </c>
      <c r="F19" s="54">
        <v>12</v>
      </c>
      <c r="G19" s="55" t="s">
        <v>647</v>
      </c>
    </row>
    <row r="20" spans="2:7" x14ac:dyDescent="0.25">
      <c r="B20" s="54" t="s">
        <v>648</v>
      </c>
      <c r="C20" s="54">
        <v>14</v>
      </c>
      <c r="D20" s="54">
        <v>0.55120000000000002</v>
      </c>
      <c r="E20" s="54">
        <v>1.5</v>
      </c>
      <c r="F20" s="54">
        <v>12.5</v>
      </c>
      <c r="G20" s="55" t="s">
        <v>671</v>
      </c>
    </row>
    <row r="21" spans="2:7" x14ac:dyDescent="0.25">
      <c r="B21" s="54" t="s">
        <v>649</v>
      </c>
      <c r="C21" s="54">
        <v>16</v>
      </c>
      <c r="D21" s="54">
        <v>0.62990000000000002</v>
      </c>
      <c r="E21" s="54">
        <v>2</v>
      </c>
      <c r="F21" s="54">
        <v>14</v>
      </c>
      <c r="G21" s="55" t="s">
        <v>650</v>
      </c>
    </row>
    <row r="22" spans="2:7" x14ac:dyDescent="0.25">
      <c r="B22" s="54" t="s">
        <v>651</v>
      </c>
      <c r="C22" s="54">
        <v>16</v>
      </c>
      <c r="D22" s="54">
        <v>0.62990000000000002</v>
      </c>
      <c r="E22" s="54">
        <v>1.5</v>
      </c>
      <c r="F22" s="54">
        <v>14.5</v>
      </c>
      <c r="G22" s="55" t="s">
        <v>652</v>
      </c>
    </row>
    <row r="23" spans="2:7" x14ac:dyDescent="0.25">
      <c r="B23" s="54" t="s">
        <v>653</v>
      </c>
      <c r="C23" s="54">
        <v>18</v>
      </c>
      <c r="D23" s="54">
        <v>0.7087</v>
      </c>
      <c r="E23" s="54">
        <v>2.5</v>
      </c>
      <c r="F23" s="54">
        <v>15.5</v>
      </c>
      <c r="G23" s="55" t="s">
        <v>654</v>
      </c>
    </row>
    <row r="24" spans="2:7" x14ac:dyDescent="0.25">
      <c r="B24" s="54" t="s">
        <v>655</v>
      </c>
      <c r="C24" s="54">
        <v>18</v>
      </c>
      <c r="D24" s="54">
        <v>0.7087</v>
      </c>
      <c r="E24" s="54">
        <v>1.5</v>
      </c>
      <c r="F24" s="54">
        <v>16.5</v>
      </c>
      <c r="G24" s="55" t="s">
        <v>656</v>
      </c>
    </row>
    <row r="25" spans="2:7" x14ac:dyDescent="0.25">
      <c r="B25" s="54" t="s">
        <v>657</v>
      </c>
      <c r="C25" s="54">
        <v>20</v>
      </c>
      <c r="D25" s="54">
        <v>0.78739999999999999</v>
      </c>
      <c r="E25" s="54">
        <v>2.5</v>
      </c>
      <c r="F25" s="54">
        <v>17.5</v>
      </c>
      <c r="G25" s="55" t="s">
        <v>672</v>
      </c>
    </row>
    <row r="26" spans="2:7" x14ac:dyDescent="0.25">
      <c r="B26" s="54" t="s">
        <v>658</v>
      </c>
      <c r="C26" s="54">
        <v>20</v>
      </c>
      <c r="D26" s="54">
        <v>0.78739999999999999</v>
      </c>
      <c r="E26" s="54">
        <v>1.5</v>
      </c>
      <c r="F26" s="54">
        <v>18.5</v>
      </c>
      <c r="G26" s="55" t="s">
        <v>659</v>
      </c>
    </row>
    <row r="27" spans="2:7" x14ac:dyDescent="0.25">
      <c r="B27" s="54" t="s">
        <v>660</v>
      </c>
      <c r="C27" s="54">
        <v>22</v>
      </c>
      <c r="D27" s="54">
        <v>0.86609999999999998</v>
      </c>
      <c r="E27" s="54">
        <v>2.5</v>
      </c>
      <c r="F27" s="54">
        <v>19.5</v>
      </c>
      <c r="G27" s="55" t="s">
        <v>661</v>
      </c>
    </row>
    <row r="28" spans="2:7" x14ac:dyDescent="0.25">
      <c r="B28" s="54" t="s">
        <v>662</v>
      </c>
      <c r="C28" s="54">
        <v>22</v>
      </c>
      <c r="D28" s="54">
        <v>0.86609999999999998</v>
      </c>
      <c r="E28" s="54">
        <v>1.5</v>
      </c>
      <c r="F28" s="54">
        <v>20.5</v>
      </c>
      <c r="G28" s="55" t="s">
        <v>663</v>
      </c>
    </row>
    <row r="29" spans="2:7" x14ac:dyDescent="0.25">
      <c r="B29" s="54" t="s">
        <v>664</v>
      </c>
      <c r="C29" s="54">
        <v>24</v>
      </c>
      <c r="D29" s="54">
        <v>0.94489999999999996</v>
      </c>
      <c r="E29" s="54">
        <v>3</v>
      </c>
      <c r="F29" s="54">
        <v>21</v>
      </c>
      <c r="G29" s="55" t="s">
        <v>665</v>
      </c>
    </row>
    <row r="30" spans="2:7" x14ac:dyDescent="0.25">
      <c r="B30" s="54" t="s">
        <v>666</v>
      </c>
      <c r="C30" s="54">
        <v>24</v>
      </c>
      <c r="D30" s="54">
        <v>0.94489999999999996</v>
      </c>
      <c r="E30" s="54">
        <v>2</v>
      </c>
      <c r="F30" s="54">
        <v>22</v>
      </c>
      <c r="G30" s="55" t="s">
        <v>673</v>
      </c>
    </row>
    <row r="31" spans="2:7" x14ac:dyDescent="0.25">
      <c r="B31" s="54" t="s">
        <v>667</v>
      </c>
      <c r="C31" s="54">
        <v>27</v>
      </c>
      <c r="D31" s="54">
        <v>1.0629999999999999</v>
      </c>
      <c r="E31" s="54">
        <v>3</v>
      </c>
      <c r="F31" s="54">
        <v>24</v>
      </c>
      <c r="G31" s="55" t="s">
        <v>668</v>
      </c>
    </row>
    <row r="32" spans="2:7" x14ac:dyDescent="0.25">
      <c r="B32" s="54" t="s">
        <v>669</v>
      </c>
      <c r="C32" s="54">
        <v>27</v>
      </c>
      <c r="D32" s="54">
        <v>1.0629999999999999</v>
      </c>
      <c r="E32" s="54">
        <v>2</v>
      </c>
      <c r="F32" s="54">
        <v>25</v>
      </c>
      <c r="G32" s="55">
        <v>1</v>
      </c>
    </row>
  </sheetData>
  <pageMargins left="0.7" right="0.7" top="0.75" bottom="0.75" header="0.3" footer="0.3"/>
  <pageSetup orientation="portrait" r:id="rId1"/>
  <ignoredErrors>
    <ignoredError sqref="G16" twoDigitTextYear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9391B-274F-4232-959B-09534A7E2F5B}">
  <sheetPr codeName="Sheet28"/>
  <dimension ref="B4:M24"/>
  <sheetViews>
    <sheetView workbookViewId="0"/>
  </sheetViews>
  <sheetFormatPr defaultRowHeight="15" x14ac:dyDescent="0.25"/>
  <cols>
    <col min="2" max="7" width="13.7109375" customWidth="1"/>
  </cols>
  <sheetData>
    <row r="4" spans="2:13" x14ac:dyDescent="0.25">
      <c r="B4" s="1" t="s">
        <v>293</v>
      </c>
      <c r="M4" s="1" t="s">
        <v>763</v>
      </c>
    </row>
    <row r="8" spans="2:13" x14ac:dyDescent="0.25">
      <c r="B8" t="s">
        <v>303</v>
      </c>
    </row>
    <row r="10" spans="2:13" x14ac:dyDescent="0.25">
      <c r="B10" s="7" t="s">
        <v>297</v>
      </c>
      <c r="C10" s="8" t="s">
        <v>295</v>
      </c>
      <c r="D10" s="8"/>
      <c r="E10" s="8"/>
    </row>
    <row r="12" spans="2:13" x14ac:dyDescent="0.25">
      <c r="B12" s="4" t="s">
        <v>296</v>
      </c>
      <c r="C12" s="4" t="s">
        <v>279</v>
      </c>
      <c r="D12" s="4" t="s">
        <v>298</v>
      </c>
      <c r="E12" s="4" t="s">
        <v>278</v>
      </c>
      <c r="F12" s="4" t="s">
        <v>299</v>
      </c>
      <c r="G12" s="4" t="s">
        <v>300</v>
      </c>
    </row>
    <row r="13" spans="2:13" x14ac:dyDescent="0.25">
      <c r="B13" s="10" t="s">
        <v>294</v>
      </c>
      <c r="C13" s="10" t="s">
        <v>294</v>
      </c>
      <c r="D13" s="10" t="s">
        <v>294</v>
      </c>
      <c r="E13" s="10" t="s">
        <v>294</v>
      </c>
      <c r="F13" s="10" t="s">
        <v>294</v>
      </c>
      <c r="G13" s="10" t="s">
        <v>294</v>
      </c>
    </row>
    <row r="14" spans="2:13" x14ac:dyDescent="0.25">
      <c r="B14" s="2">
        <v>2.5</v>
      </c>
      <c r="C14" s="2">
        <v>77</v>
      </c>
      <c r="D14" s="2">
        <v>1</v>
      </c>
      <c r="E14" s="2">
        <v>10</v>
      </c>
      <c r="F14" s="2">
        <v>10</v>
      </c>
      <c r="G14" s="2">
        <v>2.5</v>
      </c>
    </row>
    <row r="15" spans="2:13" x14ac:dyDescent="0.25">
      <c r="B15" s="10" t="s">
        <v>30</v>
      </c>
      <c r="C15" s="10" t="s">
        <v>30</v>
      </c>
      <c r="D15" s="10" t="s">
        <v>30</v>
      </c>
      <c r="E15" s="10" t="s">
        <v>30</v>
      </c>
      <c r="F15" s="10" t="s">
        <v>30</v>
      </c>
      <c r="G15" s="10" t="s">
        <v>30</v>
      </c>
    </row>
    <row r="16" spans="2:13" x14ac:dyDescent="0.25">
      <c r="B16" s="39" cm="1">
        <f t="array" ref="B16">[1]!uc(B14,B13,B15)</f>
        <v>0.98425196850393704</v>
      </c>
      <c r="C16" s="39" cm="1">
        <f t="array" ref="C16">[1]!uc(C14,C13,C15)</f>
        <v>30.314960629921263</v>
      </c>
      <c r="D16" s="39" cm="1">
        <f t="array" ref="D16">[1]!uc(D14,D13,D15)</f>
        <v>0.39370078740157483</v>
      </c>
      <c r="E16" s="39" cm="1">
        <f t="array" ref="E16">[1]!uc(E14,E13,E15)</f>
        <v>3.9370078740157481</v>
      </c>
      <c r="F16" s="39" cm="1">
        <f t="array" ref="F16">[1]!uc(F14,F13,F15)</f>
        <v>3.9370078740157481</v>
      </c>
      <c r="G16" s="39" cm="1">
        <f t="array" ref="G16">[1]!uc(G14,G13,G15)</f>
        <v>0.98425196850393704</v>
      </c>
    </row>
    <row r="20" spans="2:5" x14ac:dyDescent="0.25">
      <c r="B20" t="s">
        <v>302</v>
      </c>
    </row>
    <row r="22" spans="2:5" x14ac:dyDescent="0.25">
      <c r="B22" s="4" t="s">
        <v>296</v>
      </c>
      <c r="C22" s="4" t="s">
        <v>298</v>
      </c>
      <c r="D22" s="4" t="s">
        <v>278</v>
      </c>
      <c r="E22" s="4" t="s">
        <v>264</v>
      </c>
    </row>
    <row r="23" spans="2:5" x14ac:dyDescent="0.25">
      <c r="B23" s="10" t="s">
        <v>294</v>
      </c>
      <c r="C23" s="10" t="s">
        <v>294</v>
      </c>
      <c r="D23" s="10" t="s">
        <v>294</v>
      </c>
      <c r="E23" s="10" t="s">
        <v>265</v>
      </c>
    </row>
    <row r="24" spans="2:5" x14ac:dyDescent="0.25">
      <c r="B24" s="2" t="s">
        <v>301</v>
      </c>
      <c r="C24" s="2">
        <v>10</v>
      </c>
      <c r="D24" s="2">
        <v>10</v>
      </c>
      <c r="E24" s="2">
        <v>500</v>
      </c>
    </row>
  </sheetData>
  <hyperlinks>
    <hyperlink ref="B4" r:id="rId1" xr:uid="{5B45CB53-5EFC-4788-87DA-F2D2F4EFEA44}"/>
    <hyperlink ref="M4" r:id="rId2" xr:uid="{E1BA5E6E-9143-4F27-881A-4BD1D32FF99F}"/>
  </hyperlinks>
  <pageMargins left="0.7" right="0.7" top="0.75" bottom="0.75" header="0.3" footer="0.3"/>
  <pageSetup orientation="portrait" r:id="rId3"/>
  <drawing r:id="rId4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04C65-BB92-42DA-AC9A-63A69014E6E0}">
  <sheetPr codeName="Sheet29"/>
  <dimension ref="B3:N58"/>
  <sheetViews>
    <sheetView workbookViewId="0"/>
  </sheetViews>
  <sheetFormatPr defaultRowHeight="15" x14ac:dyDescent="0.25"/>
  <sheetData>
    <row r="3" spans="2:14" x14ac:dyDescent="0.25">
      <c r="B3" s="1" t="s">
        <v>540</v>
      </c>
    </row>
    <row r="4" spans="2:14" x14ac:dyDescent="0.25">
      <c r="B4" s="1" t="s">
        <v>552</v>
      </c>
    </row>
    <row r="5" spans="2:14" x14ac:dyDescent="0.25">
      <c r="B5" s="1" t="s">
        <v>553</v>
      </c>
    </row>
    <row r="6" spans="2:14" x14ac:dyDescent="0.25">
      <c r="B6" s="1" t="s">
        <v>572</v>
      </c>
    </row>
    <row r="8" spans="2:14" x14ac:dyDescent="0.25">
      <c r="J8" t="s">
        <v>554</v>
      </c>
      <c r="L8" t="s">
        <v>556</v>
      </c>
    </row>
    <row r="9" spans="2:14" x14ac:dyDescent="0.25">
      <c r="J9" t="s">
        <v>555</v>
      </c>
      <c r="L9" t="s">
        <v>557</v>
      </c>
    </row>
    <row r="10" spans="2:14" x14ac:dyDescent="0.25">
      <c r="B10" t="s">
        <v>541</v>
      </c>
    </row>
    <row r="13" spans="2:14" x14ac:dyDescent="0.25">
      <c r="B13" t="s">
        <v>542</v>
      </c>
      <c r="J13" t="s">
        <v>542</v>
      </c>
    </row>
    <row r="14" spans="2:14" x14ac:dyDescent="0.25">
      <c r="C14" t="s">
        <v>543</v>
      </c>
      <c r="K14" t="s">
        <v>543</v>
      </c>
    </row>
    <row r="15" spans="2:14" x14ac:dyDescent="0.25">
      <c r="D15" t="s">
        <v>544</v>
      </c>
      <c r="L15" t="s">
        <v>558</v>
      </c>
    </row>
    <row r="16" spans="2:14" x14ac:dyDescent="0.25">
      <c r="D16" t="s">
        <v>545</v>
      </c>
      <c r="M16" t="s">
        <v>562</v>
      </c>
      <c r="N16" t="s">
        <v>559</v>
      </c>
    </row>
    <row r="17" spans="4:14" x14ac:dyDescent="0.25">
      <c r="D17" t="s">
        <v>546</v>
      </c>
      <c r="M17" t="s">
        <v>561</v>
      </c>
      <c r="N17" t="s">
        <v>560</v>
      </c>
    </row>
    <row r="18" spans="4:14" x14ac:dyDescent="0.25">
      <c r="D18" t="s">
        <v>547</v>
      </c>
      <c r="M18" t="s">
        <v>563</v>
      </c>
      <c r="N18" t="s">
        <v>564</v>
      </c>
    </row>
    <row r="19" spans="4:14" x14ac:dyDescent="0.25">
      <c r="D19" t="s">
        <v>548</v>
      </c>
      <c r="L19" t="s">
        <v>546</v>
      </c>
    </row>
    <row r="20" spans="4:14" x14ac:dyDescent="0.25">
      <c r="D20" t="s">
        <v>549</v>
      </c>
      <c r="L20" t="s">
        <v>565</v>
      </c>
    </row>
    <row r="21" spans="4:14" x14ac:dyDescent="0.25">
      <c r="D21" t="s">
        <v>550</v>
      </c>
      <c r="L21" t="s">
        <v>547</v>
      </c>
    </row>
    <row r="22" spans="4:14" x14ac:dyDescent="0.25">
      <c r="E22" t="s">
        <v>551</v>
      </c>
      <c r="K22" t="s">
        <v>566</v>
      </c>
    </row>
    <row r="23" spans="4:14" x14ac:dyDescent="0.25">
      <c r="L23" t="s">
        <v>567</v>
      </c>
    </row>
    <row r="24" spans="4:14" x14ac:dyDescent="0.25">
      <c r="L24" t="s">
        <v>569</v>
      </c>
    </row>
    <row r="25" spans="4:14" x14ac:dyDescent="0.25">
      <c r="L25" t="s">
        <v>570</v>
      </c>
    </row>
    <row r="26" spans="4:14" x14ac:dyDescent="0.25">
      <c r="L26" t="s">
        <v>568</v>
      </c>
    </row>
    <row r="27" spans="4:14" x14ac:dyDescent="0.25">
      <c r="L27" t="s">
        <v>571</v>
      </c>
    </row>
    <row r="41" spans="2:13" x14ac:dyDescent="0.25">
      <c r="B41" s="1" t="s">
        <v>707</v>
      </c>
    </row>
    <row r="42" spans="2:13" x14ac:dyDescent="0.25">
      <c r="C42" t="s">
        <v>732</v>
      </c>
      <c r="M42" s="1" t="s">
        <v>745</v>
      </c>
    </row>
    <row r="43" spans="2:13" x14ac:dyDescent="0.25">
      <c r="C43" t="s">
        <v>728</v>
      </c>
      <c r="M43" s="1" t="s">
        <v>746</v>
      </c>
    </row>
    <row r="44" spans="2:13" x14ac:dyDescent="0.25">
      <c r="C44" t="s">
        <v>729</v>
      </c>
    </row>
    <row r="45" spans="2:13" x14ac:dyDescent="0.25">
      <c r="C45" t="s">
        <v>730</v>
      </c>
    </row>
    <row r="46" spans="2:13" x14ac:dyDescent="0.25">
      <c r="C46" t="s">
        <v>731</v>
      </c>
    </row>
    <row r="47" spans="2:13" x14ac:dyDescent="0.25">
      <c r="B47" s="1" t="s">
        <v>708</v>
      </c>
    </row>
    <row r="48" spans="2:13" x14ac:dyDescent="0.25">
      <c r="C48" t="s">
        <v>736</v>
      </c>
    </row>
    <row r="49" spans="2:4" x14ac:dyDescent="0.25">
      <c r="C49" t="s">
        <v>738</v>
      </c>
    </row>
    <row r="50" spans="2:4" x14ac:dyDescent="0.25">
      <c r="C50" t="s">
        <v>739</v>
      </c>
    </row>
    <row r="51" spans="2:4" x14ac:dyDescent="0.25">
      <c r="C51" t="s">
        <v>740</v>
      </c>
    </row>
    <row r="52" spans="2:4" x14ac:dyDescent="0.25">
      <c r="C52" t="s">
        <v>742</v>
      </c>
    </row>
    <row r="53" spans="2:4" x14ac:dyDescent="0.25">
      <c r="D53" t="s">
        <v>744</v>
      </c>
    </row>
    <row r="54" spans="2:4" x14ac:dyDescent="0.25">
      <c r="D54" t="s">
        <v>743</v>
      </c>
    </row>
    <row r="55" spans="2:4" x14ac:dyDescent="0.25">
      <c r="D55" t="s">
        <v>741</v>
      </c>
    </row>
    <row r="56" spans="2:4" x14ac:dyDescent="0.25">
      <c r="C56" t="s">
        <v>545</v>
      </c>
    </row>
    <row r="57" spans="2:4" x14ac:dyDescent="0.25">
      <c r="C57" t="s">
        <v>737</v>
      </c>
    </row>
    <row r="58" spans="2:4" x14ac:dyDescent="0.25">
      <c r="B58" s="1" t="s">
        <v>709</v>
      </c>
    </row>
  </sheetData>
  <hyperlinks>
    <hyperlink ref="B3" r:id="rId1" xr:uid="{0882160A-2BDF-45E2-8248-9B17E569AF95}"/>
    <hyperlink ref="B4" r:id="rId2" xr:uid="{D3C8BCE4-160A-47E3-9060-18DA18285927}"/>
    <hyperlink ref="B5" r:id="rId3" xr:uid="{12044411-E1C3-4951-8B53-DA492D8500BA}"/>
    <hyperlink ref="B6" r:id="rId4" xr:uid="{09780BC2-0EB1-466C-A843-C86D36D5B716}"/>
    <hyperlink ref="B41" r:id="rId5" xr:uid="{F852FB80-B9F6-42D3-A6BA-6DD9A60FB0A9}"/>
    <hyperlink ref="B47" r:id="rId6" xr:uid="{6C79D051-43D7-4C0D-99D0-830B53A040B4}"/>
    <hyperlink ref="B58" r:id="rId7" xr:uid="{34737CC9-8817-43E5-9143-ED28D18D9196}"/>
    <hyperlink ref="M42" r:id="rId8" xr:uid="{70DB6471-13AA-40AB-9E80-09FF63BF4A55}"/>
    <hyperlink ref="M43" r:id="rId9" display="https://www.youtube.com/watch?v=m_HTBurAJn4" xr:uid="{2398FA02-E0E2-4D1A-8403-DF3A4A9292AF}"/>
  </hyperlinks>
  <pageMargins left="0.7" right="0.7" top="0.75" bottom="0.75" header="0.3" footer="0.3"/>
  <drawing r:id="rId1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F302B-443D-48F7-9756-93F70EB57DCA}">
  <sheetPr codeName="Sheet30"/>
  <dimension ref="B3:B4"/>
  <sheetViews>
    <sheetView workbookViewId="0"/>
  </sheetViews>
  <sheetFormatPr defaultRowHeight="15" x14ac:dyDescent="0.25"/>
  <sheetData>
    <row r="3" spans="2:2" x14ac:dyDescent="0.25">
      <c r="B3" s="1" t="s">
        <v>619</v>
      </c>
    </row>
    <row r="4" spans="2:2" x14ac:dyDescent="0.25">
      <c r="B4" s="1" t="s">
        <v>620</v>
      </c>
    </row>
  </sheetData>
  <hyperlinks>
    <hyperlink ref="B3" r:id="rId1" xr:uid="{58FF00BD-B00A-4638-8999-C24B6653E6A8}"/>
    <hyperlink ref="B4" r:id="rId2" xr:uid="{6CA6E499-1AD1-4719-8C8F-99578A006FC0}"/>
  </hyperlinks>
  <pageMargins left="0.7" right="0.7" top="0.75" bottom="0.75" header="0.3" footer="0.3"/>
  <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5473A-B45F-4666-94E6-9C2EFE08DBAA}">
  <sheetPr codeName="Sheet31"/>
  <dimension ref="B3:H26"/>
  <sheetViews>
    <sheetView zoomScaleNormal="100" workbookViewId="0"/>
  </sheetViews>
  <sheetFormatPr defaultRowHeight="15" x14ac:dyDescent="0.25"/>
  <sheetData>
    <row r="3" spans="2:8" x14ac:dyDescent="0.25">
      <c r="B3" t="s">
        <v>678</v>
      </c>
    </row>
    <row r="6" spans="2:8" x14ac:dyDescent="0.25">
      <c r="B6" s="1" t="s">
        <v>751</v>
      </c>
    </row>
    <row r="7" spans="2:8" x14ac:dyDescent="0.25">
      <c r="B7" t="s">
        <v>747</v>
      </c>
    </row>
    <row r="8" spans="2:8" x14ac:dyDescent="0.25">
      <c r="B8" s="1" t="s">
        <v>752</v>
      </c>
    </row>
    <row r="9" spans="2:8" x14ac:dyDescent="0.25">
      <c r="B9" t="s">
        <v>753</v>
      </c>
    </row>
    <row r="10" spans="2:8" ht="18" x14ac:dyDescent="0.25">
      <c r="B10" s="1" t="s">
        <v>748</v>
      </c>
      <c r="H10" s="60" t="s">
        <v>865</v>
      </c>
    </row>
    <row r="11" spans="2:8" x14ac:dyDescent="0.25">
      <c r="B11" t="s">
        <v>754</v>
      </c>
    </row>
    <row r="12" spans="2:8" x14ac:dyDescent="0.25">
      <c r="B12" t="s">
        <v>749</v>
      </c>
    </row>
    <row r="13" spans="2:8" x14ac:dyDescent="0.25">
      <c r="B13" s="1" t="s">
        <v>750</v>
      </c>
    </row>
    <row r="14" spans="2:8" x14ac:dyDescent="0.25">
      <c r="B14" t="s">
        <v>755</v>
      </c>
    </row>
    <row r="15" spans="2:8" x14ac:dyDescent="0.25">
      <c r="B15" s="1" t="s">
        <v>756</v>
      </c>
    </row>
    <row r="16" spans="2:8" x14ac:dyDescent="0.25">
      <c r="B16" t="s">
        <v>757</v>
      </c>
    </row>
    <row r="17" spans="2:2" x14ac:dyDescent="0.25">
      <c r="B17" s="1" t="s">
        <v>758</v>
      </c>
    </row>
    <row r="21" spans="2:2" x14ac:dyDescent="0.25">
      <c r="B21" t="s">
        <v>823</v>
      </c>
    </row>
    <row r="22" spans="2:2" x14ac:dyDescent="0.25">
      <c r="B22" s="1" t="s">
        <v>33</v>
      </c>
    </row>
    <row r="23" spans="2:2" x14ac:dyDescent="0.25">
      <c r="B23" s="1" t="s">
        <v>32</v>
      </c>
    </row>
    <row r="25" spans="2:2" x14ac:dyDescent="0.25">
      <c r="B25" s="1" t="s">
        <v>880</v>
      </c>
    </row>
    <row r="26" spans="2:2" x14ac:dyDescent="0.25">
      <c r="B26" s="1" t="s">
        <v>881</v>
      </c>
    </row>
  </sheetData>
  <hyperlinks>
    <hyperlink ref="B3" r:id="rId1" xr:uid="{A656D957-6B48-4D64-BB60-5E22D3A2A9E4}"/>
    <hyperlink ref="B6" r:id="rId2" xr:uid="{38DCCA7B-26D3-42B5-BC3B-118C5BB31FF9}"/>
    <hyperlink ref="B8" r:id="rId3" display="MicroStart Sumo &amp; Minisumo Robot Start Module" xr:uid="{796EE466-F304-4536-81F8-2524BBBCB68D}"/>
    <hyperlink ref="B17" r:id="rId4" xr:uid="{5601BC5A-AAF9-40BE-AFD3-78F571E4FEBA}"/>
    <hyperlink ref="B23" r:id="rId5" location="/Robot/FrameChassis/TP_Series/tp101/tp101" xr:uid="{D182DF18-E8EC-43B2-A32F-1F27AE789321}"/>
    <hyperlink ref="B22" r:id="rId6" location="/README" xr:uid="{28A72869-0ACC-43EF-B54C-5FECE9ACAA6B}"/>
    <hyperlink ref="B10" r:id="rId7" xr:uid="{A01AA29D-4C50-4741-A72E-EEE33DFDBF29}"/>
    <hyperlink ref="B13" r:id="rId8" xr:uid="{DF12B69C-AB11-4E65-8C3A-1A25681B5C3B}"/>
    <hyperlink ref="B15" r:id="rId9" xr:uid="{C3723321-85B9-4E0E-BF3C-440C709E6492}"/>
    <hyperlink ref="B25" r:id="rId10" xr:uid="{2D3A2AD2-E127-4AD8-9526-BAF220D240FD}"/>
    <hyperlink ref="B26" r:id="rId11" xr:uid="{BF52FF80-A18F-4D35-84BA-7E51E68BDF61}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8A8C0-FC44-4C9F-9681-2F50218B7C23}">
  <sheetPr codeName="Sheet32"/>
  <dimension ref="A1"/>
  <sheetViews>
    <sheetView zoomScaleNormal="100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B371CF-34B8-43A5-B7D6-0F169E33BC4C}">
  <sheetPr codeName="Sheet1"/>
  <dimension ref="D3"/>
  <sheetViews>
    <sheetView workbookViewId="0"/>
  </sheetViews>
  <sheetFormatPr defaultRowHeight="15" x14ac:dyDescent="0.25"/>
  <sheetData>
    <row r="3" spans="4:4" x14ac:dyDescent="0.25">
      <c r="D3" t="s">
        <v>879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Links</vt:lpstr>
      <vt:lpstr>BOM</vt:lpstr>
      <vt:lpstr>Purchases</vt:lpstr>
      <vt:lpstr>Code</vt:lpstr>
      <vt:lpstr>Board Layout</vt:lpstr>
      <vt:lpstr>ProMini</vt:lpstr>
      <vt:lpstr>Nano</vt:lpstr>
      <vt:lpstr>BluePill</vt:lpstr>
      <vt:lpstr>Teensy LC</vt:lpstr>
      <vt:lpstr>DRV8833</vt:lpstr>
      <vt:lpstr>TB6612FNG</vt:lpstr>
      <vt:lpstr>HC-06</vt:lpstr>
      <vt:lpstr>MPU6050</vt:lpstr>
      <vt:lpstr>MPU9250</vt:lpstr>
      <vt:lpstr>Mouse</vt:lpstr>
      <vt:lpstr>QRE1113</vt:lpstr>
      <vt:lpstr>TCA9548A</vt:lpstr>
      <vt:lpstr>TCRT5000</vt:lpstr>
      <vt:lpstr>VL53L0X</vt:lpstr>
      <vt:lpstr>Motors</vt:lpstr>
      <vt:lpstr>Battery</vt:lpstr>
      <vt:lpstr>Wheels</vt:lpstr>
      <vt:lpstr>Switch</vt:lpstr>
      <vt:lpstr>Dip Switch</vt:lpstr>
      <vt:lpstr>SCREWS</vt:lpstr>
      <vt:lpstr>Rules</vt:lpstr>
      <vt:lpstr>kicad</vt:lpstr>
      <vt:lpstr>Kinematic</vt:lpstr>
      <vt:lpstr>Bots</vt:lpstr>
      <vt:lpstr>State Machine</vt:lpstr>
      <vt:lpstr>CR-10S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Good, Ray</cp:lastModifiedBy>
  <dcterms:created xsi:type="dcterms:W3CDTF">2022-04-23T20:20:34Z</dcterms:created>
  <dcterms:modified xsi:type="dcterms:W3CDTF">2022-11-03T17:23:43Z</dcterms:modified>
</cp:coreProperties>
</file>