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.miller/Desktop/CreativeTechnology/Personal/portfolio/electronics/productionFiles-V9/"/>
    </mc:Choice>
  </mc:AlternateContent>
  <xr:revisionPtr revIDLastSave="0" documentId="10_ncr:8100000_{F05663C2-19DA-6248-9DC9-BA61035032ED}" xr6:coauthVersionLast="34" xr6:coauthVersionMax="34" xr10:uidLastSave="{00000000-0000-0000-0000-000000000000}"/>
  <bookViews>
    <workbookView xWindow="0" yWindow="460" windowWidth="21520" windowHeight="16480" xr2:uid="{00000000-000D-0000-FFFF-FFFF00000000}"/>
  </bookViews>
  <sheets>
    <sheet name="BOM Report" sheetId="1" r:id="rId1"/>
  </sheets>
  <calcPr calcId="162913"/>
</workbook>
</file>

<file path=xl/calcChain.xml><?xml version="1.0" encoding="utf-8"?>
<calcChain xmlns="http://schemas.openxmlformats.org/spreadsheetml/2006/main">
  <c r="E7" i="1" l="1"/>
  <c r="G15" i="1"/>
  <c r="F15" i="1"/>
  <c r="E15" i="1"/>
  <c r="G14" i="1"/>
  <c r="F14" i="1"/>
  <c r="E14" i="1"/>
  <c r="G13" i="1"/>
  <c r="F13" i="1"/>
  <c r="E13" i="1"/>
  <c r="G11" i="1"/>
  <c r="F11" i="1"/>
  <c r="E11" i="1"/>
  <c r="G10" i="1"/>
  <c r="F10" i="1"/>
  <c r="E10" i="1"/>
  <c r="G9" i="1"/>
  <c r="F9" i="1"/>
  <c r="E9" i="1"/>
  <c r="G7" i="1"/>
  <c r="F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<sst xmlns="http://schemas.openxmlformats.org/spreadsheetml/2006/main" count="56" uniqueCount="53">
  <si>
    <t>Quantity</t>
  </si>
  <si>
    <t>Designator</t>
  </si>
  <si>
    <t>Description</t>
  </si>
  <si>
    <t>Manufacturer</t>
  </si>
  <si>
    <t>Manufacturer Part Number</t>
  </si>
  <si>
    <t>Supplier 1</t>
  </si>
  <si>
    <t>Supplier Part Number 1</t>
  </si>
  <si>
    <t>Notes</t>
  </si>
  <si>
    <t>Capacitors</t>
  </si>
  <si>
    <t>C0, C4</t>
  </si>
  <si>
    <t>1 uF Polarized Capacitor SMD 0805</t>
  </si>
  <si>
    <t/>
  </si>
  <si>
    <t>C3</t>
  </si>
  <si>
    <t>0.1uF Capacitor SMD 0805</t>
  </si>
  <si>
    <t>C5</t>
  </si>
  <si>
    <t>0.1uF Polarized Capacitor SMD 0805</t>
  </si>
  <si>
    <t>C1, C2</t>
  </si>
  <si>
    <t>22pF Capacitors SMD 0805</t>
  </si>
  <si>
    <t>LEDS</t>
  </si>
  <si>
    <t>D6, D7</t>
  </si>
  <si>
    <t>SMD TX and RX LEDs (orange) 0805</t>
  </si>
  <si>
    <t>D1, D2, D3, D4, D5</t>
  </si>
  <si>
    <t>SMD LEDs (green) 0805</t>
  </si>
  <si>
    <t>Fuse</t>
  </si>
  <si>
    <t>F1</t>
  </si>
  <si>
    <t>PPTC Fuse 500mA SMD 1206</t>
  </si>
  <si>
    <t>Resistors</t>
  </si>
  <si>
    <t>R8, R9</t>
  </si>
  <si>
    <t>22 Ohms Resistors SMD 0805</t>
  </si>
  <si>
    <t>R10</t>
  </si>
  <si>
    <t>10K Ohms Resistor SMD 0805</t>
  </si>
  <si>
    <t>R1, R2, R3, R4, R5</t>
  </si>
  <si>
    <t>47 Ohm Resistors SMD 0805</t>
  </si>
  <si>
    <t>R6, R7</t>
  </si>
  <si>
    <t>82 Ohm Resistors SMD 0805</t>
  </si>
  <si>
    <t>Microcontrollers</t>
  </si>
  <si>
    <t>U1</t>
  </si>
  <si>
    <t>ATMEGA32U4-A TQFP-44 10x10mm Pitch 0.8mm</t>
  </si>
  <si>
    <t>Crystals</t>
  </si>
  <si>
    <t>Y1</t>
  </si>
  <si>
    <t>16 Mhz Crystal FA-238</t>
  </si>
  <si>
    <t>Littelfuse</t>
  </si>
  <si>
    <t>1206L050YR</t>
  </si>
  <si>
    <t>Farnell</t>
  </si>
  <si>
    <t>USB Connector</t>
  </si>
  <si>
    <t>J1</t>
  </si>
  <si>
    <t>USB Connector Micro USB type B</t>
  </si>
  <si>
    <t>Amphenol ICC</t>
  </si>
  <si>
    <t>10103594-0001LF</t>
  </si>
  <si>
    <t>R11, R12, R13, R14, R15</t>
  </si>
  <si>
    <t>200k Ohm Resistor SMD 0805</t>
  </si>
  <si>
    <t>SUSUMU</t>
  </si>
  <si>
    <t>RR1220P-204-B-T5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</si>
</sst>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 x14ac:knownFonts="1">
    <font>
      <sz val="10"/>
      <color rgb="FF000000"/>
      <name val="Arial"/>
    </font>
    <font>
      <b/>
      <sz val="10"/>
      <name val="Calibri"/>
    </font>
    <font>
      <sz val="10"/>
      <name val="Calibri"/>
    </font>
    <font>
      <sz val="10"/>
      <color rgb="FF000000"/>
      <name val="Calibri"/>
    </font>
    <font>
      <u/>
      <sz val="10"/>
      <color rgb="FF000000"/>
      <name val="Calibri"/>
    </font>
    <font>
      <u/>
      <sz val="8"/>
      <color rgb="FF333333"/>
      <name val="Verdana"/>
    </font>
    <font>
      <u/>
      <sz val="8"/>
      <color rgb="FF000000"/>
      <name val="Verdana"/>
    </font>
    <font>
      <u/>
      <sz val="10"/>
      <color rgb="FF000000"/>
      <name val="Calibri"/>
    </font>
    <font>
      <u/>
      <sz val="10"/>
      <color rgb="FF000000"/>
      <name val="Calibri"/>
    </font>
    <font>
      <u/>
      <sz val="8"/>
      <color rgb="FF000000"/>
      <name val="Verdana"/>
    </font>
    <font>
      <u/>
      <sz val="10"/>
      <color rgb="FF000000"/>
      <name val="Calibri"/>
    </font>
    <font>
      <u/>
      <sz val="10"/>
      <color rgb="FF0000FF"/>
      <name val="Calibri"/>
    </font>
    <font>
      <u/>
      <sz val="8"/>
      <color rgb="FF333333"/>
      <name val="Verdana"/>
    </font>
    <font>
      <u/>
      <sz val="10"/>
      <color rgb="FF0000FF"/>
      <name val="Calibri"/>
    </font>
    <font>
      <u/>
      <sz val="8"/>
      <color rgb="FF333333"/>
      <name val="Verdana"/>
    </font>
    <font>
      <u/>
      <sz val="10"/>
      <color rgb="FF0000FF"/>
      <name val="Calibri"/>
    </font>
    <font>
      <u/>
      <sz val="8"/>
      <color rgb="FF333333"/>
      <name val="Verdana"/>
    </font>
    <font>
      <u/>
      <sz val="10"/>
      <color rgb="FF0000FF"/>
      <name val="Calibri"/>
    </font>
    <font>
      <u/>
      <sz val="8"/>
      <color rgb="FF333333"/>
      <name val="Verdana"/>
    </font>
    <font>
      <u/>
      <sz val="8"/>
      <color rgb="FF333333"/>
      <name val="Verdana"/>
    </font>
    <font>
      <u/>
      <sz val="10"/>
      <color rgb="FF0000FF"/>
      <name val="Calibri"/>
    </font>
    <font>
      <u/>
      <sz val="8"/>
      <color rgb="FF333333"/>
      <name val="Verdana"/>
    </font>
    <font>
      <u/>
      <sz val="10"/>
      <color rgb="FF0000FF"/>
      <name val="Calibri"/>
    </font>
    <font>
      <u/>
      <sz val="8"/>
      <color rgb="FF333333"/>
      <name val="Verdana"/>
    </font>
    <font>
      <sz val="11"/>
      <color rgb="FF242729"/>
      <name val="Verdana"/>
    </font>
    <font>
      <sz val="10"/>
      <name val="Arial"/>
    </font>
    <font>
      <u/>
      <sz val="10"/>
      <color theme="10"/>
      <name val="Arial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58"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5" fillId="0" borderId="0" xfId="0" applyFont="1" applyAlignment="1"/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4" fillId="0" borderId="0" xfId="0" applyFont="1" applyFill="1" applyAlignment="1">
      <alignment horizontal="left"/>
    </xf>
    <xf numFmtId="0" fontId="27" fillId="9" borderId="2" xfId="0" applyFont="1" applyFill="1" applyBorder="1" applyAlignment="1"/>
    <xf numFmtId="0" fontId="27" fillId="9" borderId="2" xfId="0" applyFont="1" applyFill="1" applyBorder="1" applyAlignment="1">
      <alignment horizontal="left"/>
    </xf>
    <xf numFmtId="0" fontId="26" fillId="9" borderId="2" xfId="1" applyFill="1" applyBorder="1" applyAlignment="1"/>
    <xf numFmtId="0" fontId="0" fillId="0" borderId="2" xfId="0" applyFont="1" applyFill="1" applyBorder="1" applyAlignment="1"/>
    <xf numFmtId="0" fontId="2" fillId="0" borderId="2" xfId="0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1" fontId="2" fillId="3" borderId="2" xfId="0" applyNumberFormat="1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5" fillId="3" borderId="2" xfId="0" applyFont="1" applyFill="1" applyBorder="1"/>
    <xf numFmtId="0" fontId="6" fillId="3" borderId="2" xfId="0" applyFont="1" applyFill="1" applyBorder="1" applyAlignment="1">
      <alignment wrapText="1"/>
    </xf>
    <xf numFmtId="0" fontId="7" fillId="3" borderId="2" xfId="0" applyFont="1" applyFill="1" applyBorder="1" applyAlignment="1">
      <alignment horizontal="left" vertical="top" wrapText="1"/>
    </xf>
    <xf numFmtId="1" fontId="2" fillId="4" borderId="2" xfId="0" applyNumberFormat="1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8" fillId="4" borderId="2" xfId="0" applyFont="1" applyFill="1" applyBorder="1" applyAlignment="1">
      <alignment horizontal="left" vertical="top" wrapText="1"/>
    </xf>
    <xf numFmtId="0" fontId="9" fillId="4" borderId="2" xfId="0" applyFont="1" applyFill="1" applyBorder="1" applyAlignment="1">
      <alignment wrapText="1"/>
    </xf>
    <xf numFmtId="0" fontId="10" fillId="4" borderId="2" xfId="0" applyFont="1" applyFill="1" applyBorder="1" applyAlignment="1">
      <alignment horizontal="left" vertical="top" wrapText="1"/>
    </xf>
    <xf numFmtId="0" fontId="26" fillId="4" borderId="2" xfId="1" applyFill="1" applyBorder="1" applyAlignment="1">
      <alignment horizontal="left" vertical="top" wrapText="1"/>
    </xf>
    <xf numFmtId="0" fontId="12" fillId="4" borderId="2" xfId="0" applyFont="1" applyFill="1" applyBorder="1" applyAlignment="1">
      <alignment wrapText="1"/>
    </xf>
    <xf numFmtId="0" fontId="11" fillId="4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1" fontId="2" fillId="5" borderId="2" xfId="0" applyNumberFormat="1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26" fillId="5" borderId="2" xfId="1" applyFill="1" applyBorder="1" applyAlignment="1">
      <alignment horizontal="left" vertical="top" wrapText="1"/>
    </xf>
    <xf numFmtId="0" fontId="26" fillId="5" borderId="2" xfId="1" applyFill="1" applyBorder="1" applyAlignment="1">
      <alignment wrapText="1"/>
    </xf>
    <xf numFmtId="1" fontId="2" fillId="6" borderId="2" xfId="0" applyNumberFormat="1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13" fillId="6" borderId="2" xfId="0" applyFont="1" applyFill="1" applyBorder="1" applyAlignment="1">
      <alignment horizontal="left" vertical="top" wrapText="1"/>
    </xf>
    <xf numFmtId="0" fontId="14" fillId="6" borderId="2" xfId="0" applyFont="1" applyFill="1" applyBorder="1" applyAlignment="1">
      <alignment wrapText="1"/>
    </xf>
    <xf numFmtId="0" fontId="15" fillId="6" borderId="2" xfId="0" applyFont="1" applyFill="1" applyBorder="1" applyAlignment="1">
      <alignment horizontal="left" vertical="top" wrapText="1"/>
    </xf>
    <xf numFmtId="0" fontId="16" fillId="6" borderId="2" xfId="0" applyFont="1" applyFill="1" applyBorder="1" applyAlignment="1">
      <alignment wrapText="1"/>
    </xf>
    <xf numFmtId="0" fontId="17" fillId="6" borderId="2" xfId="0" applyFont="1" applyFill="1" applyBorder="1" applyAlignment="1">
      <alignment horizontal="left" vertical="top" wrapText="1"/>
    </xf>
    <xf numFmtId="0" fontId="18" fillId="6" borderId="2" xfId="0" applyFont="1" applyFill="1" applyBorder="1" applyAlignment="1"/>
    <xf numFmtId="0" fontId="19" fillId="6" borderId="2" xfId="0" applyFont="1" applyFill="1" applyBorder="1" applyAlignment="1">
      <alignment wrapText="1"/>
    </xf>
    <xf numFmtId="1" fontId="2" fillId="7" borderId="2" xfId="0" applyNumberFormat="1" applyFont="1" applyFill="1" applyBorder="1" applyAlignment="1">
      <alignment horizontal="left" vertical="top" wrapText="1"/>
    </xf>
    <xf numFmtId="0" fontId="2" fillId="7" borderId="2" xfId="0" applyFont="1" applyFill="1" applyBorder="1" applyAlignment="1">
      <alignment horizontal="left" vertical="top" wrapText="1"/>
    </xf>
    <xf numFmtId="0" fontId="20" fillId="7" borderId="2" xfId="0" applyFont="1" applyFill="1" applyBorder="1" applyAlignment="1">
      <alignment horizontal="left" vertical="top" wrapText="1"/>
    </xf>
    <xf numFmtId="0" fontId="21" fillId="7" borderId="2" xfId="0" applyFont="1" applyFill="1" applyBorder="1" applyAlignment="1">
      <alignment wrapText="1"/>
    </xf>
    <xf numFmtId="1" fontId="2" fillId="8" borderId="2" xfId="0" applyNumberFormat="1" applyFont="1" applyFill="1" applyBorder="1" applyAlignment="1">
      <alignment horizontal="left" vertical="top" wrapText="1"/>
    </xf>
    <xf numFmtId="0" fontId="2" fillId="8" borderId="2" xfId="0" applyFont="1" applyFill="1" applyBorder="1" applyAlignment="1">
      <alignment horizontal="left" vertical="top" wrapText="1"/>
    </xf>
    <xf numFmtId="0" fontId="22" fillId="8" borderId="2" xfId="0" applyFont="1" applyFill="1" applyBorder="1" applyAlignment="1">
      <alignment horizontal="left" vertical="top" wrapText="1"/>
    </xf>
    <xf numFmtId="0" fontId="23" fillId="8" borderId="2" xfId="0" applyFont="1" applyFill="1" applyBorder="1" applyAlignment="1">
      <alignment wrapText="1"/>
    </xf>
    <xf numFmtId="1" fontId="2" fillId="6" borderId="3" xfId="0" applyNumberFormat="1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6" fillId="6" borderId="2" xfId="1" applyFill="1" applyBorder="1" applyAlignment="1">
      <alignment horizontal="left" vertical="top" wrapText="1"/>
    </xf>
    <xf numFmtId="0" fontId="26" fillId="6" borderId="2" xfId="1" applyFill="1" applyBorder="1" applyAlignment="1"/>
  </cellXfs>
  <cellStyles count="2">
    <cellStyle name="Hyperlink" xfId="1" builtinId="8"/>
    <cellStyle name="Normal" xfId="0" builtinId="0"/>
  </cellStyles>
  <dxfs count="12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OM Report-style" pivot="0" count="3" xr9:uid="{00000000-0011-0000-FFFF-FFFF00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7:H15" headerRowCount="0" headerRowDxfId="8" totalsRowDxfId="7">
  <tableColumns count="7">
    <tableColumn id="1" xr3:uid="{00000000-0010-0000-0000-000001000000}" name="Column1" dataDxfId="6"/>
    <tableColumn id="2" xr3:uid="{00000000-0010-0000-0000-000002000000}" name="D1, D2, D3, D4, D5" dataDxfId="5"/>
    <tableColumn id="3" xr3:uid="{00000000-0010-0000-0000-000003000000}" name="SMD LEDs (green) 0805" dataDxfId="4"/>
    <tableColumn id="4" xr3:uid="{00000000-0010-0000-0000-000004000000}" name="Broadcom / Avago" dataDxfId="3"/>
    <tableColumn id="5" xr3:uid="{00000000-0010-0000-0000-000005000000}" name="HSMQ-C170-T0000" dataDxfId="2"/>
    <tableColumn id="6" xr3:uid="{00000000-0010-0000-0000-000006000000}" name="Mouser" dataDxfId="1"/>
    <tableColumn id="7" xr3:uid="{00000000-0010-0000-0000-000007000000}" name="Column7" dataDxfId="0"/>
  </tableColumns>
  <tableStyleInfo name="BOM Report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farnell.com/susumu/rr1220p-204-b-t5/res-200k-0-1-0-1w-0805-thin-film/dp/1653298?gclid=Cj0KCQiAhKviBRCNARIsAAGZ7CfNjaLYSMLAMV-CnYCVqD7Bmd_TnkMgiwJ8PhVpoOwTs60T9dWecDAaAly-EALw_wcB&amp;gross_price=true&amp;mckv=U5fbz4DS_dc%7Cpcrid%7C78108376509%7C&amp;CAWELAID=120173390000067859&amp;CAGPSPN=pla&amp;CAAGID=14406255429&amp;CMP=KNC-GUK-GEN-SHOPPING-1653298&amp;CATCI=aud-132169621269:pla-299908745691" TargetMode="External"/><Relationship Id="rId3" Type="http://schemas.openxmlformats.org/officeDocument/2006/relationships/hyperlink" Target="http://uk.farnell.com/littelfuse/1206l050yr/fuse-resettable-1206-6v-500ma/dp/1596993?mckv=iaX8C6Jb_dc|pcrid|78108294549|&amp;gross_price=true&amp;CATCI=aud-294759717834:pla-121770431781&amp;CAAGID=15001266429&amp;CMP=KNC-GUK-GEN-SHOPPING-LITTELFUSE&amp;CAGPSPN=pla&amp;gclid=Cj0K%22&amp;%22EQiAtqHEBRCNrdC6rYq9_oYBEiQAejvRlwJiyAu9zcJkXYhcDsZoNnES6L6o6CBD78eKH7zDdGIaAiuG8P8HAQ&amp;CAWELAID=120173390000047019" TargetMode="External"/><Relationship Id="rId7" Type="http://schemas.openxmlformats.org/officeDocument/2006/relationships/hyperlink" Target="https://uk.farnell.com/susumu/rr1220p-204-b-t5/res-200k-0-1-0-1w-0805-thin-film/dp/1653298?gclid=Cj0KCQiAhKviBRCNARIsAAGZ7CfNjaLYSMLAMV-CnYCVqD7Bmd_TnkMgiwJ8PhVpoOwTs60T9dWecDAaAly-EALw_wcB&amp;gross_price=true&amp;mckv=U5fbz4DS_dc|pcrid|78108376509|&amp;CAWELAID=120173390000067859&amp;CAGPSPN=pla&amp;CAAGID=14406255429&amp;CMP=KNC-GUK-GEN-SHOPPING-1653298&amp;CATCI=aud-132169621269:pla-299908745691" TargetMode="External"/><Relationship Id="rId2" Type="http://schemas.openxmlformats.org/officeDocument/2006/relationships/hyperlink" Target="http://uk.farnell.com/littelfuse/1206l050yr/fuse-resettable-1206-6v-500ma/dp/1596993?mckv=iaX8C6Jb_dc|pcrid|78108294549|&amp;gross_price=true&amp;CATCI=aud-294759717834:pla-121770431781&amp;CAAGID=15001266429&amp;CMP=KNC-GUK-GEN-SHOPPING-LITTELFUSE&amp;CAGPSPN=pla&amp;gclid=Cj0K%22&amp;%22EQiAtqHEBRCNrdC6rYq9_oYBEiQAejvRlwJiyAu9zcJkXYhcDsZoNnES6L6o6CBD78eKH7zDdGIaAiuG8P8HAQ&amp;CAWELAID=120173390000047019" TargetMode="External"/><Relationship Id="rId1" Type="http://schemas.openxmlformats.org/officeDocument/2006/relationships/hyperlink" Target="http://uk.farnell.com/littelfuse/1206l050yr/fuse-resettable-1206-6v-500ma/dp/1596993?mckv=iaX8C6Jb_dc|pcrid|78108294549|&amp;gross_price=true&amp;CATCI=aud-294759717834:pla-121770431781&amp;CAAGID=15001266429&amp;CMP=KNC-GUK-GEN-SHOPPING-LITTELFUSE&amp;CAGPSPN=pla&amp;gclid=Cj0K%22&amp;%22EQiAtqHEBRCNrdC6rYq9_oYBEiQAejvRlwJiyAu9zcJkXYhcDsZoNnES6L6o6CBD78eKH7zDdGIaAiuG8P8HAQ&amp;CAWELAID=120173390000047019" TargetMode="External"/><Relationship Id="rId6" Type="http://schemas.openxmlformats.org/officeDocument/2006/relationships/hyperlink" Target="https://uk.farnell.com/amphenol-fci/10103594-0001lf/micro-usb-2-0-type-b-receptacle/dp/2293752?mckv=YO18ZYDl_dc|pcrid|78108376509|&amp;gross_price=true&amp;CATCI=aud-157604796549:pla-41477300408&amp;CAAGID=14406255429&amp;CMP=KNC-GUK-GEN-SHOPPING&amp;CAGPSPN=pla&amp;gclid" TargetMode="External"/><Relationship Id="rId5" Type="http://schemas.openxmlformats.org/officeDocument/2006/relationships/hyperlink" Target="https://uk.farnell.com/amphenol-fci/10103594-0001lf/micro-usb-2-0-type-b-receptacle/dp/2293752?mckv=YO18ZYDl_dc|pcrid|78108376509|&amp;gross_price=true&amp;CATCI=aud-157604796549:pla-41477300408&amp;CAAGID=14406255429&amp;CMP=KNC-GUK-GEN-SHOPPING&amp;CAGPSPN=pla&amp;gclid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://uk.farnell.com/amphenol-fci/10103594-0001lf/micro-usb-2-0-type-b-receptacle/dp/2293752?mckv=YO18ZYDl_dc|pcrid|78108376509|&amp;gross_price=true&amp;CATCI=aud-157604796549:pla-41477300408&amp;CAAGID=14406255429&amp;CMP=KNC-GUK-GEN-SHOPPING&amp;CAGPSPN=pla&amp;gclid" TargetMode="External"/><Relationship Id="rId9" Type="http://schemas.openxmlformats.org/officeDocument/2006/relationships/hyperlink" Target="https://uk.farnell.com/susumu/rr1220p-204-b-t5/res-200k-0-1-0-1w-0805-thin-film/dp/1653298?gclid=Cj0KCQiAhKviBRCNARIsAAGZ7CfNjaLYSMLAMV-CnYCVqD7Bmd_TnkMgiwJ8PhVpoOwTs60T9dWecDAaAly-EALw_wcB&amp;gross_price=true&amp;mckv=U5fbz4DS_dc%7Cpcrid%7C78108376509%7C&amp;CAWELAID=120173390000067859&amp;CAGPSPN=pla&amp;CAAGID=14406255429&amp;CMP=KNC-GUK-GEN-SHOPPING-1653298&amp;CATCI=aud-132169621269:pla-2999087456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zoomScale="125" workbookViewId="0">
      <pane ySplit="1" topLeftCell="A2" activePane="bottomLeft" state="frozen"/>
      <selection pane="bottomLeft" activeCell="G13" sqref="G13"/>
    </sheetView>
  </sheetViews>
  <sheetFormatPr baseColWidth="10" defaultColWidth="14.5" defaultRowHeight="15" customHeight="1" x14ac:dyDescent="0.15"/>
  <cols>
    <col min="1" max="1" width="14.1640625" customWidth="1"/>
    <col min="2" max="2" width="9.1640625" customWidth="1"/>
    <col min="3" max="3" width="20.1640625" customWidth="1"/>
    <col min="4" max="4" width="36.5" customWidth="1"/>
    <col min="5" max="5" width="17.6640625" customWidth="1"/>
    <col min="6" max="6" width="24" customWidth="1"/>
    <col min="7" max="7" width="16" customWidth="1"/>
    <col min="8" max="8" width="23.6640625" customWidth="1"/>
    <col min="9" max="9" width="20" customWidth="1"/>
    <col min="10" max="19" width="9.1640625" customWidth="1"/>
    <col min="20" max="26" width="17.33203125" customWidth="1"/>
  </cols>
  <sheetData>
    <row r="1" spans="1:19" ht="12.75" customHeight="1" x14ac:dyDescent="0.15">
      <c r="A1" s="14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5" t="s">
        <v>6</v>
      </c>
      <c r="I1" s="15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2.75" customHeight="1" x14ac:dyDescent="0.15">
      <c r="A2" s="16" t="s">
        <v>8</v>
      </c>
      <c r="B2" s="16">
        <v>2</v>
      </c>
      <c r="C2" s="17" t="s">
        <v>9</v>
      </c>
      <c r="D2" s="18" t="s">
        <v>10</v>
      </c>
      <c r="E2" s="19" t="str">
        <f>HYPERLINK("http://uk.farnell.com/avx/tajp105k025rnj/cap-tant-1uf-25v-case-p/dp/1658202","AVX")</f>
        <v>AVX</v>
      </c>
      <c r="F2" s="20" t="str">
        <f>HYPERLINK("http://uk.farnell.com/avx/tajp105k025rnj/cap-tant-1uf-25v-case-p/dp/1658202","TAJP105K025RNJ")</f>
        <v>TAJP105K025RNJ</v>
      </c>
      <c r="G2" s="19" t="str">
        <f>HYPERLINK("http://uk.farnell.com/avx/tajp105k025rnj/cap-tant-1uf-25v-case-p/dp/1658202","Farnell")</f>
        <v>Farnell</v>
      </c>
      <c r="H2" s="13"/>
      <c r="I2" s="13" t="s">
        <v>11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2.75" customHeight="1" x14ac:dyDescent="0.15">
      <c r="A3" s="16"/>
      <c r="B3" s="16">
        <v>1</v>
      </c>
      <c r="C3" s="17" t="s">
        <v>12</v>
      </c>
      <c r="D3" s="18" t="s">
        <v>13</v>
      </c>
      <c r="E3" s="21" t="str">
        <f>HYPERLINK("http://uk.farnell.com/avx/08055c104kat2a/cap-mlcc-x7r-100nf-50v-0805/dp/499687","AVX")</f>
        <v>AVX</v>
      </c>
      <c r="F3" s="21" t="str">
        <f>HYPERLINK("http://uk.farnell.com/avx/08055c104kat2a/cap-mlcc-x7r-100nf-50v-0805/dp/499687","08055C104KAT2A")</f>
        <v>08055C104KAT2A</v>
      </c>
      <c r="G3" s="19" t="str">
        <f>HYPERLINK("http://uk.farnell.com/avx/08055c104kat2a/cap-mlcc-x7r-100nf-50v-0805/dp/499687","Farnell")</f>
        <v>Farnell</v>
      </c>
      <c r="H3" s="13"/>
      <c r="I3" s="13" t="s">
        <v>11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2.75" customHeight="1" x14ac:dyDescent="0.15">
      <c r="A4" s="16"/>
      <c r="B4" s="16">
        <v>1</v>
      </c>
      <c r="C4" s="17" t="s">
        <v>14</v>
      </c>
      <c r="D4" s="18" t="s">
        <v>15</v>
      </c>
      <c r="E4" s="19" t="str">
        <f>HYPERLINK("http://uk.farnell.com/avx/tajr104k020rnj/cap-tant-100nf-20v-case-r/dp/1135082","AVX")</f>
        <v>AVX</v>
      </c>
      <c r="F4" s="21" t="str">
        <f>HYPERLINK("http://uk.farnell.com/avx/tajr104k020rnj/cap-tant-100nf-20v-case-r/dp/1135082","TAJR104K020RNJ")</f>
        <v>TAJR104K020RNJ</v>
      </c>
      <c r="G4" s="19" t="str">
        <f>HYPERLINK("http://uk.farnell.com/avx/tajr104k020rnj/cap-tant-100nf-20v-case-r/dp/1135082","Farnell")</f>
        <v>Farnell</v>
      </c>
      <c r="H4" s="13"/>
      <c r="I4" s="13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2.75" customHeight="1" x14ac:dyDescent="0.15">
      <c r="A5" s="16"/>
      <c r="B5" s="16">
        <v>2</v>
      </c>
      <c r="C5" s="17" t="s">
        <v>16</v>
      </c>
      <c r="D5" s="18" t="s">
        <v>17</v>
      </c>
      <c r="E5" s="22" t="str">
        <f>HYPERLINK("http://uk.farnell.com/walsin/0805n220j500ct/capacitor-mlcc-np0-22pf-50v-0805/dp/2497023","Walsin")</f>
        <v>Walsin</v>
      </c>
      <c r="F5" s="21" t="str">
        <f>HYPERLINK("http://uk.farnell.com/walsin/0805n220j500ct/capacitor-mlcc-np0-22pf-50v-0805/dp/2497023","0805N220J500CT")</f>
        <v>0805N220J500CT</v>
      </c>
      <c r="G5" s="19" t="str">
        <f>HYPERLINK("http://uk.farnell.com/walsin/0805n220j500ct/capacitor-mlcc-np0-22pf-50v-0805/dp/2497023","Farnell")</f>
        <v>Farnell</v>
      </c>
      <c r="H5" s="13"/>
      <c r="I5" s="13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2.75" customHeight="1" x14ac:dyDescent="0.15">
      <c r="A6" s="23" t="s">
        <v>18</v>
      </c>
      <c r="B6" s="23">
        <v>2</v>
      </c>
      <c r="C6" s="24" t="s">
        <v>19</v>
      </c>
      <c r="D6" s="25" t="s">
        <v>20</v>
      </c>
      <c r="E6" s="26" t="str">
        <f>HYPERLINK("https://www.mouser.co.uk/ProductDetail/Broadcom-Avago/HSML-C170-T0000/?qs=sGAEpiMZZMseGfSY3csMkUxhMwy8qEyRWDdQLYWI%252bpoku2ih4PPt%2fQ%3d%3d","Broadcom / Avago")</f>
        <v>Broadcom / Avago</v>
      </c>
      <c r="F6" s="27" t="str">
        <f>HYPERLINK("https://www.mouser.co.uk/ProductDetail/Broadcom-Avago/HSML-C170-T0000/?qs=sGAEpiMZZMseGfSY3csMkUxhMwy8qEyRWDdQLYWI%252bpoku2ih4PPt%2fQ%3d%3d","HSML-C170-T0000")</f>
        <v>HSML-C170-T0000</v>
      </c>
      <c r="G6" s="28" t="str">
        <f>HYPERLINK("https://www.mouser.co.uk/ProductDetail/Broadcom-Avago/HSML-C170-T0000/?qs=sGAEpiMZZMseGfSY3csMkUxhMwy8qEyRWDdQLYWI%252bpoku2ih4PPt%2fQ%3d%3d","Mouser")</f>
        <v>Mouser</v>
      </c>
      <c r="H6" s="13"/>
      <c r="I6" s="13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2.75" customHeight="1" x14ac:dyDescent="0.15">
      <c r="A7" s="23"/>
      <c r="B7" s="23">
        <v>5</v>
      </c>
      <c r="C7" s="24" t="s">
        <v>21</v>
      </c>
      <c r="D7" s="24" t="s">
        <v>22</v>
      </c>
      <c r="E7" s="29" t="str">
        <f>HYPERLINK("https://www.mouser.co.uk/ProductDetail/Broadcom-Avago/HSMQ-C170-T0000/?qs=sGAEpiMZZMseGfSY3csMkdgyOOAg6kv2DROncpOC5pLCPJndfVgBrA%3d%3d","Broadcom / Avago")</f>
        <v>Broadcom / Avago</v>
      </c>
      <c r="F7" s="30" t="str">
        <f>HYPERLINK("https://www.mouser.co.uk/ProductDetail/Broadcom-Avago/HSMQ-C170-T0000/?qs=sGAEpiMZZMseGfSY3csMkdgyOOAg6kv2DROncpOC5pLCPJndfVgBrA%3d%3d","HSMQ-C170-T0000")</f>
        <v>HSMQ-C170-T0000</v>
      </c>
      <c r="G7" s="31" t="str">
        <f>HYPERLINK("https://www.mouser.co.uk/ProductDetail/Broadcom-Avago/HSMQ-C170-T0000/?qs=sGAEpiMZZMseGfSY3csMkdgyOOAg6kv2DROncpOC5pLCPJndfVgBrA%3d%3d","Mouser")</f>
        <v>Mouser</v>
      </c>
      <c r="H7" s="32"/>
      <c r="I7" s="13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2.75" customHeight="1" x14ac:dyDescent="0.15">
      <c r="A8" s="33" t="s">
        <v>23</v>
      </c>
      <c r="B8" s="33">
        <v>1</v>
      </c>
      <c r="C8" s="34" t="s">
        <v>24</v>
      </c>
      <c r="D8" s="34" t="s">
        <v>25</v>
      </c>
      <c r="E8" s="35" t="s">
        <v>41</v>
      </c>
      <c r="F8" s="36" t="s">
        <v>42</v>
      </c>
      <c r="G8" s="35" t="s">
        <v>43</v>
      </c>
      <c r="H8" s="32"/>
      <c r="I8" s="13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2.75" customHeight="1" x14ac:dyDescent="0.15">
      <c r="A9" s="37" t="s">
        <v>26</v>
      </c>
      <c r="B9" s="37">
        <v>2</v>
      </c>
      <c r="C9" s="38" t="s">
        <v>27</v>
      </c>
      <c r="D9" s="38" t="s">
        <v>28</v>
      </c>
      <c r="E9" s="39" t="str">
        <f>HYPERLINK("http://uk.farnell.com/multicomp/mcwr08x22r0ftl/res-thick-film-22r-1-0-125w-0805/dp/2447609","Multicomp")</f>
        <v>Multicomp</v>
      </c>
      <c r="F9" s="40" t="str">
        <f>HYPERLINK("http://uk.farnell.com/multicomp/mcwr08x22r0ftl/res-thick-film-22r-1-0-125w-0805/dp/2447609","MCWR08X22R0FTL")</f>
        <v>MCWR08X22R0FTL</v>
      </c>
      <c r="G9" s="41" t="str">
        <f>HYPERLINK("http://uk.farnell.com/multicomp/mcwr08x22r0ftl/res-thick-film-22r-1-0-125w-0805/dp/2447609","Farnell")</f>
        <v>Farnell</v>
      </c>
      <c r="H9" s="32"/>
      <c r="I9" s="13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2.75" customHeight="1" x14ac:dyDescent="0.15">
      <c r="A10" s="37"/>
      <c r="B10" s="37">
        <v>1</v>
      </c>
      <c r="C10" s="38" t="s">
        <v>29</v>
      </c>
      <c r="D10" s="38" t="s">
        <v>30</v>
      </c>
      <c r="E10" s="41" t="str">
        <f>HYPERLINK("http://uk.farnell.com/vishay-draloric/crcw080510k0fkea/resistor-10k-0-125w-1-0805-smd/dp/1469856","Walsin")</f>
        <v>Walsin</v>
      </c>
      <c r="F10" s="42" t="str">
        <f>HYPERLINK("http://uk.farnell.com/vishay-draloric/crcw080510k0fkea/resistor-10k-0-125w-1-0805-smd/dp/1469856","CRCW080510K0FKEA")</f>
        <v>CRCW080510K0FKEA</v>
      </c>
      <c r="G10" s="39" t="str">
        <f>HYPERLINK("http://uk.farnell.com/vishay-draloric/crcw080510k0fkea/resistor-10k-0-125w-1-0805-smd/dp/1469856","Farnell")</f>
        <v>Farnell</v>
      </c>
      <c r="H10" s="32"/>
      <c r="I10" s="13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2.75" customHeight="1" x14ac:dyDescent="0.15">
      <c r="A11" s="37"/>
      <c r="B11" s="37">
        <v>5</v>
      </c>
      <c r="C11" s="38" t="s">
        <v>31</v>
      </c>
      <c r="D11" s="38" t="s">
        <v>32</v>
      </c>
      <c r="E11" s="43" t="str">
        <f>HYPERLINK("http://uk.farnell.com/walsin/wr08x470-jtl/res-thick-film-47r-5-0-125w-0805/dp/2669763","Walsin")</f>
        <v>Walsin</v>
      </c>
      <c r="F11" s="44" t="str">
        <f>HYPERLINK("http://uk.farnell.com/walsin/wr08x470-jtl/res-thick-film-47r-5-0-125w-0805/dp/2669763","WR08X470 JTL")</f>
        <v>WR08X470 JTL</v>
      </c>
      <c r="G11" s="43" t="str">
        <f>HYPERLINK("http://uk.farnell.com/walsin/wr08x470-jtl/res-thick-film-47r-5-0-125w-0805/dp/2669763","Farnell")</f>
        <v>Farnell</v>
      </c>
      <c r="H11" s="32"/>
      <c r="I11" s="13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2.75" customHeight="1" x14ac:dyDescent="0.15">
      <c r="A12" s="37"/>
      <c r="B12" s="54">
        <v>5</v>
      </c>
      <c r="C12" s="38" t="s">
        <v>49</v>
      </c>
      <c r="D12" s="38" t="s">
        <v>50</v>
      </c>
      <c r="E12" s="56" t="s">
        <v>51</v>
      </c>
      <c r="F12" s="57" t="s">
        <v>52</v>
      </c>
      <c r="G12" s="56" t="s">
        <v>43</v>
      </c>
      <c r="H12" s="55"/>
      <c r="I12" s="1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2.75" customHeight="1" x14ac:dyDescent="0.15">
      <c r="A13" s="37"/>
      <c r="B13" s="37">
        <v>2</v>
      </c>
      <c r="C13" s="38" t="s">
        <v>33</v>
      </c>
      <c r="D13" s="38" t="s">
        <v>34</v>
      </c>
      <c r="E13" s="41" t="str">
        <f>HYPERLINK("http://uk.farnell.com/multicomp/mc0805s8f820jt5e/res-thick-film-82r-1-0-125w-0805/dp/1646476","Multicomp")</f>
        <v>Multicomp</v>
      </c>
      <c r="F13" s="45" t="str">
        <f>HYPERLINK("http://uk.farnell.com/multicomp/mc0805s8f820jt5e/res-thick-film-82r-1-0-125w-0805/dp/1646476","MC0805S8F820JT5E")</f>
        <v>MC0805S8F820JT5E</v>
      </c>
      <c r="G13" s="41" t="str">
        <f>HYPERLINK("http://uk.farnell.com/multicomp/mc0805s8f820jt5e/res-thick-film-82r-1-0-125w-0805/dp/1646476","Farnell")</f>
        <v>Farnell</v>
      </c>
      <c r="H13" s="32"/>
      <c r="I13" s="13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2.75" customHeight="1" x14ac:dyDescent="0.15">
      <c r="A14" s="46" t="s">
        <v>35</v>
      </c>
      <c r="B14" s="46">
        <v>1</v>
      </c>
      <c r="C14" s="47" t="s">
        <v>36</v>
      </c>
      <c r="D14" s="47" t="s">
        <v>37</v>
      </c>
      <c r="E14" s="48" t="str">
        <f>HYPERLINK("http://uk.farnell.com/atmel/atmega32u4-au/mcu-8bit-megaavr-16mhz-tqfp-44/dp/1748525?ost=1748525MPKG&amp;isexcsku=true&amp;searchView=table&amp;rpsku=clone%3A1748525MPKG","Atmel")</f>
        <v>Atmel</v>
      </c>
      <c r="F14" s="49" t="str">
        <f>HYPERLINK("http://uk.farnell.com/atmel/atmega32u4-au/mcu-8bit-megaavr-16mhz-tqfp-44/dp/1748525?ost=1748525MPKG&amp;isexcsku=true&amp;searchView=table&amp;rpsku=clone%3A1748525MPKG","ATMEGA32U4-AU")</f>
        <v>ATMEGA32U4-AU</v>
      </c>
      <c r="G14" s="48" t="str">
        <f>HYPERLINK("http://uk.farnell.com/atmel/atmega32u4-au/mcu-8bit-megaavr-16mhz-tqfp-44/dp/1748525?ost=1748525MPKG&amp;isexcsku=true&amp;searchView=table&amp;rpsku=clone%3A1748525MPKG","Farnell")</f>
        <v>Farnell</v>
      </c>
      <c r="H14" s="32"/>
      <c r="I14" s="13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2.75" customHeight="1" x14ac:dyDescent="0.15">
      <c r="A15" s="50" t="s">
        <v>38</v>
      </c>
      <c r="B15" s="50">
        <v>1</v>
      </c>
      <c r="C15" s="51" t="s">
        <v>39</v>
      </c>
      <c r="D15" s="51" t="s">
        <v>40</v>
      </c>
      <c r="E15" s="52" t="str">
        <f>HYPERLINK("http://uk.farnell.com/epson/q22fa23800181-fa-238-16-mhz-12-5pf/crystal-fa-238-16-mhz-12-pf/dp/1712816","Epson")</f>
        <v>Epson</v>
      </c>
      <c r="F15" s="53" t="str">
        <f>HYPERLINK("http://uk.farnell.com/epson/q22fa23800181-fa-238-16-mhz-12-5pf/crystal-fa-238-16-mhz-12-pf/dp/1712816","Q22FA23800181 FA-238 16 MHZ 12.5PF")</f>
        <v>Q22FA23800181 FA-238 16 MHZ 12.5PF</v>
      </c>
      <c r="G15" s="52" t="str">
        <f>HYPERLINK("http://uk.farnell.com/epson/q22fa23800181-fa-238-16-mhz-12-5pf/crystal-fa-238-16-mhz-12-pf/dp/1712816","Farnell")</f>
        <v>Farnell</v>
      </c>
      <c r="H15" s="32"/>
      <c r="I15" s="13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2.75" customHeight="1" x14ac:dyDescent="0.15">
      <c r="A16" s="9" t="s">
        <v>44</v>
      </c>
      <c r="B16" s="10">
        <v>1</v>
      </c>
      <c r="C16" s="9" t="s">
        <v>45</v>
      </c>
      <c r="D16" s="9" t="s">
        <v>46</v>
      </c>
      <c r="E16" s="11" t="s">
        <v>47</v>
      </c>
      <c r="F16" s="11" t="s">
        <v>48</v>
      </c>
      <c r="G16" s="11" t="s">
        <v>43</v>
      </c>
      <c r="H16" s="12"/>
      <c r="I16" s="13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2.75" customHeight="1" x14ac:dyDescent="0.15">
      <c r="A17" s="5"/>
      <c r="B17" s="5"/>
      <c r="C17" s="6"/>
      <c r="D17" s="6"/>
      <c r="E17" s="6"/>
      <c r="F17" s="6"/>
      <c r="G17" s="6"/>
      <c r="H17" s="6"/>
      <c r="I17" s="6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2.75" customHeight="1" x14ac:dyDescent="0.15">
      <c r="A18" s="6"/>
      <c r="B18" s="6"/>
      <c r="C18" s="6"/>
      <c r="D18" s="6"/>
      <c r="E18" s="6"/>
      <c r="F18" s="6"/>
      <c r="G18" s="6"/>
      <c r="H18" s="6"/>
      <c r="I18" s="6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2.75" customHeight="1" x14ac:dyDescent="0.15">
      <c r="A19" s="6"/>
      <c r="B19" s="6"/>
      <c r="C19" s="6"/>
      <c r="D19" s="6"/>
      <c r="E19" s="6"/>
      <c r="F19" s="6"/>
      <c r="G19" s="6"/>
      <c r="H19" s="6"/>
      <c r="I19" s="6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2.75" customHeight="1" x14ac:dyDescent="0.15">
      <c r="A20" s="3"/>
      <c r="B20" s="3"/>
      <c r="C20" s="3"/>
      <c r="D20" s="3"/>
      <c r="E20" s="2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2.75" customHeight="1" x14ac:dyDescent="0.15">
      <c r="A21" s="7"/>
      <c r="B21" s="3"/>
      <c r="C21" s="3"/>
      <c r="D21" s="3"/>
      <c r="E21" s="2"/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2.75" customHeight="1" x14ac:dyDescent="0.15">
      <c r="A22" s="8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2.75" customHeight="1" x14ac:dyDescent="0.15">
      <c r="A23" s="7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3" x14ac:dyDescent="0.15">
      <c r="A24" s="4"/>
      <c r="B24" s="4"/>
      <c r="C24" s="4"/>
      <c r="D24" s="4"/>
      <c r="E24" s="4"/>
      <c r="F24" s="4"/>
    </row>
    <row r="25" spans="1:19" ht="13" x14ac:dyDescent="0.15">
      <c r="A25" s="4"/>
      <c r="B25" s="4"/>
      <c r="C25" s="4"/>
      <c r="D25" s="4"/>
      <c r="E25" s="4"/>
    </row>
    <row r="26" spans="1:19" ht="13" x14ac:dyDescent="0.15">
      <c r="A26" s="4"/>
      <c r="B26" s="4"/>
      <c r="C26" s="4"/>
      <c r="D26" s="4"/>
      <c r="E26" s="4"/>
    </row>
  </sheetData>
  <hyperlinks>
    <hyperlink ref="E8" r:id="rId1" xr:uid="{434D6588-BE7E-4740-9F4C-972470C1997E}"/>
    <hyperlink ref="F8" r:id="rId2" xr:uid="{99970237-AF5A-D443-8174-4143B7A8D122}"/>
    <hyperlink ref="G8" r:id="rId3" xr:uid="{10A31E34-9FF5-6744-947E-21529646FABD}"/>
    <hyperlink ref="E16" r:id="rId4" xr:uid="{5F3F11CF-4EA6-6E4F-9078-6A27B705D340}"/>
    <hyperlink ref="F16" r:id="rId5" xr:uid="{25997FEA-C2F6-A74C-ACA1-466193ED0A99}"/>
    <hyperlink ref="G16" r:id="rId6" xr:uid="{C3DF52A6-CA1C-1C4E-AD89-BBD84D94DFD5}"/>
    <hyperlink ref="E12" r:id="rId7" xr:uid="{65F1DAF9-C5EC-DA44-AEF6-06695D842858}"/>
    <hyperlink ref="F12" r:id="rId8" xr:uid="{C35AF283-E00F-7B48-947B-9CC096648D5B}"/>
    <hyperlink ref="G12" r:id="rId9" xr:uid="{68C4F938-A4D2-2343-A7C7-8E781A8EF225}"/>
  </hyperlinks>
  <pageMargins left="0.7" right="0.7" top="0.75" bottom="0.75" header="0.3" footer="0.3"/>
  <pageSetup paperSize="9" orientation="portrait" horizontalDpi="0" verticalDpi="0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2019-01-25T11:50:37Z</dcterms:modified>
</cp:coreProperties>
</file>