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Report" sheetId="1" r:id="rId3"/>
  </sheets>
  <definedNames/>
  <calcPr/>
</workbook>
</file>

<file path=xl/sharedStrings.xml><?xml version="1.0" encoding="utf-8"?>
<sst xmlns="http://schemas.openxmlformats.org/spreadsheetml/2006/main" count="42" uniqueCount="41">
  <si>
    <t>Quantity</t>
  </si>
  <si>
    <t>Designator</t>
  </si>
  <si>
    <t>Description</t>
  </si>
  <si>
    <t>Manufacturer</t>
  </si>
  <si>
    <t>Manufacturer Part Number</t>
  </si>
  <si>
    <t>Supplier 1</t>
  </si>
  <si>
    <t>Supplier Part Number 1</t>
  </si>
  <si>
    <t>Notes</t>
  </si>
  <si>
    <t>Capacitors</t>
  </si>
  <si>
    <t>C0, C4</t>
  </si>
  <si>
    <t>1 uF Polarized Capacitor SMD 0805</t>
  </si>
  <si>
    <t/>
  </si>
  <si>
    <t>C3</t>
  </si>
  <si>
    <t>0.1uF Capacitor SMD 0805</t>
  </si>
  <si>
    <t>C5</t>
  </si>
  <si>
    <t>0.1uF Polarized Capacitor SMD 0805</t>
  </si>
  <si>
    <t>C1, C2</t>
  </si>
  <si>
    <t>22pF Capacitors SMD 0805</t>
  </si>
  <si>
    <t>LEDS</t>
  </si>
  <si>
    <t>D6, D7</t>
  </si>
  <si>
    <t>SMD TX and RX LEDs (orange) 0805</t>
  </si>
  <si>
    <t>D1, D2, D3, D4, D5</t>
  </si>
  <si>
    <t>SMD LEDs (green) 0805</t>
  </si>
  <si>
    <t>Fuse</t>
  </si>
  <si>
    <t>F1</t>
  </si>
  <si>
    <t>PPTC Fuse 500mA SMD 1206</t>
  </si>
  <si>
    <t>Resistors</t>
  </si>
  <si>
    <t>R8, R9</t>
  </si>
  <si>
    <t>22 Ohms Resistors SMD 0805</t>
  </si>
  <si>
    <t>R10</t>
  </si>
  <si>
    <t>10K Ohms Resistor SMD 0805</t>
  </si>
  <si>
    <t>R1, R2, R3, R4, R5</t>
  </si>
  <si>
    <t>47 Ohm Resistors SMD 0805</t>
  </si>
  <si>
    <t>R6, R7</t>
  </si>
  <si>
    <t>82 Ohm Resistors SMD 0805</t>
  </si>
  <si>
    <t>Microcontrollers</t>
  </si>
  <si>
    <t>U1</t>
  </si>
  <si>
    <t>ATMEGA32U4-A TQFP-44 10x10mm Pitch 0.8mm</t>
  </si>
  <si>
    <t>Crystals</t>
  </si>
  <si>
    <t>Y1</t>
  </si>
  <si>
    <t>16 Mhz Crystal FA-238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</si>
</sst>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0.0"/>
      <name val="Calibri"/>
    </font>
    <font>
      <sz val="10.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u/>
      <sz val="8.0"/>
      <color rgb="FF333333"/>
      <name val="Verdana"/>
    </font>
    <font>
      <u/>
      <sz val="8.0"/>
      <color rgb="FF000000"/>
      <name val="Verdana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8.0"/>
      <color rgb="FF000000"/>
      <name val="Verdana"/>
    </font>
    <font>
      <u/>
      <sz val="10.0"/>
      <color rgb="FF000000"/>
      <name val="Calibri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u/>
      <sz val="10.0"/>
      <color rgb="FF0000FF"/>
      <name val="Calibri"/>
    </font>
    <font>
      <u/>
      <sz val="8.0"/>
      <color rgb="FF333333"/>
      <name val="Verdana"/>
    </font>
    <font>
      <sz val="11.0"/>
      <color rgb="FF242729"/>
      <name val="Verdana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9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5" fillId="3" fontId="2" numFmtId="1" xfId="0" applyAlignment="1" applyBorder="1" applyFill="1" applyFont="1" applyNumberFormat="1">
      <alignment horizontal="left" shrinkToFit="0" vertical="top" wrapText="1"/>
    </xf>
    <xf borderId="2" fillId="3" fontId="2" numFmtId="1" xfId="0" applyAlignment="1" applyBorder="1" applyFont="1" applyNumberForma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6" fillId="3" fontId="5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7" fillId="3" fontId="2" numFmtId="1" xfId="0" applyAlignment="1" applyBorder="1" applyFont="1" applyNumberFormat="1">
      <alignment horizontal="left" shrinkToFit="0" vertical="top" wrapText="1"/>
    </xf>
    <xf borderId="2" fillId="3" fontId="2" numFmtId="1" xfId="0" applyAlignment="1" applyBorder="1" applyFont="1" applyNumberFormat="1">
      <alignment horizontal="left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shrinkToFit="0" wrapText="1"/>
    </xf>
    <xf borderId="8" fillId="3" fontId="2" numFmtId="1" xfId="0" applyAlignment="1" applyBorder="1" applyFont="1" applyNumberFormat="1">
      <alignment horizontal="left" shrinkToFit="0" vertical="top" wrapText="1"/>
    </xf>
    <xf borderId="2" fillId="3" fontId="7" numFmtId="0" xfId="0" applyAlignment="1" applyBorder="1" applyFont="1">
      <alignment horizontal="left" readingOrder="0" shrinkToFit="0" vertical="top" wrapText="1"/>
    </xf>
    <xf borderId="5" fillId="4" fontId="2" numFmtId="1" xfId="0" applyAlignment="1" applyBorder="1" applyFill="1" applyFont="1" applyNumberFormat="1">
      <alignment horizontal="left" shrinkToFit="0" vertical="top" wrapText="1"/>
    </xf>
    <xf borderId="2" fillId="4" fontId="2" numFmtId="1" xfId="0" applyAlignment="1" applyBorder="1" applyFont="1" applyNumberFormat="1">
      <alignment horizontal="left" shrinkToFit="0" vertical="top" wrapText="1"/>
    </xf>
    <xf borderId="2" fillId="4" fontId="2" numFmtId="0" xfId="0" applyAlignment="1" applyBorder="1" applyFont="1">
      <alignment horizontal="left" readingOrder="0" shrinkToFit="0" vertical="top" wrapText="1"/>
    </xf>
    <xf borderId="2" fillId="4" fontId="3" numFmtId="0" xfId="0" applyAlignment="1" applyBorder="1" applyFont="1">
      <alignment horizontal="left" readingOrder="0" shrinkToFit="0" vertical="top" wrapText="1"/>
    </xf>
    <xf borderId="2" fillId="4" fontId="8" numFmtId="0" xfId="0" applyAlignment="1" applyBorder="1" applyFont="1">
      <alignment horizontal="left" readingOrder="0" shrinkToFit="0" vertical="top" wrapText="1"/>
    </xf>
    <xf borderId="6" fillId="4" fontId="9" numFmtId="0" xfId="0" applyAlignment="1" applyBorder="1" applyFont="1">
      <alignment shrinkToFit="0" wrapText="1"/>
    </xf>
    <xf borderId="2" fillId="4" fontId="10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8" fillId="4" fontId="2" numFmtId="1" xfId="0" applyAlignment="1" applyBorder="1" applyFont="1" applyNumberFormat="1">
      <alignment horizontal="left" shrinkToFit="0" vertical="top" wrapText="1"/>
    </xf>
    <xf borderId="2" fillId="4" fontId="2" numFmtId="1" xfId="0" applyAlignment="1" applyBorder="1" applyFont="1" applyNumberFormat="1">
      <alignment horizontal="left" readingOrder="0" shrinkToFit="0" vertical="top" wrapText="1"/>
    </xf>
    <xf borderId="2" fillId="4" fontId="11" numFmtId="0" xfId="0" applyAlignment="1" applyBorder="1" applyFont="1">
      <alignment horizontal="left" shrinkToFit="0" vertical="top" wrapText="1"/>
    </xf>
    <xf borderId="6" fillId="4" fontId="12" numFmtId="0" xfId="0" applyAlignment="1" applyBorder="1" applyFont="1">
      <alignment shrinkToFit="0" wrapText="1"/>
    </xf>
    <xf borderId="2" fillId="4" fontId="2" numFmtId="0" xfId="0" applyAlignment="1" applyBorder="1" applyFont="1">
      <alignment horizontal="left" readingOrder="0" shrinkToFit="0" vertical="top" wrapText="1"/>
    </xf>
    <xf borderId="2" fillId="5" fontId="2" numFmtId="1" xfId="0" applyAlignment="1" applyBorder="1" applyFill="1" applyFont="1" applyNumberFormat="1">
      <alignment horizontal="left" shrinkToFit="0" vertical="top" wrapText="1"/>
    </xf>
    <xf borderId="2" fillId="5" fontId="2" numFmtId="0" xfId="0" applyAlignment="1" applyBorder="1" applyFont="1">
      <alignment horizontal="left" shrinkToFit="0" vertical="top" wrapText="1"/>
    </xf>
    <xf borderId="2" fillId="5" fontId="13" numFmtId="0" xfId="0" applyAlignment="1" applyBorder="1" applyFont="1">
      <alignment horizontal="left" shrinkToFit="0" vertical="top" wrapText="1"/>
    </xf>
    <xf borderId="6" fillId="5" fontId="14" numFmtId="0" xfId="0" applyAlignment="1" applyBorder="1" applyFont="1">
      <alignment shrinkToFit="0" wrapText="1"/>
    </xf>
    <xf borderId="2" fillId="5" fontId="2" numFmtId="0" xfId="0" applyAlignment="1" applyBorder="1" applyFont="1">
      <alignment horizontal="left" shrinkToFit="0" vertical="top" wrapText="1"/>
    </xf>
    <xf borderId="5" fillId="6" fontId="2" numFmtId="1" xfId="0" applyAlignment="1" applyBorder="1" applyFill="1" applyFont="1" applyNumberFormat="1">
      <alignment horizontal="left" shrinkToFit="0" vertical="top" wrapText="1"/>
    </xf>
    <xf borderId="2" fillId="6" fontId="2" numFmtId="1" xfId="0" applyAlignment="1" applyBorder="1" applyFont="1" applyNumberFormat="1">
      <alignment horizontal="left" shrinkToFit="0" vertical="top" wrapText="1"/>
    </xf>
    <xf borderId="2" fillId="6" fontId="2" numFmtId="0" xfId="0" applyAlignment="1" applyBorder="1" applyFont="1">
      <alignment horizontal="left" readingOrder="0" shrinkToFit="0" vertical="top" wrapText="1"/>
    </xf>
    <xf borderId="2" fillId="6" fontId="15" numFmtId="0" xfId="0" applyAlignment="1" applyBorder="1" applyFont="1">
      <alignment horizontal="left" shrinkToFit="0" vertical="top" wrapText="1"/>
    </xf>
    <xf borderId="6" fillId="6" fontId="16" numFmtId="0" xfId="0" applyAlignment="1" applyBorder="1" applyFont="1">
      <alignment shrinkToFit="0" wrapText="1"/>
    </xf>
    <xf borderId="2" fillId="6" fontId="17" numFmtId="0" xfId="0" applyAlignment="1" applyBorder="1" applyFont="1">
      <alignment horizontal="left" shrinkToFit="0" vertical="top" wrapText="1"/>
    </xf>
    <xf borderId="2" fillId="6" fontId="2" numFmtId="0" xfId="0" applyAlignment="1" applyBorder="1" applyFont="1">
      <alignment horizontal="left" shrinkToFit="0" vertical="top" wrapText="1"/>
    </xf>
    <xf borderId="7" fillId="6" fontId="2" numFmtId="1" xfId="0" applyAlignment="1" applyBorder="1" applyFont="1" applyNumberFormat="1">
      <alignment horizontal="left" shrinkToFit="0" vertical="top" wrapText="1"/>
    </xf>
    <xf borderId="1" fillId="6" fontId="18" numFmtId="0" xfId="0" applyAlignment="1" applyBorder="1" applyFont="1">
      <alignment shrinkToFit="0" wrapText="1"/>
    </xf>
    <xf borderId="2" fillId="6" fontId="2" numFmtId="1" xfId="0" applyAlignment="1" applyBorder="1" applyFont="1" applyNumberFormat="1">
      <alignment horizontal="left" readingOrder="0" shrinkToFit="0" vertical="top" wrapText="1"/>
    </xf>
    <xf borderId="2" fillId="6" fontId="19" numFmtId="0" xfId="0" applyAlignment="1" applyBorder="1" applyFont="1">
      <alignment horizontal="left" readingOrder="0" shrinkToFit="0" vertical="top" wrapText="1"/>
    </xf>
    <xf borderId="0" fillId="6" fontId="20" numFmtId="0" xfId="0" applyAlignment="1" applyFont="1">
      <alignment readingOrder="0"/>
    </xf>
    <xf borderId="8" fillId="6" fontId="2" numFmtId="1" xfId="0" applyAlignment="1" applyBorder="1" applyFont="1" applyNumberFormat="1">
      <alignment horizontal="left" shrinkToFit="0" vertical="top" wrapText="1"/>
    </xf>
    <xf borderId="2" fillId="6" fontId="21" numFmtId="0" xfId="0" applyAlignment="1" applyBorder="1" applyFont="1">
      <alignment shrinkToFit="0" wrapText="1"/>
    </xf>
    <xf borderId="2" fillId="7" fontId="2" numFmtId="1" xfId="0" applyAlignment="1" applyBorder="1" applyFill="1" applyFont="1" applyNumberFormat="1">
      <alignment horizontal="left" shrinkToFit="0" vertical="top" wrapText="1"/>
    </xf>
    <xf borderId="2" fillId="7" fontId="2" numFmtId="0" xfId="0" applyAlignment="1" applyBorder="1" applyFont="1">
      <alignment horizontal="left" shrinkToFit="0" vertical="top" wrapText="1"/>
    </xf>
    <xf borderId="2" fillId="7" fontId="22" numFmtId="0" xfId="0" applyAlignment="1" applyBorder="1" applyFont="1">
      <alignment horizontal="left" shrinkToFit="0" vertical="top" wrapText="1"/>
    </xf>
    <xf borderId="2" fillId="7" fontId="23" numFmtId="0" xfId="0" applyAlignment="1" applyBorder="1" applyFont="1">
      <alignment shrinkToFit="0" wrapText="1"/>
    </xf>
    <xf borderId="2" fillId="7" fontId="2" numFmtId="0" xfId="0" applyAlignment="1" applyBorder="1" applyFont="1">
      <alignment horizontal="left" shrinkToFit="0" vertical="top" wrapText="1"/>
    </xf>
    <xf borderId="2" fillId="8" fontId="2" numFmtId="1" xfId="0" applyAlignment="1" applyBorder="1" applyFill="1" applyFont="1" applyNumberFormat="1">
      <alignment horizontal="left" shrinkToFit="0" vertical="top" wrapText="1"/>
    </xf>
    <xf borderId="2" fillId="8" fontId="2" numFmtId="0" xfId="0" applyAlignment="1" applyBorder="1" applyFont="1">
      <alignment horizontal="left" shrinkToFit="0" vertical="top" wrapText="1"/>
    </xf>
    <xf borderId="2" fillId="8" fontId="24" numFmtId="0" xfId="0" applyAlignment="1" applyBorder="1" applyFont="1">
      <alignment horizontal="left" shrinkToFit="0" vertical="top" wrapText="1"/>
    </xf>
    <xf borderId="2" fillId="8" fontId="25" numFmtId="0" xfId="0" applyAlignment="1" applyBorder="1" applyFont="1">
      <alignment shrinkToFit="0" wrapText="1"/>
    </xf>
    <xf borderId="2" fillId="8" fontId="2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OM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7:H14" displayName="Table_1" id="1">
  <tableColumns count="7">
    <tableColumn name="Column1" id="1"/>
    <tableColumn name="D1, D2, D3, D4, D5" id="2"/>
    <tableColumn name="SMD LEDs (green) 0805" id="3"/>
    <tableColumn name="Broadcom / Avago" id="4"/>
    <tableColumn name="HSMQ-C170-T0000" id="5"/>
    <tableColumn name="Mouser" id="6"/>
    <tableColumn name="Column7" id="7"/>
  </tableColumns>
  <tableStyleInfo name="BOM Repor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9.14"/>
    <col customWidth="1" min="3" max="3" width="17.57"/>
    <col customWidth="1" min="4" max="4" width="36.57"/>
    <col customWidth="1" min="5" max="6" width="24.0"/>
    <col customWidth="1" min="7" max="7" width="16.0"/>
    <col customWidth="1" min="8" max="8" width="23.71"/>
    <col customWidth="1" min="9" max="9" width="20.0"/>
    <col customWidth="1" min="10" max="19" width="9.14"/>
    <col customWidth="1" min="20" max="26" width="17.29"/>
  </cols>
  <sheetData>
    <row r="1" ht="12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</row>
    <row r="2" ht="12.75" customHeight="1">
      <c r="A2" s="7" t="s">
        <v>8</v>
      </c>
      <c r="B2" s="8">
        <v>2.0</v>
      </c>
      <c r="C2" s="9" t="s">
        <v>9</v>
      </c>
      <c r="D2" s="10" t="s">
        <v>10</v>
      </c>
      <c r="E2" s="11" t="str">
        <f>HYPERLINK("http://uk.farnell.com/avx/tajp105k025rnj/cap-tant-1uf-25v-case-p/dp/1658202","AVX")</f>
        <v>AVX</v>
      </c>
      <c r="F2" s="12" t="str">
        <f>HYPERLINK("http://uk.farnell.com/avx/tajp105k025rnj/cap-tant-1uf-25v-case-p/dp/1658202","TAJP105K025RNJ")</f>
        <v>TAJP105K025RNJ</v>
      </c>
      <c r="G2" s="11" t="str">
        <f>HYPERLINK("http://uk.farnell.com/avx/tajp105k025rnj/cap-tant-1uf-25v-case-p/dp/1658202","Farnell")</f>
        <v>Farnell</v>
      </c>
      <c r="H2" s="13"/>
      <c r="I2" s="13" t="s">
        <v>11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ht="12.75" customHeight="1">
      <c r="A3" s="15"/>
      <c r="B3" s="16">
        <v>1.0</v>
      </c>
      <c r="C3" s="9" t="s">
        <v>12</v>
      </c>
      <c r="D3" s="17" t="s">
        <v>13</v>
      </c>
      <c r="E3" s="18" t="str">
        <f>HYPERLINK("http://uk.farnell.com/avx/08055c104kat2a/cap-mlcc-x7r-100nf-50v-0805/dp/499687","AVX")</f>
        <v>AVX</v>
      </c>
      <c r="F3" s="18" t="str">
        <f>HYPERLINK("http://uk.farnell.com/avx/08055c104kat2a/cap-mlcc-x7r-100nf-50v-0805/dp/499687","08055C104KAT2A")</f>
        <v>08055C104KAT2A</v>
      </c>
      <c r="G3" s="11" t="str">
        <f>HYPERLINK("http://uk.farnell.com/avx/08055c104kat2a/cap-mlcc-x7r-100nf-50v-0805/dp/499687","Farnell")</f>
        <v>Farnell</v>
      </c>
      <c r="H3" s="13"/>
      <c r="I3" s="13" t="s">
        <v>11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ht="12.75" customHeight="1">
      <c r="A4" s="15"/>
      <c r="B4" s="16">
        <v>1.0</v>
      </c>
      <c r="C4" s="9" t="s">
        <v>14</v>
      </c>
      <c r="D4" s="10" t="s">
        <v>15</v>
      </c>
      <c r="E4" s="11" t="str">
        <f>HYPERLINK("http://uk.farnell.com/avx/tajr104k020rnj/cap-tant-100nf-20v-case-r/dp/1135082","AVX")</f>
        <v>AVX</v>
      </c>
      <c r="F4" s="18" t="str">
        <f>HYPERLINK("http://uk.farnell.com/avx/tajr104k020rnj/cap-tant-100nf-20v-case-r/dp/1135082","TAJR104K020RNJ")</f>
        <v>TAJR104K020RNJ</v>
      </c>
      <c r="G4" s="11" t="str">
        <f>HYPERLINK("http://uk.farnell.com/avx/tajr104k020rnj/cap-tant-100nf-20v-case-r/dp/1135082","Farnell")</f>
        <v>Farnell</v>
      </c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2.75" customHeight="1">
      <c r="A5" s="19"/>
      <c r="B5" s="16">
        <v>2.0</v>
      </c>
      <c r="C5" s="9" t="s">
        <v>16</v>
      </c>
      <c r="D5" s="17" t="s">
        <v>17</v>
      </c>
      <c r="E5" s="20" t="str">
        <f>HYPERLINK("http://uk.farnell.com/walsin/0805n220j500ct/capacitor-mlcc-np0-22pf-50v-0805/dp/2497023","Walsin")</f>
        <v>Walsin</v>
      </c>
      <c r="F5" s="18" t="str">
        <f>HYPERLINK("http://uk.farnell.com/walsin/0805n220j500ct/capacitor-mlcc-np0-22pf-50v-0805/dp/2497023","0805N220J500CT")</f>
        <v>0805N220J500CT</v>
      </c>
      <c r="G5" s="11" t="str">
        <f>HYPERLINK("http://uk.farnell.com/walsin/0805n220j500ct/capacitor-mlcc-np0-22pf-50v-0805/dp/2497023","Farnell")</f>
        <v>Farnell</v>
      </c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ht="12.75" customHeight="1">
      <c r="A6" s="21" t="s">
        <v>18</v>
      </c>
      <c r="B6" s="22">
        <v>2.0</v>
      </c>
      <c r="C6" s="23" t="s">
        <v>19</v>
      </c>
      <c r="D6" s="24" t="s">
        <v>20</v>
      </c>
      <c r="E6" s="25" t="str">
        <f>HYPERLINK("https://www.mouser.co.uk/ProductDetail/Broadcom-Avago/HSML-C170-T0000/?qs=sGAEpiMZZMseGfSY3csMkUxhMwy8qEyRWDdQLYWI%252bpoku2ih4PPt%2fQ%3d%3d","Broadcom / Avago")</f>
        <v>Broadcom / Avago</v>
      </c>
      <c r="F6" s="26" t="str">
        <f>HYPERLINK("https://www.mouser.co.uk/ProductDetail/Broadcom-Avago/HSML-C170-T0000/?qs=sGAEpiMZZMseGfSY3csMkUxhMwy8qEyRWDdQLYWI%252bpoku2ih4PPt%2fQ%3d%3d","HSML-C170-T0000")</f>
        <v>HSML-C170-T0000</v>
      </c>
      <c r="G6" s="27" t="str">
        <f>HYPERLINK("https://www.mouser.co.uk/ProductDetail/Broadcom-Avago/HSML-C170-T0000/?qs=sGAEpiMZZMseGfSY3csMkUxhMwy8qEyRWDdQLYWI%252bpoku2ih4PPt%2fQ%3d%3d","Mouser")</f>
        <v>Mouser</v>
      </c>
      <c r="H6" s="28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ht="12.75" customHeight="1">
      <c r="A7" s="29"/>
      <c r="B7" s="30">
        <v>5.0</v>
      </c>
      <c r="C7" s="23" t="s">
        <v>21</v>
      </c>
      <c r="D7" s="23" t="s">
        <v>22</v>
      </c>
      <c r="E7" s="31" t="str">
        <f>HYPERLINK("https://www.mouser.co.uk/ProductDetail/Broadcom-Avago/HSMQ-C170-T0000/?qs=sGAEpiMZZMseGfSY3csMkdgyOOAg6kv2DROncpOC5pLCPJndfVgBrA%3d%3d","Broadcom / Avago")</f>
        <v>Broadcom / Avago</v>
      </c>
      <c r="F7" s="32" t="str">
        <f>HYPERLINK("https://www.mouser.co.uk/ProductDetail/Broadcom-Avago/HSMQ-C170-T0000/?qs=sGAEpiMZZMseGfSY3csMkdgyOOAg6kv2DROncpOC5pLCPJndfVgBrA%3d%3d","HSMQ-C170-T0000")</f>
        <v>HSMQ-C170-T0000</v>
      </c>
      <c r="G7" s="31" t="str">
        <f>HYPERLINK("https://www.mouser.co.uk/ProductDetail/Broadcom-Avago/HSMQ-C170-T0000/?qs=sGAEpiMZZMseGfSY3csMkdgyOOAg6kv2DROncpOC5pLCPJndfVgBrA%3d%3d","Mouser")</f>
        <v>Mouser</v>
      </c>
      <c r="H7" s="3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ht="12.75" customHeight="1">
      <c r="A8" s="34" t="s">
        <v>23</v>
      </c>
      <c r="B8" s="34">
        <v>1.0</v>
      </c>
      <c r="C8" s="35" t="s">
        <v>24</v>
      </c>
      <c r="D8" s="35" t="s">
        <v>25</v>
      </c>
      <c r="E8" s="36" t="str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Littelfuse")</f>
        <v>Littelfuse</v>
      </c>
      <c r="F8" s="37" t="str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1206L050YR")</f>
        <v>1206L050YR</v>
      </c>
      <c r="G8" s="36" t="str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Farnell")</f>
        <v>Farnell</v>
      </c>
      <c r="H8" s="38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ht="12.75" customHeight="1">
      <c r="A9" s="39" t="s">
        <v>26</v>
      </c>
      <c r="B9" s="40">
        <v>2.0</v>
      </c>
      <c r="C9" s="41" t="s">
        <v>27</v>
      </c>
      <c r="D9" s="41" t="s">
        <v>28</v>
      </c>
      <c r="E9" s="42" t="str">
        <f>HYPERLINK("http://uk.farnell.com/multicomp/mcwr08x22r0ftl/res-thick-film-22r-1-0-125w-0805/dp/2447609","Multicomp")</f>
        <v>Multicomp</v>
      </c>
      <c r="F9" s="43" t="str">
        <f>HYPERLINK("http://uk.farnell.com/multicomp/mcwr08x22r0ftl/res-thick-film-22r-1-0-125w-0805/dp/2447609","MCWR08X22R0FTL")</f>
        <v>MCWR08X22R0FTL</v>
      </c>
      <c r="G9" s="44" t="str">
        <f>HYPERLINK("http://uk.farnell.com/multicomp/mcwr08x22r0ftl/res-thick-film-22r-1-0-125w-0805/dp/2447609","Farnell")</f>
        <v>Farnell</v>
      </c>
      <c r="H9" s="45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ht="12.75" customHeight="1">
      <c r="A10" s="46"/>
      <c r="B10" s="40">
        <v>1.0</v>
      </c>
      <c r="C10" s="41" t="s">
        <v>29</v>
      </c>
      <c r="D10" s="41" t="s">
        <v>30</v>
      </c>
      <c r="E10" s="44" t="str">
        <f>HYPERLINK("http://uk.farnell.com/vishay-draloric/crcw080510k0fkea/resistor-10k-0-125w-1-0805-smd/dp/1469856","Walsin")</f>
        <v>Walsin</v>
      </c>
      <c r="F10" s="47" t="str">
        <f>HYPERLINK("http://uk.farnell.com/vishay-draloric/crcw080510k0fkea/resistor-10k-0-125w-1-0805-smd/dp/1469856","CRCW080510K0FKEA")</f>
        <v>CRCW080510K0FKEA</v>
      </c>
      <c r="G10" s="42" t="str">
        <f>HYPERLINK("http://uk.farnell.com/vishay-draloric/crcw080510k0fkea/resistor-10k-0-125w-1-0805-smd/dp/1469856","Farnell")</f>
        <v>Farnell</v>
      </c>
      <c r="H10" s="45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ht="12.75" customHeight="1">
      <c r="A11" s="46"/>
      <c r="B11" s="48">
        <v>5.0</v>
      </c>
      <c r="C11" s="41" t="s">
        <v>31</v>
      </c>
      <c r="D11" s="41" t="s">
        <v>32</v>
      </c>
      <c r="E11" s="49" t="str">
        <f>HYPERLINK("http://uk.farnell.com/walsin/wr08x470-jtl/res-thick-film-47r-5-0-125w-0805/dp/2669763","Walsin")</f>
        <v>Walsin</v>
      </c>
      <c r="F11" s="50" t="str">
        <f>HYPERLINK("http://uk.farnell.com/walsin/wr08x470-jtl/res-thick-film-47r-5-0-125w-0805/dp/2669763","WR08X470 JTL")</f>
        <v>WR08X470 JTL</v>
      </c>
      <c r="G11" s="49" t="str">
        <f>HYPERLINK("http://uk.farnell.com/walsin/wr08x470-jtl/res-thick-film-47r-5-0-125w-0805/dp/2669763","Farnell")</f>
        <v>Farnell</v>
      </c>
      <c r="H11" s="45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ht="12.75" customHeight="1">
      <c r="A12" s="51"/>
      <c r="B12" s="48">
        <v>2.0</v>
      </c>
      <c r="C12" s="41" t="s">
        <v>33</v>
      </c>
      <c r="D12" s="41" t="s">
        <v>34</v>
      </c>
      <c r="E12" s="44" t="str">
        <f>HYPERLINK("http://uk.farnell.com/multicomp/mc0805s8f820jt5e/res-thick-film-82r-1-0-125w-0805/dp/1646476","Multicomp")</f>
        <v>Multicomp</v>
      </c>
      <c r="F12" s="52" t="str">
        <f>HYPERLINK("http://uk.farnell.com/multicomp/mc0805s8f820jt5e/res-thick-film-82r-1-0-125w-0805/dp/1646476","MC0805S8F820JT5E")</f>
        <v>MC0805S8F820JT5E</v>
      </c>
      <c r="G12" s="44" t="str">
        <f>HYPERLINK("http://uk.farnell.com/multicomp/mc0805s8f820jt5e/res-thick-film-82r-1-0-125w-0805/dp/1646476","Farnell")</f>
        <v>Farnell</v>
      </c>
      <c r="H12" s="45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ht="12.75" customHeight="1">
      <c r="A13" s="53" t="s">
        <v>35</v>
      </c>
      <c r="B13" s="53">
        <v>1.0</v>
      </c>
      <c r="C13" s="54" t="s">
        <v>36</v>
      </c>
      <c r="D13" s="54" t="s">
        <v>37</v>
      </c>
      <c r="E13" s="55" t="str">
        <f>HYPERLINK("http://uk.farnell.com/atmel/atmega32u4-au/mcu-8bit-megaavr-16mhz-tqfp-44/dp/1748525?ost=1748525MPKG&amp;isexcsku=true&amp;searchView=table&amp;rpsku=clone%3A1748525MPKG","Atmel")</f>
        <v>Atmel</v>
      </c>
      <c r="F13" s="56" t="str">
        <f>HYPERLINK("http://uk.farnell.com/atmel/atmega32u4-au/mcu-8bit-megaavr-16mhz-tqfp-44/dp/1748525?ost=1748525MPKG&amp;isexcsku=true&amp;searchView=table&amp;rpsku=clone%3A1748525MPKG","ATMEGA32U4-AU")</f>
        <v>ATMEGA32U4-AU</v>
      </c>
      <c r="G13" s="55" t="str">
        <f>HYPERLINK("http://uk.farnell.com/atmel/atmega32u4-au/mcu-8bit-megaavr-16mhz-tqfp-44/dp/1748525?ost=1748525MPKG&amp;isexcsku=true&amp;searchView=table&amp;rpsku=clone%3A1748525MPKG","Farnell")</f>
        <v>Farnell</v>
      </c>
      <c r="H13" s="57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ht="12.75" customHeight="1">
      <c r="A14" s="58" t="s">
        <v>38</v>
      </c>
      <c r="B14" s="58">
        <v>1.0</v>
      </c>
      <c r="C14" s="59" t="s">
        <v>39</v>
      </c>
      <c r="D14" s="59" t="s">
        <v>40</v>
      </c>
      <c r="E14" s="60" t="str">
        <f>HYPERLINK("http://uk.farnell.com/epson/q22fa23800181-fa-238-16-mhz-12-5pf/crystal-fa-238-16-mhz-12-pf/dp/1712816","Epson")</f>
        <v>Epson</v>
      </c>
      <c r="F14" s="61" t="str">
        <f>HYPERLINK("http://uk.farnell.com/epson/q22fa23800181-fa-238-16-mhz-12-5pf/crystal-fa-238-16-mhz-12-pf/dp/1712816","Q22FA23800181 FA-238 16 MHZ 12.5PF")</f>
        <v>Q22FA23800181 FA-238 16 MHZ 12.5PF</v>
      </c>
      <c r="G14" s="60" t="str">
        <f>HYPERLINK("http://uk.farnell.com/epson/q22fa23800181-fa-238-16-mhz-12-5pf/crystal-fa-238-16-mhz-12-pf/dp/1712816","Farnell")</f>
        <v>Farnell</v>
      </c>
      <c r="H14" s="62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ht="12.75" customHeight="1">
      <c r="A16" s="63"/>
      <c r="B16" s="63"/>
      <c r="C16" s="64"/>
      <c r="D16" s="6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ht="12.75" customHeight="1">
      <c r="A18" s="14"/>
      <c r="B18" s="65"/>
      <c r="C18" s="65"/>
      <c r="D18" s="65"/>
      <c r="E18" s="6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ht="12.75" customHeight="1">
      <c r="A19" s="65"/>
      <c r="B19" s="65"/>
      <c r="C19" s="65"/>
      <c r="D19" s="65"/>
      <c r="E19" s="14"/>
      <c r="F19" s="6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ht="12.75" customHeight="1">
      <c r="A20" s="65"/>
      <c r="B20" s="65"/>
      <c r="C20" s="65"/>
      <c r="D20" s="65"/>
      <c r="E20" s="14"/>
      <c r="F20" s="6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2.75" customHeight="1">
      <c r="A21" s="6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>
      <c r="A23" s="67"/>
      <c r="B23" s="67"/>
      <c r="C23" s="67"/>
      <c r="D23" s="67"/>
      <c r="E23" s="67"/>
      <c r="F23" s="67"/>
    </row>
    <row r="24">
      <c r="A24" s="67"/>
      <c r="B24" s="67"/>
      <c r="C24" s="67"/>
      <c r="D24" s="67"/>
      <c r="E24" s="67"/>
    </row>
    <row r="25">
      <c r="A25" s="67"/>
      <c r="B25" s="67"/>
      <c r="C25" s="67"/>
      <c r="D25" s="67"/>
      <c r="E25" s="67"/>
    </row>
  </sheetData>
  <drawing r:id="rId1"/>
  <tableParts count="1">
    <tablePart r:id="rId3"/>
  </tableParts>
</worksheet>
</file>