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5.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6.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7.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8.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drawings/drawing9.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drawings/drawing10.xml" ContentType="application/vnd.openxmlformats-officedocument.drawing+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drawings/drawing11.xml" ContentType="application/vnd.openxmlformats-officedocument.drawing+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drawings/drawing12.xml" ContentType="application/vnd.openxmlformats-officedocument.drawing+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drawings/drawing13.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drawings/drawing14.xml" ContentType="application/vnd.openxmlformats-officedocument.drawing+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drawings/drawing15.xml" ContentType="application/vnd.openxmlformats-officedocument.drawing+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drawings/drawing16.xml" ContentType="application/vnd.openxmlformats-officedocument.drawing+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drawings/drawing17.xml" ContentType="application/vnd.openxmlformats-officedocument.drawing+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drawings/drawing18.xml" ContentType="application/vnd.openxmlformats-officedocument.drawing+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3.xml" ContentType="application/vnd.openxmlformats-officedocument.drawing+xml"/>
  <Override PartName="/xl/drawings/drawing24.xml" ContentType="application/vnd.openxmlformats-officedocument.drawing+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drawings/drawing25.xml" ContentType="application/vnd.openxmlformats-officedocument.drawing+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drawings/drawing26.xml" ContentType="application/vnd.openxmlformats-officedocument.drawing+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drawings/drawing27.xml" ContentType="application/vnd.openxmlformats-officedocument.drawing+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drawings/drawing28.xml" ContentType="application/vnd.openxmlformats-officedocument.drawing+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drawings/drawing29.xml" ContentType="application/vnd.openxmlformats-officedocument.drawing+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drawings/drawing30.xml" ContentType="application/vnd.openxmlformats-officedocument.drawing+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drawings/drawing31.xml" ContentType="application/vnd.openxmlformats-officedocument.drawing+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drawings/drawing32.xml" ContentType="application/vnd.openxmlformats-officedocument.drawing+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drawings/drawing33.xml" ContentType="application/vnd.openxmlformats-officedocument.drawing+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drawings/drawing34.xml" ContentType="application/vnd.openxmlformats-officedocument.drawing+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drawings/drawing35.xml" ContentType="application/vnd.openxmlformats-officedocument.drawing+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drawings/drawing36.xml" ContentType="application/vnd.openxmlformats-officedocument.drawing+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drawings/drawing37.xml" ContentType="application/vnd.openxmlformats-officedocument.drawing+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drawings/drawing38.xml" ContentType="application/vnd.openxmlformats-officedocument.drawing+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hidePivotFieldList="1" autoCompressPictures="0"/>
  <mc:AlternateContent xmlns:mc="http://schemas.openxmlformats.org/markup-compatibility/2006">
    <mc:Choice Requires="x15">
      <x15ac:absPath xmlns:x15ac="http://schemas.microsoft.com/office/spreadsheetml/2010/11/ac" url="https://mcssco.sharepoint.com/Shared Documents/27 Technical Support/06 Standards Authoring/04 Heat Pumps/Heat Loss Calculator (Excel)/"/>
    </mc:Choice>
  </mc:AlternateContent>
  <xr:revisionPtr revIDLastSave="2" documentId="8_{46F47BC7-2208-4139-9D52-0027CD539DDB}" xr6:coauthVersionLast="47" xr6:coauthVersionMax="47" xr10:uidLastSave="{7F4FB8EF-70D7-41CF-8B91-D4D3ED772648}"/>
  <bookViews>
    <workbookView xWindow="-28920" yWindow="-105" windowWidth="29040" windowHeight="15720" tabRatio="887" firstSheet="2" activeTab="6" xr2:uid="{00000000-000D-0000-FFFF-FFFF00000000}"/>
  </bookViews>
  <sheets>
    <sheet name="Post Code Degree Days" sheetId="46" state="hidden" r:id="rId1"/>
    <sheet name="floor u values" sheetId="49" state="hidden" r:id="rId2"/>
    <sheet name="Scope" sheetId="56" r:id="rId3"/>
    <sheet name="Design Details" sheetId="5" r:id="rId4"/>
    <sheet name="U Value Calculator" sheetId="2" r:id="rId5"/>
    <sheet name="Design Tables" sheetId="3" r:id="rId6"/>
    <sheet name="1" sheetId="57" r:id="rId7"/>
    <sheet name="2" sheetId="6" r:id="rId8"/>
    <sheet name="3" sheetId="110" r:id="rId9"/>
    <sheet name="4" sheetId="109" r:id="rId10"/>
    <sheet name="5" sheetId="108" r:id="rId11"/>
    <sheet name="6" sheetId="107" r:id="rId12"/>
    <sheet name="7" sheetId="106" r:id="rId13"/>
    <sheet name="8" sheetId="105" r:id="rId14"/>
    <sheet name="9" sheetId="104" r:id="rId15"/>
    <sheet name="10" sheetId="103" r:id="rId16"/>
    <sheet name="11" sheetId="102" r:id="rId17"/>
    <sheet name="12" sheetId="101" r:id="rId18"/>
    <sheet name="13" sheetId="100" r:id="rId19"/>
    <sheet name="14" sheetId="114" r:id="rId20"/>
    <sheet name="15" sheetId="113" r:id="rId21"/>
    <sheet name="MCS022 data" sheetId="54" state="hidden" r:id="rId22"/>
    <sheet name="GL Sizing" sheetId="45" r:id="rId23"/>
    <sheet name="Solid" sheetId="42" state="hidden" r:id="rId24"/>
    <sheet name="Suspended" sheetId="43" state="hidden" r:id="rId25"/>
    <sheet name="UFH Guide" sheetId="37" r:id="rId26"/>
    <sheet name="HP Rad sizing" sheetId="36" r:id="rId27"/>
    <sheet name="Graphs" sheetId="47" r:id="rId28"/>
    <sheet name="Compliance Certificate v2.0" sheetId="51" r:id="rId29"/>
    <sheet name="CC v2.0 Guidance" sheetId="52" r:id="rId30"/>
    <sheet name="16" sheetId="127" r:id="rId31"/>
    <sheet name="17" sheetId="126" r:id="rId32"/>
    <sheet name="18" sheetId="125" r:id="rId33"/>
    <sheet name="19" sheetId="124" r:id="rId34"/>
    <sheet name="20" sheetId="123" r:id="rId35"/>
    <sheet name="21" sheetId="122" r:id="rId36"/>
    <sheet name="22" sheetId="121" r:id="rId37"/>
    <sheet name="23" sheetId="120" r:id="rId38"/>
    <sheet name="24" sheetId="119" r:id="rId39"/>
    <sheet name="25" sheetId="118" r:id="rId40"/>
    <sheet name="26" sheetId="132" r:id="rId41"/>
    <sheet name="27" sheetId="131" r:id="rId42"/>
    <sheet name="28" sheetId="130" r:id="rId43"/>
    <sheet name="29" sheetId="129" r:id="rId44"/>
    <sheet name="30" sheetId="128" r:id="rId45"/>
    <sheet name="Version" sheetId="41" r:id="rId46"/>
    <sheet name="Sheet1" sheetId="133" r:id="rId47"/>
  </sheets>
  <externalReferences>
    <externalReference r:id="rId48"/>
    <externalReference r:id="rId49"/>
    <externalReference r:id="rId50"/>
    <externalReference r:id="rId51"/>
    <externalReference r:id="rId52"/>
  </externalReferences>
  <definedNames>
    <definedName name="_40" localSheetId="21">[1]Calculation!#REF!</definedName>
    <definedName name="_40">[1]Calculation!#REF!</definedName>
    <definedName name="_41" localSheetId="21">#REF!</definedName>
    <definedName name="_41">#REF!</definedName>
    <definedName name="_41a" localSheetId="21">#REF!</definedName>
    <definedName name="_41a">#REF!</definedName>
    <definedName name="_42" localSheetId="21">#REF!</definedName>
    <definedName name="_42">#REF!</definedName>
    <definedName name="_43" localSheetId="21">#REF!</definedName>
    <definedName name="_43">#REF!</definedName>
    <definedName name="_44" localSheetId="21">#REF!</definedName>
    <definedName name="_44">#REF!</definedName>
    <definedName name="_44a" localSheetId="21">#REF!</definedName>
    <definedName name="_44a">#REF!</definedName>
    <definedName name="_44b" localSheetId="21">#REF!</definedName>
    <definedName name="_44b">#REF!</definedName>
    <definedName name="_45">[1]Calculation!$AE$28</definedName>
    <definedName name="_49">[1]Calculation!#REF!</definedName>
    <definedName name="_58">[1]Calculation!#REF!</definedName>
    <definedName name="_A">[1]Calculation!$Z:$Z</definedName>
    <definedName name="_Act_occ">[1]Calculator!$L$37</definedName>
    <definedName name="_B">[1]Calculation!$AA:$AA</definedName>
    <definedName name="_Backup_eff">[1]Calculator!$L$91</definedName>
    <definedName name="_C">[1]Calculation!$AB:$AB</definedName>
    <definedName name="_cyl_loss">[1]Calculator!$L$34</definedName>
    <definedName name="_eshower">[1]Calculation!#REF!</definedName>
    <definedName name="_H1">[1]Calculator!$F$15</definedName>
    <definedName name="_H10">[1]Calculation!$AI:$AI</definedName>
    <definedName name="_H11">[1]Calculator!$F$27</definedName>
    <definedName name="_H12">[1]Calculator!$F$26</definedName>
    <definedName name="_H13">[1]Calculation!$AJ:$AJ</definedName>
    <definedName name="_H14">[1]Calculation!$AD$28</definedName>
    <definedName name="_H15">[1]Calculation!$AK:$AK</definedName>
    <definedName name="_H16">[1]Calculation!$AL:$AL</definedName>
    <definedName name="_H2">[1]Calculator!$F$16</definedName>
    <definedName name="_H3">[1]Calculator!$F$17</definedName>
    <definedName name="_H3a">[1]Calculator!$F$18</definedName>
    <definedName name="_H3b">[1]Calculation!$AI$14</definedName>
    <definedName name="_H4">[1]Calculation!$AI$15</definedName>
    <definedName name="_H5">[1]Calculation!$N:$N</definedName>
    <definedName name="_H6">[1]Calculator!$J$58</definedName>
    <definedName name="_H7">[1]Calculation!$AF:$AF</definedName>
    <definedName name="_H8">[1]Calculation!$AG$28</definedName>
    <definedName name="_H9">[1]Calculation!$AH:$AH</definedName>
    <definedName name="_HOT">[1]Calculator!$F$54</definedName>
    <definedName name="_IAM">[1]Calculator!$K$14</definedName>
    <definedName name="_IAM_L">[1]Calculator!$F$21</definedName>
    <definedName name="_IAM_T">[1]Calculator!$F$20</definedName>
    <definedName name="_K_Table">[1]Calculation!$B$86:$GA$96</definedName>
    <definedName name="_k1">[1]Calculation!$P:$P</definedName>
    <definedName name="_k2">[1]Calculation!$Q:$Q</definedName>
    <definedName name="_k3">[1]Calculation!$R:$R</definedName>
    <definedName name="_k4">[1]Calculation!$S:$S</definedName>
    <definedName name="_k5">[1]Calculation!$T:$T</definedName>
    <definedName name="_k6">[1]Calculation!$U:$U</definedName>
    <definedName name="_k7">[1]Calculation!$V:$V</definedName>
    <definedName name="_k8">[1]Calculation!$W:$W</definedName>
    <definedName name="_k9">[1]Calculation!$X:$X</definedName>
    <definedName name="_LAT">[1]Calculation!$F$12</definedName>
    <definedName name="_LAT_rad">[1]Calculation!$F$13</definedName>
    <definedName name="_Low">[1]Calculation!#REF!</definedName>
    <definedName name="_MCS">[1]Calculation!#REF!</definedName>
    <definedName name="_N">[1]Calculator!$F$37</definedName>
    <definedName name="_Orient">[1]Calculator!$F$49</definedName>
    <definedName name="_Overshade">[1]Calculator!$E$53</definedName>
    <definedName name="_p">[1]Calculation!#REF!</definedName>
    <definedName name="_Pitch">[1]Calculator!$F$50</definedName>
    <definedName name="_primary">[1]Calculation!#REF!</definedName>
    <definedName name="_Pump">[1]Calculation!#REF!</definedName>
    <definedName name="_Qs">[1]Calculation!$AM$28</definedName>
    <definedName name="_radians">[1]Calculation!$Y:$Y</definedName>
    <definedName name="_REGION">[1]Calculator!$F$51</definedName>
    <definedName name="_solar_saving">[1]Calculation!#REF!</definedName>
    <definedName name="_Standard_occ">[1]Calculator!$L$38</definedName>
    <definedName name="_TFA">[1]Calculator!$F$48</definedName>
    <definedName name="Ambient">[2]Sheet1!$I$2:$I$5</definedName>
    <definedName name="AUX">[1]Calculation!#REF!</definedName>
    <definedName name="Ceiling" localSheetId="21">'[3]U Value Calculator'!$K$116:$K$124</definedName>
    <definedName name="Ceiling">'U Value Calculator'!$K$116:$K$124</definedName>
    <definedName name="Doors" localSheetId="21">'[3]U Value Calculator'!$O$18:$O$26</definedName>
    <definedName name="Doors">'U Value Calculator'!$O$18:$O$26</definedName>
    <definedName name="emissions">[1]Calculation!#REF!</definedName>
    <definedName name="External_Wall" localSheetId="21">'[3]U Value Calculator'!$K$3:$K$88</definedName>
    <definedName name="External_Wall">'U Value Calculator'!$K$3:$K$88</definedName>
    <definedName name="Floors" localSheetId="21">'[3]U Value Calculator'!$W$45:$W$51</definedName>
    <definedName name="Floors">'U Value Calculator'!$W$45:$W$51</definedName>
    <definedName name="Flow">[2]Sheet1!$H$2:$H$6</definedName>
    <definedName name="FuelList">'[4]Price Comparison'!$B$53:$B$57</definedName>
    <definedName name="INS" localSheetId="21">#REF!</definedName>
    <definedName name="INS">#REF!</definedName>
    <definedName name="Insulation" localSheetId="21">'[3]U Value Calculator'!$W$52:$W$62</definedName>
    <definedName name="Insulation">'U Value Calculator'!$W$52:$W$62</definedName>
    <definedName name="Internal_Wall" localSheetId="21">'[3]U Value Calculator'!$K$89:$K$95</definedName>
    <definedName name="Internal_Wall">'U Value Calculator'!$K$89:$K$95</definedName>
    <definedName name="Mains_Gas" localSheetId="21">#REF!</definedName>
    <definedName name="Mains_Gas">#REF!</definedName>
    <definedName name="N" localSheetId="21">#REF!</definedName>
    <definedName name="N">#REF!</definedName>
    <definedName name="Power">[2]Sheet1!$G$2:$G$46</definedName>
    <definedName name="_xlnm.Print_Area" localSheetId="3">'Design Details'!$B$2:$I$42</definedName>
    <definedName name="_xlnm.Print_Area" localSheetId="26">'HP Rad sizing'!$A$1:$N$32</definedName>
    <definedName name="_xlnm.Print_Area" localSheetId="21">'MCS022 data'!$O$9:$AJ$65</definedName>
    <definedName name="Project">[1]Calculation!#REF!</definedName>
    <definedName name="PUMP" localSheetId="21">#REF!</definedName>
    <definedName name="PUMP">#REF!</definedName>
    <definedName name="Ratio">[5]Totals!$H$5:$H$19</definedName>
    <definedName name="Roof" localSheetId="21">'[3]U Value Calculator'!$K$96:$K$115</definedName>
    <definedName name="Roof">'U Value Calculator'!$K$96:$K$115</definedName>
    <definedName name="Roofs" localSheetId="21">'[3]U Value Calculator'!$W$35:$W$44</definedName>
    <definedName name="Roofs">'U Value Calculator'!$W$35:$W$44</definedName>
    <definedName name="Rooms" localSheetId="21">'[3]Design Details'!$Z$2:$Z$23</definedName>
    <definedName name="Rooms">'Design Details'!$AA$2:$AA$23</definedName>
    <definedName name="SEDBUK">[1]Calculation!#REF!</definedName>
    <definedName name="Surface_Finishes" localSheetId="21">'[3]U Value Calculator'!$W$29:$W$34</definedName>
    <definedName name="Surface_Finishes">'U Value Calculator'!$W$29:$W$34</definedName>
    <definedName name="Walls" localSheetId="21">'[3]U Value Calculator'!$W$2:$W$28</definedName>
    <definedName name="Walls">'U Value Calculator'!$W$2:$W$28</definedName>
    <definedName name="Windows" localSheetId="21">'[3]U Value Calculator'!$O$3:$O$17</definedName>
    <definedName name="Windows">'U Value Calculator'!$O$3:$O$17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31" i="49" l="1"/>
  <c r="F30" i="49"/>
  <c r="F29" i="49"/>
  <c r="I29" i="49" s="1"/>
  <c r="F28" i="49"/>
  <c r="I28" i="49" s="1"/>
  <c r="F27" i="49"/>
  <c r="F26" i="49"/>
  <c r="F25" i="49"/>
  <c r="F24" i="49"/>
  <c r="I24" i="49" s="1"/>
  <c r="F23" i="49"/>
  <c r="F22" i="49"/>
  <c r="F21" i="49"/>
  <c r="J21" i="49" s="1"/>
  <c r="F20" i="49"/>
  <c r="J20" i="49" s="1"/>
  <c r="F19" i="49"/>
  <c r="F18" i="49"/>
  <c r="F17" i="49"/>
  <c r="I17" i="49" s="1"/>
  <c r="F16" i="49"/>
  <c r="J16" i="49" s="1"/>
  <c r="F15" i="49"/>
  <c r="F14" i="49"/>
  <c r="F13" i="49"/>
  <c r="J13" i="49" s="1"/>
  <c r="F12" i="49"/>
  <c r="I12" i="49" s="1"/>
  <c r="F11" i="49"/>
  <c r="F10" i="49"/>
  <c r="F9" i="49"/>
  <c r="I9" i="49" s="1"/>
  <c r="F8" i="49"/>
  <c r="I8" i="49" s="1"/>
  <c r="H31" i="49"/>
  <c r="H30" i="49"/>
  <c r="H29" i="49"/>
  <c r="H28" i="49"/>
  <c r="H27" i="49"/>
  <c r="H26" i="49"/>
  <c r="H25" i="49"/>
  <c r="H24" i="49"/>
  <c r="H23" i="49"/>
  <c r="H22" i="49"/>
  <c r="H21" i="49"/>
  <c r="H20" i="49"/>
  <c r="H19" i="49"/>
  <c r="H18" i="49"/>
  <c r="H17" i="49"/>
  <c r="H16" i="49"/>
  <c r="H15" i="49"/>
  <c r="H14" i="49"/>
  <c r="H13" i="49"/>
  <c r="H12" i="49"/>
  <c r="H11" i="49"/>
  <c r="K11" i="49" s="1"/>
  <c r="H10" i="49"/>
  <c r="H9" i="49"/>
  <c r="H8" i="49"/>
  <c r="H7" i="49"/>
  <c r="H6" i="49"/>
  <c r="H5" i="49"/>
  <c r="H4" i="49"/>
  <c r="H2" i="49"/>
  <c r="G31" i="49"/>
  <c r="G30" i="49"/>
  <c r="G29" i="49"/>
  <c r="G28" i="49"/>
  <c r="G27" i="49"/>
  <c r="G26" i="49"/>
  <c r="G25" i="49"/>
  <c r="G24" i="49"/>
  <c r="G23" i="49"/>
  <c r="G22" i="49"/>
  <c r="G21" i="49"/>
  <c r="G20" i="49"/>
  <c r="G19" i="49"/>
  <c r="G18" i="49"/>
  <c r="G17" i="49"/>
  <c r="G16" i="49"/>
  <c r="G15" i="49"/>
  <c r="G14" i="49"/>
  <c r="G13" i="49"/>
  <c r="G12" i="49"/>
  <c r="G11" i="49"/>
  <c r="G10" i="49"/>
  <c r="G9" i="49"/>
  <c r="G8" i="49"/>
  <c r="G7" i="49"/>
  <c r="P7" i="49" s="1"/>
  <c r="G6" i="49"/>
  <c r="G5" i="49"/>
  <c r="G4" i="49"/>
  <c r="L4" i="49" s="1"/>
  <c r="G2" i="49"/>
  <c r="F7" i="49"/>
  <c r="I7" i="49" s="1"/>
  <c r="F6" i="49"/>
  <c r="I6" i="49" s="1"/>
  <c r="F5" i="49"/>
  <c r="F4" i="49"/>
  <c r="I4" i="49" s="1"/>
  <c r="F2" i="49"/>
  <c r="I2" i="49" s="1"/>
  <c r="E31" i="49"/>
  <c r="E30" i="49"/>
  <c r="E29" i="49"/>
  <c r="E28" i="49"/>
  <c r="E27" i="49"/>
  <c r="E26" i="49"/>
  <c r="E25" i="49"/>
  <c r="E24" i="49"/>
  <c r="E23" i="49"/>
  <c r="E22" i="49"/>
  <c r="E21" i="49"/>
  <c r="E20" i="49"/>
  <c r="E19" i="49"/>
  <c r="E18" i="49"/>
  <c r="E17" i="49"/>
  <c r="E16" i="49"/>
  <c r="E15" i="49"/>
  <c r="E14" i="49"/>
  <c r="E13" i="49"/>
  <c r="E12" i="49"/>
  <c r="E11" i="49"/>
  <c r="E10" i="49"/>
  <c r="E9" i="49"/>
  <c r="E8" i="49"/>
  <c r="E7" i="49"/>
  <c r="E6" i="49"/>
  <c r="E5" i="49"/>
  <c r="E4" i="49"/>
  <c r="E3" i="49"/>
  <c r="E2" i="49"/>
  <c r="D31" i="49"/>
  <c r="D30" i="49"/>
  <c r="D29" i="49"/>
  <c r="D28" i="49"/>
  <c r="D27" i="49"/>
  <c r="D26" i="49"/>
  <c r="D25" i="49"/>
  <c r="D24" i="49"/>
  <c r="D23" i="49"/>
  <c r="D22" i="49"/>
  <c r="D21" i="49"/>
  <c r="D20" i="49"/>
  <c r="D19" i="49"/>
  <c r="D18" i="49"/>
  <c r="D17" i="49"/>
  <c r="D16" i="49"/>
  <c r="D15" i="49"/>
  <c r="D14" i="49"/>
  <c r="D13" i="49"/>
  <c r="D12" i="49"/>
  <c r="D11" i="49"/>
  <c r="D10" i="49"/>
  <c r="D9" i="49"/>
  <c r="D8" i="49"/>
  <c r="D7" i="49"/>
  <c r="D6" i="49"/>
  <c r="D5" i="49"/>
  <c r="D4" i="49"/>
  <c r="D2" i="49"/>
  <c r="C31" i="49"/>
  <c r="C30" i="49"/>
  <c r="C29" i="49"/>
  <c r="C28" i="49"/>
  <c r="C27" i="49"/>
  <c r="C26" i="49"/>
  <c r="C25" i="49"/>
  <c r="C24" i="49"/>
  <c r="C23" i="49"/>
  <c r="C22" i="49"/>
  <c r="C21" i="49"/>
  <c r="C20" i="49"/>
  <c r="C19" i="49"/>
  <c r="C18" i="49"/>
  <c r="C17" i="49"/>
  <c r="C16" i="49"/>
  <c r="C15" i="49"/>
  <c r="C14" i="49"/>
  <c r="C13" i="49"/>
  <c r="C12" i="49"/>
  <c r="C11" i="49"/>
  <c r="C10" i="49"/>
  <c r="C9" i="49"/>
  <c r="C8" i="49"/>
  <c r="C7" i="49"/>
  <c r="C6" i="49"/>
  <c r="C5" i="49"/>
  <c r="C4" i="49"/>
  <c r="C2" i="49"/>
  <c r="C3" i="49"/>
  <c r="D3" i="49"/>
  <c r="F3" i="49"/>
  <c r="I3" i="49" s="1"/>
  <c r="G3" i="49"/>
  <c r="P3" i="49" s="1"/>
  <c r="H3" i="49"/>
  <c r="K3" i="49"/>
  <c r="M4" i="49"/>
  <c r="K4" i="49"/>
  <c r="P4" i="49"/>
  <c r="I5" i="49"/>
  <c r="P5" i="49"/>
  <c r="K5" i="49"/>
  <c r="J5" i="49"/>
  <c r="M5" i="49"/>
  <c r="P6" i="49"/>
  <c r="K6" i="49"/>
  <c r="L6" i="49"/>
  <c r="K7" i="49"/>
  <c r="M7" i="49"/>
  <c r="M8" i="49"/>
  <c r="K8" i="49"/>
  <c r="L8" i="49"/>
  <c r="P8" i="49"/>
  <c r="P9" i="49"/>
  <c r="J9" i="49"/>
  <c r="K9" i="49"/>
  <c r="M9" i="49"/>
  <c r="M10" i="49"/>
  <c r="P10" i="49"/>
  <c r="K10" i="49"/>
  <c r="I10" i="49"/>
  <c r="J10" i="49"/>
  <c r="L10" i="49"/>
  <c r="I11" i="49"/>
  <c r="P11" i="49"/>
  <c r="J11" i="49"/>
  <c r="M11" i="49"/>
  <c r="P12" i="49"/>
  <c r="K12" i="49"/>
  <c r="L12" i="49"/>
  <c r="I13" i="49"/>
  <c r="P13" i="49"/>
  <c r="K13" i="49"/>
  <c r="M13" i="49"/>
  <c r="M14" i="49"/>
  <c r="K14" i="49"/>
  <c r="I14" i="49"/>
  <c r="J14" i="49"/>
  <c r="L14" i="49"/>
  <c r="P14" i="49"/>
  <c r="I15" i="49"/>
  <c r="P15" i="49"/>
  <c r="K15" i="49"/>
  <c r="J15" i="49"/>
  <c r="M15" i="49"/>
  <c r="N15" i="49"/>
  <c r="M16" i="49"/>
  <c r="K16" i="49"/>
  <c r="L16" i="49"/>
  <c r="P16" i="49"/>
  <c r="P17" i="49"/>
  <c r="K17" i="49"/>
  <c r="N17" i="49"/>
  <c r="P18" i="49"/>
  <c r="K18" i="49"/>
  <c r="I18" i="49"/>
  <c r="J18" i="49"/>
  <c r="L18" i="49"/>
  <c r="I19" i="49"/>
  <c r="P19" i="49"/>
  <c r="K19" i="49"/>
  <c r="O19" i="49"/>
  <c r="M20" i="49"/>
  <c r="K20" i="49"/>
  <c r="I20" i="49"/>
  <c r="P20" i="49"/>
  <c r="L21" i="49"/>
  <c r="I21" i="49"/>
  <c r="P21" i="49"/>
  <c r="K21" i="49"/>
  <c r="M22" i="49"/>
  <c r="K22" i="49"/>
  <c r="I22" i="49"/>
  <c r="J22" i="49"/>
  <c r="P22" i="49"/>
  <c r="J23" i="49"/>
  <c r="P23" i="49"/>
  <c r="K23" i="49"/>
  <c r="O23" i="49"/>
  <c r="M24" i="49"/>
  <c r="K24" i="49"/>
  <c r="J24" i="49"/>
  <c r="L24" i="49"/>
  <c r="P24" i="49"/>
  <c r="L25" i="49"/>
  <c r="J25" i="49"/>
  <c r="P25" i="49"/>
  <c r="K25" i="49"/>
  <c r="M26" i="49"/>
  <c r="K26" i="49"/>
  <c r="I26" i="49"/>
  <c r="J26" i="49"/>
  <c r="L26" i="49"/>
  <c r="P26" i="49"/>
  <c r="I27" i="49"/>
  <c r="P27" i="49"/>
  <c r="K27" i="49"/>
  <c r="O27" i="49"/>
  <c r="P28" i="49"/>
  <c r="K28" i="49"/>
  <c r="J28" i="49"/>
  <c r="P29" i="49"/>
  <c r="K29" i="49"/>
  <c r="J29" i="49"/>
  <c r="P30" i="49"/>
  <c r="K30" i="49"/>
  <c r="I30" i="49"/>
  <c r="J30" i="49"/>
  <c r="I31" i="49"/>
  <c r="P31" i="49"/>
  <c r="K31" i="49"/>
  <c r="O31" i="49"/>
  <c r="P2" i="49"/>
  <c r="L1" i="49"/>
  <c r="M1" i="49"/>
  <c r="N1" i="49"/>
  <c r="O1" i="49"/>
  <c r="P1" i="49"/>
  <c r="B4" i="49"/>
  <c r="B6" i="49"/>
  <c r="B8" i="49"/>
  <c r="B9" i="49"/>
  <c r="B11" i="49"/>
  <c r="B12" i="49"/>
  <c r="B13" i="49"/>
  <c r="B15" i="49"/>
  <c r="B16" i="49"/>
  <c r="B17" i="49"/>
  <c r="B18" i="49"/>
  <c r="B19" i="49"/>
  <c r="B20" i="49"/>
  <c r="B21" i="49"/>
  <c r="B22" i="49"/>
  <c r="B23" i="49"/>
  <c r="B24" i="49"/>
  <c r="B25" i="49"/>
  <c r="B26" i="49"/>
  <c r="B27" i="49"/>
  <c r="B28" i="49"/>
  <c r="B29" i="49"/>
  <c r="B30" i="49"/>
  <c r="M3" i="49" l="1"/>
  <c r="I16" i="49"/>
  <c r="J12" i="49"/>
  <c r="J8" i="49"/>
  <c r="J6" i="49"/>
  <c r="J7" i="49"/>
  <c r="J3" i="49"/>
  <c r="M17" i="49"/>
  <c r="L28" i="49"/>
  <c r="N2" i="49"/>
  <c r="L29" i="49"/>
  <c r="M28" i="49"/>
  <c r="M18" i="49"/>
  <c r="N3" i="49"/>
  <c r="J4" i="49"/>
  <c r="L20" i="49"/>
  <c r="L30" i="49"/>
  <c r="N19" i="49"/>
  <c r="M12" i="49"/>
  <c r="O11" i="49"/>
  <c r="L5" i="49"/>
  <c r="L9" i="49"/>
  <c r="L13" i="49"/>
  <c r="L17" i="49"/>
  <c r="N5" i="49"/>
  <c r="N31" i="49"/>
  <c r="O2" i="49"/>
  <c r="L31" i="49"/>
  <c r="M30" i="49"/>
  <c r="N27" i="49"/>
  <c r="N23" i="49"/>
  <c r="N11" i="49"/>
  <c r="L7" i="49"/>
  <c r="M6" i="49"/>
  <c r="L3" i="49"/>
  <c r="L22" i="49"/>
  <c r="M2" i="49"/>
  <c r="K2" i="49" s="1"/>
  <c r="L27" i="49"/>
  <c r="L23" i="49"/>
  <c r="O15" i="49"/>
  <c r="L11" i="49"/>
  <c r="L15" i="49"/>
  <c r="L19" i="49"/>
  <c r="N29" i="49"/>
  <c r="N25" i="49"/>
  <c r="N21" i="49"/>
  <c r="O17" i="49"/>
  <c r="N13" i="49"/>
  <c r="N9" i="49"/>
  <c r="O3" i="49"/>
  <c r="N7" i="49"/>
  <c r="O13" i="49"/>
  <c r="O9" i="49"/>
  <c r="O29" i="49"/>
  <c r="O21" i="49"/>
  <c r="O25" i="49"/>
  <c r="O7" i="49"/>
  <c r="O5" i="49"/>
  <c r="J27" i="49"/>
  <c r="J19" i="49"/>
  <c r="J17" i="49"/>
  <c r="J31" i="49"/>
  <c r="O30" i="49"/>
  <c r="M27" i="49"/>
  <c r="I25" i="49"/>
  <c r="I23" i="49"/>
  <c r="O22" i="49"/>
  <c r="M21" i="49"/>
  <c r="M19" i="49"/>
  <c r="O18" i="49"/>
  <c r="O16" i="49"/>
  <c r="O14" i="49"/>
  <c r="O12" i="49"/>
  <c r="O10" i="49"/>
  <c r="O8" i="49"/>
  <c r="O6" i="49"/>
  <c r="O4" i="49"/>
  <c r="M31" i="49"/>
  <c r="M29" i="49"/>
  <c r="O28" i="49"/>
  <c r="O26" i="49"/>
  <c r="M25" i="49"/>
  <c r="O24" i="49"/>
  <c r="M23" i="49"/>
  <c r="O20" i="49"/>
  <c r="N30" i="49"/>
  <c r="N28" i="49"/>
  <c r="N26" i="49"/>
  <c r="N24" i="49"/>
  <c r="N22" i="49"/>
  <c r="N20" i="49"/>
  <c r="N18" i="49"/>
  <c r="N16" i="49"/>
  <c r="N14" i="49"/>
  <c r="N12" i="49"/>
  <c r="N10" i="49"/>
  <c r="N8" i="49"/>
  <c r="N6" i="49"/>
  <c r="N4" i="49"/>
  <c r="J2" i="49"/>
  <c r="L2" i="49" s="1"/>
  <c r="I116" i="5" l="1"/>
  <c r="I115" i="5"/>
  <c r="I114" i="5"/>
  <c r="I113" i="5"/>
  <c r="I112" i="5"/>
  <c r="I111" i="5"/>
  <c r="I110" i="5"/>
  <c r="I109" i="5"/>
  <c r="I108" i="5"/>
  <c r="I107" i="5"/>
  <c r="I106" i="5"/>
  <c r="I105" i="5"/>
  <c r="I104" i="5"/>
  <c r="I103" i="5"/>
  <c r="I102" i="5"/>
  <c r="I101" i="5"/>
  <c r="I100" i="5"/>
  <c r="I99" i="5"/>
  <c r="I98" i="5"/>
  <c r="I97" i="5"/>
  <c r="I96" i="5"/>
  <c r="I95" i="5"/>
  <c r="I94" i="5"/>
  <c r="I93" i="5"/>
  <c r="I91" i="5"/>
  <c r="I90" i="5"/>
  <c r="I89" i="5"/>
  <c r="H116" i="5"/>
  <c r="H115" i="5"/>
  <c r="H114" i="5"/>
  <c r="H113" i="5"/>
  <c r="H112" i="5"/>
  <c r="H111" i="5"/>
  <c r="H110" i="5"/>
  <c r="H109" i="5"/>
  <c r="H108" i="5"/>
  <c r="H107" i="5"/>
  <c r="H106" i="5"/>
  <c r="H105" i="5"/>
  <c r="H104" i="5"/>
  <c r="H103" i="5"/>
  <c r="H102" i="5"/>
  <c r="H101" i="5"/>
  <c r="H100" i="5"/>
  <c r="H99" i="5"/>
  <c r="H98" i="5"/>
  <c r="H97" i="5"/>
  <c r="H96" i="5"/>
  <c r="H95" i="5"/>
  <c r="H94" i="5"/>
  <c r="H93" i="5"/>
  <c r="H91" i="5"/>
  <c r="H90" i="5"/>
  <c r="H89" i="5"/>
  <c r="B116" i="5"/>
  <c r="B31" i="49" s="1"/>
  <c r="B115" i="5"/>
  <c r="E115" i="5" s="1"/>
  <c r="D4" i="129" s="1"/>
  <c r="B114" i="5"/>
  <c r="E114" i="5" s="1"/>
  <c r="D4" i="130" s="1"/>
  <c r="B113" i="5"/>
  <c r="E113" i="5" s="1"/>
  <c r="D4" i="131" s="1"/>
  <c r="B112" i="5"/>
  <c r="E112" i="5" s="1"/>
  <c r="D4" i="132" s="1"/>
  <c r="B111" i="5"/>
  <c r="E111" i="5" s="1"/>
  <c r="D4" i="118" s="1"/>
  <c r="B110" i="5"/>
  <c r="B109" i="5"/>
  <c r="B108" i="5"/>
  <c r="E108" i="5" s="1"/>
  <c r="D4" i="121" s="1"/>
  <c r="B107" i="5"/>
  <c r="E107" i="5" s="1"/>
  <c r="D4" i="122" s="1"/>
  <c r="B106" i="5"/>
  <c r="E106" i="5" s="1"/>
  <c r="D4" i="123" s="1"/>
  <c r="B105" i="5"/>
  <c r="E105" i="5" s="1"/>
  <c r="D4" i="124" s="1"/>
  <c r="B104" i="5"/>
  <c r="E104" i="5" s="1"/>
  <c r="D4" i="125" s="1"/>
  <c r="B103" i="5"/>
  <c r="E103" i="5" s="1"/>
  <c r="D4" i="126" s="1"/>
  <c r="B102" i="5"/>
  <c r="E102" i="5" s="1"/>
  <c r="D4" i="127" s="1"/>
  <c r="B101" i="5"/>
  <c r="B100" i="5"/>
  <c r="E100" i="5" s="1"/>
  <c r="D4" i="114" s="1"/>
  <c r="B99" i="5"/>
  <c r="B14" i="49" s="1"/>
  <c r="B98" i="5"/>
  <c r="E98" i="5" s="1"/>
  <c r="D4" i="101" s="1"/>
  <c r="B97" i="5"/>
  <c r="E97" i="5" s="1"/>
  <c r="D4" i="102" s="1"/>
  <c r="B96" i="5"/>
  <c r="E96" i="5" s="1"/>
  <c r="D4" i="103" s="1"/>
  <c r="B95" i="5"/>
  <c r="B94" i="5"/>
  <c r="B93" i="5"/>
  <c r="G93" i="5" s="1"/>
  <c r="G2" i="106" s="1"/>
  <c r="B92" i="5"/>
  <c r="B91" i="5"/>
  <c r="B90" i="5"/>
  <c r="B89" i="5"/>
  <c r="B88" i="5"/>
  <c r="E89" i="5"/>
  <c r="D4" i="110" s="1"/>
  <c r="G89" i="5"/>
  <c r="G2" i="110" s="1"/>
  <c r="E91" i="5"/>
  <c r="D4" i="108" s="1"/>
  <c r="G91" i="5"/>
  <c r="G2" i="108" s="1"/>
  <c r="E94" i="5"/>
  <c r="D4" i="105" s="1"/>
  <c r="G94" i="5"/>
  <c r="G2" i="105" s="1"/>
  <c r="G96" i="5"/>
  <c r="G2" i="103" s="1"/>
  <c r="G97" i="5"/>
  <c r="G2" i="102" s="1"/>
  <c r="G98" i="5"/>
  <c r="G2" i="101" s="1"/>
  <c r="G100" i="5"/>
  <c r="G2" i="114" s="1"/>
  <c r="E101" i="5"/>
  <c r="D4" i="113" s="1"/>
  <c r="G102" i="5"/>
  <c r="G2" i="127" s="1"/>
  <c r="G103" i="5"/>
  <c r="G2" i="126" s="1"/>
  <c r="G104" i="5"/>
  <c r="G2" i="125" s="1"/>
  <c r="G105" i="5"/>
  <c r="G2" i="124" s="1"/>
  <c r="E109" i="5"/>
  <c r="D4" i="120" s="1"/>
  <c r="E110" i="5"/>
  <c r="D4" i="119" s="1"/>
  <c r="G110" i="5"/>
  <c r="G2" i="119" s="1"/>
  <c r="G112" i="5"/>
  <c r="G2" i="132" s="1"/>
  <c r="G113" i="5"/>
  <c r="G2" i="131" s="1"/>
  <c r="G114" i="5"/>
  <c r="G2" i="130" s="1"/>
  <c r="G115" i="5"/>
  <c r="G2" i="129" s="1"/>
  <c r="E95" i="5" l="1"/>
  <c r="D4" i="104" s="1"/>
  <c r="B10" i="49"/>
  <c r="G95" i="5"/>
  <c r="G2" i="104" s="1"/>
  <c r="E99" i="5"/>
  <c r="D4" i="100" s="1"/>
  <c r="G99" i="5"/>
  <c r="G2" i="100" s="1"/>
  <c r="E92" i="5"/>
  <c r="D4" i="107" s="1"/>
  <c r="B7" i="49"/>
  <c r="E88" i="5"/>
  <c r="B3" i="49"/>
  <c r="G88" i="5"/>
  <c r="G116" i="5"/>
  <c r="G2" i="128" s="1"/>
  <c r="E116" i="5"/>
  <c r="D4" i="128" s="1"/>
  <c r="E90" i="5"/>
  <c r="D4" i="109" s="1"/>
  <c r="B5" i="49"/>
  <c r="G90" i="5"/>
  <c r="G2" i="109" s="1"/>
  <c r="G109" i="5"/>
  <c r="G2" i="120" s="1"/>
  <c r="G108" i="5"/>
  <c r="G2" i="121" s="1"/>
  <c r="G107" i="5"/>
  <c r="G2" i="122" s="1"/>
  <c r="G106" i="5"/>
  <c r="G2" i="123" s="1"/>
  <c r="G101" i="5"/>
  <c r="G2" i="113" s="1"/>
  <c r="G111" i="5"/>
  <c r="G2" i="118" s="1"/>
  <c r="E93" i="5"/>
  <c r="D4" i="106" s="1"/>
  <c r="I61" i="128" l="1"/>
  <c r="G61" i="128"/>
  <c r="J59" i="128"/>
  <c r="I59" i="128"/>
  <c r="G59" i="128"/>
  <c r="J58" i="128"/>
  <c r="I58" i="128"/>
  <c r="G58" i="128"/>
  <c r="J57" i="128"/>
  <c r="I57" i="128"/>
  <c r="G57" i="128"/>
  <c r="J56" i="128"/>
  <c r="I56" i="128"/>
  <c r="G56" i="128"/>
  <c r="S55" i="128"/>
  <c r="S54" i="128"/>
  <c r="I54" i="128"/>
  <c r="G54" i="128"/>
  <c r="S53" i="128"/>
  <c r="I53" i="128"/>
  <c r="G53" i="128"/>
  <c r="S52" i="128"/>
  <c r="I52" i="128"/>
  <c r="G52" i="128"/>
  <c r="U51" i="128"/>
  <c r="T51" i="128"/>
  <c r="T53" i="128" s="1"/>
  <c r="S51" i="128"/>
  <c r="I51" i="128"/>
  <c r="G51" i="128"/>
  <c r="I49" i="128"/>
  <c r="G49" i="128"/>
  <c r="I48" i="128"/>
  <c r="G48" i="128"/>
  <c r="I47" i="128"/>
  <c r="G47" i="128"/>
  <c r="I46" i="128"/>
  <c r="G46" i="128"/>
  <c r="I44" i="128"/>
  <c r="G44" i="128"/>
  <c r="I43" i="128"/>
  <c r="G43" i="128"/>
  <c r="I42" i="128"/>
  <c r="G42" i="128"/>
  <c r="I41" i="128"/>
  <c r="G41" i="128"/>
  <c r="I40" i="128"/>
  <c r="G40" i="128"/>
  <c r="I39" i="128"/>
  <c r="G39" i="128"/>
  <c r="I38" i="128"/>
  <c r="G38" i="128"/>
  <c r="I36" i="128"/>
  <c r="E35" i="128"/>
  <c r="G35" i="128" s="1"/>
  <c r="C35" i="128"/>
  <c r="E34" i="128"/>
  <c r="C34" i="128"/>
  <c r="G34" i="128" s="1"/>
  <c r="G36" i="128" s="1"/>
  <c r="J32" i="128"/>
  <c r="I32" i="128" a="1"/>
  <c r="I32" i="128" s="1"/>
  <c r="G31" i="128"/>
  <c r="G30" i="128"/>
  <c r="G29" i="128"/>
  <c r="G32" i="128" s="1"/>
  <c r="I27" i="128"/>
  <c r="G26" i="128"/>
  <c r="G25" i="128"/>
  <c r="G24" i="128"/>
  <c r="G27" i="128" s="1"/>
  <c r="O23" i="128"/>
  <c r="M23" i="128"/>
  <c r="J22" i="128"/>
  <c r="G22" i="128"/>
  <c r="D22" i="128"/>
  <c r="B22" i="128"/>
  <c r="J21" i="128"/>
  <c r="G21" i="128"/>
  <c r="D21" i="128"/>
  <c r="B21" i="128"/>
  <c r="J20" i="128"/>
  <c r="G20" i="128"/>
  <c r="D20" i="128"/>
  <c r="B20" i="128"/>
  <c r="M19" i="128"/>
  <c r="I18" i="128"/>
  <c r="I17" i="128"/>
  <c r="I16" i="128"/>
  <c r="I15" i="128"/>
  <c r="I14" i="128"/>
  <c r="I12" i="128"/>
  <c r="I11" i="128"/>
  <c r="I10" i="128"/>
  <c r="R8" i="128"/>
  <c r="S4" i="128"/>
  <c r="G4" i="128"/>
  <c r="J61" i="128"/>
  <c r="S3" i="128"/>
  <c r="I61" i="129"/>
  <c r="G61" i="129"/>
  <c r="J59" i="129"/>
  <c r="I59" i="129"/>
  <c r="G59" i="129"/>
  <c r="J58" i="129"/>
  <c r="I58" i="129"/>
  <c r="G58" i="129"/>
  <c r="J57" i="129"/>
  <c r="I57" i="129"/>
  <c r="G57" i="129"/>
  <c r="J56" i="129"/>
  <c r="I56" i="129"/>
  <c r="G56" i="129"/>
  <c r="S55" i="129"/>
  <c r="S54" i="129"/>
  <c r="I54" i="129"/>
  <c r="G54" i="129"/>
  <c r="S53" i="129"/>
  <c r="I53" i="129"/>
  <c r="G53" i="129"/>
  <c r="S52" i="129"/>
  <c r="I52" i="129"/>
  <c r="G52" i="129"/>
  <c r="U51" i="129"/>
  <c r="J32" i="129" s="1"/>
  <c r="T51" i="129"/>
  <c r="T53" i="129" s="1"/>
  <c r="S51" i="129"/>
  <c r="I51" i="129"/>
  <c r="G51" i="129"/>
  <c r="I49" i="129"/>
  <c r="G49" i="129"/>
  <c r="I48" i="129"/>
  <c r="G48" i="129"/>
  <c r="I47" i="129"/>
  <c r="G47" i="129"/>
  <c r="I46" i="129"/>
  <c r="G46" i="129"/>
  <c r="I44" i="129"/>
  <c r="G44" i="129"/>
  <c r="I43" i="129"/>
  <c r="G43" i="129"/>
  <c r="I42" i="129"/>
  <c r="G42" i="129"/>
  <c r="I41" i="129"/>
  <c r="G41" i="129"/>
  <c r="I40" i="129"/>
  <c r="G40" i="129"/>
  <c r="I39" i="129"/>
  <c r="G39" i="129"/>
  <c r="I38" i="129"/>
  <c r="G38" i="129"/>
  <c r="I36" i="129"/>
  <c r="E35" i="129"/>
  <c r="G35" i="129" s="1"/>
  <c r="C35" i="129"/>
  <c r="E34" i="129"/>
  <c r="C34" i="129"/>
  <c r="G34" i="129" s="1"/>
  <c r="G36" i="129" s="1"/>
  <c r="I32" i="129" a="1"/>
  <c r="I32" i="129" s="1"/>
  <c r="G31" i="129"/>
  <c r="G30" i="129"/>
  <c r="G29" i="129"/>
  <c r="G32" i="129" s="1"/>
  <c r="I27" i="129"/>
  <c r="G26" i="129"/>
  <c r="G25" i="129"/>
  <c r="G24" i="129"/>
  <c r="G27" i="129" s="1"/>
  <c r="O23" i="129"/>
  <c r="M23" i="129"/>
  <c r="J22" i="129"/>
  <c r="G22" i="129"/>
  <c r="D22" i="129"/>
  <c r="B22" i="129"/>
  <c r="J21" i="129"/>
  <c r="G21" i="129"/>
  <c r="D21" i="129"/>
  <c r="B21" i="129"/>
  <c r="J20" i="129"/>
  <c r="G20" i="129"/>
  <c r="D20" i="129"/>
  <c r="B20" i="129"/>
  <c r="M19" i="129"/>
  <c r="I18" i="129"/>
  <c r="I17" i="129"/>
  <c r="I16" i="129"/>
  <c r="I15" i="129"/>
  <c r="I14" i="129"/>
  <c r="I12" i="129"/>
  <c r="I11" i="129"/>
  <c r="I10" i="129"/>
  <c r="R8" i="129"/>
  <c r="S4" i="129"/>
  <c r="G4" i="129"/>
  <c r="J61" i="129"/>
  <c r="S3" i="129"/>
  <c r="I61" i="130"/>
  <c r="G61" i="130"/>
  <c r="J59" i="130"/>
  <c r="I59" i="130"/>
  <c r="G59" i="130"/>
  <c r="J58" i="130"/>
  <c r="I58" i="130"/>
  <c r="G58" i="130"/>
  <c r="J57" i="130"/>
  <c r="I57" i="130"/>
  <c r="G57" i="130"/>
  <c r="J56" i="130"/>
  <c r="I56" i="130"/>
  <c r="G56" i="130"/>
  <c r="S55" i="130"/>
  <c r="S54" i="130"/>
  <c r="I54" i="130"/>
  <c r="G54" i="130"/>
  <c r="S53" i="130"/>
  <c r="I53" i="130"/>
  <c r="G53" i="130"/>
  <c r="S52" i="130"/>
  <c r="I52" i="130"/>
  <c r="G52" i="130"/>
  <c r="U51" i="130"/>
  <c r="J32" i="130" s="1"/>
  <c r="T51" i="130"/>
  <c r="T53" i="130" s="1"/>
  <c r="S51" i="130"/>
  <c r="I51" i="130"/>
  <c r="G51" i="130"/>
  <c r="I49" i="130"/>
  <c r="G49" i="130"/>
  <c r="I48" i="130"/>
  <c r="G48" i="130"/>
  <c r="I47" i="130"/>
  <c r="G47" i="130"/>
  <c r="I46" i="130"/>
  <c r="G46" i="130"/>
  <c r="I44" i="130"/>
  <c r="G44" i="130"/>
  <c r="I43" i="130"/>
  <c r="G43" i="130"/>
  <c r="I42" i="130"/>
  <c r="G42" i="130"/>
  <c r="I41" i="130"/>
  <c r="G41" i="130"/>
  <c r="I40" i="130"/>
  <c r="G40" i="130"/>
  <c r="I39" i="130"/>
  <c r="G39" i="130"/>
  <c r="I38" i="130"/>
  <c r="G38" i="130"/>
  <c r="I36" i="130"/>
  <c r="E35" i="130"/>
  <c r="G35" i="130" s="1"/>
  <c r="C35" i="130"/>
  <c r="E34" i="130"/>
  <c r="C34" i="130"/>
  <c r="G34" i="130" s="1"/>
  <c r="G36" i="130" s="1"/>
  <c r="I32" i="130" a="1"/>
  <c r="I32" i="130" s="1"/>
  <c r="G31" i="130"/>
  <c r="G30" i="130"/>
  <c r="G29" i="130"/>
  <c r="G32" i="130" s="1"/>
  <c r="I27" i="130"/>
  <c r="G26" i="130"/>
  <c r="G25" i="130"/>
  <c r="G24" i="130"/>
  <c r="G27" i="130" s="1"/>
  <c r="O23" i="130"/>
  <c r="M23" i="130"/>
  <c r="J22" i="130"/>
  <c r="G22" i="130"/>
  <c r="D22" i="130"/>
  <c r="B22" i="130"/>
  <c r="J21" i="130"/>
  <c r="G21" i="130"/>
  <c r="D21" i="130"/>
  <c r="B21" i="130"/>
  <c r="J20" i="130"/>
  <c r="G20" i="130"/>
  <c r="D20" i="130"/>
  <c r="B20" i="130"/>
  <c r="M19" i="130"/>
  <c r="I18" i="130"/>
  <c r="I17" i="130"/>
  <c r="I16" i="130"/>
  <c r="I15" i="130"/>
  <c r="I14" i="130"/>
  <c r="I12" i="130"/>
  <c r="I11" i="130"/>
  <c r="G4" i="130" s="1"/>
  <c r="I10" i="130"/>
  <c r="R8" i="130"/>
  <c r="I20" i="130" s="1"/>
  <c r="S4" i="130"/>
  <c r="S3" i="130"/>
  <c r="I61" i="131"/>
  <c r="G61" i="131"/>
  <c r="J59" i="131"/>
  <c r="I59" i="131"/>
  <c r="G59" i="131"/>
  <c r="J58" i="131"/>
  <c r="I58" i="131"/>
  <c r="G58" i="131"/>
  <c r="J57" i="131"/>
  <c r="I57" i="131"/>
  <c r="G57" i="131"/>
  <c r="J56" i="131"/>
  <c r="I56" i="131"/>
  <c r="G56" i="131"/>
  <c r="S55" i="131"/>
  <c r="S54" i="131"/>
  <c r="I54" i="131"/>
  <c r="G54" i="131"/>
  <c r="S53" i="131"/>
  <c r="I53" i="131"/>
  <c r="G53" i="131"/>
  <c r="S52" i="131"/>
  <c r="I52" i="131"/>
  <c r="G52" i="131"/>
  <c r="U51" i="131"/>
  <c r="J32" i="131" s="1"/>
  <c r="T51" i="131"/>
  <c r="T53" i="131" s="1"/>
  <c r="S51" i="131"/>
  <c r="I51" i="131"/>
  <c r="G51" i="131"/>
  <c r="I49" i="131"/>
  <c r="G49" i="131"/>
  <c r="I48" i="131"/>
  <c r="G48" i="131"/>
  <c r="I47" i="131"/>
  <c r="G47" i="131"/>
  <c r="I46" i="131"/>
  <c r="G46" i="131"/>
  <c r="I44" i="131"/>
  <c r="G44" i="131"/>
  <c r="I43" i="131"/>
  <c r="G43" i="131"/>
  <c r="I42" i="131"/>
  <c r="G42" i="131"/>
  <c r="I41" i="131"/>
  <c r="G41" i="131"/>
  <c r="I40" i="131"/>
  <c r="G40" i="131"/>
  <c r="I39" i="131"/>
  <c r="G39" i="131"/>
  <c r="I38" i="131"/>
  <c r="G38" i="131"/>
  <c r="I36" i="131"/>
  <c r="E35" i="131"/>
  <c r="G35" i="131" s="1"/>
  <c r="C35" i="131"/>
  <c r="E34" i="131"/>
  <c r="C34" i="131"/>
  <c r="G34" i="131" s="1"/>
  <c r="G36" i="131" s="1"/>
  <c r="I32" i="131" a="1"/>
  <c r="I32" i="131" s="1"/>
  <c r="G31" i="131"/>
  <c r="G30" i="131"/>
  <c r="G29" i="131"/>
  <c r="G32" i="131" s="1"/>
  <c r="I27" i="131"/>
  <c r="G26" i="131"/>
  <c r="G25" i="131"/>
  <c r="G24" i="131"/>
  <c r="G27" i="131" s="1"/>
  <c r="O23" i="131"/>
  <c r="M23" i="131"/>
  <c r="J22" i="131"/>
  <c r="G22" i="131"/>
  <c r="D22" i="131"/>
  <c r="B22" i="131"/>
  <c r="J21" i="131"/>
  <c r="G21" i="131"/>
  <c r="D21" i="131"/>
  <c r="B21" i="131"/>
  <c r="J20" i="131"/>
  <c r="G20" i="131"/>
  <c r="D20" i="131"/>
  <c r="B20" i="131"/>
  <c r="M19" i="131"/>
  <c r="I18" i="131"/>
  <c r="I17" i="131"/>
  <c r="I16" i="131"/>
  <c r="I15" i="131"/>
  <c r="I14" i="131"/>
  <c r="I12" i="131"/>
  <c r="I11" i="131"/>
  <c r="I10" i="131"/>
  <c r="R8" i="131"/>
  <c r="S4" i="131"/>
  <c r="G4" i="131"/>
  <c r="J61" i="131"/>
  <c r="S3" i="131"/>
  <c r="I61" i="132"/>
  <c r="G61" i="132"/>
  <c r="J59" i="132"/>
  <c r="I59" i="132"/>
  <c r="G59" i="132"/>
  <c r="J58" i="132"/>
  <c r="I58" i="132"/>
  <c r="G58" i="132"/>
  <c r="J57" i="132"/>
  <c r="I57" i="132"/>
  <c r="G57" i="132"/>
  <c r="J56" i="132"/>
  <c r="I56" i="132"/>
  <c r="G56" i="132"/>
  <c r="S55" i="132"/>
  <c r="S54" i="132"/>
  <c r="I54" i="132"/>
  <c r="G54" i="132"/>
  <c r="S53" i="132"/>
  <c r="I53" i="132"/>
  <c r="G53" i="132"/>
  <c r="S52" i="132"/>
  <c r="I52" i="132"/>
  <c r="G52" i="132"/>
  <c r="U51" i="132"/>
  <c r="J32" i="132" s="1"/>
  <c r="T51" i="132"/>
  <c r="T53" i="132" s="1"/>
  <c r="S51" i="132"/>
  <c r="I51" i="132"/>
  <c r="G51" i="132"/>
  <c r="I49" i="132"/>
  <c r="G49" i="132"/>
  <c r="I48" i="132"/>
  <c r="G48" i="132"/>
  <c r="I47" i="132"/>
  <c r="G47" i="132"/>
  <c r="I46" i="132"/>
  <c r="G46" i="132"/>
  <c r="I44" i="132"/>
  <c r="G44" i="132"/>
  <c r="I43" i="132"/>
  <c r="G43" i="132"/>
  <c r="I42" i="132"/>
  <c r="G42" i="132"/>
  <c r="I41" i="132"/>
  <c r="G41" i="132"/>
  <c r="I40" i="132"/>
  <c r="G40" i="132"/>
  <c r="I39" i="132"/>
  <c r="G39" i="132"/>
  <c r="I38" i="132"/>
  <c r="G38" i="132"/>
  <c r="I36" i="132"/>
  <c r="E35" i="132"/>
  <c r="G35" i="132" s="1"/>
  <c r="C35" i="132"/>
  <c r="E34" i="132"/>
  <c r="C34" i="132"/>
  <c r="G34" i="132" s="1"/>
  <c r="G36" i="132" s="1"/>
  <c r="I32" i="132" a="1"/>
  <c r="I32" i="132" s="1"/>
  <c r="G31" i="132"/>
  <c r="G30" i="132"/>
  <c r="G29" i="132"/>
  <c r="G32" i="132" s="1"/>
  <c r="I27" i="132"/>
  <c r="G26" i="132"/>
  <c r="G25" i="132"/>
  <c r="G24" i="132"/>
  <c r="G27" i="132" s="1"/>
  <c r="O23" i="132"/>
  <c r="M23" i="132"/>
  <c r="J22" i="132"/>
  <c r="G22" i="132"/>
  <c r="D22" i="132"/>
  <c r="B22" i="132"/>
  <c r="J21" i="132"/>
  <c r="G21" i="132"/>
  <c r="D21" i="132"/>
  <c r="B21" i="132"/>
  <c r="J20" i="132"/>
  <c r="G20" i="132"/>
  <c r="D20" i="132"/>
  <c r="B20" i="132"/>
  <c r="M19" i="132"/>
  <c r="I18" i="132"/>
  <c r="I17" i="132"/>
  <c r="I16" i="132"/>
  <c r="I15" i="132"/>
  <c r="I14" i="132"/>
  <c r="I12" i="132"/>
  <c r="I11" i="132"/>
  <c r="G4" i="132" s="1"/>
  <c r="I10" i="132"/>
  <c r="R8" i="132"/>
  <c r="S4" i="132"/>
  <c r="J61" i="132"/>
  <c r="S3" i="132"/>
  <c r="I61" i="118"/>
  <c r="G61" i="118"/>
  <c r="J59" i="118"/>
  <c r="I59" i="118"/>
  <c r="G59" i="118"/>
  <c r="J58" i="118"/>
  <c r="I58" i="118"/>
  <c r="G58" i="118"/>
  <c r="J57" i="118"/>
  <c r="I57" i="118"/>
  <c r="G57" i="118"/>
  <c r="J56" i="118"/>
  <c r="I56" i="118"/>
  <c r="G56" i="118"/>
  <c r="S55" i="118"/>
  <c r="S54" i="118"/>
  <c r="I54" i="118"/>
  <c r="G54" i="118"/>
  <c r="S53" i="118"/>
  <c r="I53" i="118"/>
  <c r="G53" i="118"/>
  <c r="S52" i="118"/>
  <c r="I52" i="118"/>
  <c r="G52" i="118"/>
  <c r="U51" i="118"/>
  <c r="J32" i="118" s="1"/>
  <c r="T51" i="118"/>
  <c r="T53" i="118" s="1"/>
  <c r="S51" i="118"/>
  <c r="I51" i="118"/>
  <c r="G51" i="118"/>
  <c r="I49" i="118"/>
  <c r="G49" i="118"/>
  <c r="I48" i="118"/>
  <c r="G48" i="118"/>
  <c r="I47" i="118"/>
  <c r="G47" i="118"/>
  <c r="I46" i="118"/>
  <c r="G46" i="118"/>
  <c r="I44" i="118"/>
  <c r="G44" i="118"/>
  <c r="I43" i="118"/>
  <c r="G43" i="118"/>
  <c r="I42" i="118"/>
  <c r="G42" i="118"/>
  <c r="I41" i="118"/>
  <c r="G41" i="118"/>
  <c r="I40" i="118"/>
  <c r="G40" i="118"/>
  <c r="I39" i="118"/>
  <c r="G39" i="118"/>
  <c r="I38" i="118"/>
  <c r="G38" i="118"/>
  <c r="I36" i="118"/>
  <c r="E35" i="118"/>
  <c r="G35" i="118" s="1"/>
  <c r="C35" i="118"/>
  <c r="E34" i="118"/>
  <c r="C34" i="118"/>
  <c r="G34" i="118" s="1"/>
  <c r="G36" i="118" s="1"/>
  <c r="I32" i="118" a="1"/>
  <c r="I32" i="118" s="1"/>
  <c r="G31" i="118"/>
  <c r="G30" i="118"/>
  <c r="G29" i="118"/>
  <c r="G32" i="118" s="1"/>
  <c r="I27" i="118"/>
  <c r="G26" i="118"/>
  <c r="G25" i="118"/>
  <c r="G24" i="118"/>
  <c r="G27" i="118" s="1"/>
  <c r="O23" i="118"/>
  <c r="M23" i="118"/>
  <c r="J22" i="118"/>
  <c r="G22" i="118"/>
  <c r="D22" i="118"/>
  <c r="B22" i="118"/>
  <c r="J21" i="118"/>
  <c r="G21" i="118"/>
  <c r="D21" i="118"/>
  <c r="B21" i="118"/>
  <c r="J20" i="118"/>
  <c r="G20" i="118"/>
  <c r="D20" i="118"/>
  <c r="B20" i="118"/>
  <c r="M19" i="118"/>
  <c r="I18" i="118"/>
  <c r="I17" i="118"/>
  <c r="I16" i="118"/>
  <c r="I15" i="118"/>
  <c r="I14" i="118"/>
  <c r="I12" i="118"/>
  <c r="I11" i="118"/>
  <c r="I10" i="118"/>
  <c r="R8" i="118"/>
  <c r="S4" i="118"/>
  <c r="G4" i="118"/>
  <c r="J61" i="118"/>
  <c r="S3" i="118"/>
  <c r="I61" i="119"/>
  <c r="G61" i="119"/>
  <c r="J59" i="119"/>
  <c r="I59" i="119"/>
  <c r="G59" i="119"/>
  <c r="J58" i="119"/>
  <c r="I58" i="119"/>
  <c r="G58" i="119"/>
  <c r="J57" i="119"/>
  <c r="I57" i="119"/>
  <c r="G57" i="119"/>
  <c r="J56" i="119"/>
  <c r="I56" i="119"/>
  <c r="G56" i="119"/>
  <c r="S55" i="119"/>
  <c r="S54" i="119"/>
  <c r="I54" i="119"/>
  <c r="G54" i="119"/>
  <c r="S53" i="119"/>
  <c r="I53" i="119"/>
  <c r="G53" i="119"/>
  <c r="S52" i="119"/>
  <c r="I52" i="119"/>
  <c r="G52" i="119"/>
  <c r="U51" i="119"/>
  <c r="J32" i="119" s="1"/>
  <c r="T51" i="119"/>
  <c r="T53" i="119" s="1"/>
  <c r="S51" i="119"/>
  <c r="I51" i="119"/>
  <c r="G51" i="119"/>
  <c r="I49" i="119"/>
  <c r="G49" i="119"/>
  <c r="I48" i="119"/>
  <c r="G48" i="119"/>
  <c r="I47" i="119"/>
  <c r="G47" i="119"/>
  <c r="I46" i="119"/>
  <c r="G46" i="119"/>
  <c r="I44" i="119"/>
  <c r="G44" i="119"/>
  <c r="I43" i="119"/>
  <c r="G43" i="119"/>
  <c r="I42" i="119"/>
  <c r="G42" i="119"/>
  <c r="I41" i="119"/>
  <c r="G41" i="119"/>
  <c r="I40" i="119"/>
  <c r="G40" i="119"/>
  <c r="I39" i="119"/>
  <c r="G39" i="119"/>
  <c r="I38" i="119"/>
  <c r="G38" i="119"/>
  <c r="I36" i="119"/>
  <c r="E35" i="119"/>
  <c r="G35" i="119" s="1"/>
  <c r="C35" i="119"/>
  <c r="E34" i="119"/>
  <c r="C34" i="119"/>
  <c r="G34" i="119" s="1"/>
  <c r="G36" i="119" s="1"/>
  <c r="I32" i="119" a="1"/>
  <c r="I32" i="119" s="1"/>
  <c r="G31" i="119"/>
  <c r="G30" i="119"/>
  <c r="G29" i="119"/>
  <c r="G32" i="119" s="1"/>
  <c r="I27" i="119"/>
  <c r="G26" i="119"/>
  <c r="G25" i="119"/>
  <c r="G24" i="119"/>
  <c r="G27" i="119" s="1"/>
  <c r="O23" i="119"/>
  <c r="M23" i="119"/>
  <c r="J22" i="119"/>
  <c r="G22" i="119"/>
  <c r="D22" i="119"/>
  <c r="B22" i="119"/>
  <c r="J21" i="119"/>
  <c r="G21" i="119"/>
  <c r="D21" i="119"/>
  <c r="B21" i="119"/>
  <c r="J20" i="119"/>
  <c r="G20" i="119"/>
  <c r="D20" i="119"/>
  <c r="B20" i="119"/>
  <c r="M19" i="119"/>
  <c r="I18" i="119"/>
  <c r="I17" i="119"/>
  <c r="I16" i="119"/>
  <c r="I15" i="119"/>
  <c r="I14" i="119"/>
  <c r="I12" i="119"/>
  <c r="I11" i="119"/>
  <c r="I10" i="119"/>
  <c r="R8" i="119"/>
  <c r="S4" i="119"/>
  <c r="G4" i="119"/>
  <c r="J61" i="119"/>
  <c r="S3" i="119"/>
  <c r="I61" i="120"/>
  <c r="G61" i="120"/>
  <c r="J59" i="120"/>
  <c r="I59" i="120"/>
  <c r="G59" i="120"/>
  <c r="J58" i="120"/>
  <c r="I58" i="120"/>
  <c r="G58" i="120"/>
  <c r="J57" i="120"/>
  <c r="I57" i="120"/>
  <c r="G57" i="120"/>
  <c r="J56" i="120"/>
  <c r="I56" i="120"/>
  <c r="G56" i="120"/>
  <c r="S55" i="120"/>
  <c r="S54" i="120"/>
  <c r="I54" i="120"/>
  <c r="G54" i="120"/>
  <c r="S53" i="120"/>
  <c r="I53" i="120"/>
  <c r="G53" i="120"/>
  <c r="S52" i="120"/>
  <c r="I52" i="120"/>
  <c r="G52" i="120"/>
  <c r="U51" i="120"/>
  <c r="J32" i="120" s="1"/>
  <c r="T51" i="120"/>
  <c r="T53" i="120" s="1"/>
  <c r="S51" i="120"/>
  <c r="I51" i="120"/>
  <c r="G51" i="120"/>
  <c r="I49" i="120"/>
  <c r="G49" i="120"/>
  <c r="I48" i="120"/>
  <c r="G48" i="120"/>
  <c r="I47" i="120"/>
  <c r="G47" i="120"/>
  <c r="I46" i="120"/>
  <c r="G46" i="120"/>
  <c r="I44" i="120"/>
  <c r="G44" i="120"/>
  <c r="I43" i="120"/>
  <c r="G43" i="120"/>
  <c r="I42" i="120"/>
  <c r="G42" i="120"/>
  <c r="I41" i="120"/>
  <c r="G41" i="120"/>
  <c r="I40" i="120"/>
  <c r="G40" i="120"/>
  <c r="I39" i="120"/>
  <c r="G39" i="120"/>
  <c r="I38" i="120"/>
  <c r="G38" i="120"/>
  <c r="I36" i="120"/>
  <c r="E35" i="120"/>
  <c r="G35" i="120" s="1"/>
  <c r="C35" i="120"/>
  <c r="E34" i="120"/>
  <c r="C34" i="120"/>
  <c r="G34" i="120" s="1"/>
  <c r="G36" i="120" s="1"/>
  <c r="I32" i="120" a="1"/>
  <c r="I32" i="120" s="1"/>
  <c r="G31" i="120"/>
  <c r="G30" i="120"/>
  <c r="G29" i="120"/>
  <c r="G32" i="120" s="1"/>
  <c r="I27" i="120"/>
  <c r="G26" i="120"/>
  <c r="G25" i="120"/>
  <c r="G24" i="120"/>
  <c r="G27" i="120" s="1"/>
  <c r="O23" i="120"/>
  <c r="M23" i="120"/>
  <c r="J22" i="120"/>
  <c r="G22" i="120"/>
  <c r="D22" i="120"/>
  <c r="B22" i="120"/>
  <c r="J21" i="120"/>
  <c r="G21" i="120"/>
  <c r="D21" i="120"/>
  <c r="B21" i="120"/>
  <c r="J20" i="120"/>
  <c r="G20" i="120"/>
  <c r="D20" i="120"/>
  <c r="B20" i="120"/>
  <c r="M19" i="120"/>
  <c r="I18" i="120"/>
  <c r="I17" i="120"/>
  <c r="I16" i="120"/>
  <c r="I15" i="120"/>
  <c r="I14" i="120"/>
  <c r="I12" i="120"/>
  <c r="I11" i="120"/>
  <c r="I10" i="120"/>
  <c r="R8" i="120"/>
  <c r="S4" i="120"/>
  <c r="G4" i="120"/>
  <c r="J61" i="120"/>
  <c r="S3" i="120"/>
  <c r="I61" i="121"/>
  <c r="G61" i="121"/>
  <c r="J59" i="121"/>
  <c r="I59" i="121"/>
  <c r="G59" i="121"/>
  <c r="J58" i="121"/>
  <c r="I58" i="121"/>
  <c r="G58" i="121"/>
  <c r="J57" i="121"/>
  <c r="I57" i="121"/>
  <c r="G57" i="121"/>
  <c r="J56" i="121"/>
  <c r="I56" i="121"/>
  <c r="G56" i="121"/>
  <c r="S55" i="121"/>
  <c r="S54" i="121"/>
  <c r="I54" i="121"/>
  <c r="G54" i="121"/>
  <c r="S53" i="121"/>
  <c r="I53" i="121"/>
  <c r="G53" i="121"/>
  <c r="S52" i="121"/>
  <c r="I52" i="121"/>
  <c r="G52" i="121"/>
  <c r="U51" i="121"/>
  <c r="J32" i="121" s="1"/>
  <c r="T51" i="121"/>
  <c r="T53" i="121" s="1"/>
  <c r="S51" i="121"/>
  <c r="I51" i="121"/>
  <c r="G51" i="121"/>
  <c r="I49" i="121"/>
  <c r="G49" i="121"/>
  <c r="I48" i="121"/>
  <c r="G48" i="121"/>
  <c r="I47" i="121"/>
  <c r="G47" i="121"/>
  <c r="I46" i="121"/>
  <c r="G46" i="121"/>
  <c r="I44" i="121"/>
  <c r="G44" i="121"/>
  <c r="I43" i="121"/>
  <c r="G43" i="121"/>
  <c r="I42" i="121"/>
  <c r="G42" i="121"/>
  <c r="I41" i="121"/>
  <c r="G41" i="121"/>
  <c r="I40" i="121"/>
  <c r="G40" i="121"/>
  <c r="I39" i="121"/>
  <c r="G39" i="121"/>
  <c r="I38" i="121"/>
  <c r="G38" i="121"/>
  <c r="I36" i="121"/>
  <c r="E35" i="121"/>
  <c r="G35" i="121" s="1"/>
  <c r="C35" i="121"/>
  <c r="E34" i="121"/>
  <c r="C34" i="121"/>
  <c r="G34" i="121" s="1"/>
  <c r="G36" i="121" s="1"/>
  <c r="I32" i="121" a="1"/>
  <c r="I32" i="121" s="1"/>
  <c r="G31" i="121"/>
  <c r="G30" i="121"/>
  <c r="G29" i="121"/>
  <c r="G32" i="121" s="1"/>
  <c r="I27" i="121"/>
  <c r="G26" i="121"/>
  <c r="G25" i="121"/>
  <c r="G24" i="121"/>
  <c r="G27" i="121" s="1"/>
  <c r="O23" i="121"/>
  <c r="M23" i="121"/>
  <c r="J22" i="121"/>
  <c r="G22" i="121"/>
  <c r="D22" i="121"/>
  <c r="B22" i="121"/>
  <c r="J21" i="121"/>
  <c r="G21" i="121"/>
  <c r="D21" i="121"/>
  <c r="B21" i="121"/>
  <c r="J20" i="121"/>
  <c r="G20" i="121"/>
  <c r="D20" i="121"/>
  <c r="B20" i="121"/>
  <c r="M19" i="121"/>
  <c r="I18" i="121"/>
  <c r="I17" i="121"/>
  <c r="I16" i="121"/>
  <c r="I15" i="121"/>
  <c r="I14" i="121"/>
  <c r="I12" i="121"/>
  <c r="I11" i="121"/>
  <c r="I10" i="121"/>
  <c r="R8" i="121"/>
  <c r="I20" i="121" s="1"/>
  <c r="S4" i="121"/>
  <c r="G4" i="121"/>
  <c r="S3" i="121"/>
  <c r="I61" i="122"/>
  <c r="G61" i="122"/>
  <c r="J59" i="122"/>
  <c r="I59" i="122"/>
  <c r="G59" i="122"/>
  <c r="J58" i="122"/>
  <c r="I58" i="122"/>
  <c r="G58" i="122"/>
  <c r="J57" i="122"/>
  <c r="I57" i="122"/>
  <c r="G57" i="122"/>
  <c r="J56" i="122"/>
  <c r="I56" i="122"/>
  <c r="G56" i="122"/>
  <c r="S55" i="122"/>
  <c r="S54" i="122"/>
  <c r="I54" i="122"/>
  <c r="G54" i="122"/>
  <c r="S53" i="122"/>
  <c r="I53" i="122"/>
  <c r="G53" i="122"/>
  <c r="S52" i="122"/>
  <c r="I52" i="122"/>
  <c r="G52" i="122"/>
  <c r="U51" i="122"/>
  <c r="J32" i="122" s="1"/>
  <c r="T51" i="122"/>
  <c r="T53" i="122" s="1"/>
  <c r="S51" i="122"/>
  <c r="I51" i="122"/>
  <c r="G51" i="122"/>
  <c r="I49" i="122"/>
  <c r="G49" i="122"/>
  <c r="I48" i="122"/>
  <c r="G48" i="122"/>
  <c r="I47" i="122"/>
  <c r="G47" i="122"/>
  <c r="I46" i="122"/>
  <c r="G46" i="122"/>
  <c r="I44" i="122"/>
  <c r="G44" i="122"/>
  <c r="I43" i="122"/>
  <c r="G43" i="122"/>
  <c r="I42" i="122"/>
  <c r="G42" i="122"/>
  <c r="I41" i="122"/>
  <c r="G41" i="122"/>
  <c r="I40" i="122"/>
  <c r="G40" i="122"/>
  <c r="I39" i="122"/>
  <c r="G39" i="122"/>
  <c r="I38" i="122"/>
  <c r="G38" i="122"/>
  <c r="I36" i="122"/>
  <c r="E35" i="122"/>
  <c r="G35" i="122" s="1"/>
  <c r="C35" i="122"/>
  <c r="E34" i="122"/>
  <c r="C34" i="122"/>
  <c r="G34" i="122" s="1"/>
  <c r="G36" i="122" s="1"/>
  <c r="I32" i="122" a="1"/>
  <c r="I32" i="122" s="1"/>
  <c r="G31" i="122"/>
  <c r="G30" i="122"/>
  <c r="G29" i="122"/>
  <c r="G32" i="122" s="1"/>
  <c r="I27" i="122"/>
  <c r="G26" i="122"/>
  <c r="G25" i="122"/>
  <c r="G24" i="122"/>
  <c r="G27" i="122" s="1"/>
  <c r="O23" i="122"/>
  <c r="M23" i="122"/>
  <c r="J22" i="122"/>
  <c r="G22" i="122"/>
  <c r="D22" i="122"/>
  <c r="B22" i="122"/>
  <c r="J21" i="122"/>
  <c r="G21" i="122"/>
  <c r="D21" i="122"/>
  <c r="B21" i="122"/>
  <c r="J20" i="122"/>
  <c r="G20" i="122"/>
  <c r="D20" i="122"/>
  <c r="B20" i="122"/>
  <c r="M19" i="122"/>
  <c r="I18" i="122"/>
  <c r="I17" i="122"/>
  <c r="I16" i="122"/>
  <c r="I15" i="122"/>
  <c r="I14" i="122"/>
  <c r="I12" i="122"/>
  <c r="I11" i="122"/>
  <c r="I10" i="122"/>
  <c r="R8" i="122"/>
  <c r="S4" i="122"/>
  <c r="G4" i="122"/>
  <c r="J61" i="122"/>
  <c r="S3" i="122"/>
  <c r="I61" i="123"/>
  <c r="G61" i="123"/>
  <c r="J59" i="123"/>
  <c r="I59" i="123"/>
  <c r="G59" i="123"/>
  <c r="J58" i="123"/>
  <c r="I58" i="123"/>
  <c r="G58" i="123"/>
  <c r="J57" i="123"/>
  <c r="I57" i="123"/>
  <c r="G57" i="123"/>
  <c r="J56" i="123"/>
  <c r="I56" i="123"/>
  <c r="G56" i="123"/>
  <c r="S55" i="123"/>
  <c r="S54" i="123"/>
  <c r="I54" i="123"/>
  <c r="G54" i="123"/>
  <c r="S53" i="123"/>
  <c r="I53" i="123"/>
  <c r="G53" i="123"/>
  <c r="S52" i="123"/>
  <c r="I52" i="123"/>
  <c r="G52" i="123"/>
  <c r="U51" i="123"/>
  <c r="J32" i="123" s="1"/>
  <c r="T51" i="123"/>
  <c r="T53" i="123" s="1"/>
  <c r="S51" i="123"/>
  <c r="I51" i="123"/>
  <c r="G51" i="123"/>
  <c r="I49" i="123"/>
  <c r="G49" i="123"/>
  <c r="I48" i="123"/>
  <c r="G48" i="123"/>
  <c r="I47" i="123"/>
  <c r="G47" i="123"/>
  <c r="I46" i="123"/>
  <c r="G46" i="123"/>
  <c r="I44" i="123"/>
  <c r="G44" i="123"/>
  <c r="I43" i="123"/>
  <c r="G43" i="123"/>
  <c r="I42" i="123"/>
  <c r="G42" i="123"/>
  <c r="I41" i="123"/>
  <c r="G41" i="123"/>
  <c r="I40" i="123"/>
  <c r="G40" i="123"/>
  <c r="I39" i="123"/>
  <c r="G39" i="123"/>
  <c r="I38" i="123"/>
  <c r="G38" i="123"/>
  <c r="I36" i="123"/>
  <c r="E35" i="123"/>
  <c r="G35" i="123" s="1"/>
  <c r="C35" i="123"/>
  <c r="E34" i="123"/>
  <c r="C34" i="123"/>
  <c r="G34" i="123" s="1"/>
  <c r="G36" i="123" s="1"/>
  <c r="I32" i="123" a="1"/>
  <c r="I32" i="123" s="1"/>
  <c r="G31" i="123"/>
  <c r="G30" i="123"/>
  <c r="G29" i="123"/>
  <c r="G32" i="123" s="1"/>
  <c r="I27" i="123"/>
  <c r="G26" i="123"/>
  <c r="G25" i="123"/>
  <c r="G24" i="123"/>
  <c r="G27" i="123" s="1"/>
  <c r="O23" i="123"/>
  <c r="M23" i="123"/>
  <c r="J22" i="123"/>
  <c r="G22" i="123"/>
  <c r="D22" i="123"/>
  <c r="B22" i="123"/>
  <c r="J21" i="123"/>
  <c r="G21" i="123"/>
  <c r="D21" i="123"/>
  <c r="B21" i="123"/>
  <c r="J20" i="123"/>
  <c r="G20" i="123"/>
  <c r="D20" i="123"/>
  <c r="B20" i="123"/>
  <c r="M19" i="123"/>
  <c r="I18" i="123"/>
  <c r="I17" i="123"/>
  <c r="I16" i="123"/>
  <c r="I15" i="123"/>
  <c r="I14" i="123"/>
  <c r="I12" i="123"/>
  <c r="I11" i="123"/>
  <c r="I10" i="123"/>
  <c r="R8" i="123"/>
  <c r="I20" i="123" s="1"/>
  <c r="S4" i="123"/>
  <c r="G4" i="123"/>
  <c r="S3" i="123"/>
  <c r="I61" i="124"/>
  <c r="G61" i="124"/>
  <c r="J59" i="124"/>
  <c r="I59" i="124"/>
  <c r="G59" i="124"/>
  <c r="J58" i="124"/>
  <c r="I58" i="124"/>
  <c r="G58" i="124"/>
  <c r="J57" i="124"/>
  <c r="I57" i="124"/>
  <c r="G57" i="124"/>
  <c r="J56" i="124"/>
  <c r="I56" i="124"/>
  <c r="G56" i="124"/>
  <c r="S55" i="124"/>
  <c r="S54" i="124"/>
  <c r="I54" i="124"/>
  <c r="G54" i="124"/>
  <c r="S53" i="124"/>
  <c r="I53" i="124"/>
  <c r="G53" i="124"/>
  <c r="S52" i="124"/>
  <c r="I52" i="124"/>
  <c r="G52" i="124"/>
  <c r="U51" i="124"/>
  <c r="J32" i="124" s="1"/>
  <c r="T51" i="124"/>
  <c r="T53" i="124" s="1"/>
  <c r="S51" i="124"/>
  <c r="I51" i="124"/>
  <c r="G51" i="124"/>
  <c r="I49" i="124"/>
  <c r="G49" i="124"/>
  <c r="I48" i="124"/>
  <c r="G48" i="124"/>
  <c r="I47" i="124"/>
  <c r="G47" i="124"/>
  <c r="I46" i="124"/>
  <c r="G46" i="124"/>
  <c r="I44" i="124"/>
  <c r="G44" i="124"/>
  <c r="I43" i="124"/>
  <c r="G43" i="124"/>
  <c r="I42" i="124"/>
  <c r="G42" i="124"/>
  <c r="I41" i="124"/>
  <c r="G41" i="124"/>
  <c r="I40" i="124"/>
  <c r="G40" i="124"/>
  <c r="I39" i="124"/>
  <c r="G39" i="124"/>
  <c r="I38" i="124"/>
  <c r="G38" i="124"/>
  <c r="I36" i="124"/>
  <c r="E35" i="124"/>
  <c r="G35" i="124" s="1"/>
  <c r="C35" i="124"/>
  <c r="E34" i="124"/>
  <c r="C34" i="124"/>
  <c r="G34" i="124" s="1"/>
  <c r="G36" i="124" s="1"/>
  <c r="I32" i="124" a="1"/>
  <c r="I32" i="124" s="1"/>
  <c r="G31" i="124"/>
  <c r="G30" i="124"/>
  <c r="G29" i="124"/>
  <c r="G32" i="124" s="1"/>
  <c r="I27" i="124"/>
  <c r="G26" i="124"/>
  <c r="G25" i="124"/>
  <c r="G24" i="124"/>
  <c r="G27" i="124" s="1"/>
  <c r="O23" i="124"/>
  <c r="M23" i="124"/>
  <c r="J22" i="124"/>
  <c r="G22" i="124"/>
  <c r="D22" i="124"/>
  <c r="B22" i="124"/>
  <c r="J21" i="124"/>
  <c r="G21" i="124"/>
  <c r="D21" i="124"/>
  <c r="B21" i="124"/>
  <c r="J20" i="124"/>
  <c r="G20" i="124"/>
  <c r="D20" i="124"/>
  <c r="B20" i="124"/>
  <c r="M19" i="124"/>
  <c r="I18" i="124"/>
  <c r="I17" i="124"/>
  <c r="I16" i="124"/>
  <c r="I15" i="124"/>
  <c r="I14" i="124"/>
  <c r="I12" i="124"/>
  <c r="I11" i="124"/>
  <c r="I10" i="124"/>
  <c r="R8" i="124"/>
  <c r="S4" i="124"/>
  <c r="G4" i="124"/>
  <c r="J61" i="124"/>
  <c r="S3" i="124"/>
  <c r="I61" i="125"/>
  <c r="G61" i="125"/>
  <c r="J59" i="125"/>
  <c r="I59" i="125"/>
  <c r="G59" i="125"/>
  <c r="J58" i="125"/>
  <c r="I58" i="125"/>
  <c r="G58" i="125"/>
  <c r="J57" i="125"/>
  <c r="I57" i="125"/>
  <c r="G57" i="125"/>
  <c r="J56" i="125"/>
  <c r="I56" i="125"/>
  <c r="G56" i="125"/>
  <c r="S55" i="125"/>
  <c r="S54" i="125"/>
  <c r="I54" i="125"/>
  <c r="G54" i="125"/>
  <c r="S53" i="125"/>
  <c r="I53" i="125"/>
  <c r="G53" i="125"/>
  <c r="S52" i="125"/>
  <c r="I52" i="125"/>
  <c r="G52" i="125"/>
  <c r="U51" i="125"/>
  <c r="J32" i="125" s="1"/>
  <c r="T51" i="125"/>
  <c r="T53" i="125" s="1"/>
  <c r="S51" i="125"/>
  <c r="I51" i="125"/>
  <c r="G51" i="125"/>
  <c r="I49" i="125"/>
  <c r="G49" i="125"/>
  <c r="I48" i="125"/>
  <c r="G48" i="125"/>
  <c r="I47" i="125"/>
  <c r="G47" i="125"/>
  <c r="I46" i="125"/>
  <c r="G46" i="125"/>
  <c r="I44" i="125"/>
  <c r="G44" i="125"/>
  <c r="I43" i="125"/>
  <c r="G43" i="125"/>
  <c r="I42" i="125"/>
  <c r="G42" i="125"/>
  <c r="I41" i="125"/>
  <c r="G41" i="125"/>
  <c r="I40" i="125"/>
  <c r="G40" i="125"/>
  <c r="I39" i="125"/>
  <c r="G39" i="125"/>
  <c r="I38" i="125"/>
  <c r="G38" i="125"/>
  <c r="I36" i="125"/>
  <c r="E35" i="125"/>
  <c r="G35" i="125" s="1"/>
  <c r="C35" i="125"/>
  <c r="E34" i="125"/>
  <c r="C34" i="125"/>
  <c r="G34" i="125" s="1"/>
  <c r="G36" i="125" s="1"/>
  <c r="I32" i="125" a="1"/>
  <c r="I32" i="125" s="1"/>
  <c r="G31" i="125"/>
  <c r="G30" i="125"/>
  <c r="G29" i="125"/>
  <c r="G32" i="125" s="1"/>
  <c r="I27" i="125"/>
  <c r="G26" i="125"/>
  <c r="G25" i="125"/>
  <c r="G24" i="125"/>
  <c r="G27" i="125" s="1"/>
  <c r="O23" i="125"/>
  <c r="M23" i="125"/>
  <c r="J22" i="125"/>
  <c r="G22" i="125"/>
  <c r="D22" i="125"/>
  <c r="B22" i="125"/>
  <c r="J21" i="125"/>
  <c r="G21" i="125"/>
  <c r="D21" i="125"/>
  <c r="B21" i="125"/>
  <c r="J20" i="125"/>
  <c r="G20" i="125"/>
  <c r="D20" i="125"/>
  <c r="B20" i="125"/>
  <c r="M19" i="125"/>
  <c r="I18" i="125"/>
  <c r="I17" i="125"/>
  <c r="I16" i="125"/>
  <c r="I15" i="125"/>
  <c r="I14" i="125"/>
  <c r="I12" i="125"/>
  <c r="I11" i="125"/>
  <c r="I10" i="125"/>
  <c r="R8" i="125"/>
  <c r="S4" i="125"/>
  <c r="G4" i="125"/>
  <c r="J61" i="125"/>
  <c r="S3" i="125"/>
  <c r="I61" i="126"/>
  <c r="G61" i="126"/>
  <c r="J59" i="126"/>
  <c r="I59" i="126"/>
  <c r="G59" i="126"/>
  <c r="J58" i="126"/>
  <c r="I58" i="126"/>
  <c r="G58" i="126"/>
  <c r="J57" i="126"/>
  <c r="I57" i="126"/>
  <c r="G57" i="126"/>
  <c r="J56" i="126"/>
  <c r="I56" i="126"/>
  <c r="G56" i="126"/>
  <c r="S55" i="126"/>
  <c r="S54" i="126"/>
  <c r="I54" i="126"/>
  <c r="G54" i="126"/>
  <c r="S53" i="126"/>
  <c r="I53" i="126"/>
  <c r="G53" i="126"/>
  <c r="S52" i="126"/>
  <c r="I52" i="126"/>
  <c r="G52" i="126"/>
  <c r="U51" i="126"/>
  <c r="J32" i="126" s="1"/>
  <c r="T51" i="126"/>
  <c r="T53" i="126" s="1"/>
  <c r="S51" i="126"/>
  <c r="I51" i="126"/>
  <c r="G51" i="126"/>
  <c r="I49" i="126"/>
  <c r="G49" i="126"/>
  <c r="I48" i="126"/>
  <c r="G48" i="126"/>
  <c r="I47" i="126"/>
  <c r="G47" i="126"/>
  <c r="I46" i="126"/>
  <c r="G46" i="126"/>
  <c r="I44" i="126"/>
  <c r="G44" i="126"/>
  <c r="I43" i="126"/>
  <c r="G43" i="126"/>
  <c r="I42" i="126"/>
  <c r="G42" i="126"/>
  <c r="I41" i="126"/>
  <c r="G41" i="126"/>
  <c r="I40" i="126"/>
  <c r="G40" i="126"/>
  <c r="I39" i="126"/>
  <c r="G39" i="126"/>
  <c r="I38" i="126"/>
  <c r="G38" i="126"/>
  <c r="I36" i="126"/>
  <c r="E35" i="126"/>
  <c r="G35" i="126" s="1"/>
  <c r="C35" i="126"/>
  <c r="E34" i="126"/>
  <c r="C34" i="126"/>
  <c r="G34" i="126" s="1"/>
  <c r="G36" i="126" s="1"/>
  <c r="I32" i="126" a="1"/>
  <c r="I32" i="126" s="1"/>
  <c r="G31" i="126"/>
  <c r="G30" i="126"/>
  <c r="G29" i="126"/>
  <c r="G32" i="126" s="1"/>
  <c r="I27" i="126"/>
  <c r="G26" i="126"/>
  <c r="G25" i="126"/>
  <c r="G24" i="126"/>
  <c r="G27" i="126" s="1"/>
  <c r="O23" i="126"/>
  <c r="M23" i="126"/>
  <c r="J22" i="126"/>
  <c r="G22" i="126"/>
  <c r="D22" i="126"/>
  <c r="B22" i="126"/>
  <c r="J21" i="126"/>
  <c r="G21" i="126"/>
  <c r="D21" i="126"/>
  <c r="B21" i="126"/>
  <c r="J20" i="126"/>
  <c r="G20" i="126"/>
  <c r="D20" i="126"/>
  <c r="B20" i="126"/>
  <c r="M19" i="126"/>
  <c r="I18" i="126"/>
  <c r="I17" i="126"/>
  <c r="I16" i="126"/>
  <c r="I15" i="126"/>
  <c r="I14" i="126"/>
  <c r="I12" i="126"/>
  <c r="I11" i="126"/>
  <c r="I10" i="126"/>
  <c r="R8" i="126"/>
  <c r="S4" i="126"/>
  <c r="G4" i="126"/>
  <c r="J61" i="126"/>
  <c r="S3" i="126"/>
  <c r="I61" i="127"/>
  <c r="G61" i="127"/>
  <c r="J59" i="127"/>
  <c r="I59" i="127"/>
  <c r="G59" i="127"/>
  <c r="J58" i="127"/>
  <c r="I58" i="127"/>
  <c r="G58" i="127"/>
  <c r="J57" i="127"/>
  <c r="I57" i="127"/>
  <c r="G57" i="127"/>
  <c r="J56" i="127"/>
  <c r="I56" i="127"/>
  <c r="G56" i="127"/>
  <c r="S55" i="127"/>
  <c r="S54" i="127"/>
  <c r="I54" i="127"/>
  <c r="G54" i="127"/>
  <c r="S53" i="127"/>
  <c r="I53" i="127"/>
  <c r="G53" i="127"/>
  <c r="S52" i="127"/>
  <c r="I52" i="127"/>
  <c r="G52" i="127"/>
  <c r="U51" i="127"/>
  <c r="J32" i="127" s="1"/>
  <c r="T51" i="127"/>
  <c r="T53" i="127" s="1"/>
  <c r="S51" i="127"/>
  <c r="I51" i="127"/>
  <c r="G51" i="127"/>
  <c r="I49" i="127"/>
  <c r="G49" i="127"/>
  <c r="I48" i="127"/>
  <c r="G48" i="127"/>
  <c r="I47" i="127"/>
  <c r="G47" i="127"/>
  <c r="I46" i="127"/>
  <c r="G46" i="127"/>
  <c r="I44" i="127"/>
  <c r="G44" i="127"/>
  <c r="I43" i="127"/>
  <c r="G43" i="127"/>
  <c r="I42" i="127"/>
  <c r="G42" i="127"/>
  <c r="I41" i="127"/>
  <c r="G41" i="127"/>
  <c r="I40" i="127"/>
  <c r="G40" i="127"/>
  <c r="I39" i="127"/>
  <c r="G39" i="127"/>
  <c r="I38" i="127"/>
  <c r="G38" i="127"/>
  <c r="I36" i="127"/>
  <c r="E35" i="127"/>
  <c r="G35" i="127" s="1"/>
  <c r="C35" i="127"/>
  <c r="E34" i="127"/>
  <c r="C34" i="127"/>
  <c r="G34" i="127" s="1"/>
  <c r="G36" i="127" s="1"/>
  <c r="I32" i="127" a="1"/>
  <c r="I32" i="127" s="1"/>
  <c r="G31" i="127"/>
  <c r="G30" i="127"/>
  <c r="G29" i="127"/>
  <c r="G32" i="127" s="1"/>
  <c r="I27" i="127"/>
  <c r="G26" i="127"/>
  <c r="G25" i="127"/>
  <c r="G24" i="127"/>
  <c r="G27" i="127" s="1"/>
  <c r="O23" i="127"/>
  <c r="M23" i="127"/>
  <c r="J22" i="127"/>
  <c r="G22" i="127"/>
  <c r="D22" i="127"/>
  <c r="B22" i="127"/>
  <c r="J21" i="127"/>
  <c r="G21" i="127"/>
  <c r="D21" i="127"/>
  <c r="B21" i="127"/>
  <c r="J20" i="127"/>
  <c r="G20" i="127"/>
  <c r="D20" i="127"/>
  <c r="B20" i="127"/>
  <c r="M19" i="127"/>
  <c r="I18" i="127"/>
  <c r="I17" i="127"/>
  <c r="I16" i="127"/>
  <c r="I15" i="127"/>
  <c r="I14" i="127"/>
  <c r="I12" i="127"/>
  <c r="I11" i="127"/>
  <c r="I10" i="127"/>
  <c r="R8" i="127"/>
  <c r="S4" i="127"/>
  <c r="G4" i="127"/>
  <c r="J61" i="127"/>
  <c r="S3" i="127"/>
  <c r="I61" i="113"/>
  <c r="G61" i="113"/>
  <c r="J59" i="113"/>
  <c r="I59" i="113"/>
  <c r="G59" i="113"/>
  <c r="J58" i="113"/>
  <c r="I58" i="113"/>
  <c r="G58" i="113"/>
  <c r="J57" i="113"/>
  <c r="I57" i="113"/>
  <c r="G57" i="113"/>
  <c r="J56" i="113"/>
  <c r="I56" i="113"/>
  <c r="G56" i="113"/>
  <c r="S55" i="113"/>
  <c r="S54" i="113"/>
  <c r="I54" i="113"/>
  <c r="G54" i="113"/>
  <c r="S53" i="113"/>
  <c r="I53" i="113"/>
  <c r="G53" i="113"/>
  <c r="S52" i="113"/>
  <c r="I52" i="113"/>
  <c r="G52" i="113"/>
  <c r="U51" i="113"/>
  <c r="J32" i="113" s="1"/>
  <c r="T51" i="113"/>
  <c r="T53" i="113" s="1"/>
  <c r="S51" i="113"/>
  <c r="I51" i="113"/>
  <c r="G51" i="113"/>
  <c r="I49" i="113"/>
  <c r="G49" i="113"/>
  <c r="I48" i="113"/>
  <c r="G48" i="113"/>
  <c r="I47" i="113"/>
  <c r="G47" i="113"/>
  <c r="I46" i="113"/>
  <c r="G46" i="113"/>
  <c r="I44" i="113"/>
  <c r="G44" i="113"/>
  <c r="I43" i="113"/>
  <c r="G43" i="113"/>
  <c r="I42" i="113"/>
  <c r="G42" i="113"/>
  <c r="I41" i="113"/>
  <c r="G41" i="113"/>
  <c r="I40" i="113"/>
  <c r="G40" i="113"/>
  <c r="I39" i="113"/>
  <c r="G39" i="113"/>
  <c r="I38" i="113"/>
  <c r="G38" i="113"/>
  <c r="I36" i="113"/>
  <c r="E35" i="113"/>
  <c r="G35" i="113" s="1"/>
  <c r="C35" i="113"/>
  <c r="E34" i="113"/>
  <c r="C34" i="113"/>
  <c r="G34" i="113" s="1"/>
  <c r="G36" i="113" s="1"/>
  <c r="I32" i="113" a="1"/>
  <c r="I32" i="113" s="1"/>
  <c r="G31" i="113"/>
  <c r="G30" i="113"/>
  <c r="G29" i="113"/>
  <c r="G32" i="113" s="1"/>
  <c r="I27" i="113"/>
  <c r="G26" i="113"/>
  <c r="G25" i="113"/>
  <c r="G24" i="113"/>
  <c r="G27" i="113" s="1"/>
  <c r="O23" i="113"/>
  <c r="M23" i="113"/>
  <c r="J22" i="113"/>
  <c r="G22" i="113"/>
  <c r="D22" i="113"/>
  <c r="B22" i="113"/>
  <c r="J21" i="113"/>
  <c r="G21" i="113"/>
  <c r="D21" i="113"/>
  <c r="B21" i="113"/>
  <c r="J20" i="113"/>
  <c r="G20" i="113"/>
  <c r="D20" i="113"/>
  <c r="B20" i="113"/>
  <c r="M19" i="113"/>
  <c r="I18" i="113"/>
  <c r="I17" i="113"/>
  <c r="I16" i="113"/>
  <c r="I15" i="113"/>
  <c r="I14" i="113"/>
  <c r="I12" i="113"/>
  <c r="I11" i="113"/>
  <c r="I10" i="113"/>
  <c r="R8" i="113"/>
  <c r="S4" i="113"/>
  <c r="G4" i="113"/>
  <c r="J61" i="113"/>
  <c r="S3" i="113"/>
  <c r="I61" i="114"/>
  <c r="G61" i="114"/>
  <c r="J59" i="114"/>
  <c r="I59" i="114"/>
  <c r="G59" i="114"/>
  <c r="J58" i="114"/>
  <c r="I58" i="114"/>
  <c r="G58" i="114"/>
  <c r="J57" i="114"/>
  <c r="I57" i="114"/>
  <c r="G57" i="114"/>
  <c r="J56" i="114"/>
  <c r="I56" i="114"/>
  <c r="G56" i="114"/>
  <c r="S55" i="114"/>
  <c r="S54" i="114"/>
  <c r="I54" i="114"/>
  <c r="G54" i="114"/>
  <c r="S53" i="114"/>
  <c r="I53" i="114"/>
  <c r="G53" i="114"/>
  <c r="S52" i="114"/>
  <c r="I52" i="114"/>
  <c r="G52" i="114"/>
  <c r="U51" i="114"/>
  <c r="J32" i="114" s="1"/>
  <c r="T51" i="114"/>
  <c r="T53" i="114" s="1"/>
  <c r="S51" i="114"/>
  <c r="I51" i="114"/>
  <c r="G51" i="114"/>
  <c r="I49" i="114"/>
  <c r="G49" i="114"/>
  <c r="I48" i="114"/>
  <c r="G48" i="114"/>
  <c r="I47" i="114"/>
  <c r="G47" i="114"/>
  <c r="I46" i="114"/>
  <c r="G46" i="114"/>
  <c r="I44" i="114"/>
  <c r="G44" i="114"/>
  <c r="I43" i="114"/>
  <c r="G43" i="114"/>
  <c r="I42" i="114"/>
  <c r="G42" i="114"/>
  <c r="I41" i="114"/>
  <c r="G41" i="114"/>
  <c r="I40" i="114"/>
  <c r="G40" i="114"/>
  <c r="I39" i="114"/>
  <c r="G39" i="114"/>
  <c r="I38" i="114"/>
  <c r="G38" i="114"/>
  <c r="I36" i="114"/>
  <c r="E35" i="114"/>
  <c r="G35" i="114" s="1"/>
  <c r="C35" i="114"/>
  <c r="E34" i="114"/>
  <c r="C34" i="114"/>
  <c r="G34" i="114" s="1"/>
  <c r="G36" i="114" s="1"/>
  <c r="I32" i="114" a="1"/>
  <c r="I32" i="114" s="1"/>
  <c r="G31" i="114"/>
  <c r="G30" i="114"/>
  <c r="G29" i="114"/>
  <c r="G32" i="114" s="1"/>
  <c r="I27" i="114"/>
  <c r="G26" i="114"/>
  <c r="G25" i="114"/>
  <c r="G24" i="114"/>
  <c r="G27" i="114" s="1"/>
  <c r="O23" i="114"/>
  <c r="M23" i="114"/>
  <c r="J22" i="114"/>
  <c r="G22" i="114"/>
  <c r="D22" i="114"/>
  <c r="B22" i="114"/>
  <c r="J21" i="114"/>
  <c r="G21" i="114"/>
  <c r="D21" i="114"/>
  <c r="B21" i="114"/>
  <c r="J20" i="114"/>
  <c r="G20" i="114"/>
  <c r="D20" i="114"/>
  <c r="B20" i="114"/>
  <c r="M19" i="114"/>
  <c r="I18" i="114"/>
  <c r="I17" i="114"/>
  <c r="I16" i="114"/>
  <c r="I15" i="114"/>
  <c r="I14" i="114"/>
  <c r="I12" i="114"/>
  <c r="I11" i="114"/>
  <c r="I10" i="114"/>
  <c r="R8" i="114"/>
  <c r="S4" i="114"/>
  <c r="G4" i="114"/>
  <c r="J61" i="114"/>
  <c r="S3" i="114"/>
  <c r="I61" i="100"/>
  <c r="G61" i="100"/>
  <c r="J59" i="100"/>
  <c r="I59" i="100"/>
  <c r="G59" i="100"/>
  <c r="J58" i="100"/>
  <c r="I58" i="100"/>
  <c r="G58" i="100"/>
  <c r="J57" i="100"/>
  <c r="I57" i="100"/>
  <c r="G57" i="100"/>
  <c r="J56" i="100"/>
  <c r="I56" i="100"/>
  <c r="G56" i="100"/>
  <c r="S55" i="100"/>
  <c r="S54" i="100"/>
  <c r="I54" i="100"/>
  <c r="G54" i="100"/>
  <c r="S53" i="100"/>
  <c r="I53" i="100"/>
  <c r="G53" i="100"/>
  <c r="S52" i="100"/>
  <c r="I52" i="100"/>
  <c r="G52" i="100"/>
  <c r="U51" i="100"/>
  <c r="J32" i="100" s="1"/>
  <c r="T51" i="100"/>
  <c r="T53" i="100" s="1"/>
  <c r="S51" i="100"/>
  <c r="I51" i="100"/>
  <c r="G51" i="100"/>
  <c r="I49" i="100"/>
  <c r="G49" i="100"/>
  <c r="I48" i="100"/>
  <c r="G48" i="100"/>
  <c r="I47" i="100"/>
  <c r="G47" i="100"/>
  <c r="I46" i="100"/>
  <c r="G46" i="100"/>
  <c r="I44" i="100"/>
  <c r="G44" i="100"/>
  <c r="I43" i="100"/>
  <c r="G43" i="100"/>
  <c r="I42" i="100"/>
  <c r="G42" i="100"/>
  <c r="I41" i="100"/>
  <c r="G41" i="100"/>
  <c r="I40" i="100"/>
  <c r="G40" i="100"/>
  <c r="I39" i="100"/>
  <c r="G39" i="100"/>
  <c r="I38" i="100"/>
  <c r="G38" i="100"/>
  <c r="I36" i="100"/>
  <c r="E35" i="100"/>
  <c r="G35" i="100" s="1"/>
  <c r="C35" i="100"/>
  <c r="E34" i="100"/>
  <c r="C34" i="100"/>
  <c r="G34" i="100" s="1"/>
  <c r="G36" i="100" s="1"/>
  <c r="I32" i="100" a="1"/>
  <c r="I32" i="100" s="1"/>
  <c r="G31" i="100"/>
  <c r="G30" i="100"/>
  <c r="G29" i="100"/>
  <c r="G32" i="100" s="1"/>
  <c r="I27" i="100"/>
  <c r="G26" i="100"/>
  <c r="G25" i="100"/>
  <c r="G24" i="100"/>
  <c r="G27" i="100" s="1"/>
  <c r="O23" i="100"/>
  <c r="M23" i="100"/>
  <c r="J22" i="100"/>
  <c r="G22" i="100"/>
  <c r="D22" i="100"/>
  <c r="B22" i="100"/>
  <c r="J21" i="100"/>
  <c r="G21" i="100"/>
  <c r="D21" i="100"/>
  <c r="B21" i="100"/>
  <c r="J20" i="100"/>
  <c r="G20" i="100"/>
  <c r="D20" i="100"/>
  <c r="B20" i="100"/>
  <c r="M19" i="100"/>
  <c r="I18" i="100"/>
  <c r="I17" i="100"/>
  <c r="I16" i="100"/>
  <c r="I15" i="100"/>
  <c r="I14" i="100"/>
  <c r="I12" i="100"/>
  <c r="I11" i="100"/>
  <c r="I10" i="100"/>
  <c r="R8" i="100"/>
  <c r="S4" i="100"/>
  <c r="G4" i="100"/>
  <c r="J61" i="100"/>
  <c r="S3" i="100"/>
  <c r="I61" i="101"/>
  <c r="G61" i="101"/>
  <c r="J59" i="101"/>
  <c r="I59" i="101"/>
  <c r="G59" i="101"/>
  <c r="J58" i="101"/>
  <c r="I58" i="101"/>
  <c r="G58" i="101"/>
  <c r="J57" i="101"/>
  <c r="I57" i="101"/>
  <c r="G57" i="101"/>
  <c r="J56" i="101"/>
  <c r="I56" i="101"/>
  <c r="G56" i="101"/>
  <c r="S55" i="101"/>
  <c r="S54" i="101"/>
  <c r="I54" i="101"/>
  <c r="G54" i="101"/>
  <c r="S53" i="101"/>
  <c r="I53" i="101"/>
  <c r="G53" i="101"/>
  <c r="S52" i="101"/>
  <c r="I52" i="101"/>
  <c r="G52" i="101"/>
  <c r="U51" i="101"/>
  <c r="J32" i="101" s="1"/>
  <c r="T51" i="101"/>
  <c r="T53" i="101" s="1"/>
  <c r="S51" i="101"/>
  <c r="I51" i="101"/>
  <c r="G51" i="101"/>
  <c r="I49" i="101"/>
  <c r="G49" i="101"/>
  <c r="I48" i="101"/>
  <c r="G48" i="101"/>
  <c r="I47" i="101"/>
  <c r="G47" i="101"/>
  <c r="I46" i="101"/>
  <c r="G46" i="101"/>
  <c r="I44" i="101"/>
  <c r="G44" i="101"/>
  <c r="I43" i="101"/>
  <c r="G43" i="101"/>
  <c r="I42" i="101"/>
  <c r="G42" i="101"/>
  <c r="I41" i="101"/>
  <c r="G41" i="101"/>
  <c r="I40" i="101"/>
  <c r="G40" i="101"/>
  <c r="I39" i="101"/>
  <c r="G39" i="101"/>
  <c r="I38" i="101"/>
  <c r="G38" i="101"/>
  <c r="I36" i="101"/>
  <c r="E35" i="101"/>
  <c r="C35" i="101"/>
  <c r="G35" i="101" s="1"/>
  <c r="E34" i="101"/>
  <c r="C34" i="101"/>
  <c r="G34" i="101" s="1"/>
  <c r="G36" i="101" s="1"/>
  <c r="I32" i="101" a="1"/>
  <c r="I32" i="101" s="1"/>
  <c r="G31" i="101"/>
  <c r="G30" i="101"/>
  <c r="G29" i="101"/>
  <c r="G32" i="101" s="1"/>
  <c r="I27" i="101"/>
  <c r="G26" i="101"/>
  <c r="G25" i="101"/>
  <c r="G24" i="101"/>
  <c r="G27" i="101" s="1"/>
  <c r="O23" i="101"/>
  <c r="M23" i="101"/>
  <c r="J22" i="101"/>
  <c r="G22" i="101"/>
  <c r="D22" i="101"/>
  <c r="B22" i="101"/>
  <c r="J21" i="101"/>
  <c r="G21" i="101"/>
  <c r="D21" i="101"/>
  <c r="B21" i="101"/>
  <c r="J20" i="101"/>
  <c r="G20" i="101"/>
  <c r="D20" i="101"/>
  <c r="B20" i="101"/>
  <c r="M19" i="101"/>
  <c r="I18" i="101"/>
  <c r="I17" i="101"/>
  <c r="I16" i="101"/>
  <c r="I15" i="101"/>
  <c r="I14" i="101"/>
  <c r="I12" i="101"/>
  <c r="I11" i="101"/>
  <c r="G4" i="101" s="1"/>
  <c r="I10" i="101"/>
  <c r="R8" i="101"/>
  <c r="I20" i="101" s="1"/>
  <c r="S4" i="101"/>
  <c r="S3" i="101"/>
  <c r="I61" i="102"/>
  <c r="G61" i="102"/>
  <c r="J59" i="102"/>
  <c r="I59" i="102"/>
  <c r="G59" i="102"/>
  <c r="J58" i="102"/>
  <c r="I58" i="102"/>
  <c r="G58" i="102"/>
  <c r="J57" i="102"/>
  <c r="I57" i="102"/>
  <c r="G57" i="102"/>
  <c r="J56" i="102"/>
  <c r="I56" i="102"/>
  <c r="G56" i="102"/>
  <c r="S55" i="102"/>
  <c r="S54" i="102"/>
  <c r="I54" i="102"/>
  <c r="G54" i="102"/>
  <c r="S53" i="102"/>
  <c r="I53" i="102"/>
  <c r="G53" i="102"/>
  <c r="S52" i="102"/>
  <c r="I52" i="102"/>
  <c r="G52" i="102"/>
  <c r="U51" i="102"/>
  <c r="J32" i="102" s="1"/>
  <c r="T51" i="102"/>
  <c r="T53" i="102" s="1"/>
  <c r="S51" i="102"/>
  <c r="I51" i="102"/>
  <c r="G51" i="102"/>
  <c r="I49" i="102"/>
  <c r="G49" i="102"/>
  <c r="I48" i="102"/>
  <c r="G48" i="102"/>
  <c r="I47" i="102"/>
  <c r="G47" i="102"/>
  <c r="I46" i="102"/>
  <c r="G46" i="102"/>
  <c r="I44" i="102"/>
  <c r="G44" i="102"/>
  <c r="I43" i="102"/>
  <c r="G43" i="102"/>
  <c r="I42" i="102"/>
  <c r="G42" i="102"/>
  <c r="I41" i="102"/>
  <c r="G41" i="102"/>
  <c r="I40" i="102"/>
  <c r="G40" i="102"/>
  <c r="I39" i="102"/>
  <c r="G39" i="102"/>
  <c r="I38" i="102"/>
  <c r="G38" i="102"/>
  <c r="I36" i="102"/>
  <c r="E35" i="102"/>
  <c r="G35" i="102" s="1"/>
  <c r="C35" i="102"/>
  <c r="E34" i="102"/>
  <c r="C34" i="102"/>
  <c r="G34" i="102" s="1"/>
  <c r="G36" i="102" s="1"/>
  <c r="I32" i="102" a="1"/>
  <c r="I32" i="102" s="1"/>
  <c r="G31" i="102"/>
  <c r="G30" i="102"/>
  <c r="G29" i="102"/>
  <c r="G32" i="102" s="1"/>
  <c r="I27" i="102"/>
  <c r="G26" i="102"/>
  <c r="G25" i="102"/>
  <c r="G24" i="102"/>
  <c r="G27" i="102" s="1"/>
  <c r="O23" i="102"/>
  <c r="M23" i="102"/>
  <c r="J22" i="102"/>
  <c r="G22" i="102"/>
  <c r="D22" i="102"/>
  <c r="B22" i="102"/>
  <c r="J21" i="102"/>
  <c r="G21" i="102"/>
  <c r="D21" i="102"/>
  <c r="B21" i="102"/>
  <c r="J20" i="102"/>
  <c r="G20" i="102"/>
  <c r="D20" i="102"/>
  <c r="B20" i="102"/>
  <c r="M19" i="102"/>
  <c r="I18" i="102"/>
  <c r="I17" i="102"/>
  <c r="I16" i="102"/>
  <c r="I15" i="102"/>
  <c r="I14" i="102"/>
  <c r="I12" i="102"/>
  <c r="I11" i="102"/>
  <c r="I10" i="102"/>
  <c r="R8" i="102"/>
  <c r="I20" i="102" s="1"/>
  <c r="S4" i="102"/>
  <c r="G4" i="102"/>
  <c r="S3" i="102"/>
  <c r="I61" i="103"/>
  <c r="G61" i="103"/>
  <c r="J59" i="103"/>
  <c r="I59" i="103"/>
  <c r="G59" i="103"/>
  <c r="J58" i="103"/>
  <c r="I58" i="103"/>
  <c r="G58" i="103"/>
  <c r="J57" i="103"/>
  <c r="I57" i="103"/>
  <c r="G57" i="103"/>
  <c r="J56" i="103"/>
  <c r="I56" i="103"/>
  <c r="G56" i="103"/>
  <c r="S55" i="103"/>
  <c r="S54" i="103"/>
  <c r="I54" i="103"/>
  <c r="G54" i="103"/>
  <c r="S53" i="103"/>
  <c r="I53" i="103"/>
  <c r="G53" i="103"/>
  <c r="S52" i="103"/>
  <c r="I52" i="103"/>
  <c r="G52" i="103"/>
  <c r="U51" i="103"/>
  <c r="J32" i="103" s="1"/>
  <c r="T51" i="103"/>
  <c r="T53" i="103" s="1"/>
  <c r="S51" i="103"/>
  <c r="I51" i="103"/>
  <c r="G51" i="103"/>
  <c r="I49" i="103"/>
  <c r="G49" i="103"/>
  <c r="I48" i="103"/>
  <c r="G48" i="103"/>
  <c r="I47" i="103"/>
  <c r="G47" i="103"/>
  <c r="I46" i="103"/>
  <c r="G46" i="103"/>
  <c r="I44" i="103"/>
  <c r="G44" i="103"/>
  <c r="I43" i="103"/>
  <c r="G43" i="103"/>
  <c r="I42" i="103"/>
  <c r="G42" i="103"/>
  <c r="I41" i="103"/>
  <c r="G41" i="103"/>
  <c r="I40" i="103"/>
  <c r="G40" i="103"/>
  <c r="I39" i="103"/>
  <c r="G39" i="103"/>
  <c r="I38" i="103"/>
  <c r="G38" i="103"/>
  <c r="I36" i="103"/>
  <c r="E35" i="103"/>
  <c r="G35" i="103" s="1"/>
  <c r="C35" i="103"/>
  <c r="E34" i="103"/>
  <c r="C34" i="103"/>
  <c r="G34" i="103" s="1"/>
  <c r="G36" i="103" s="1"/>
  <c r="I32" i="103" a="1"/>
  <c r="I32" i="103" s="1"/>
  <c r="G31" i="103"/>
  <c r="G30" i="103"/>
  <c r="G29" i="103"/>
  <c r="G32" i="103" s="1"/>
  <c r="I27" i="103"/>
  <c r="G26" i="103"/>
  <c r="G25" i="103"/>
  <c r="G24" i="103"/>
  <c r="G27" i="103" s="1"/>
  <c r="O23" i="103"/>
  <c r="M23" i="103"/>
  <c r="J22" i="103"/>
  <c r="G22" i="103"/>
  <c r="D22" i="103"/>
  <c r="B22" i="103"/>
  <c r="J21" i="103"/>
  <c r="G21" i="103"/>
  <c r="D21" i="103"/>
  <c r="B21" i="103"/>
  <c r="J20" i="103"/>
  <c r="G20" i="103"/>
  <c r="D20" i="103"/>
  <c r="B20" i="103"/>
  <c r="M19" i="103"/>
  <c r="I18" i="103"/>
  <c r="I17" i="103"/>
  <c r="I16" i="103"/>
  <c r="I15" i="103"/>
  <c r="I14" i="103"/>
  <c r="I12" i="103"/>
  <c r="I11" i="103"/>
  <c r="G4" i="103" s="1"/>
  <c r="I10" i="103"/>
  <c r="R8" i="103"/>
  <c r="S4" i="103"/>
  <c r="J61" i="103"/>
  <c r="S3" i="103"/>
  <c r="I61" i="104"/>
  <c r="G61" i="104"/>
  <c r="J59" i="104"/>
  <c r="I59" i="104"/>
  <c r="G59" i="104"/>
  <c r="J58" i="104"/>
  <c r="I58" i="104"/>
  <c r="G58" i="104"/>
  <c r="J57" i="104"/>
  <c r="I57" i="104"/>
  <c r="G57" i="104"/>
  <c r="J56" i="104"/>
  <c r="I56" i="104"/>
  <c r="G56" i="104"/>
  <c r="S55" i="104"/>
  <c r="S54" i="104"/>
  <c r="I54" i="104"/>
  <c r="G54" i="104"/>
  <c r="S53" i="104"/>
  <c r="I53" i="104"/>
  <c r="G53" i="104"/>
  <c r="S52" i="104"/>
  <c r="I52" i="104"/>
  <c r="G52" i="104"/>
  <c r="U51" i="104"/>
  <c r="J32" i="104" s="1"/>
  <c r="T51" i="104"/>
  <c r="T53" i="104" s="1"/>
  <c r="S51" i="104"/>
  <c r="I51" i="104"/>
  <c r="G51" i="104"/>
  <c r="I49" i="104"/>
  <c r="G49" i="104"/>
  <c r="I48" i="104"/>
  <c r="G48" i="104"/>
  <c r="I47" i="104"/>
  <c r="G47" i="104"/>
  <c r="I46" i="104"/>
  <c r="G46" i="104"/>
  <c r="I44" i="104"/>
  <c r="G44" i="104"/>
  <c r="I43" i="104"/>
  <c r="G43" i="104"/>
  <c r="I42" i="104"/>
  <c r="G42" i="104"/>
  <c r="I41" i="104"/>
  <c r="G41" i="104"/>
  <c r="I40" i="104"/>
  <c r="G40" i="104"/>
  <c r="I39" i="104"/>
  <c r="G39" i="104"/>
  <c r="I38" i="104"/>
  <c r="G38" i="104"/>
  <c r="I36" i="104"/>
  <c r="E35" i="104"/>
  <c r="G35" i="104" s="1"/>
  <c r="C35" i="104"/>
  <c r="E34" i="104"/>
  <c r="C34" i="104"/>
  <c r="G34" i="104" s="1"/>
  <c r="G36" i="104" s="1"/>
  <c r="G31" i="104"/>
  <c r="G30" i="104"/>
  <c r="G29" i="104"/>
  <c r="G32" i="104" s="1"/>
  <c r="I27" i="104"/>
  <c r="G26" i="104"/>
  <c r="G25" i="104"/>
  <c r="G24" i="104"/>
  <c r="G27" i="104" s="1"/>
  <c r="O23" i="104"/>
  <c r="M23" i="104"/>
  <c r="J22" i="104"/>
  <c r="G22" i="104"/>
  <c r="D22" i="104"/>
  <c r="B22" i="104"/>
  <c r="J21" i="104"/>
  <c r="G21" i="104"/>
  <c r="D21" i="104"/>
  <c r="B21" i="104"/>
  <c r="J20" i="104"/>
  <c r="G20" i="104"/>
  <c r="D20" i="104"/>
  <c r="B20" i="104"/>
  <c r="M19" i="104"/>
  <c r="I18" i="104"/>
  <c r="I17" i="104"/>
  <c r="I16" i="104"/>
  <c r="I15" i="104"/>
  <c r="I14" i="104"/>
  <c r="I12" i="104"/>
  <c r="I11" i="104"/>
  <c r="I10" i="104"/>
  <c r="R8" i="104"/>
  <c r="S4" i="104"/>
  <c r="G4" i="104"/>
  <c r="J61" i="104"/>
  <c r="S3" i="104"/>
  <c r="I61" i="105"/>
  <c r="G61" i="105"/>
  <c r="J59" i="105"/>
  <c r="I59" i="105"/>
  <c r="G59" i="105"/>
  <c r="J58" i="105"/>
  <c r="I58" i="105"/>
  <c r="G58" i="105"/>
  <c r="J57" i="105"/>
  <c r="I57" i="105"/>
  <c r="G57" i="105"/>
  <c r="J56" i="105"/>
  <c r="I56" i="105"/>
  <c r="G56" i="105"/>
  <c r="S55" i="105"/>
  <c r="S54" i="105"/>
  <c r="I54" i="105"/>
  <c r="G54" i="105"/>
  <c r="S53" i="105"/>
  <c r="I53" i="105"/>
  <c r="G53" i="105"/>
  <c r="S52" i="105"/>
  <c r="I52" i="105"/>
  <c r="G52" i="105"/>
  <c r="U51" i="105"/>
  <c r="J32" i="105" s="1"/>
  <c r="T51" i="105"/>
  <c r="T53" i="105" s="1"/>
  <c r="S51" i="105"/>
  <c r="I51" i="105"/>
  <c r="G51" i="105"/>
  <c r="I49" i="105"/>
  <c r="G49" i="105"/>
  <c r="I48" i="105"/>
  <c r="G48" i="105"/>
  <c r="I47" i="105"/>
  <c r="G47" i="105"/>
  <c r="I46" i="105"/>
  <c r="G46" i="105"/>
  <c r="I44" i="105"/>
  <c r="G44" i="105"/>
  <c r="I43" i="105"/>
  <c r="G43" i="105"/>
  <c r="I42" i="105"/>
  <c r="G42" i="105"/>
  <c r="I41" i="105"/>
  <c r="G41" i="105"/>
  <c r="I40" i="105"/>
  <c r="G40" i="105"/>
  <c r="I39" i="105"/>
  <c r="G39" i="105"/>
  <c r="I38" i="105"/>
  <c r="G38" i="105"/>
  <c r="I36" i="105"/>
  <c r="E35" i="105"/>
  <c r="G35" i="105" s="1"/>
  <c r="C35" i="105"/>
  <c r="E34" i="105"/>
  <c r="C34" i="105"/>
  <c r="G34" i="105" s="1"/>
  <c r="G36" i="105" s="1"/>
  <c r="I32" i="105" a="1"/>
  <c r="I32" i="105" s="1"/>
  <c r="G31" i="105"/>
  <c r="G30" i="105"/>
  <c r="G29" i="105"/>
  <c r="G32" i="105" s="1"/>
  <c r="I27" i="105"/>
  <c r="G26" i="105"/>
  <c r="G25" i="105"/>
  <c r="G24" i="105"/>
  <c r="G27" i="105" s="1"/>
  <c r="O23" i="105"/>
  <c r="M23" i="105"/>
  <c r="J22" i="105"/>
  <c r="G22" i="105"/>
  <c r="D22" i="105"/>
  <c r="B22" i="105"/>
  <c r="J21" i="105"/>
  <c r="G21" i="105"/>
  <c r="D21" i="105"/>
  <c r="B21" i="105"/>
  <c r="J20" i="105"/>
  <c r="G20" i="105"/>
  <c r="D20" i="105"/>
  <c r="B20" i="105"/>
  <c r="M19" i="105"/>
  <c r="I18" i="105"/>
  <c r="I17" i="105"/>
  <c r="I16" i="105"/>
  <c r="I15" i="105"/>
  <c r="I14" i="105"/>
  <c r="I12" i="105"/>
  <c r="I11" i="105"/>
  <c r="G4" i="105" s="1"/>
  <c r="I10" i="105"/>
  <c r="R8" i="105"/>
  <c r="I20" i="105" s="1"/>
  <c r="S4" i="105"/>
  <c r="S3" i="105"/>
  <c r="I61" i="106"/>
  <c r="G61" i="106"/>
  <c r="J59" i="106"/>
  <c r="I59" i="106"/>
  <c r="G59" i="106"/>
  <c r="J58" i="106"/>
  <c r="I58" i="106"/>
  <c r="G58" i="106"/>
  <c r="J57" i="106"/>
  <c r="I57" i="106"/>
  <c r="G57" i="106"/>
  <c r="J56" i="106"/>
  <c r="I56" i="106"/>
  <c r="G56" i="106"/>
  <c r="S55" i="106"/>
  <c r="S54" i="106"/>
  <c r="I54" i="106"/>
  <c r="G54" i="106"/>
  <c r="S53" i="106"/>
  <c r="I53" i="106"/>
  <c r="G53" i="106"/>
  <c r="S52" i="106"/>
  <c r="I52" i="106"/>
  <c r="G52" i="106"/>
  <c r="U51" i="106"/>
  <c r="J32" i="106" s="1"/>
  <c r="T51" i="106"/>
  <c r="T53" i="106" s="1"/>
  <c r="S51" i="106"/>
  <c r="I51" i="106"/>
  <c r="G51" i="106"/>
  <c r="I49" i="106"/>
  <c r="G49" i="106"/>
  <c r="I48" i="106"/>
  <c r="G48" i="106"/>
  <c r="I47" i="106"/>
  <c r="G47" i="106"/>
  <c r="I46" i="106"/>
  <c r="G46" i="106"/>
  <c r="I44" i="106"/>
  <c r="G44" i="106"/>
  <c r="I43" i="106"/>
  <c r="G43" i="106"/>
  <c r="I42" i="106"/>
  <c r="G42" i="106"/>
  <c r="I41" i="106"/>
  <c r="G41" i="106"/>
  <c r="I40" i="106"/>
  <c r="G40" i="106"/>
  <c r="I39" i="106"/>
  <c r="G39" i="106"/>
  <c r="I38" i="106"/>
  <c r="G38" i="106"/>
  <c r="I36" i="106"/>
  <c r="E35" i="106"/>
  <c r="G35" i="106" s="1"/>
  <c r="C35" i="106"/>
  <c r="E34" i="106"/>
  <c r="C34" i="106"/>
  <c r="G34" i="106" s="1"/>
  <c r="G36" i="106" s="1"/>
  <c r="I32" i="106" a="1"/>
  <c r="I32" i="106" s="1"/>
  <c r="G31" i="106"/>
  <c r="G30" i="106"/>
  <c r="G29" i="106"/>
  <c r="G32" i="106" s="1"/>
  <c r="I27" i="106"/>
  <c r="G26" i="106"/>
  <c r="G25" i="106"/>
  <c r="G24" i="106"/>
  <c r="G27" i="106" s="1"/>
  <c r="O23" i="106"/>
  <c r="M23" i="106"/>
  <c r="J22" i="106"/>
  <c r="G22" i="106"/>
  <c r="D22" i="106"/>
  <c r="B22" i="106"/>
  <c r="J21" i="106"/>
  <c r="G21" i="106"/>
  <c r="D21" i="106"/>
  <c r="B21" i="106"/>
  <c r="J20" i="106"/>
  <c r="G20" i="106"/>
  <c r="D20" i="106"/>
  <c r="B20" i="106"/>
  <c r="M19" i="106"/>
  <c r="I18" i="106"/>
  <c r="I17" i="106"/>
  <c r="I16" i="106"/>
  <c r="I15" i="106"/>
  <c r="I14" i="106"/>
  <c r="I12" i="106"/>
  <c r="I11" i="106"/>
  <c r="G4" i="106" s="1"/>
  <c r="I10" i="106"/>
  <c r="R8" i="106"/>
  <c r="I20" i="106" s="1"/>
  <c r="S4" i="106"/>
  <c r="S3" i="106"/>
  <c r="I61" i="107"/>
  <c r="G61" i="107"/>
  <c r="J59" i="107"/>
  <c r="I59" i="107"/>
  <c r="G59" i="107"/>
  <c r="J58" i="107"/>
  <c r="I58" i="107"/>
  <c r="G58" i="107"/>
  <c r="J57" i="107"/>
  <c r="I57" i="107"/>
  <c r="G57" i="107"/>
  <c r="J56" i="107"/>
  <c r="I56" i="107"/>
  <c r="G56" i="107"/>
  <c r="S55" i="107"/>
  <c r="S54" i="107"/>
  <c r="I54" i="107"/>
  <c r="G54" i="107"/>
  <c r="S53" i="107"/>
  <c r="I53" i="107"/>
  <c r="G53" i="107"/>
  <c r="S52" i="107"/>
  <c r="I52" i="107"/>
  <c r="G52" i="107"/>
  <c r="U51" i="107"/>
  <c r="J32" i="107" s="1"/>
  <c r="T51" i="107"/>
  <c r="T53" i="107" s="1"/>
  <c r="S51" i="107"/>
  <c r="I51" i="107"/>
  <c r="G51" i="107"/>
  <c r="I49" i="107"/>
  <c r="G49" i="107"/>
  <c r="I48" i="107"/>
  <c r="G48" i="107"/>
  <c r="I47" i="107"/>
  <c r="G47" i="107"/>
  <c r="I46" i="107"/>
  <c r="G46" i="107"/>
  <c r="I44" i="107"/>
  <c r="G44" i="107"/>
  <c r="I43" i="107"/>
  <c r="G43" i="107"/>
  <c r="I42" i="107"/>
  <c r="G42" i="107"/>
  <c r="I41" i="107"/>
  <c r="G41" i="107"/>
  <c r="I40" i="107"/>
  <c r="G40" i="107"/>
  <c r="I39" i="107"/>
  <c r="G39" i="107"/>
  <c r="I38" i="107"/>
  <c r="G38" i="107"/>
  <c r="I36" i="107"/>
  <c r="E35" i="107"/>
  <c r="G35" i="107" s="1"/>
  <c r="C35" i="107"/>
  <c r="E34" i="107"/>
  <c r="C34" i="107"/>
  <c r="G34" i="107" s="1"/>
  <c r="G36" i="107" s="1"/>
  <c r="I32" i="107" a="1"/>
  <c r="I32" i="107" s="1"/>
  <c r="G31" i="107"/>
  <c r="G30" i="107"/>
  <c r="G29" i="107"/>
  <c r="G32" i="107" s="1"/>
  <c r="I27" i="107"/>
  <c r="G26" i="107"/>
  <c r="G25" i="107"/>
  <c r="G24" i="107"/>
  <c r="G27" i="107" s="1"/>
  <c r="O23" i="107"/>
  <c r="M23" i="107"/>
  <c r="J22" i="107"/>
  <c r="G22" i="107"/>
  <c r="D22" i="107"/>
  <c r="B22" i="107"/>
  <c r="J21" i="107"/>
  <c r="G21" i="107"/>
  <c r="D21" i="107"/>
  <c r="B21" i="107"/>
  <c r="J20" i="107"/>
  <c r="G20" i="107"/>
  <c r="H92" i="5" s="1"/>
  <c r="D20" i="107"/>
  <c r="B20" i="107"/>
  <c r="M19" i="107"/>
  <c r="I18" i="107"/>
  <c r="I17" i="107"/>
  <c r="I16" i="107"/>
  <c r="I15" i="107"/>
  <c r="I14" i="107"/>
  <c r="I12" i="107"/>
  <c r="I11" i="107"/>
  <c r="I10" i="107"/>
  <c r="G4" i="107" s="1"/>
  <c r="I92" i="5" s="1"/>
  <c r="R8" i="107"/>
  <c r="S4" i="107"/>
  <c r="J61" i="107"/>
  <c r="S3" i="107"/>
  <c r="I61" i="108"/>
  <c r="G61" i="108"/>
  <c r="J59" i="108"/>
  <c r="I59" i="108"/>
  <c r="G59" i="108"/>
  <c r="J58" i="108"/>
  <c r="I58" i="108"/>
  <c r="G58" i="108"/>
  <c r="J57" i="108"/>
  <c r="I57" i="108"/>
  <c r="G57" i="108"/>
  <c r="J56" i="108"/>
  <c r="I56" i="108"/>
  <c r="G56" i="108"/>
  <c r="K56" i="108" s="1"/>
  <c r="S55" i="108"/>
  <c r="S54" i="108"/>
  <c r="I54" i="108"/>
  <c r="G54" i="108"/>
  <c r="S53" i="108"/>
  <c r="I53" i="108"/>
  <c r="G53" i="108"/>
  <c r="S52" i="108"/>
  <c r="I52" i="108"/>
  <c r="G52" i="108"/>
  <c r="U51" i="108"/>
  <c r="J32" i="108" s="1"/>
  <c r="T51" i="108"/>
  <c r="T53" i="108" s="1"/>
  <c r="S51" i="108"/>
  <c r="I51" i="108"/>
  <c r="G51" i="108"/>
  <c r="I49" i="108"/>
  <c r="G49" i="108"/>
  <c r="I48" i="108"/>
  <c r="G48" i="108"/>
  <c r="I47" i="108"/>
  <c r="G47" i="108"/>
  <c r="I46" i="108"/>
  <c r="G46" i="108"/>
  <c r="I44" i="108"/>
  <c r="G44" i="108"/>
  <c r="I43" i="108"/>
  <c r="G43" i="108"/>
  <c r="I42" i="108"/>
  <c r="G42" i="108"/>
  <c r="I41" i="108"/>
  <c r="G41" i="108"/>
  <c r="I40" i="108"/>
  <c r="G40" i="108"/>
  <c r="I39" i="108"/>
  <c r="G39" i="108"/>
  <c r="I38" i="108"/>
  <c r="G38" i="108"/>
  <c r="I36" i="108"/>
  <c r="E35" i="108"/>
  <c r="G35" i="108" s="1"/>
  <c r="C35" i="108"/>
  <c r="E34" i="108"/>
  <c r="C34" i="108"/>
  <c r="G34" i="108" s="1"/>
  <c r="G36" i="108" s="1"/>
  <c r="I32" i="108" a="1"/>
  <c r="I32" i="108" s="1"/>
  <c r="G31" i="108"/>
  <c r="G30" i="108"/>
  <c r="G29" i="108"/>
  <c r="G32" i="108" s="1"/>
  <c r="I27" i="108"/>
  <c r="G26" i="108"/>
  <c r="G25" i="108"/>
  <c r="G24" i="108"/>
  <c r="G27" i="108" s="1"/>
  <c r="O23" i="108"/>
  <c r="M23" i="108"/>
  <c r="J22" i="108"/>
  <c r="G22" i="108"/>
  <c r="D22" i="108"/>
  <c r="B22" i="108"/>
  <c r="J21" i="108"/>
  <c r="G21" i="108"/>
  <c r="D21" i="108"/>
  <c r="B21" i="108"/>
  <c r="J20" i="108"/>
  <c r="G20" i="108"/>
  <c r="D20" i="108"/>
  <c r="B20" i="108"/>
  <c r="M19" i="108"/>
  <c r="I18" i="108"/>
  <c r="I17" i="108"/>
  <c r="I16" i="108"/>
  <c r="I15" i="108"/>
  <c r="I14" i="108"/>
  <c r="I12" i="108"/>
  <c r="I11" i="108"/>
  <c r="I10" i="108"/>
  <c r="R8" i="108"/>
  <c r="S4" i="108"/>
  <c r="G4" i="108"/>
  <c r="J61" i="108"/>
  <c r="S3" i="108"/>
  <c r="I61" i="109"/>
  <c r="G61" i="109"/>
  <c r="J59" i="109"/>
  <c r="I59" i="109"/>
  <c r="G59" i="109"/>
  <c r="J58" i="109"/>
  <c r="I58" i="109"/>
  <c r="G58" i="109"/>
  <c r="J57" i="109"/>
  <c r="I57" i="109"/>
  <c r="G57" i="109"/>
  <c r="J56" i="109"/>
  <c r="I56" i="109"/>
  <c r="G56" i="109"/>
  <c r="S55" i="109"/>
  <c r="S54" i="109"/>
  <c r="I54" i="109"/>
  <c r="G54" i="109"/>
  <c r="S53" i="109"/>
  <c r="I53" i="109"/>
  <c r="G53" i="109"/>
  <c r="S52" i="109"/>
  <c r="I52" i="109"/>
  <c r="G52" i="109"/>
  <c r="U51" i="109"/>
  <c r="J32" i="109" s="1"/>
  <c r="T51" i="109"/>
  <c r="T53" i="109" s="1"/>
  <c r="S51" i="109"/>
  <c r="I51" i="109"/>
  <c r="G51" i="109"/>
  <c r="I49" i="109"/>
  <c r="G49" i="109"/>
  <c r="I48" i="109"/>
  <c r="G48" i="109"/>
  <c r="I47" i="109"/>
  <c r="G47" i="109"/>
  <c r="I46" i="109"/>
  <c r="G46" i="109"/>
  <c r="I44" i="109"/>
  <c r="G44" i="109"/>
  <c r="I43" i="109"/>
  <c r="G43" i="109"/>
  <c r="I42" i="109"/>
  <c r="G42" i="109"/>
  <c r="I41" i="109"/>
  <c r="G41" i="109"/>
  <c r="I40" i="109"/>
  <c r="G40" i="109"/>
  <c r="I39" i="109"/>
  <c r="G39" i="109"/>
  <c r="I38" i="109"/>
  <c r="G38" i="109"/>
  <c r="I36" i="109"/>
  <c r="E35" i="109"/>
  <c r="G35" i="109" s="1"/>
  <c r="C35" i="109"/>
  <c r="E34" i="109"/>
  <c r="C34" i="109"/>
  <c r="G34" i="109" s="1"/>
  <c r="G36" i="109" s="1"/>
  <c r="I32" i="109" a="1"/>
  <c r="I32" i="109" s="1"/>
  <c r="G31" i="109"/>
  <c r="G30" i="109"/>
  <c r="G29" i="109"/>
  <c r="G32" i="109" s="1"/>
  <c r="I27" i="109"/>
  <c r="G26" i="109"/>
  <c r="G25" i="109"/>
  <c r="G24" i="109"/>
  <c r="G27" i="109" s="1"/>
  <c r="O23" i="109"/>
  <c r="M23" i="109"/>
  <c r="J22" i="109"/>
  <c r="G22" i="109"/>
  <c r="D22" i="109"/>
  <c r="B22" i="109"/>
  <c r="J21" i="109"/>
  <c r="G21" i="109"/>
  <c r="D21" i="109"/>
  <c r="B21" i="109"/>
  <c r="J20" i="109"/>
  <c r="G20" i="109"/>
  <c r="D20" i="109"/>
  <c r="B20" i="109"/>
  <c r="M19" i="109"/>
  <c r="I18" i="109"/>
  <c r="I17" i="109"/>
  <c r="I16" i="109"/>
  <c r="I15" i="109"/>
  <c r="I14" i="109"/>
  <c r="I12" i="109"/>
  <c r="I11" i="109"/>
  <c r="G4" i="109" s="1"/>
  <c r="I10" i="109"/>
  <c r="R8" i="109"/>
  <c r="I20" i="109" s="1"/>
  <c r="I21" i="109" s="1"/>
  <c r="S4" i="109"/>
  <c r="J61" i="109"/>
  <c r="S3" i="109"/>
  <c r="I61" i="110"/>
  <c r="G61" i="110"/>
  <c r="J59" i="110"/>
  <c r="I59" i="110"/>
  <c r="G59" i="110"/>
  <c r="J58" i="110"/>
  <c r="I58" i="110"/>
  <c r="G58" i="110"/>
  <c r="J57" i="110"/>
  <c r="I57" i="110"/>
  <c r="G57" i="110"/>
  <c r="K57" i="110" s="1"/>
  <c r="J56" i="110"/>
  <c r="I56" i="110"/>
  <c r="G56" i="110"/>
  <c r="S55" i="110"/>
  <c r="S54" i="110"/>
  <c r="I54" i="110"/>
  <c r="G54" i="110"/>
  <c r="S53" i="110"/>
  <c r="I53" i="110"/>
  <c r="G53" i="110"/>
  <c r="S52" i="110"/>
  <c r="I52" i="110"/>
  <c r="G52" i="110"/>
  <c r="U51" i="110"/>
  <c r="T51" i="110"/>
  <c r="T53" i="110" s="1"/>
  <c r="S51" i="110"/>
  <c r="I51" i="110"/>
  <c r="G51" i="110"/>
  <c r="I49" i="110"/>
  <c r="G49" i="110"/>
  <c r="I48" i="110"/>
  <c r="G48" i="110"/>
  <c r="I47" i="110"/>
  <c r="G47" i="110"/>
  <c r="I46" i="110"/>
  <c r="G46" i="110"/>
  <c r="I44" i="110"/>
  <c r="G44" i="110"/>
  <c r="I43" i="110"/>
  <c r="G43" i="110"/>
  <c r="I42" i="110"/>
  <c r="G42" i="110"/>
  <c r="I41" i="110"/>
  <c r="G41" i="110"/>
  <c r="I40" i="110"/>
  <c r="G40" i="110"/>
  <c r="I39" i="110"/>
  <c r="G39" i="110"/>
  <c r="I38" i="110"/>
  <c r="G38" i="110"/>
  <c r="I36" i="110"/>
  <c r="E35" i="110"/>
  <c r="G35" i="110" s="1"/>
  <c r="C35" i="110"/>
  <c r="E34" i="110"/>
  <c r="C34" i="110"/>
  <c r="G34" i="110" s="1"/>
  <c r="G36" i="110" s="1"/>
  <c r="J32" i="110"/>
  <c r="I32" i="110" a="1"/>
  <c r="I32" i="110" s="1"/>
  <c r="G31" i="110"/>
  <c r="G30" i="110"/>
  <c r="G29" i="110"/>
  <c r="G32" i="110" s="1"/>
  <c r="I27" i="110"/>
  <c r="G26" i="110"/>
  <c r="G25" i="110"/>
  <c r="G24" i="110"/>
  <c r="G27" i="110" s="1"/>
  <c r="O23" i="110"/>
  <c r="M23" i="110"/>
  <c r="J22" i="110"/>
  <c r="G22" i="110"/>
  <c r="D22" i="110"/>
  <c r="B22" i="110"/>
  <c r="J21" i="110"/>
  <c r="G21" i="110"/>
  <c r="D21" i="110"/>
  <c r="B21" i="110"/>
  <c r="J20" i="110"/>
  <c r="G20" i="110"/>
  <c r="D20" i="110"/>
  <c r="B20" i="110"/>
  <c r="M19" i="110"/>
  <c r="I18" i="110"/>
  <c r="I17" i="110"/>
  <c r="I16" i="110"/>
  <c r="I15" i="110"/>
  <c r="I14" i="110"/>
  <c r="I12" i="110"/>
  <c r="I11" i="110"/>
  <c r="I10" i="110"/>
  <c r="R8" i="110"/>
  <c r="I20" i="110" s="1"/>
  <c r="I21" i="110" s="1"/>
  <c r="S4" i="110"/>
  <c r="G4" i="110"/>
  <c r="J61" i="110"/>
  <c r="S3" i="110"/>
  <c r="I32" i="104" a="1"/>
  <c r="I20" i="132" l="1"/>
  <c r="I21" i="132" s="1"/>
  <c r="I20" i="131"/>
  <c r="I20" i="100"/>
  <c r="I21" i="100" s="1"/>
  <c r="I20" i="114"/>
  <c r="I20" i="113"/>
  <c r="I21" i="113" s="1"/>
  <c r="I20" i="127"/>
  <c r="I21" i="127" s="1"/>
  <c r="I20" i="126"/>
  <c r="I21" i="126" s="1"/>
  <c r="I20" i="125"/>
  <c r="I20" i="124"/>
  <c r="I21" i="124" s="1"/>
  <c r="I20" i="122"/>
  <c r="I21" i="122" s="1"/>
  <c r="I20" i="120"/>
  <c r="I21" i="120" s="1"/>
  <c r="I20" i="119"/>
  <c r="I20" i="118"/>
  <c r="I21" i="118" s="1"/>
  <c r="I20" i="103"/>
  <c r="K20" i="103" s="1"/>
  <c r="I20" i="108"/>
  <c r="I21" i="108" s="1"/>
  <c r="I20" i="129"/>
  <c r="I20" i="128"/>
  <c r="I21" i="128" s="1"/>
  <c r="K56" i="126"/>
  <c r="K58" i="102"/>
  <c r="I32" i="104"/>
  <c r="K32" i="104" s="1"/>
  <c r="I20" i="104"/>
  <c r="K20" i="104" s="1"/>
  <c r="K57" i="121"/>
  <c r="K56" i="122"/>
  <c r="K58" i="123"/>
  <c r="K57" i="123"/>
  <c r="K56" i="100"/>
  <c r="I20" i="107"/>
  <c r="K20" i="107" s="1"/>
  <c r="K59" i="108"/>
  <c r="K57" i="101"/>
  <c r="K57" i="105"/>
  <c r="K57" i="104"/>
  <c r="K59" i="101"/>
  <c r="K56" i="113"/>
  <c r="K56" i="110"/>
  <c r="K56" i="109"/>
  <c r="K58" i="107"/>
  <c r="K20" i="131"/>
  <c r="K20" i="122"/>
  <c r="K20" i="132"/>
  <c r="I22" i="132"/>
  <c r="K20" i="113"/>
  <c r="K20" i="124"/>
  <c r="K20" i="109"/>
  <c r="K57" i="126"/>
  <c r="K57" i="132"/>
  <c r="K59" i="131"/>
  <c r="K59" i="130"/>
  <c r="K59" i="109"/>
  <c r="K59" i="103"/>
  <c r="K56" i="114"/>
  <c r="K56" i="127"/>
  <c r="K56" i="125"/>
  <c r="K56" i="131"/>
  <c r="K56" i="130"/>
  <c r="K58" i="129"/>
  <c r="K56" i="128"/>
  <c r="K59" i="107"/>
  <c r="K59" i="102"/>
  <c r="K57" i="129"/>
  <c r="K59" i="128"/>
  <c r="K58" i="104"/>
  <c r="K59" i="106"/>
  <c r="K59" i="125"/>
  <c r="K57" i="124"/>
  <c r="K59" i="120"/>
  <c r="K57" i="119"/>
  <c r="K59" i="118"/>
  <c r="K58" i="106"/>
  <c r="K59" i="105"/>
  <c r="K59" i="122"/>
  <c r="K56" i="121"/>
  <c r="K58" i="120"/>
  <c r="K56" i="119"/>
  <c r="K58" i="118"/>
  <c r="K56" i="132"/>
  <c r="K58" i="109"/>
  <c r="K56" i="105"/>
  <c r="K58" i="103"/>
  <c r="K56" i="101"/>
  <c r="K57" i="100"/>
  <c r="K59" i="114"/>
  <c r="K57" i="113"/>
  <c r="K59" i="127"/>
  <c r="K57" i="109"/>
  <c r="K56" i="104"/>
  <c r="K57" i="103"/>
  <c r="K58" i="114"/>
  <c r="K58" i="127"/>
  <c r="K58" i="125"/>
  <c r="K56" i="124"/>
  <c r="K59" i="110"/>
  <c r="K58" i="108"/>
  <c r="K57" i="107"/>
  <c r="K57" i="106"/>
  <c r="K58" i="105"/>
  <c r="K59" i="104"/>
  <c r="K56" i="103"/>
  <c r="K57" i="102"/>
  <c r="K58" i="101"/>
  <c r="K59" i="100"/>
  <c r="K57" i="114"/>
  <c r="K59" i="113"/>
  <c r="K57" i="127"/>
  <c r="K59" i="126"/>
  <c r="K57" i="125"/>
  <c r="K59" i="124"/>
  <c r="K56" i="123"/>
  <c r="K58" i="122"/>
  <c r="K59" i="121"/>
  <c r="K57" i="120"/>
  <c r="K59" i="119"/>
  <c r="K57" i="118"/>
  <c r="K59" i="132"/>
  <c r="K58" i="131"/>
  <c r="K58" i="130"/>
  <c r="K56" i="129"/>
  <c r="K58" i="128"/>
  <c r="K58" i="110"/>
  <c r="K21" i="109"/>
  <c r="K57" i="108"/>
  <c r="K56" i="107"/>
  <c r="K56" i="106"/>
  <c r="K56" i="102"/>
  <c r="K58" i="100"/>
  <c r="K58" i="113"/>
  <c r="K58" i="126"/>
  <c r="K58" i="124"/>
  <c r="K59" i="123"/>
  <c r="K57" i="122"/>
  <c r="K58" i="121"/>
  <c r="K56" i="120"/>
  <c r="K58" i="119"/>
  <c r="K56" i="118"/>
  <c r="K58" i="132"/>
  <c r="K57" i="131"/>
  <c r="K57" i="130"/>
  <c r="K59" i="129"/>
  <c r="K57" i="128"/>
  <c r="K32" i="128"/>
  <c r="T52" i="128"/>
  <c r="K20" i="128"/>
  <c r="I22" i="128"/>
  <c r="K22" i="128" s="1"/>
  <c r="K61" i="128"/>
  <c r="K32" i="129"/>
  <c r="T52" i="129"/>
  <c r="K61" i="129"/>
  <c r="I21" i="130"/>
  <c r="K21" i="130" s="1"/>
  <c r="I22" i="130"/>
  <c r="K20" i="130"/>
  <c r="K22" i="130"/>
  <c r="K32" i="130"/>
  <c r="J61" i="130"/>
  <c r="K61" i="130" s="1"/>
  <c r="T52" i="130"/>
  <c r="K32" i="131"/>
  <c r="T52" i="131"/>
  <c r="K61" i="131"/>
  <c r="K32" i="132"/>
  <c r="T52" i="132"/>
  <c r="K61" i="132"/>
  <c r="K32" i="118"/>
  <c r="T52" i="118"/>
  <c r="K20" i="118"/>
  <c r="I22" i="118"/>
  <c r="K22" i="118" s="1"/>
  <c r="K61" i="118"/>
  <c r="K32" i="119"/>
  <c r="T52" i="119"/>
  <c r="I22" i="119"/>
  <c r="K22" i="119" s="1"/>
  <c r="K61" i="119"/>
  <c r="K32" i="120"/>
  <c r="T52" i="120"/>
  <c r="K61" i="120"/>
  <c r="I21" i="121"/>
  <c r="K21" i="121" s="1"/>
  <c r="I22" i="121"/>
  <c r="K22" i="121" s="1"/>
  <c r="K20" i="121"/>
  <c r="K32" i="121"/>
  <c r="T52" i="121"/>
  <c r="J61" i="121"/>
  <c r="K61" i="121" s="1"/>
  <c r="K32" i="122"/>
  <c r="T52" i="122"/>
  <c r="I22" i="122"/>
  <c r="K61" i="122"/>
  <c r="I21" i="123"/>
  <c r="K21" i="123" s="1"/>
  <c r="I22" i="123"/>
  <c r="K20" i="123"/>
  <c r="K32" i="123"/>
  <c r="T52" i="123"/>
  <c r="J61" i="123"/>
  <c r="K61" i="123" s="1"/>
  <c r="K32" i="124"/>
  <c r="T52" i="124"/>
  <c r="I22" i="124"/>
  <c r="K61" i="124"/>
  <c r="K32" i="125"/>
  <c r="T52" i="125"/>
  <c r="K61" i="125"/>
  <c r="K32" i="126"/>
  <c r="T52" i="126"/>
  <c r="K61" i="126"/>
  <c r="K32" i="127"/>
  <c r="T52" i="127"/>
  <c r="K20" i="127"/>
  <c r="I22" i="127"/>
  <c r="K22" i="127" s="1"/>
  <c r="K61" i="127"/>
  <c r="K32" i="113"/>
  <c r="T52" i="113"/>
  <c r="I22" i="113"/>
  <c r="K61" i="113"/>
  <c r="K32" i="114"/>
  <c r="T52" i="114"/>
  <c r="I22" i="114"/>
  <c r="K22" i="114" s="1"/>
  <c r="K61" i="114"/>
  <c r="K32" i="100"/>
  <c r="T52" i="100"/>
  <c r="K61" i="100"/>
  <c r="I21" i="101"/>
  <c r="K21" i="101" s="1"/>
  <c r="I22" i="101"/>
  <c r="K32" i="101"/>
  <c r="K20" i="101"/>
  <c r="J61" i="101"/>
  <c r="K61" i="101" s="1"/>
  <c r="T52" i="101"/>
  <c r="I21" i="102"/>
  <c r="K21" i="102" s="1"/>
  <c r="I22" i="102"/>
  <c r="K20" i="102"/>
  <c r="K32" i="102"/>
  <c r="T52" i="102"/>
  <c r="J61" i="102"/>
  <c r="K61" i="102" s="1"/>
  <c r="K32" i="103"/>
  <c r="I22" i="103"/>
  <c r="K22" i="103" s="1"/>
  <c r="K61" i="103"/>
  <c r="T52" i="103"/>
  <c r="T52" i="104"/>
  <c r="I22" i="104"/>
  <c r="K61" i="104"/>
  <c r="I21" i="105"/>
  <c r="K21" i="105" s="1"/>
  <c r="I22" i="105"/>
  <c r="K20" i="105"/>
  <c r="K32" i="105"/>
  <c r="T52" i="105"/>
  <c r="J61" i="105"/>
  <c r="K61" i="105" s="1"/>
  <c r="I21" i="106"/>
  <c r="K21" i="106" s="1"/>
  <c r="I22" i="106"/>
  <c r="K20" i="106"/>
  <c r="K32" i="106"/>
  <c r="T52" i="106"/>
  <c r="J61" i="106"/>
  <c r="K61" i="106" s="1"/>
  <c r="K32" i="107"/>
  <c r="T52" i="107"/>
  <c r="I22" i="107"/>
  <c r="K22" i="107" s="1"/>
  <c r="K61" i="107"/>
  <c r="K32" i="108"/>
  <c r="T52" i="108"/>
  <c r="I22" i="108"/>
  <c r="K22" i="108" s="1"/>
  <c r="K61" i="108"/>
  <c r="K32" i="109"/>
  <c r="I22" i="109"/>
  <c r="T52" i="109"/>
  <c r="K61" i="109"/>
  <c r="K32" i="110"/>
  <c r="K21" i="110"/>
  <c r="T52" i="110"/>
  <c r="K20" i="110"/>
  <c r="I22" i="110"/>
  <c r="K22" i="110" s="1"/>
  <c r="K61" i="110"/>
  <c r="I6" i="124" l="1"/>
  <c r="K20" i="114"/>
  <c r="I22" i="125"/>
  <c r="K20" i="125"/>
  <c r="I6" i="103"/>
  <c r="I22" i="100"/>
  <c r="K22" i="100" s="1"/>
  <c r="I22" i="126"/>
  <c r="K22" i="126" s="1"/>
  <c r="I6" i="106"/>
  <c r="K20" i="126"/>
  <c r="K20" i="108"/>
  <c r="I22" i="120"/>
  <c r="K22" i="120" s="1"/>
  <c r="I6" i="126"/>
  <c r="K20" i="120"/>
  <c r="K22" i="132"/>
  <c r="K20" i="100"/>
  <c r="K21" i="108"/>
  <c r="K21" i="120"/>
  <c r="K21" i="126"/>
  <c r="K21" i="100"/>
  <c r="K21" i="122"/>
  <c r="K21" i="127"/>
  <c r="I2" i="127" s="1"/>
  <c r="K21" i="128"/>
  <c r="I2" i="128" s="1"/>
  <c r="K21" i="118"/>
  <c r="I2" i="118" s="1"/>
  <c r="K21" i="124"/>
  <c r="K21" i="113"/>
  <c r="K21" i="132"/>
  <c r="I2" i="132" s="1"/>
  <c r="I21" i="129"/>
  <c r="I21" i="103"/>
  <c r="I21" i="119"/>
  <c r="I21" i="125"/>
  <c r="I21" i="114"/>
  <c r="I21" i="131"/>
  <c r="I22" i="129"/>
  <c r="K22" i="129" s="1"/>
  <c r="K20" i="119"/>
  <c r="I22" i="131"/>
  <c r="K22" i="131" s="1"/>
  <c r="K20" i="129"/>
  <c r="I21" i="104"/>
  <c r="I6" i="123"/>
  <c r="I6" i="102"/>
  <c r="I6" i="107"/>
  <c r="I21" i="107"/>
  <c r="K22" i="102"/>
  <c r="I2" i="102" s="1"/>
  <c r="K22" i="123"/>
  <c r="I2" i="123" s="1"/>
  <c r="K22" i="106"/>
  <c r="I2" i="106" s="1"/>
  <c r="I6" i="105"/>
  <c r="I6" i="110"/>
  <c r="I6" i="109"/>
  <c r="I6" i="100"/>
  <c r="I6" i="122"/>
  <c r="I6" i="108"/>
  <c r="I6" i="101"/>
  <c r="I6" i="113"/>
  <c r="I6" i="127"/>
  <c r="I6" i="120"/>
  <c r="I6" i="119"/>
  <c r="I6" i="104"/>
  <c r="I6" i="114"/>
  <c r="I6" i="121"/>
  <c r="I6" i="118"/>
  <c r="I6" i="125"/>
  <c r="I6" i="128"/>
  <c r="I6" i="129"/>
  <c r="I6" i="132"/>
  <c r="I6" i="131"/>
  <c r="I6" i="130"/>
  <c r="I2" i="130"/>
  <c r="I2" i="121"/>
  <c r="K22" i="122"/>
  <c r="K22" i="124"/>
  <c r="K22" i="125"/>
  <c r="K22" i="113"/>
  <c r="K22" i="101"/>
  <c r="I2" i="101" s="1"/>
  <c r="K22" i="104"/>
  <c r="K22" i="105"/>
  <c r="I2" i="105" s="1"/>
  <c r="K22" i="109"/>
  <c r="I2" i="109" s="1"/>
  <c r="I2" i="110"/>
  <c r="I2" i="124" l="1"/>
  <c r="I2" i="113"/>
  <c r="I2" i="126"/>
  <c r="I2" i="122"/>
  <c r="I2" i="108"/>
  <c r="I2" i="100"/>
  <c r="I2" i="120"/>
  <c r="K21" i="131"/>
  <c r="I2" i="131" s="1"/>
  <c r="K21" i="103"/>
  <c r="I2" i="103" s="1"/>
  <c r="K21" i="114"/>
  <c r="I2" i="114" s="1"/>
  <c r="K21" i="129"/>
  <c r="I2" i="129" s="1"/>
  <c r="K21" i="125"/>
  <c r="I2" i="125" s="1"/>
  <c r="K21" i="119"/>
  <c r="I2" i="119" s="1"/>
  <c r="K21" i="104"/>
  <c r="I2" i="104" s="1"/>
  <c r="K21" i="107"/>
  <c r="I2" i="107" s="1"/>
  <c r="E34" i="57"/>
  <c r="C34" i="57"/>
  <c r="E35" i="57"/>
  <c r="C35" i="57"/>
  <c r="B87" i="5" l="1"/>
  <c r="B2" i="49" s="1"/>
  <c r="I61" i="57"/>
  <c r="G61" i="57"/>
  <c r="J59" i="57"/>
  <c r="G59" i="57"/>
  <c r="J58" i="57"/>
  <c r="G58" i="57"/>
  <c r="J57" i="57"/>
  <c r="G57" i="57"/>
  <c r="G56" i="57"/>
  <c r="S55" i="57"/>
  <c r="S54" i="57"/>
  <c r="G54" i="57"/>
  <c r="S53" i="57"/>
  <c r="G53" i="57"/>
  <c r="S52" i="57"/>
  <c r="G52" i="57"/>
  <c r="T51" i="57"/>
  <c r="S51" i="57"/>
  <c r="G51" i="57"/>
  <c r="G49" i="57"/>
  <c r="G48" i="57"/>
  <c r="G47" i="57"/>
  <c r="G46" i="57"/>
  <c r="G44" i="57"/>
  <c r="G43" i="57"/>
  <c r="G42" i="57"/>
  <c r="G41" i="57"/>
  <c r="G40" i="57"/>
  <c r="G39" i="57"/>
  <c r="G38" i="57"/>
  <c r="G35" i="57"/>
  <c r="G34" i="57"/>
  <c r="G36" i="57" s="1"/>
  <c r="G31" i="57"/>
  <c r="G30" i="57"/>
  <c r="G29" i="57"/>
  <c r="G26" i="57"/>
  <c r="G25" i="57"/>
  <c r="G24" i="57"/>
  <c r="O23" i="57"/>
  <c r="M23" i="57"/>
  <c r="D22" i="57"/>
  <c r="G22" i="57"/>
  <c r="B22" i="57"/>
  <c r="D21" i="57"/>
  <c r="G21" i="57"/>
  <c r="B21" i="57"/>
  <c r="G20" i="57"/>
  <c r="D20" i="57"/>
  <c r="B20" i="57"/>
  <c r="M19" i="57"/>
  <c r="I18" i="57"/>
  <c r="I17" i="57"/>
  <c r="I16" i="57"/>
  <c r="I15" i="57"/>
  <c r="I14" i="57"/>
  <c r="I12" i="57"/>
  <c r="I11" i="57"/>
  <c r="I10" i="57"/>
  <c r="G4" i="57" s="1"/>
  <c r="I87" i="5" s="1"/>
  <c r="R8" i="57"/>
  <c r="I20" i="57" s="1"/>
  <c r="S4" i="57"/>
  <c r="S3" i="57"/>
  <c r="C19" i="5"/>
  <c r="C20" i="5"/>
  <c r="C21" i="5"/>
  <c r="C22" i="5"/>
  <c r="E34" i="6"/>
  <c r="C34" i="6"/>
  <c r="E35" i="6"/>
  <c r="C35" i="6"/>
  <c r="D7" i="104" l="1"/>
  <c r="D7" i="105"/>
  <c r="D7" i="110"/>
  <c r="D7" i="108"/>
  <c r="D7" i="102"/>
  <c r="D7" i="103"/>
  <c r="D7" i="118"/>
  <c r="D7" i="119"/>
  <c r="D7" i="120"/>
  <c r="D7" i="121"/>
  <c r="D7" i="122"/>
  <c r="D7" i="123"/>
  <c r="D7" i="124"/>
  <c r="D7" i="125"/>
  <c r="D7" i="126"/>
  <c r="D7" i="127"/>
  <c r="D7" i="113"/>
  <c r="D7" i="114"/>
  <c r="D7" i="100"/>
  <c r="D7" i="101"/>
  <c r="D7" i="107"/>
  <c r="D7" i="131"/>
  <c r="D7" i="132"/>
  <c r="D7" i="128"/>
  <c r="D7" i="129"/>
  <c r="D7" i="130"/>
  <c r="D7" i="109"/>
  <c r="D7" i="106"/>
  <c r="T3" i="109"/>
  <c r="T3" i="110"/>
  <c r="T3" i="118"/>
  <c r="T3" i="123"/>
  <c r="T3" i="113"/>
  <c r="T3" i="107"/>
  <c r="T3" i="108"/>
  <c r="T3" i="106"/>
  <c r="T3" i="132"/>
  <c r="T3" i="121"/>
  <c r="T3" i="125"/>
  <c r="T3" i="100"/>
  <c r="T3" i="105"/>
  <c r="T3" i="104"/>
  <c r="T3" i="127"/>
  <c r="T3" i="103"/>
  <c r="T3" i="101"/>
  <c r="T3" i="102"/>
  <c r="T3" i="119"/>
  <c r="T3" i="120"/>
  <c r="T3" i="122"/>
  <c r="T3" i="124"/>
  <c r="T3" i="126"/>
  <c r="T3" i="114"/>
  <c r="T3" i="130"/>
  <c r="T3" i="131"/>
  <c r="T3" i="128"/>
  <c r="T3" i="129"/>
  <c r="D5" i="106"/>
  <c r="D6" i="106" s="1"/>
  <c r="D5" i="103"/>
  <c r="D6" i="103" s="1"/>
  <c r="D5" i="104"/>
  <c r="D6" i="104" s="1"/>
  <c r="D5" i="105"/>
  <c r="D6" i="105" s="1"/>
  <c r="D5" i="102"/>
  <c r="D6" i="102" s="1"/>
  <c r="D5" i="118"/>
  <c r="D6" i="118" s="1"/>
  <c r="D5" i="119"/>
  <c r="D6" i="119" s="1"/>
  <c r="D5" i="120"/>
  <c r="D6" i="120" s="1"/>
  <c r="D5" i="121"/>
  <c r="D6" i="121" s="1"/>
  <c r="D5" i="122"/>
  <c r="D6" i="122" s="1"/>
  <c r="D5" i="123"/>
  <c r="D6" i="123" s="1"/>
  <c r="D5" i="124"/>
  <c r="D6" i="124" s="1"/>
  <c r="D5" i="125"/>
  <c r="D6" i="125" s="1"/>
  <c r="D5" i="126"/>
  <c r="D6" i="126" s="1"/>
  <c r="D5" i="127"/>
  <c r="D6" i="127" s="1"/>
  <c r="D5" i="113"/>
  <c r="D6" i="113" s="1"/>
  <c r="D5" i="114"/>
  <c r="D6" i="114" s="1"/>
  <c r="D5" i="100"/>
  <c r="D6" i="100" s="1"/>
  <c r="D5" i="101"/>
  <c r="D6" i="101" s="1"/>
  <c r="D5" i="131"/>
  <c r="D6" i="131" s="1"/>
  <c r="D5" i="132"/>
  <c r="D6" i="132" s="1"/>
  <c r="D5" i="128"/>
  <c r="D6" i="128" s="1"/>
  <c r="D5" i="129"/>
  <c r="D6" i="129" s="1"/>
  <c r="D5" i="130"/>
  <c r="D6" i="130" s="1"/>
  <c r="D5" i="110"/>
  <c r="D6" i="110" s="1"/>
  <c r="D5" i="108"/>
  <c r="D6" i="108" s="1"/>
  <c r="D5" i="109"/>
  <c r="D6" i="109" s="1"/>
  <c r="D5" i="107"/>
  <c r="D6" i="107" s="1"/>
  <c r="T52" i="57"/>
  <c r="T53" i="57"/>
  <c r="T3" i="57"/>
  <c r="D7" i="57"/>
  <c r="G6" i="57" s="1"/>
  <c r="H87" i="5"/>
  <c r="G32" i="57"/>
  <c r="D5" i="57"/>
  <c r="G27" i="57"/>
  <c r="J49" i="107" l="1"/>
  <c r="K49" i="107" s="1"/>
  <c r="J48" i="107"/>
  <c r="K48" i="107" s="1"/>
  <c r="J42" i="107"/>
  <c r="K42" i="107" s="1"/>
  <c r="J46" i="107"/>
  <c r="K46" i="107" s="1"/>
  <c r="J52" i="107"/>
  <c r="K52" i="107" s="1"/>
  <c r="J38" i="107"/>
  <c r="K38" i="107" s="1"/>
  <c r="J53" i="107"/>
  <c r="K53" i="107" s="1"/>
  <c r="J39" i="107"/>
  <c r="K39" i="107" s="1"/>
  <c r="J27" i="107"/>
  <c r="K27" i="107" s="1"/>
  <c r="I3" i="107" s="1"/>
  <c r="J41" i="107"/>
  <c r="K41" i="107" s="1"/>
  <c r="J51" i="107"/>
  <c r="K51" i="107" s="1"/>
  <c r="J54" i="107"/>
  <c r="K54" i="107" s="1"/>
  <c r="J40" i="107"/>
  <c r="K40" i="107" s="1"/>
  <c r="J47" i="107"/>
  <c r="K47" i="107" s="1"/>
  <c r="J44" i="107"/>
  <c r="K44" i="107" s="1"/>
  <c r="J36" i="107"/>
  <c r="K36" i="107" s="1"/>
  <c r="I4" i="107" s="1"/>
  <c r="J43" i="107"/>
  <c r="K43" i="107" s="1"/>
  <c r="J41" i="109"/>
  <c r="K41" i="109" s="1"/>
  <c r="J49" i="109"/>
  <c r="K49" i="109" s="1"/>
  <c r="J42" i="109"/>
  <c r="K42" i="109" s="1"/>
  <c r="J36" i="109"/>
  <c r="K36" i="109" s="1"/>
  <c r="I4" i="109" s="1"/>
  <c r="J43" i="109"/>
  <c r="K43" i="109" s="1"/>
  <c r="J47" i="109"/>
  <c r="K47" i="109" s="1"/>
  <c r="J54" i="109"/>
  <c r="K54" i="109" s="1"/>
  <c r="J48" i="109"/>
  <c r="K48" i="109" s="1"/>
  <c r="J46" i="109"/>
  <c r="K46" i="109" s="1"/>
  <c r="J39" i="109"/>
  <c r="K39" i="109" s="1"/>
  <c r="J40" i="109"/>
  <c r="K40" i="109" s="1"/>
  <c r="J52" i="109"/>
  <c r="K52" i="109" s="1"/>
  <c r="G5" i="109"/>
  <c r="J38" i="109"/>
  <c r="K38" i="109" s="1"/>
  <c r="J51" i="109"/>
  <c r="K51" i="109" s="1"/>
  <c r="J27" i="109"/>
  <c r="K27" i="109" s="1"/>
  <c r="I3" i="109" s="1"/>
  <c r="J44" i="109"/>
  <c r="K44" i="109" s="1"/>
  <c r="J53" i="109"/>
  <c r="K53" i="109" s="1"/>
  <c r="L20" i="132"/>
  <c r="G6" i="132"/>
  <c r="L46" i="132"/>
  <c r="L40" i="132"/>
  <c r="L61" i="132"/>
  <c r="J6" i="132" s="1"/>
  <c r="L32" i="132"/>
  <c r="L51" i="132"/>
  <c r="L42" i="132"/>
  <c r="L53" i="132"/>
  <c r="L44" i="132"/>
  <c r="L36" i="132"/>
  <c r="L43" i="132"/>
  <c r="L47" i="132"/>
  <c r="L49" i="132"/>
  <c r="L39" i="132"/>
  <c r="L38" i="132"/>
  <c r="L48" i="132"/>
  <c r="L27" i="132"/>
  <c r="J3" i="132" s="1"/>
  <c r="L54" i="132"/>
  <c r="L52" i="132"/>
  <c r="L41" i="132"/>
  <c r="L22" i="132"/>
  <c r="L21" i="132"/>
  <c r="J42" i="110"/>
  <c r="K42" i="110" s="1"/>
  <c r="J52" i="110"/>
  <c r="K52" i="110" s="1"/>
  <c r="J43" i="110"/>
  <c r="K43" i="110" s="1"/>
  <c r="J47" i="110"/>
  <c r="K47" i="110" s="1"/>
  <c r="J41" i="110"/>
  <c r="K41" i="110" s="1"/>
  <c r="J39" i="110"/>
  <c r="K39" i="110" s="1"/>
  <c r="J38" i="110"/>
  <c r="K38" i="110" s="1"/>
  <c r="J53" i="110"/>
  <c r="K53" i="110" s="1"/>
  <c r="J36" i="110"/>
  <c r="K36" i="110" s="1"/>
  <c r="I4" i="110" s="1"/>
  <c r="J51" i="110"/>
  <c r="K51" i="110" s="1"/>
  <c r="J46" i="110"/>
  <c r="K46" i="110" s="1"/>
  <c r="J49" i="110"/>
  <c r="K49" i="110" s="1"/>
  <c r="J54" i="110"/>
  <c r="K54" i="110" s="1"/>
  <c r="J48" i="110"/>
  <c r="K48" i="110" s="1"/>
  <c r="J44" i="110"/>
  <c r="K44" i="110" s="1"/>
  <c r="J40" i="110"/>
  <c r="K40" i="110" s="1"/>
  <c r="J27" i="110"/>
  <c r="K27" i="110" s="1"/>
  <c r="I3" i="110" s="1"/>
  <c r="G5" i="110"/>
  <c r="L53" i="114"/>
  <c r="L51" i="114"/>
  <c r="L44" i="114"/>
  <c r="G6" i="114"/>
  <c r="L47" i="114"/>
  <c r="L43" i="114"/>
  <c r="L52" i="114"/>
  <c r="L49" i="114"/>
  <c r="L54" i="114"/>
  <c r="L40" i="114"/>
  <c r="L32" i="114"/>
  <c r="L46" i="114"/>
  <c r="L41" i="114"/>
  <c r="L42" i="114"/>
  <c r="L39" i="114"/>
  <c r="L38" i="114"/>
  <c r="L48" i="114"/>
  <c r="L61" i="114"/>
  <c r="J6" i="114" s="1"/>
  <c r="L27" i="114"/>
  <c r="J3" i="114" s="1"/>
  <c r="L36" i="114"/>
  <c r="L20" i="114"/>
  <c r="L22" i="114"/>
  <c r="L21" i="114"/>
  <c r="J2" i="114" s="1"/>
  <c r="L40" i="103"/>
  <c r="L48" i="103"/>
  <c r="L42" i="103"/>
  <c r="L46" i="103"/>
  <c r="L44" i="103"/>
  <c r="L43" i="103"/>
  <c r="L47" i="103"/>
  <c r="L49" i="103"/>
  <c r="L27" i="103"/>
  <c r="J3" i="103" s="1"/>
  <c r="L39" i="103"/>
  <c r="L38" i="103"/>
  <c r="L41" i="103"/>
  <c r="L52" i="103"/>
  <c r="L53" i="103"/>
  <c r="G6" i="103"/>
  <c r="L36" i="103"/>
  <c r="L32" i="103"/>
  <c r="J4" i="103" s="1"/>
  <c r="L54" i="103"/>
  <c r="L51" i="103"/>
  <c r="L61" i="103"/>
  <c r="J6" i="103" s="1"/>
  <c r="L20" i="103"/>
  <c r="J2" i="103" s="1"/>
  <c r="L22" i="103"/>
  <c r="L21" i="103"/>
  <c r="J54" i="113"/>
  <c r="K54" i="113" s="1"/>
  <c r="J27" i="113"/>
  <c r="K27" i="113" s="1"/>
  <c r="I3" i="113" s="1"/>
  <c r="J43" i="113"/>
  <c r="K43" i="113" s="1"/>
  <c r="G5" i="113"/>
  <c r="J47" i="113"/>
  <c r="K47" i="113" s="1"/>
  <c r="J42" i="113"/>
  <c r="K42" i="113" s="1"/>
  <c r="J44" i="113"/>
  <c r="K44" i="113" s="1"/>
  <c r="J41" i="113"/>
  <c r="K41" i="113" s="1"/>
  <c r="J53" i="113"/>
  <c r="K53" i="113" s="1"/>
  <c r="J49" i="113"/>
  <c r="K49" i="113" s="1"/>
  <c r="J48" i="113"/>
  <c r="K48" i="113" s="1"/>
  <c r="J39" i="113"/>
  <c r="K39" i="113" s="1"/>
  <c r="J40" i="113"/>
  <c r="K40" i="113" s="1"/>
  <c r="J38" i="113"/>
  <c r="K38" i="113" s="1"/>
  <c r="J46" i="113"/>
  <c r="K46" i="113" s="1"/>
  <c r="J36" i="113"/>
  <c r="K36" i="113" s="1"/>
  <c r="I4" i="113" s="1"/>
  <c r="J52" i="113"/>
  <c r="K52" i="113" s="1"/>
  <c r="J51" i="113"/>
  <c r="K51" i="113" s="1"/>
  <c r="J48" i="104"/>
  <c r="K48" i="104" s="1"/>
  <c r="J39" i="104"/>
  <c r="K39" i="104" s="1"/>
  <c r="J42" i="104"/>
  <c r="K42" i="104" s="1"/>
  <c r="J40" i="104"/>
  <c r="K40" i="104" s="1"/>
  <c r="J54" i="104"/>
  <c r="K54" i="104" s="1"/>
  <c r="J47" i="104"/>
  <c r="K47" i="104" s="1"/>
  <c r="J41" i="104"/>
  <c r="K41" i="104" s="1"/>
  <c r="J43" i="104"/>
  <c r="K43" i="104" s="1"/>
  <c r="J38" i="104"/>
  <c r="K38" i="104" s="1"/>
  <c r="J51" i="104"/>
  <c r="K51" i="104" s="1"/>
  <c r="J52" i="104"/>
  <c r="K52" i="104" s="1"/>
  <c r="J46" i="104"/>
  <c r="K46" i="104" s="1"/>
  <c r="J49" i="104"/>
  <c r="K49" i="104" s="1"/>
  <c r="G5" i="104"/>
  <c r="J44" i="104"/>
  <c r="K44" i="104" s="1"/>
  <c r="J53" i="104"/>
  <c r="K53" i="104" s="1"/>
  <c r="J27" i="104"/>
  <c r="K27" i="104" s="1"/>
  <c r="I3" i="104" s="1"/>
  <c r="J36" i="104"/>
  <c r="K36" i="104" s="1"/>
  <c r="I4" i="104" s="1"/>
  <c r="J40" i="126"/>
  <c r="K40" i="126" s="1"/>
  <c r="J36" i="126"/>
  <c r="K36" i="126" s="1"/>
  <c r="I4" i="126" s="1"/>
  <c r="J48" i="126"/>
  <c r="K48" i="126" s="1"/>
  <c r="J39" i="126"/>
  <c r="K39" i="126" s="1"/>
  <c r="J47" i="126"/>
  <c r="K47" i="126" s="1"/>
  <c r="J49" i="126"/>
  <c r="K49" i="126" s="1"/>
  <c r="J46" i="126"/>
  <c r="K46" i="126" s="1"/>
  <c r="J38" i="126"/>
  <c r="K38" i="126" s="1"/>
  <c r="J51" i="126"/>
  <c r="K51" i="126" s="1"/>
  <c r="G5" i="126"/>
  <c r="J52" i="126"/>
  <c r="K52" i="126" s="1"/>
  <c r="J41" i="126"/>
  <c r="K41" i="126" s="1"/>
  <c r="J27" i="126"/>
  <c r="K27" i="126" s="1"/>
  <c r="I3" i="126" s="1"/>
  <c r="J53" i="126"/>
  <c r="K53" i="126" s="1"/>
  <c r="J43" i="126"/>
  <c r="K43" i="126" s="1"/>
  <c r="J42" i="126"/>
  <c r="K42" i="126" s="1"/>
  <c r="J54" i="126"/>
  <c r="K54" i="126" s="1"/>
  <c r="J44" i="126"/>
  <c r="K44" i="126" s="1"/>
  <c r="J44" i="128"/>
  <c r="K44" i="128" s="1"/>
  <c r="J53" i="128"/>
  <c r="K53" i="128" s="1"/>
  <c r="J47" i="128"/>
  <c r="K47" i="128" s="1"/>
  <c r="J46" i="128"/>
  <c r="K46" i="128" s="1"/>
  <c r="J27" i="128"/>
  <c r="K27" i="128" s="1"/>
  <c r="I3" i="128" s="1"/>
  <c r="J48" i="128"/>
  <c r="K48" i="128" s="1"/>
  <c r="J40" i="128"/>
  <c r="K40" i="128" s="1"/>
  <c r="J54" i="128"/>
  <c r="K54" i="128" s="1"/>
  <c r="J42" i="128"/>
  <c r="K42" i="128" s="1"/>
  <c r="J41" i="128"/>
  <c r="K41" i="128" s="1"/>
  <c r="J51" i="128"/>
  <c r="K51" i="128" s="1"/>
  <c r="J49" i="128"/>
  <c r="K49" i="128" s="1"/>
  <c r="G5" i="128"/>
  <c r="J43" i="128"/>
  <c r="K43" i="128" s="1"/>
  <c r="J36" i="128"/>
  <c r="K36" i="128" s="1"/>
  <c r="I4" i="128" s="1"/>
  <c r="J52" i="128"/>
  <c r="K52" i="128" s="1"/>
  <c r="J39" i="128"/>
  <c r="K39" i="128" s="1"/>
  <c r="J38" i="128"/>
  <c r="K38" i="128" s="1"/>
  <c r="J49" i="132"/>
  <c r="K49" i="132" s="1"/>
  <c r="J42" i="132"/>
  <c r="K42" i="132" s="1"/>
  <c r="J52" i="132"/>
  <c r="K52" i="132" s="1"/>
  <c r="J41" i="132"/>
  <c r="K41" i="132" s="1"/>
  <c r="G5" i="132"/>
  <c r="J27" i="132"/>
  <c r="K27" i="132" s="1"/>
  <c r="I3" i="132" s="1"/>
  <c r="J47" i="132"/>
  <c r="K47" i="132" s="1"/>
  <c r="J38" i="132"/>
  <c r="K38" i="132" s="1"/>
  <c r="J53" i="132"/>
  <c r="K53" i="132" s="1"/>
  <c r="J44" i="132"/>
  <c r="K44" i="132" s="1"/>
  <c r="J40" i="132"/>
  <c r="K40" i="132" s="1"/>
  <c r="J39" i="132"/>
  <c r="K39" i="132" s="1"/>
  <c r="J51" i="132"/>
  <c r="K51" i="132" s="1"/>
  <c r="J36" i="132"/>
  <c r="K36" i="132" s="1"/>
  <c r="I4" i="132" s="1"/>
  <c r="J43" i="132"/>
  <c r="K43" i="132" s="1"/>
  <c r="J46" i="132"/>
  <c r="K46" i="132" s="1"/>
  <c r="J54" i="132"/>
  <c r="K54" i="132" s="1"/>
  <c r="J48" i="132"/>
  <c r="K48" i="132" s="1"/>
  <c r="J52" i="121"/>
  <c r="K52" i="121" s="1"/>
  <c r="J49" i="121"/>
  <c r="K49" i="121" s="1"/>
  <c r="J46" i="121"/>
  <c r="K46" i="121" s="1"/>
  <c r="J40" i="121"/>
  <c r="K40" i="121" s="1"/>
  <c r="J36" i="121"/>
  <c r="K36" i="121" s="1"/>
  <c r="I4" i="121" s="1"/>
  <c r="J54" i="121"/>
  <c r="K54" i="121" s="1"/>
  <c r="J27" i="121"/>
  <c r="K27" i="121" s="1"/>
  <c r="I3" i="121" s="1"/>
  <c r="J42" i="121"/>
  <c r="K42" i="121" s="1"/>
  <c r="J38" i="121"/>
  <c r="K38" i="121" s="1"/>
  <c r="J41" i="121"/>
  <c r="K41" i="121" s="1"/>
  <c r="J48" i="121"/>
  <c r="K48" i="121" s="1"/>
  <c r="G5" i="121"/>
  <c r="J44" i="121"/>
  <c r="K44" i="121" s="1"/>
  <c r="J53" i="121"/>
  <c r="K53" i="121" s="1"/>
  <c r="J47" i="121"/>
  <c r="K47" i="121" s="1"/>
  <c r="J51" i="121"/>
  <c r="K51" i="121" s="1"/>
  <c r="J43" i="121"/>
  <c r="K43" i="121" s="1"/>
  <c r="J39" i="121"/>
  <c r="K39" i="121" s="1"/>
  <c r="L61" i="113"/>
  <c r="J6" i="113" s="1"/>
  <c r="L46" i="113"/>
  <c r="L40" i="113"/>
  <c r="L51" i="113"/>
  <c r="L52" i="113"/>
  <c r="L53" i="113"/>
  <c r="L47" i="113"/>
  <c r="L44" i="113"/>
  <c r="L32" i="113"/>
  <c r="J4" i="113" s="1"/>
  <c r="L49" i="113"/>
  <c r="L41" i="113"/>
  <c r="L36" i="113"/>
  <c r="G6" i="113"/>
  <c r="L42" i="113"/>
  <c r="L27" i="113"/>
  <c r="J3" i="113" s="1"/>
  <c r="L43" i="113"/>
  <c r="L48" i="113"/>
  <c r="L20" i="113"/>
  <c r="L38" i="113"/>
  <c r="L39" i="113"/>
  <c r="L54" i="113"/>
  <c r="L22" i="113"/>
  <c r="L21" i="113"/>
  <c r="L41" i="102"/>
  <c r="L52" i="102"/>
  <c r="L54" i="102"/>
  <c r="L46" i="102"/>
  <c r="L27" i="102"/>
  <c r="J3" i="102" s="1"/>
  <c r="L38" i="102"/>
  <c r="L49" i="102"/>
  <c r="L48" i="102"/>
  <c r="L40" i="102"/>
  <c r="L20" i="102"/>
  <c r="L42" i="102"/>
  <c r="L47" i="102"/>
  <c r="G6" i="102"/>
  <c r="L44" i="102"/>
  <c r="L39" i="102"/>
  <c r="L32" i="102"/>
  <c r="L53" i="102"/>
  <c r="L43" i="102"/>
  <c r="L51" i="102"/>
  <c r="L61" i="102"/>
  <c r="J6" i="102" s="1"/>
  <c r="L36" i="102"/>
  <c r="L21" i="102"/>
  <c r="L22" i="102"/>
  <c r="J40" i="103"/>
  <c r="K40" i="103" s="1"/>
  <c r="J38" i="103"/>
  <c r="K38" i="103" s="1"/>
  <c r="J48" i="103"/>
  <c r="K48" i="103" s="1"/>
  <c r="J46" i="103"/>
  <c r="K46" i="103" s="1"/>
  <c r="J44" i="103"/>
  <c r="K44" i="103" s="1"/>
  <c r="J47" i="103"/>
  <c r="K47" i="103" s="1"/>
  <c r="G5" i="103"/>
  <c r="J27" i="103"/>
  <c r="K27" i="103" s="1"/>
  <c r="I3" i="103" s="1"/>
  <c r="J51" i="103"/>
  <c r="K51" i="103" s="1"/>
  <c r="J42" i="103"/>
  <c r="K42" i="103" s="1"/>
  <c r="J54" i="103"/>
  <c r="K54" i="103" s="1"/>
  <c r="J41" i="103"/>
  <c r="K41" i="103" s="1"/>
  <c r="J43" i="103"/>
  <c r="K43" i="103" s="1"/>
  <c r="J49" i="103"/>
  <c r="K49" i="103" s="1"/>
  <c r="J53" i="103"/>
  <c r="K53" i="103" s="1"/>
  <c r="J36" i="103"/>
  <c r="K36" i="103" s="1"/>
  <c r="I4" i="103" s="1"/>
  <c r="J52" i="103"/>
  <c r="K52" i="103" s="1"/>
  <c r="J39" i="103"/>
  <c r="K39" i="103" s="1"/>
  <c r="J43" i="130"/>
  <c r="K43" i="130" s="1"/>
  <c r="J41" i="130"/>
  <c r="K41" i="130" s="1"/>
  <c r="J49" i="130"/>
  <c r="K49" i="130" s="1"/>
  <c r="J42" i="130"/>
  <c r="K42" i="130" s="1"/>
  <c r="J44" i="130"/>
  <c r="K44" i="130" s="1"/>
  <c r="J38" i="130"/>
  <c r="K38" i="130" s="1"/>
  <c r="I5" i="130" s="1"/>
  <c r="J54" i="130"/>
  <c r="K54" i="130" s="1"/>
  <c r="J48" i="130"/>
  <c r="K48" i="130" s="1"/>
  <c r="G5" i="130"/>
  <c r="J52" i="130"/>
  <c r="K52" i="130" s="1"/>
  <c r="J53" i="130"/>
  <c r="K53" i="130" s="1"/>
  <c r="J40" i="130"/>
  <c r="K40" i="130" s="1"/>
  <c r="J27" i="130"/>
  <c r="K27" i="130" s="1"/>
  <c r="I3" i="130" s="1"/>
  <c r="J39" i="130"/>
  <c r="K39" i="130" s="1"/>
  <c r="J47" i="130"/>
  <c r="K47" i="130" s="1"/>
  <c r="J51" i="130"/>
  <c r="K51" i="130" s="1"/>
  <c r="J46" i="130"/>
  <c r="K46" i="130" s="1"/>
  <c r="J36" i="130"/>
  <c r="K36" i="130" s="1"/>
  <c r="I4" i="130" s="1"/>
  <c r="L39" i="119"/>
  <c r="L51" i="119"/>
  <c r="L40" i="119"/>
  <c r="L48" i="119"/>
  <c r="L53" i="119"/>
  <c r="L44" i="119"/>
  <c r="L54" i="119"/>
  <c r="L47" i="119"/>
  <c r="L61" i="119"/>
  <c r="J6" i="119" s="1"/>
  <c r="L49" i="119"/>
  <c r="G6" i="119"/>
  <c r="L41" i="119"/>
  <c r="L27" i="119"/>
  <c r="J3" i="119" s="1"/>
  <c r="L52" i="119"/>
  <c r="L32" i="119"/>
  <c r="L36" i="119"/>
  <c r="L46" i="119"/>
  <c r="L38" i="119"/>
  <c r="L42" i="119"/>
  <c r="L43" i="119"/>
  <c r="L20" i="119"/>
  <c r="L22" i="119"/>
  <c r="L21" i="119"/>
  <c r="L51" i="106"/>
  <c r="L27" i="106"/>
  <c r="J3" i="106" s="1"/>
  <c r="L53" i="106"/>
  <c r="L41" i="106"/>
  <c r="L46" i="106"/>
  <c r="L44" i="106"/>
  <c r="L47" i="106"/>
  <c r="L32" i="106"/>
  <c r="J4" i="106" s="1"/>
  <c r="L20" i="106"/>
  <c r="L39" i="106"/>
  <c r="L52" i="106"/>
  <c r="L38" i="106"/>
  <c r="L43" i="106"/>
  <c r="L54" i="106"/>
  <c r="L36" i="106"/>
  <c r="L42" i="106"/>
  <c r="L49" i="106"/>
  <c r="G6" i="106"/>
  <c r="L61" i="106"/>
  <c r="J6" i="106" s="1"/>
  <c r="L48" i="106"/>
  <c r="L40" i="106"/>
  <c r="L22" i="106"/>
  <c r="L21" i="106"/>
  <c r="J2" i="106" s="1"/>
  <c r="L20" i="127"/>
  <c r="L39" i="127"/>
  <c r="L51" i="127"/>
  <c r="L48" i="127"/>
  <c r="L53" i="127"/>
  <c r="L52" i="127"/>
  <c r="L61" i="127"/>
  <c r="J6" i="127" s="1"/>
  <c r="L54" i="127"/>
  <c r="L46" i="127"/>
  <c r="L38" i="127"/>
  <c r="L49" i="127"/>
  <c r="L32" i="127"/>
  <c r="J4" i="127" s="1"/>
  <c r="L42" i="127"/>
  <c r="L27" i="127"/>
  <c r="J3" i="127" s="1"/>
  <c r="L40" i="127"/>
  <c r="L36" i="127"/>
  <c r="L47" i="127"/>
  <c r="L41" i="127"/>
  <c r="L43" i="127"/>
  <c r="G6" i="127"/>
  <c r="L44" i="127"/>
  <c r="L21" i="127"/>
  <c r="L22" i="127"/>
  <c r="L61" i="108"/>
  <c r="J6" i="108" s="1"/>
  <c r="L41" i="108"/>
  <c r="L39" i="108"/>
  <c r="L51" i="108"/>
  <c r="L47" i="108"/>
  <c r="L49" i="108"/>
  <c r="L52" i="108"/>
  <c r="L44" i="108"/>
  <c r="L46" i="108"/>
  <c r="L40" i="108"/>
  <c r="L54" i="108"/>
  <c r="L36" i="108"/>
  <c r="L42" i="108"/>
  <c r="L27" i="108"/>
  <c r="J3" i="108" s="1"/>
  <c r="L32" i="108"/>
  <c r="J4" i="108" s="1"/>
  <c r="L38" i="108"/>
  <c r="L53" i="108"/>
  <c r="L43" i="108"/>
  <c r="L48" i="108"/>
  <c r="G6" i="108"/>
  <c r="L22" i="108"/>
  <c r="L21" i="108"/>
  <c r="L20" i="108"/>
  <c r="J2" i="108" s="1"/>
  <c r="J27" i="105"/>
  <c r="K27" i="105" s="1"/>
  <c r="I3" i="105" s="1"/>
  <c r="J42" i="105"/>
  <c r="K42" i="105" s="1"/>
  <c r="J49" i="105"/>
  <c r="K49" i="105" s="1"/>
  <c r="J52" i="105"/>
  <c r="K52" i="105" s="1"/>
  <c r="J48" i="105"/>
  <c r="K48" i="105" s="1"/>
  <c r="J39" i="105"/>
  <c r="K39" i="105" s="1"/>
  <c r="J51" i="105"/>
  <c r="K51" i="105" s="1"/>
  <c r="J43" i="105"/>
  <c r="K43" i="105" s="1"/>
  <c r="J46" i="105"/>
  <c r="K46" i="105" s="1"/>
  <c r="J38" i="105"/>
  <c r="K38" i="105" s="1"/>
  <c r="G5" i="105"/>
  <c r="J47" i="105"/>
  <c r="K47" i="105" s="1"/>
  <c r="J41" i="105"/>
  <c r="K41" i="105" s="1"/>
  <c r="J40" i="105"/>
  <c r="K40" i="105" s="1"/>
  <c r="J54" i="105"/>
  <c r="K54" i="105" s="1"/>
  <c r="J36" i="105"/>
  <c r="K36" i="105" s="1"/>
  <c r="I4" i="105" s="1"/>
  <c r="J53" i="105"/>
  <c r="K53" i="105" s="1"/>
  <c r="J44" i="105"/>
  <c r="K44" i="105" s="1"/>
  <c r="L36" i="121"/>
  <c r="L22" i="121"/>
  <c r="L32" i="121"/>
  <c r="L38" i="121"/>
  <c r="G6" i="121"/>
  <c r="L20" i="121"/>
  <c r="L54" i="121"/>
  <c r="L46" i="121"/>
  <c r="L21" i="121"/>
  <c r="L49" i="121"/>
  <c r="L41" i="121"/>
  <c r="L52" i="121"/>
  <c r="L40" i="121"/>
  <c r="L27" i="121"/>
  <c r="J3" i="121" s="1"/>
  <c r="L42" i="121"/>
  <c r="L47" i="121"/>
  <c r="L51" i="121"/>
  <c r="L53" i="121"/>
  <c r="L39" i="121"/>
  <c r="L43" i="121"/>
  <c r="L44" i="121"/>
  <c r="L48" i="121"/>
  <c r="L61" i="121"/>
  <c r="J6" i="121" s="1"/>
  <c r="J47" i="125"/>
  <c r="K47" i="125" s="1"/>
  <c r="J38" i="125"/>
  <c r="K38" i="125" s="1"/>
  <c r="J53" i="125"/>
  <c r="K53" i="125" s="1"/>
  <c r="J51" i="125"/>
  <c r="K51" i="125" s="1"/>
  <c r="J49" i="125"/>
  <c r="K49" i="125" s="1"/>
  <c r="J46" i="125"/>
  <c r="K46" i="125" s="1"/>
  <c r="J43" i="125"/>
  <c r="K43" i="125" s="1"/>
  <c r="G5" i="125"/>
  <c r="J39" i="125"/>
  <c r="K39" i="125" s="1"/>
  <c r="J44" i="125"/>
  <c r="K44" i="125" s="1"/>
  <c r="J40" i="125"/>
  <c r="K40" i="125" s="1"/>
  <c r="J42" i="125"/>
  <c r="K42" i="125" s="1"/>
  <c r="J54" i="125"/>
  <c r="K54" i="125" s="1"/>
  <c r="J48" i="125"/>
  <c r="K48" i="125" s="1"/>
  <c r="J36" i="125"/>
  <c r="K36" i="125" s="1"/>
  <c r="I4" i="125" s="1"/>
  <c r="J27" i="125"/>
  <c r="K27" i="125" s="1"/>
  <c r="I3" i="125" s="1"/>
  <c r="J52" i="125"/>
  <c r="K52" i="125" s="1"/>
  <c r="J41" i="125"/>
  <c r="K41" i="125" s="1"/>
  <c r="L48" i="101"/>
  <c r="L52" i="101"/>
  <c r="L40" i="101"/>
  <c r="L44" i="101"/>
  <c r="L54" i="101"/>
  <c r="L47" i="101"/>
  <c r="L20" i="101"/>
  <c r="G6" i="101"/>
  <c r="L39" i="101"/>
  <c r="L61" i="101"/>
  <c r="J6" i="101" s="1"/>
  <c r="L49" i="101"/>
  <c r="L27" i="101"/>
  <c r="J3" i="101" s="1"/>
  <c r="L36" i="101"/>
  <c r="L51" i="101"/>
  <c r="L32" i="101"/>
  <c r="J4" i="101" s="1"/>
  <c r="L43" i="101"/>
  <c r="L41" i="101"/>
  <c r="L46" i="101"/>
  <c r="L38" i="101"/>
  <c r="L53" i="101"/>
  <c r="L42" i="101"/>
  <c r="L22" i="101"/>
  <c r="L21" i="101"/>
  <c r="J2" i="101" s="1"/>
  <c r="J44" i="129"/>
  <c r="K44" i="129" s="1"/>
  <c r="J42" i="129"/>
  <c r="K42" i="129" s="1"/>
  <c r="J41" i="129"/>
  <c r="K41" i="129" s="1"/>
  <c r="J48" i="129"/>
  <c r="K48" i="129" s="1"/>
  <c r="J38" i="129"/>
  <c r="K38" i="129" s="1"/>
  <c r="J53" i="129"/>
  <c r="K53" i="129" s="1"/>
  <c r="J46" i="129"/>
  <c r="K46" i="129" s="1"/>
  <c r="J36" i="129"/>
  <c r="K36" i="129" s="1"/>
  <c r="I4" i="129" s="1"/>
  <c r="J43" i="129"/>
  <c r="K43" i="129" s="1"/>
  <c r="J40" i="129"/>
  <c r="K40" i="129" s="1"/>
  <c r="J54" i="129"/>
  <c r="K54" i="129" s="1"/>
  <c r="J52" i="129"/>
  <c r="K52" i="129" s="1"/>
  <c r="J39" i="129"/>
  <c r="K39" i="129" s="1"/>
  <c r="J27" i="129"/>
  <c r="K27" i="129" s="1"/>
  <c r="I3" i="129" s="1"/>
  <c r="J51" i="129"/>
  <c r="K51" i="129" s="1"/>
  <c r="J47" i="129"/>
  <c r="K47" i="129" s="1"/>
  <c r="J49" i="129"/>
  <c r="K49" i="129" s="1"/>
  <c r="G5" i="129"/>
  <c r="L61" i="118"/>
  <c r="J6" i="118" s="1"/>
  <c r="L52" i="118"/>
  <c r="L47" i="118"/>
  <c r="L48" i="118"/>
  <c r="L46" i="118"/>
  <c r="L54" i="118"/>
  <c r="L41" i="118"/>
  <c r="L36" i="118"/>
  <c r="L51" i="118"/>
  <c r="L38" i="118"/>
  <c r="L39" i="118"/>
  <c r="L43" i="118"/>
  <c r="L40" i="118"/>
  <c r="L42" i="118"/>
  <c r="L20" i="118"/>
  <c r="L44" i="118"/>
  <c r="L27" i="118"/>
  <c r="J3" i="118" s="1"/>
  <c r="L53" i="118"/>
  <c r="G6" i="118"/>
  <c r="L32" i="118"/>
  <c r="J4" i="118" s="1"/>
  <c r="L49" i="118"/>
  <c r="L21" i="118"/>
  <c r="L22" i="118"/>
  <c r="J53" i="101"/>
  <c r="K53" i="101" s="1"/>
  <c r="J38" i="101"/>
  <c r="K38" i="101" s="1"/>
  <c r="J44" i="101"/>
  <c r="K44" i="101" s="1"/>
  <c r="J51" i="101"/>
  <c r="K51" i="101" s="1"/>
  <c r="J54" i="101"/>
  <c r="K54" i="101" s="1"/>
  <c r="J41" i="101"/>
  <c r="K41" i="101" s="1"/>
  <c r="J48" i="101"/>
  <c r="K48" i="101" s="1"/>
  <c r="J47" i="101"/>
  <c r="K47" i="101" s="1"/>
  <c r="G5" i="101"/>
  <c r="J49" i="101"/>
  <c r="K49" i="101" s="1"/>
  <c r="J36" i="101"/>
  <c r="K36" i="101" s="1"/>
  <c r="I4" i="101" s="1"/>
  <c r="J40" i="101"/>
  <c r="K40" i="101" s="1"/>
  <c r="J43" i="101"/>
  <c r="K43" i="101" s="1"/>
  <c r="J39" i="101"/>
  <c r="K39" i="101" s="1"/>
  <c r="J52" i="101"/>
  <c r="K52" i="101" s="1"/>
  <c r="J46" i="101"/>
  <c r="K46" i="101" s="1"/>
  <c r="J27" i="101"/>
  <c r="K27" i="101" s="1"/>
  <c r="I3" i="101" s="1"/>
  <c r="J42" i="101"/>
  <c r="K42" i="101" s="1"/>
  <c r="J49" i="119"/>
  <c r="K49" i="119" s="1"/>
  <c r="J51" i="119"/>
  <c r="K51" i="119" s="1"/>
  <c r="J52" i="119"/>
  <c r="K52" i="119" s="1"/>
  <c r="J43" i="119"/>
  <c r="K43" i="119" s="1"/>
  <c r="J27" i="119"/>
  <c r="K27" i="119" s="1"/>
  <c r="I3" i="119" s="1"/>
  <c r="G5" i="119"/>
  <c r="J38" i="119"/>
  <c r="K38" i="119" s="1"/>
  <c r="I5" i="119" s="1"/>
  <c r="J47" i="119"/>
  <c r="K47" i="119" s="1"/>
  <c r="J40" i="119"/>
  <c r="K40" i="119" s="1"/>
  <c r="J54" i="119"/>
  <c r="K54" i="119" s="1"/>
  <c r="J53" i="119"/>
  <c r="K53" i="119" s="1"/>
  <c r="J41" i="119"/>
  <c r="K41" i="119" s="1"/>
  <c r="J36" i="119"/>
  <c r="K36" i="119" s="1"/>
  <c r="I4" i="119" s="1"/>
  <c r="J46" i="119"/>
  <c r="K46" i="119" s="1"/>
  <c r="J48" i="119"/>
  <c r="K48" i="119" s="1"/>
  <c r="J39" i="119"/>
  <c r="K39" i="119" s="1"/>
  <c r="J42" i="119"/>
  <c r="K42" i="119" s="1"/>
  <c r="J44" i="119"/>
  <c r="K44" i="119" s="1"/>
  <c r="L40" i="109"/>
  <c r="L51" i="109"/>
  <c r="L42" i="109"/>
  <c r="L44" i="109"/>
  <c r="L21" i="109"/>
  <c r="L48" i="109"/>
  <c r="L61" i="109"/>
  <c r="J6" i="109" s="1"/>
  <c r="L46" i="109"/>
  <c r="L52" i="109"/>
  <c r="L49" i="109"/>
  <c r="L43" i="109"/>
  <c r="L39" i="109"/>
  <c r="L38" i="109"/>
  <c r="J5" i="109" s="1"/>
  <c r="L54" i="109"/>
  <c r="L53" i="109"/>
  <c r="L27" i="109"/>
  <c r="J3" i="109" s="1"/>
  <c r="L47" i="109"/>
  <c r="L41" i="109"/>
  <c r="L36" i="109"/>
  <c r="L20" i="109"/>
  <c r="L32" i="109"/>
  <c r="J4" i="109" s="1"/>
  <c r="G6" i="109"/>
  <c r="L22" i="109"/>
  <c r="L44" i="126"/>
  <c r="L36" i="126"/>
  <c r="L61" i="126"/>
  <c r="J6" i="126" s="1"/>
  <c r="L41" i="126"/>
  <c r="L52" i="126"/>
  <c r="L51" i="126"/>
  <c r="L27" i="126"/>
  <c r="J3" i="126" s="1"/>
  <c r="L40" i="126"/>
  <c r="L43" i="126"/>
  <c r="L42" i="126"/>
  <c r="L54" i="126"/>
  <c r="L46" i="126"/>
  <c r="L47" i="126"/>
  <c r="L49" i="126"/>
  <c r="L32" i="126"/>
  <c r="L48" i="126"/>
  <c r="L38" i="126"/>
  <c r="G6" i="126"/>
  <c r="L39" i="126"/>
  <c r="L53" i="126"/>
  <c r="L21" i="126"/>
  <c r="L20" i="126"/>
  <c r="L22" i="126"/>
  <c r="L42" i="110"/>
  <c r="L52" i="110"/>
  <c r="L49" i="110"/>
  <c r="L32" i="110"/>
  <c r="L38" i="110"/>
  <c r="L40" i="110"/>
  <c r="L61" i="110"/>
  <c r="J6" i="110" s="1"/>
  <c r="G6" i="110"/>
  <c r="L44" i="110"/>
  <c r="L47" i="110"/>
  <c r="L27" i="110"/>
  <c r="J3" i="110" s="1"/>
  <c r="L39" i="110"/>
  <c r="L53" i="110"/>
  <c r="L51" i="110"/>
  <c r="L46" i="110"/>
  <c r="L48" i="110"/>
  <c r="L41" i="110"/>
  <c r="L20" i="110"/>
  <c r="L43" i="110"/>
  <c r="L36" i="110"/>
  <c r="L21" i="110"/>
  <c r="L54" i="110"/>
  <c r="L22" i="110"/>
  <c r="J2" i="110" s="1"/>
  <c r="J53" i="127"/>
  <c r="K53" i="127" s="1"/>
  <c r="J39" i="127"/>
  <c r="K39" i="127" s="1"/>
  <c r="J52" i="127"/>
  <c r="K52" i="127" s="1"/>
  <c r="J36" i="127"/>
  <c r="K36" i="127" s="1"/>
  <c r="I4" i="127" s="1"/>
  <c r="J40" i="127"/>
  <c r="K40" i="127" s="1"/>
  <c r="G5" i="127"/>
  <c r="J46" i="127"/>
  <c r="K46" i="127" s="1"/>
  <c r="J51" i="127"/>
  <c r="K51" i="127" s="1"/>
  <c r="J41" i="127"/>
  <c r="K41" i="127" s="1"/>
  <c r="J42" i="127"/>
  <c r="K42" i="127" s="1"/>
  <c r="J47" i="127"/>
  <c r="K47" i="127" s="1"/>
  <c r="J38" i="127"/>
  <c r="K38" i="127" s="1"/>
  <c r="J48" i="127"/>
  <c r="K48" i="127" s="1"/>
  <c r="J54" i="127"/>
  <c r="K54" i="127" s="1"/>
  <c r="J44" i="127"/>
  <c r="K44" i="127" s="1"/>
  <c r="J43" i="127"/>
  <c r="K43" i="127" s="1"/>
  <c r="J49" i="127"/>
  <c r="K49" i="127" s="1"/>
  <c r="J27" i="127"/>
  <c r="K27" i="127" s="1"/>
  <c r="I3" i="127" s="1"/>
  <c r="L47" i="131"/>
  <c r="L49" i="131"/>
  <c r="L27" i="131"/>
  <c r="J3" i="131" s="1"/>
  <c r="L61" i="131"/>
  <c r="J6" i="131" s="1"/>
  <c r="L41" i="131"/>
  <c r="G6" i="131"/>
  <c r="L44" i="131"/>
  <c r="L54" i="131"/>
  <c r="L40" i="131"/>
  <c r="L42" i="131"/>
  <c r="L36" i="131"/>
  <c r="L53" i="131"/>
  <c r="L43" i="131"/>
  <c r="L48" i="131"/>
  <c r="L46" i="131"/>
  <c r="L38" i="131"/>
  <c r="L51" i="131"/>
  <c r="L39" i="131"/>
  <c r="L32" i="131"/>
  <c r="J4" i="131" s="1"/>
  <c r="L52" i="131"/>
  <c r="L20" i="131"/>
  <c r="L21" i="131"/>
  <c r="L22" i="131"/>
  <c r="J52" i="106"/>
  <c r="K52" i="106" s="1"/>
  <c r="J49" i="106"/>
  <c r="K49" i="106" s="1"/>
  <c r="J46" i="106"/>
  <c r="K46" i="106" s="1"/>
  <c r="J38" i="106"/>
  <c r="K38" i="106" s="1"/>
  <c r="J41" i="106"/>
  <c r="K41" i="106" s="1"/>
  <c r="J36" i="106"/>
  <c r="K36" i="106" s="1"/>
  <c r="I4" i="106" s="1"/>
  <c r="J51" i="106"/>
  <c r="K51" i="106" s="1"/>
  <c r="J48" i="106"/>
  <c r="K48" i="106" s="1"/>
  <c r="J40" i="106"/>
  <c r="K40" i="106" s="1"/>
  <c r="G5" i="106"/>
  <c r="J53" i="106"/>
  <c r="K53" i="106" s="1"/>
  <c r="J44" i="106"/>
  <c r="K44" i="106" s="1"/>
  <c r="J27" i="106"/>
  <c r="K27" i="106" s="1"/>
  <c r="I3" i="106" s="1"/>
  <c r="J54" i="106"/>
  <c r="K54" i="106" s="1"/>
  <c r="J47" i="106"/>
  <c r="K47" i="106" s="1"/>
  <c r="J42" i="106"/>
  <c r="K42" i="106" s="1"/>
  <c r="J43" i="106"/>
  <c r="K43" i="106" s="1"/>
  <c r="J39" i="106"/>
  <c r="K39" i="106" s="1"/>
  <c r="L46" i="120"/>
  <c r="L53" i="120"/>
  <c r="L44" i="120"/>
  <c r="L36" i="120"/>
  <c r="L27" i="120"/>
  <c r="J3" i="120" s="1"/>
  <c r="L52" i="120"/>
  <c r="G6" i="120"/>
  <c r="L61" i="120"/>
  <c r="J6" i="120" s="1"/>
  <c r="L41" i="120"/>
  <c r="L40" i="120"/>
  <c r="L54" i="120"/>
  <c r="L51" i="120"/>
  <c r="L42" i="120"/>
  <c r="L39" i="120"/>
  <c r="L43" i="120"/>
  <c r="L48" i="120"/>
  <c r="L49" i="120"/>
  <c r="L47" i="120"/>
  <c r="L32" i="120"/>
  <c r="L38" i="120"/>
  <c r="L21" i="120"/>
  <c r="L20" i="120"/>
  <c r="L22" i="120"/>
  <c r="J2" i="120" s="1"/>
  <c r="L61" i="100"/>
  <c r="J6" i="100" s="1"/>
  <c r="L47" i="100"/>
  <c r="L52" i="100"/>
  <c r="G6" i="100"/>
  <c r="L43" i="100"/>
  <c r="L38" i="100"/>
  <c r="J5" i="100" s="1"/>
  <c r="L48" i="100"/>
  <c r="L46" i="100"/>
  <c r="L53" i="100"/>
  <c r="L32" i="100"/>
  <c r="L40" i="100"/>
  <c r="L42" i="100"/>
  <c r="L51" i="100"/>
  <c r="L44" i="100"/>
  <c r="L36" i="100"/>
  <c r="L27" i="100"/>
  <c r="J3" i="100" s="1"/>
  <c r="L41" i="100"/>
  <c r="L49" i="100"/>
  <c r="L54" i="100"/>
  <c r="L39" i="100"/>
  <c r="L20" i="100"/>
  <c r="L22" i="100"/>
  <c r="L21" i="100"/>
  <c r="J48" i="120"/>
  <c r="K48" i="120" s="1"/>
  <c r="J39" i="120"/>
  <c r="K39" i="120" s="1"/>
  <c r="J42" i="120"/>
  <c r="K42" i="120" s="1"/>
  <c r="J38" i="120"/>
  <c r="K38" i="120" s="1"/>
  <c r="J40" i="120"/>
  <c r="K40" i="120" s="1"/>
  <c r="J36" i="120"/>
  <c r="K36" i="120" s="1"/>
  <c r="I4" i="120" s="1"/>
  <c r="J54" i="120"/>
  <c r="K54" i="120" s="1"/>
  <c r="J27" i="120"/>
  <c r="K27" i="120" s="1"/>
  <c r="I3" i="120" s="1"/>
  <c r="J53" i="120"/>
  <c r="K53" i="120" s="1"/>
  <c r="J49" i="120"/>
  <c r="K49" i="120" s="1"/>
  <c r="J43" i="120"/>
  <c r="K43" i="120" s="1"/>
  <c r="J46" i="120"/>
  <c r="K46" i="120" s="1"/>
  <c r="J44" i="120"/>
  <c r="K44" i="120" s="1"/>
  <c r="J52" i="120"/>
  <c r="K52" i="120" s="1"/>
  <c r="J47" i="120"/>
  <c r="K47" i="120" s="1"/>
  <c r="J51" i="120"/>
  <c r="K51" i="120" s="1"/>
  <c r="J41" i="120"/>
  <c r="K41" i="120" s="1"/>
  <c r="G5" i="120"/>
  <c r="L61" i="57"/>
  <c r="J6" i="57" s="1"/>
  <c r="G5" i="100"/>
  <c r="J48" i="100"/>
  <c r="K48" i="100" s="1"/>
  <c r="J41" i="100"/>
  <c r="K41" i="100" s="1"/>
  <c r="J43" i="100"/>
  <c r="K43" i="100" s="1"/>
  <c r="J42" i="100"/>
  <c r="K42" i="100" s="1"/>
  <c r="J54" i="100"/>
  <c r="K54" i="100" s="1"/>
  <c r="J36" i="100"/>
  <c r="K36" i="100" s="1"/>
  <c r="I4" i="100" s="1"/>
  <c r="J49" i="100"/>
  <c r="K49" i="100" s="1"/>
  <c r="J52" i="100"/>
  <c r="K52" i="100" s="1"/>
  <c r="J27" i="100"/>
  <c r="K27" i="100" s="1"/>
  <c r="I3" i="100" s="1"/>
  <c r="J47" i="100"/>
  <c r="K47" i="100" s="1"/>
  <c r="J51" i="100"/>
  <c r="K51" i="100" s="1"/>
  <c r="J46" i="100"/>
  <c r="K46" i="100" s="1"/>
  <c r="J44" i="100"/>
  <c r="K44" i="100" s="1"/>
  <c r="J39" i="100"/>
  <c r="K39" i="100" s="1"/>
  <c r="J38" i="100"/>
  <c r="K38" i="100" s="1"/>
  <c r="J40" i="100"/>
  <c r="K40" i="100" s="1"/>
  <c r="J53" i="100"/>
  <c r="K53" i="100" s="1"/>
  <c r="J49" i="118"/>
  <c r="K49" i="118" s="1"/>
  <c r="J46" i="118"/>
  <c r="K46" i="118" s="1"/>
  <c r="J40" i="118"/>
  <c r="K40" i="118" s="1"/>
  <c r="J36" i="118"/>
  <c r="K36" i="118" s="1"/>
  <c r="I4" i="118" s="1"/>
  <c r="J48" i="118"/>
  <c r="K48" i="118" s="1"/>
  <c r="J43" i="118"/>
  <c r="K43" i="118" s="1"/>
  <c r="G5" i="118"/>
  <c r="J52" i="118"/>
  <c r="K52" i="118" s="1"/>
  <c r="J53" i="118"/>
  <c r="K53" i="118" s="1"/>
  <c r="J51" i="118"/>
  <c r="K51" i="118" s="1"/>
  <c r="J54" i="118"/>
  <c r="K54" i="118" s="1"/>
  <c r="J42" i="118"/>
  <c r="K42" i="118" s="1"/>
  <c r="J41" i="118"/>
  <c r="K41" i="118" s="1"/>
  <c r="J39" i="118"/>
  <c r="K39" i="118" s="1"/>
  <c r="J27" i="118"/>
  <c r="K27" i="118" s="1"/>
  <c r="I3" i="118" s="1"/>
  <c r="J47" i="118"/>
  <c r="K47" i="118" s="1"/>
  <c r="J38" i="118"/>
  <c r="K38" i="118" s="1"/>
  <c r="J44" i="118"/>
  <c r="K44" i="118" s="1"/>
  <c r="L44" i="130"/>
  <c r="L36" i="130"/>
  <c r="L21" i="130"/>
  <c r="L47" i="130"/>
  <c r="G6" i="130"/>
  <c r="L27" i="130"/>
  <c r="J3" i="130" s="1"/>
  <c r="L49" i="130"/>
  <c r="L46" i="130"/>
  <c r="L39" i="130"/>
  <c r="L40" i="130"/>
  <c r="L51" i="130"/>
  <c r="L48" i="130"/>
  <c r="L61" i="130"/>
  <c r="J6" i="130" s="1"/>
  <c r="L42" i="130"/>
  <c r="L53" i="130"/>
  <c r="L20" i="130"/>
  <c r="L54" i="130"/>
  <c r="L52" i="130"/>
  <c r="L41" i="130"/>
  <c r="L32" i="130"/>
  <c r="J4" i="130" s="1"/>
  <c r="L43" i="130"/>
  <c r="L38" i="130"/>
  <c r="L22" i="130"/>
  <c r="L32" i="125"/>
  <c r="J4" i="125" s="1"/>
  <c r="L40" i="125"/>
  <c r="G6" i="125"/>
  <c r="L44" i="125"/>
  <c r="L43" i="125"/>
  <c r="L61" i="125"/>
  <c r="J6" i="125" s="1"/>
  <c r="L48" i="125"/>
  <c r="L47" i="125"/>
  <c r="L49" i="125"/>
  <c r="L52" i="125"/>
  <c r="L53" i="125"/>
  <c r="L36" i="125"/>
  <c r="L39" i="125"/>
  <c r="L27" i="125"/>
  <c r="J3" i="125" s="1"/>
  <c r="L54" i="125"/>
  <c r="L46" i="125"/>
  <c r="L41" i="125"/>
  <c r="L38" i="125"/>
  <c r="L51" i="125"/>
  <c r="L42" i="125"/>
  <c r="L20" i="125"/>
  <c r="L22" i="125"/>
  <c r="L21" i="125"/>
  <c r="J2" i="125" s="1"/>
  <c r="G6" i="105"/>
  <c r="L44" i="105"/>
  <c r="L36" i="105"/>
  <c r="L42" i="105"/>
  <c r="L53" i="105"/>
  <c r="L38" i="105"/>
  <c r="L52" i="105"/>
  <c r="L32" i="105"/>
  <c r="J4" i="105" s="1"/>
  <c r="L20" i="105"/>
  <c r="L43" i="105"/>
  <c r="L39" i="105"/>
  <c r="L48" i="105"/>
  <c r="L27" i="105"/>
  <c r="J3" i="105" s="1"/>
  <c r="L40" i="105"/>
  <c r="L54" i="105"/>
  <c r="L47" i="105"/>
  <c r="L46" i="105"/>
  <c r="L51" i="105"/>
  <c r="L49" i="105"/>
  <c r="L41" i="105"/>
  <c r="L61" i="105"/>
  <c r="J6" i="105" s="1"/>
  <c r="L21" i="105"/>
  <c r="L22" i="105"/>
  <c r="L32" i="128"/>
  <c r="J4" i="128" s="1"/>
  <c r="L49" i="128"/>
  <c r="L47" i="128"/>
  <c r="G6" i="128"/>
  <c r="L51" i="128"/>
  <c r="L43" i="128"/>
  <c r="L61" i="128"/>
  <c r="J6" i="128" s="1"/>
  <c r="L38" i="128"/>
  <c r="L53" i="128"/>
  <c r="L48" i="128"/>
  <c r="L36" i="128"/>
  <c r="L52" i="128"/>
  <c r="L27" i="128"/>
  <c r="J3" i="128" s="1"/>
  <c r="L40" i="128"/>
  <c r="L54" i="128"/>
  <c r="L42" i="128"/>
  <c r="L41" i="128"/>
  <c r="L44" i="128"/>
  <c r="L20" i="128"/>
  <c r="L46" i="128"/>
  <c r="L39" i="128"/>
  <c r="L22" i="128"/>
  <c r="L21" i="128"/>
  <c r="L44" i="123"/>
  <c r="L54" i="123"/>
  <c r="L47" i="123"/>
  <c r="L51" i="123"/>
  <c r="L20" i="123"/>
  <c r="L49" i="123"/>
  <c r="L53" i="123"/>
  <c r="L27" i="123"/>
  <c r="J3" i="123" s="1"/>
  <c r="L36" i="123"/>
  <c r="L32" i="123"/>
  <c r="J4" i="123" s="1"/>
  <c r="L40" i="123"/>
  <c r="L48" i="123"/>
  <c r="L42" i="123"/>
  <c r="G6" i="123"/>
  <c r="L52" i="123"/>
  <c r="L41" i="123"/>
  <c r="L39" i="123"/>
  <c r="L43" i="123"/>
  <c r="L38" i="123"/>
  <c r="L46" i="123"/>
  <c r="L61" i="123"/>
  <c r="J6" i="123" s="1"/>
  <c r="L21" i="123"/>
  <c r="L22" i="123"/>
  <c r="L48" i="122"/>
  <c r="L40" i="122"/>
  <c r="L54" i="122"/>
  <c r="L52" i="122"/>
  <c r="L47" i="122"/>
  <c r="L41" i="122"/>
  <c r="L44" i="122"/>
  <c r="L36" i="122"/>
  <c r="L49" i="122"/>
  <c r="L51" i="122"/>
  <c r="L46" i="122"/>
  <c r="L39" i="122"/>
  <c r="L20" i="122"/>
  <c r="J2" i="122" s="1"/>
  <c r="L43" i="122"/>
  <c r="G6" i="122"/>
  <c r="L53" i="122"/>
  <c r="L27" i="122"/>
  <c r="J3" i="122" s="1"/>
  <c r="L32" i="122"/>
  <c r="J4" i="122" s="1"/>
  <c r="L38" i="122"/>
  <c r="L42" i="122"/>
  <c r="L61" i="122"/>
  <c r="J6" i="122" s="1"/>
  <c r="L21" i="122"/>
  <c r="L22" i="122"/>
  <c r="J44" i="108"/>
  <c r="K44" i="108" s="1"/>
  <c r="J48" i="108"/>
  <c r="K48" i="108" s="1"/>
  <c r="J49" i="108"/>
  <c r="K49" i="108" s="1"/>
  <c r="J42" i="108"/>
  <c r="K42" i="108" s="1"/>
  <c r="J46" i="108"/>
  <c r="K46" i="108" s="1"/>
  <c r="J40" i="108"/>
  <c r="K40" i="108" s="1"/>
  <c r="J54" i="108"/>
  <c r="K54" i="108" s="1"/>
  <c r="J53" i="108"/>
  <c r="K53" i="108" s="1"/>
  <c r="J43" i="108"/>
  <c r="K43" i="108" s="1"/>
  <c r="J27" i="108"/>
  <c r="K27" i="108" s="1"/>
  <c r="I3" i="108" s="1"/>
  <c r="G5" i="108"/>
  <c r="J39" i="108"/>
  <c r="K39" i="108" s="1"/>
  <c r="J41" i="108"/>
  <c r="K41" i="108" s="1"/>
  <c r="J51" i="108"/>
  <c r="K51" i="108" s="1"/>
  <c r="J36" i="108"/>
  <c r="K36" i="108" s="1"/>
  <c r="I4" i="108" s="1"/>
  <c r="J47" i="108"/>
  <c r="K47" i="108" s="1"/>
  <c r="J38" i="108"/>
  <c r="K38" i="108" s="1"/>
  <c r="J52" i="108"/>
  <c r="K52" i="108" s="1"/>
  <c r="L38" i="107"/>
  <c r="L53" i="107"/>
  <c r="L40" i="107"/>
  <c r="L42" i="107"/>
  <c r="L48" i="107"/>
  <c r="L44" i="107"/>
  <c r="L47" i="107"/>
  <c r="L54" i="107"/>
  <c r="L49" i="107"/>
  <c r="L46" i="107"/>
  <c r="L51" i="107"/>
  <c r="L36" i="107"/>
  <c r="L61" i="107"/>
  <c r="J6" i="107" s="1"/>
  <c r="G6" i="107"/>
  <c r="L27" i="107"/>
  <c r="J3" i="107" s="1"/>
  <c r="L32" i="107"/>
  <c r="L43" i="107"/>
  <c r="L41" i="107"/>
  <c r="L52" i="107"/>
  <c r="L39" i="107"/>
  <c r="L20" i="107"/>
  <c r="L22" i="107"/>
  <c r="L21" i="107"/>
  <c r="J2" i="107" s="1"/>
  <c r="J53" i="124"/>
  <c r="K53" i="124" s="1"/>
  <c r="J40" i="124"/>
  <c r="K40" i="124" s="1"/>
  <c r="J44" i="124"/>
  <c r="K44" i="124" s="1"/>
  <c r="J46" i="124"/>
  <c r="K46" i="124" s="1"/>
  <c r="J42" i="124"/>
  <c r="K42" i="124" s="1"/>
  <c r="J27" i="124"/>
  <c r="K27" i="124" s="1"/>
  <c r="I3" i="124" s="1"/>
  <c r="J47" i="124"/>
  <c r="K47" i="124" s="1"/>
  <c r="J39" i="124"/>
  <c r="K39" i="124" s="1"/>
  <c r="J48" i="124"/>
  <c r="K48" i="124" s="1"/>
  <c r="J49" i="124"/>
  <c r="K49" i="124" s="1"/>
  <c r="J36" i="124"/>
  <c r="K36" i="124" s="1"/>
  <c r="I4" i="124" s="1"/>
  <c r="J52" i="124"/>
  <c r="K52" i="124" s="1"/>
  <c r="G5" i="124"/>
  <c r="J38" i="124"/>
  <c r="K38" i="124" s="1"/>
  <c r="J41" i="124"/>
  <c r="K41" i="124" s="1"/>
  <c r="J43" i="124"/>
  <c r="K43" i="124" s="1"/>
  <c r="J51" i="124"/>
  <c r="K51" i="124" s="1"/>
  <c r="J54" i="124"/>
  <c r="K54" i="124" s="1"/>
  <c r="J43" i="123"/>
  <c r="K43" i="123" s="1"/>
  <c r="J47" i="123"/>
  <c r="K47" i="123" s="1"/>
  <c r="G5" i="123"/>
  <c r="J38" i="123"/>
  <c r="K38" i="123" s="1"/>
  <c r="J52" i="123"/>
  <c r="K52" i="123" s="1"/>
  <c r="J54" i="123"/>
  <c r="K54" i="123" s="1"/>
  <c r="J27" i="123"/>
  <c r="K27" i="123" s="1"/>
  <c r="I3" i="123" s="1"/>
  <c r="J48" i="123"/>
  <c r="K48" i="123" s="1"/>
  <c r="J40" i="123"/>
  <c r="K40" i="123" s="1"/>
  <c r="J41" i="123"/>
  <c r="K41" i="123" s="1"/>
  <c r="J39" i="123"/>
  <c r="K39" i="123" s="1"/>
  <c r="J51" i="123"/>
  <c r="K51" i="123" s="1"/>
  <c r="J42" i="123"/>
  <c r="K42" i="123" s="1"/>
  <c r="J36" i="123"/>
  <c r="K36" i="123" s="1"/>
  <c r="I4" i="123" s="1"/>
  <c r="J46" i="123"/>
  <c r="K46" i="123" s="1"/>
  <c r="J49" i="123"/>
  <c r="K49" i="123" s="1"/>
  <c r="J44" i="123"/>
  <c r="K44" i="123" s="1"/>
  <c r="J53" i="123"/>
  <c r="K53" i="123" s="1"/>
  <c r="J40" i="122"/>
  <c r="K40" i="122" s="1"/>
  <c r="J44" i="122"/>
  <c r="K44" i="122" s="1"/>
  <c r="J38" i="122"/>
  <c r="K38" i="122" s="1"/>
  <c r="G5" i="122"/>
  <c r="J43" i="122"/>
  <c r="K43" i="122" s="1"/>
  <c r="J41" i="122"/>
  <c r="K41" i="122" s="1"/>
  <c r="J27" i="122"/>
  <c r="K27" i="122" s="1"/>
  <c r="I3" i="122" s="1"/>
  <c r="J47" i="122"/>
  <c r="K47" i="122" s="1"/>
  <c r="J54" i="122"/>
  <c r="K54" i="122" s="1"/>
  <c r="J53" i="122"/>
  <c r="K53" i="122" s="1"/>
  <c r="J51" i="122"/>
  <c r="K51" i="122" s="1"/>
  <c r="J42" i="122"/>
  <c r="K42" i="122" s="1"/>
  <c r="J52" i="122"/>
  <c r="K52" i="122" s="1"/>
  <c r="J39" i="122"/>
  <c r="K39" i="122" s="1"/>
  <c r="J46" i="122"/>
  <c r="K46" i="122" s="1"/>
  <c r="J48" i="122"/>
  <c r="K48" i="122" s="1"/>
  <c r="J36" i="122"/>
  <c r="K36" i="122" s="1"/>
  <c r="I4" i="122" s="1"/>
  <c r="J49" i="122"/>
  <c r="K49" i="122" s="1"/>
  <c r="J49" i="131"/>
  <c r="K49" i="131" s="1"/>
  <c r="J54" i="131"/>
  <c r="K54" i="131" s="1"/>
  <c r="J51" i="131"/>
  <c r="K51" i="131" s="1"/>
  <c r="J40" i="131"/>
  <c r="K40" i="131" s="1"/>
  <c r="J47" i="131"/>
  <c r="K47" i="131" s="1"/>
  <c r="J43" i="131"/>
  <c r="K43" i="131" s="1"/>
  <c r="J36" i="131"/>
  <c r="K36" i="131" s="1"/>
  <c r="I4" i="131" s="1"/>
  <c r="J53" i="131"/>
  <c r="K53" i="131" s="1"/>
  <c r="J44" i="131"/>
  <c r="K44" i="131" s="1"/>
  <c r="G5" i="131"/>
  <c r="J42" i="131"/>
  <c r="K42" i="131" s="1"/>
  <c r="J41" i="131"/>
  <c r="K41" i="131" s="1"/>
  <c r="J48" i="131"/>
  <c r="K48" i="131" s="1"/>
  <c r="J52" i="131"/>
  <c r="K52" i="131" s="1"/>
  <c r="J27" i="131"/>
  <c r="K27" i="131" s="1"/>
  <c r="I3" i="131" s="1"/>
  <c r="J38" i="131"/>
  <c r="K38" i="131" s="1"/>
  <c r="J46" i="131"/>
  <c r="K46" i="131" s="1"/>
  <c r="J39" i="131"/>
  <c r="K39" i="131" s="1"/>
  <c r="J38" i="114"/>
  <c r="K38" i="114" s="1"/>
  <c r="J53" i="114"/>
  <c r="K53" i="114" s="1"/>
  <c r="J51" i="114"/>
  <c r="K51" i="114" s="1"/>
  <c r="J44" i="114"/>
  <c r="K44" i="114" s="1"/>
  <c r="J41" i="114"/>
  <c r="K41" i="114" s="1"/>
  <c r="J40" i="114"/>
  <c r="K40" i="114" s="1"/>
  <c r="J36" i="114"/>
  <c r="K36" i="114" s="1"/>
  <c r="I4" i="114" s="1"/>
  <c r="J47" i="114"/>
  <c r="K47" i="114" s="1"/>
  <c r="J54" i="114"/>
  <c r="K54" i="114" s="1"/>
  <c r="J46" i="114"/>
  <c r="K46" i="114" s="1"/>
  <c r="J48" i="114"/>
  <c r="K48" i="114" s="1"/>
  <c r="J39" i="114"/>
  <c r="K39" i="114" s="1"/>
  <c r="J52" i="114"/>
  <c r="K52" i="114" s="1"/>
  <c r="J43" i="114"/>
  <c r="K43" i="114" s="1"/>
  <c r="J27" i="114"/>
  <c r="K27" i="114" s="1"/>
  <c r="I3" i="114" s="1"/>
  <c r="J42" i="114"/>
  <c r="K42" i="114" s="1"/>
  <c r="J49" i="114"/>
  <c r="K49" i="114" s="1"/>
  <c r="G5" i="114"/>
  <c r="J43" i="102"/>
  <c r="K43" i="102" s="1"/>
  <c r="J47" i="102"/>
  <c r="K47" i="102" s="1"/>
  <c r="J38" i="102"/>
  <c r="K38" i="102" s="1"/>
  <c r="J54" i="102"/>
  <c r="K54" i="102" s="1"/>
  <c r="J27" i="102"/>
  <c r="K27" i="102" s="1"/>
  <c r="I3" i="102" s="1"/>
  <c r="J44" i="102"/>
  <c r="K44" i="102" s="1"/>
  <c r="J48" i="102"/>
  <c r="K48" i="102" s="1"/>
  <c r="J51" i="102"/>
  <c r="K51" i="102" s="1"/>
  <c r="J40" i="102"/>
  <c r="K40" i="102" s="1"/>
  <c r="J39" i="102"/>
  <c r="K39" i="102" s="1"/>
  <c r="J52" i="102"/>
  <c r="K52" i="102" s="1"/>
  <c r="J46" i="102"/>
  <c r="K46" i="102" s="1"/>
  <c r="J42" i="102"/>
  <c r="K42" i="102" s="1"/>
  <c r="J53" i="102"/>
  <c r="K53" i="102" s="1"/>
  <c r="G5" i="102"/>
  <c r="J49" i="102"/>
  <c r="K49" i="102" s="1"/>
  <c r="J41" i="102"/>
  <c r="K41" i="102" s="1"/>
  <c r="J36" i="102"/>
  <c r="K36" i="102" s="1"/>
  <c r="I4" i="102" s="1"/>
  <c r="L61" i="129"/>
  <c r="J6" i="129" s="1"/>
  <c r="L41" i="129"/>
  <c r="L40" i="129"/>
  <c r="L53" i="129"/>
  <c r="L27" i="129"/>
  <c r="J3" i="129" s="1"/>
  <c r="L42" i="129"/>
  <c r="L47" i="129"/>
  <c r="L44" i="129"/>
  <c r="L49" i="129"/>
  <c r="L46" i="129"/>
  <c r="G6" i="129"/>
  <c r="L52" i="129"/>
  <c r="L54" i="129"/>
  <c r="L51" i="129"/>
  <c r="L36" i="129"/>
  <c r="L32" i="129"/>
  <c r="J4" i="129" s="1"/>
  <c r="L39" i="129"/>
  <c r="L38" i="129"/>
  <c r="L43" i="129"/>
  <c r="L48" i="129"/>
  <c r="L22" i="129"/>
  <c r="L20" i="129"/>
  <c r="L21" i="129"/>
  <c r="J2" i="129" s="1"/>
  <c r="L47" i="124"/>
  <c r="L53" i="124"/>
  <c r="L52" i="124"/>
  <c r="L36" i="124"/>
  <c r="L38" i="124"/>
  <c r="L27" i="124"/>
  <c r="J3" i="124" s="1"/>
  <c r="L41" i="124"/>
  <c r="L43" i="124"/>
  <c r="L51" i="124"/>
  <c r="L20" i="124"/>
  <c r="L48" i="124"/>
  <c r="L40" i="124"/>
  <c r="L42" i="124"/>
  <c r="L44" i="124"/>
  <c r="L46" i="124"/>
  <c r="L49" i="124"/>
  <c r="L61" i="124"/>
  <c r="J6" i="124" s="1"/>
  <c r="L32" i="124"/>
  <c r="L54" i="124"/>
  <c r="G6" i="124"/>
  <c r="L39" i="124"/>
  <c r="L22" i="124"/>
  <c r="L21" i="124"/>
  <c r="J2" i="124" s="1"/>
  <c r="L38" i="104"/>
  <c r="L36" i="104"/>
  <c r="L42" i="104"/>
  <c r="L61" i="104"/>
  <c r="J6" i="104" s="1"/>
  <c r="L27" i="104"/>
  <c r="J3" i="104" s="1"/>
  <c r="L44" i="104"/>
  <c r="L47" i="104"/>
  <c r="L41" i="104"/>
  <c r="L39" i="104"/>
  <c r="L49" i="104"/>
  <c r="L46" i="104"/>
  <c r="L51" i="104"/>
  <c r="L43" i="104"/>
  <c r="L53" i="104"/>
  <c r="L48" i="104"/>
  <c r="L40" i="104"/>
  <c r="L54" i="104"/>
  <c r="G6" i="104"/>
  <c r="L52" i="104"/>
  <c r="L20" i="104"/>
  <c r="L22" i="104"/>
  <c r="L32" i="104"/>
  <c r="L21" i="104"/>
  <c r="J2" i="104" s="1"/>
  <c r="M19" i="6"/>
  <c r="D21" i="6"/>
  <c r="D22" i="6"/>
  <c r="B21" i="6"/>
  <c r="B22" i="6"/>
  <c r="D20" i="6"/>
  <c r="B20" i="6"/>
  <c r="S52" i="6"/>
  <c r="S53" i="6"/>
  <c r="S54" i="6"/>
  <c r="S55" i="6"/>
  <c r="T51" i="6"/>
  <c r="S51" i="6"/>
  <c r="I5" i="126" l="1"/>
  <c r="J4" i="121"/>
  <c r="J4" i="124"/>
  <c r="I5" i="114"/>
  <c r="J2" i="131"/>
  <c r="I5" i="129"/>
  <c r="J5" i="106"/>
  <c r="O4" i="106" s="1"/>
  <c r="J2" i="119"/>
  <c r="J2" i="102"/>
  <c r="O3" i="129"/>
  <c r="I5" i="123"/>
  <c r="N2" i="123" s="1"/>
  <c r="N3" i="105"/>
  <c r="J5" i="113"/>
  <c r="O4" i="103"/>
  <c r="O2" i="103"/>
  <c r="O5" i="103"/>
  <c r="N3" i="119"/>
  <c r="N5" i="119"/>
  <c r="N4" i="119"/>
  <c r="N2" i="119"/>
  <c r="I5" i="131"/>
  <c r="N5" i="131" s="1"/>
  <c r="J5" i="130"/>
  <c r="I5" i="120"/>
  <c r="I5" i="127"/>
  <c r="N2" i="127" s="1"/>
  <c r="N5" i="129"/>
  <c r="N4" i="129"/>
  <c r="N3" i="129"/>
  <c r="J4" i="104"/>
  <c r="O3" i="104" s="1"/>
  <c r="I5" i="109"/>
  <c r="N2" i="109" s="1"/>
  <c r="N3" i="123"/>
  <c r="J5" i="118"/>
  <c r="I5" i="102"/>
  <c r="N2" i="102" s="1"/>
  <c r="N2" i="131"/>
  <c r="J2" i="105"/>
  <c r="J5" i="127"/>
  <c r="J2" i="128"/>
  <c r="N3" i="130"/>
  <c r="N2" i="130"/>
  <c r="N4" i="130"/>
  <c r="N5" i="130"/>
  <c r="J5" i="131"/>
  <c r="J5" i="125"/>
  <c r="I5" i="106"/>
  <c r="N3" i="106" s="1"/>
  <c r="N3" i="125"/>
  <c r="N2" i="125"/>
  <c r="N4" i="125"/>
  <c r="J4" i="102"/>
  <c r="I5" i="121"/>
  <c r="N5" i="121" s="1"/>
  <c r="I5" i="104"/>
  <c r="N2" i="104" s="1"/>
  <c r="I5" i="110"/>
  <c r="N4" i="110" s="1"/>
  <c r="J4" i="132"/>
  <c r="I5" i="108"/>
  <c r="N5" i="108" s="1"/>
  <c r="I5" i="118"/>
  <c r="N4" i="102"/>
  <c r="N3" i="102"/>
  <c r="N5" i="102"/>
  <c r="I5" i="132"/>
  <c r="N2" i="132" s="1"/>
  <c r="J2" i="132"/>
  <c r="N4" i="118"/>
  <c r="N2" i="118"/>
  <c r="N5" i="118"/>
  <c r="J2" i="127"/>
  <c r="J2" i="121"/>
  <c r="J5" i="114"/>
  <c r="J5" i="129"/>
  <c r="O5" i="129" s="1"/>
  <c r="J4" i="107"/>
  <c r="N2" i="108"/>
  <c r="N4" i="108"/>
  <c r="N3" i="108"/>
  <c r="J5" i="105"/>
  <c r="J2" i="130"/>
  <c r="I5" i="100"/>
  <c r="N5" i="100" s="1"/>
  <c r="J2" i="100"/>
  <c r="J4" i="100"/>
  <c r="I5" i="113"/>
  <c r="N4" i="113" s="1"/>
  <c r="J2" i="109"/>
  <c r="I5" i="105"/>
  <c r="N4" i="105" s="1"/>
  <c r="J5" i="119"/>
  <c r="I5" i="107"/>
  <c r="N4" i="107" s="1"/>
  <c r="J5" i="128"/>
  <c r="J5" i="124"/>
  <c r="O4" i="124" s="1"/>
  <c r="J5" i="123"/>
  <c r="J5" i="120"/>
  <c r="J5" i="126"/>
  <c r="J2" i="118"/>
  <c r="I5" i="125"/>
  <c r="N5" i="125" s="1"/>
  <c r="J4" i="119"/>
  <c r="N4" i="126"/>
  <c r="N2" i="126"/>
  <c r="N3" i="126"/>
  <c r="N5" i="126"/>
  <c r="J4" i="114"/>
  <c r="O3" i="114" s="1"/>
  <c r="N3" i="110"/>
  <c r="N2" i="110"/>
  <c r="N5" i="110"/>
  <c r="J5" i="132"/>
  <c r="J5" i="102"/>
  <c r="N4" i="114"/>
  <c r="N3" i="114"/>
  <c r="N2" i="114"/>
  <c r="N5" i="114"/>
  <c r="I5" i="122"/>
  <c r="N2" i="122" s="1"/>
  <c r="J5" i="122"/>
  <c r="O3" i="122" s="1"/>
  <c r="J4" i="120"/>
  <c r="N4" i="106"/>
  <c r="N2" i="106"/>
  <c r="N5" i="106"/>
  <c r="N3" i="127"/>
  <c r="N5" i="127"/>
  <c r="N4" i="127"/>
  <c r="O6" i="127"/>
  <c r="C102" i="5" s="1"/>
  <c r="J5" i="110"/>
  <c r="J5" i="101"/>
  <c r="O3" i="101" s="1"/>
  <c r="I5" i="103"/>
  <c r="N2" i="103" s="1"/>
  <c r="I5" i="128"/>
  <c r="N5" i="128" s="1"/>
  <c r="J5" i="103"/>
  <c r="O3" i="103" s="1"/>
  <c r="J5" i="104"/>
  <c r="O5" i="125"/>
  <c r="O3" i="125"/>
  <c r="O4" i="125"/>
  <c r="O2" i="125"/>
  <c r="J2" i="126"/>
  <c r="O5" i="122"/>
  <c r="O2" i="122"/>
  <c r="J5" i="121"/>
  <c r="I5" i="124"/>
  <c r="N4" i="124" s="1"/>
  <c r="J5" i="107"/>
  <c r="J2" i="123"/>
  <c r="N3" i="120"/>
  <c r="N4" i="120"/>
  <c r="N2" i="120"/>
  <c r="N5" i="120"/>
  <c r="J4" i="110"/>
  <c r="J4" i="126"/>
  <c r="I5" i="101"/>
  <c r="N4" i="101" s="1"/>
  <c r="J5" i="108"/>
  <c r="O2" i="108" s="1"/>
  <c r="J2" i="113"/>
  <c r="N3" i="128"/>
  <c r="N4" i="128"/>
  <c r="T53" i="6"/>
  <c r="T52" i="6"/>
  <c r="O6" i="130" l="1"/>
  <c r="C114" i="5" s="1"/>
  <c r="N3" i="104"/>
  <c r="N2" i="121"/>
  <c r="N5" i="104"/>
  <c r="O6" i="106"/>
  <c r="C93" i="5" s="1"/>
  <c r="N3" i="121"/>
  <c r="N3" i="131"/>
  <c r="O6" i="120"/>
  <c r="C109" i="5" s="1"/>
  <c r="N3" i="109"/>
  <c r="N4" i="104"/>
  <c r="O6" i="104" s="1"/>
  <c r="C95" i="5" s="1"/>
  <c r="O4" i="104"/>
  <c r="O6" i="102"/>
  <c r="C97" i="5" s="1"/>
  <c r="N2" i="100"/>
  <c r="N5" i="109"/>
  <c r="O6" i="126"/>
  <c r="C103" i="5" s="1"/>
  <c r="O6" i="119"/>
  <c r="C110" i="5" s="1"/>
  <c r="O7" i="103"/>
  <c r="D96" i="5" s="1"/>
  <c r="O2" i="110"/>
  <c r="N4" i="121"/>
  <c r="O3" i="120"/>
  <c r="N4" i="122"/>
  <c r="N5" i="123"/>
  <c r="O6" i="123" s="1"/>
  <c r="C106" i="5" s="1"/>
  <c r="N5" i="105"/>
  <c r="O6" i="105" s="1"/>
  <c r="C94" i="5" s="1"/>
  <c r="O6" i="125"/>
  <c r="C104" i="5" s="1"/>
  <c r="O6" i="110"/>
  <c r="C89" i="5" s="1"/>
  <c r="N4" i="123"/>
  <c r="N2" i="105"/>
  <c r="O6" i="108"/>
  <c r="C91" i="5" s="1"/>
  <c r="O6" i="100"/>
  <c r="C99" i="5" s="1"/>
  <c r="N4" i="103"/>
  <c r="N5" i="101"/>
  <c r="O4" i="120"/>
  <c r="O5" i="104"/>
  <c r="N5" i="103"/>
  <c r="O3" i="102"/>
  <c r="O4" i="102"/>
  <c r="O2" i="102"/>
  <c r="O5" i="102"/>
  <c r="O5" i="120"/>
  <c r="O2" i="120"/>
  <c r="O7" i="120" s="1"/>
  <c r="D109" i="5" s="1"/>
  <c r="O3" i="127"/>
  <c r="O2" i="127"/>
  <c r="O5" i="127"/>
  <c r="O4" i="127"/>
  <c r="N3" i="103"/>
  <c r="O4" i="109"/>
  <c r="O5" i="109"/>
  <c r="O3" i="109"/>
  <c r="O2" i="109"/>
  <c r="O5" i="126"/>
  <c r="O2" i="126"/>
  <c r="O3" i="126"/>
  <c r="O4" i="126"/>
  <c r="N4" i="132"/>
  <c r="O5" i="110"/>
  <c r="N5" i="132"/>
  <c r="O3" i="123"/>
  <c r="O5" i="123"/>
  <c r="O4" i="123"/>
  <c r="O2" i="123"/>
  <c r="O7" i="123" s="1"/>
  <c r="D106" i="5" s="1"/>
  <c r="N2" i="101"/>
  <c r="O3" i="108"/>
  <c r="O6" i="114"/>
  <c r="C100" i="5" s="1"/>
  <c r="O4" i="110"/>
  <c r="N2" i="129"/>
  <c r="O6" i="129" s="1"/>
  <c r="C115" i="5" s="1"/>
  <c r="N3" i="107"/>
  <c r="O5" i="107"/>
  <c r="O2" i="119"/>
  <c r="O7" i="119" s="1"/>
  <c r="D110" i="5" s="1"/>
  <c r="O4" i="119"/>
  <c r="O5" i="119"/>
  <c r="O3" i="119"/>
  <c r="O2" i="107"/>
  <c r="O5" i="108"/>
  <c r="O3" i="121"/>
  <c r="O2" i="121"/>
  <c r="O7" i="121" s="1"/>
  <c r="D108" i="5" s="1"/>
  <c r="O5" i="121"/>
  <c r="O4" i="121"/>
  <c r="O5" i="106"/>
  <c r="O4" i="107"/>
  <c r="O7" i="114"/>
  <c r="D100" i="5" s="1"/>
  <c r="O2" i="106"/>
  <c r="O4" i="114"/>
  <c r="O3" i="100"/>
  <c r="O4" i="100"/>
  <c r="O2" i="100"/>
  <c r="O5" i="100"/>
  <c r="O4" i="101"/>
  <c r="O3" i="110"/>
  <c r="O7" i="110" s="1"/>
  <c r="D89" i="5" s="1"/>
  <c r="O3" i="124"/>
  <c r="O4" i="128"/>
  <c r="O5" i="128"/>
  <c r="O2" i="128"/>
  <c r="O3" i="128"/>
  <c r="N5" i="107"/>
  <c r="O3" i="131"/>
  <c r="O4" i="131"/>
  <c r="O2" i="131"/>
  <c r="O5" i="131"/>
  <c r="N3" i="132"/>
  <c r="N3" i="118"/>
  <c r="O6" i="118" s="1"/>
  <c r="C111" i="5" s="1"/>
  <c r="O3" i="106"/>
  <c r="O3" i="107"/>
  <c r="O5" i="114"/>
  <c r="N3" i="124"/>
  <c r="O2" i="114"/>
  <c r="N5" i="113"/>
  <c r="O5" i="101"/>
  <c r="O5" i="124"/>
  <c r="N2" i="107"/>
  <c r="O4" i="108"/>
  <c r="N5" i="124"/>
  <c r="N3" i="113"/>
  <c r="O2" i="130"/>
  <c r="O4" i="130"/>
  <c r="O3" i="130"/>
  <c r="O5" i="130"/>
  <c r="O2" i="101"/>
  <c r="O2" i="124"/>
  <c r="N4" i="100"/>
  <c r="O4" i="129"/>
  <c r="O7" i="125"/>
  <c r="D104" i="5" s="1"/>
  <c r="N2" i="124"/>
  <c r="O7" i="101"/>
  <c r="D98" i="5" s="1"/>
  <c r="N2" i="113"/>
  <c r="O6" i="113" s="1"/>
  <c r="C101" i="5" s="1"/>
  <c r="O2" i="104"/>
  <c r="O7" i="104" s="1"/>
  <c r="D95" i="5" s="1"/>
  <c r="N5" i="122"/>
  <c r="O2" i="105"/>
  <c r="O4" i="105"/>
  <c r="O3" i="105"/>
  <c r="O5" i="105"/>
  <c r="N3" i="100"/>
  <c r="N4" i="109"/>
  <c r="O2" i="129"/>
  <c r="O7" i="129" s="1"/>
  <c r="D115" i="5" s="1"/>
  <c r="O3" i="113"/>
  <c r="O4" i="113"/>
  <c r="O2" i="113"/>
  <c r="O5" i="113"/>
  <c r="N3" i="101"/>
  <c r="O4" i="122"/>
  <c r="O7" i="122" s="1"/>
  <c r="D107" i="5" s="1"/>
  <c r="N2" i="128"/>
  <c r="O6" i="128" s="1"/>
  <c r="C116" i="5" s="1"/>
  <c r="O4" i="118"/>
  <c r="O2" i="118"/>
  <c r="O5" i="118"/>
  <c r="O3" i="118"/>
  <c r="O7" i="118" s="1"/>
  <c r="D111" i="5" s="1"/>
  <c r="O4" i="132"/>
  <c r="O2" i="132"/>
  <c r="O5" i="132"/>
  <c r="O3" i="132"/>
  <c r="N3" i="122"/>
  <c r="O6" i="122" s="1"/>
  <c r="C107" i="5" s="1"/>
  <c r="N4" i="131"/>
  <c r="O6" i="131" s="1"/>
  <c r="C113" i="5" s="1"/>
  <c r="Q72" i="54"/>
  <c r="Q73" i="54" s="1"/>
  <c r="V71" i="54"/>
  <c r="V72" i="54" s="1"/>
  <c r="V73" i="54" s="1"/>
  <c r="U71" i="54"/>
  <c r="U72" i="54" s="1"/>
  <c r="U73" i="54" s="1"/>
  <c r="T71" i="54"/>
  <c r="T72" i="54" s="1"/>
  <c r="T73" i="54" s="1"/>
  <c r="S71" i="54"/>
  <c r="S72" i="54" s="1"/>
  <c r="S73" i="54" s="1"/>
  <c r="R71" i="54"/>
  <c r="R72" i="54" s="1"/>
  <c r="R73" i="54" s="1"/>
  <c r="Q71" i="54"/>
  <c r="P71" i="54"/>
  <c r="P72" i="54" s="1"/>
  <c r="P73" i="54" s="1"/>
  <c r="P60" i="54"/>
  <c r="S59" i="54"/>
  <c r="S60" i="54" s="1"/>
  <c r="P59" i="54"/>
  <c r="V58" i="54"/>
  <c r="V59" i="54" s="1"/>
  <c r="V60" i="54" s="1"/>
  <c r="U58" i="54"/>
  <c r="U59" i="54" s="1"/>
  <c r="U60" i="54" s="1"/>
  <c r="T58" i="54"/>
  <c r="T59" i="54" s="1"/>
  <c r="T60" i="54" s="1"/>
  <c r="S58" i="54"/>
  <c r="R58" i="54"/>
  <c r="R59" i="54" s="1"/>
  <c r="R60" i="54" s="1"/>
  <c r="Q58" i="54"/>
  <c r="Q59" i="54" s="1"/>
  <c r="Q60" i="54" s="1"/>
  <c r="P58" i="54"/>
  <c r="T56" i="54"/>
  <c r="Q56" i="54"/>
  <c r="T55" i="54"/>
  <c r="Q55" i="54"/>
  <c r="P55" i="54"/>
  <c r="P56" i="54" s="1"/>
  <c r="V54" i="54"/>
  <c r="V55" i="54" s="1"/>
  <c r="V56" i="54" s="1"/>
  <c r="U54" i="54"/>
  <c r="U55" i="54" s="1"/>
  <c r="U56" i="54" s="1"/>
  <c r="T54" i="54"/>
  <c r="S54" i="54"/>
  <c r="S55" i="54" s="1"/>
  <c r="S56" i="54" s="1"/>
  <c r="R54" i="54"/>
  <c r="R55" i="54" s="1"/>
  <c r="R56" i="54" s="1"/>
  <c r="Q54" i="54"/>
  <c r="P54" i="54"/>
  <c r="S52" i="54"/>
  <c r="Q52" i="54"/>
  <c r="S51" i="54"/>
  <c r="Q51" i="54"/>
  <c r="P51" i="54"/>
  <c r="P52" i="54" s="1"/>
  <c r="V50" i="54"/>
  <c r="V51" i="54" s="1"/>
  <c r="V52" i="54" s="1"/>
  <c r="U50" i="54"/>
  <c r="U51" i="54" s="1"/>
  <c r="U52" i="54" s="1"/>
  <c r="T50" i="54"/>
  <c r="T51" i="54" s="1"/>
  <c r="T52" i="54" s="1"/>
  <c r="S50" i="54"/>
  <c r="R50" i="54"/>
  <c r="R51" i="54" s="1"/>
  <c r="R52" i="54" s="1"/>
  <c r="Q50" i="54"/>
  <c r="P50" i="54"/>
  <c r="U47" i="54"/>
  <c r="U48" i="54" s="1"/>
  <c r="S47" i="54"/>
  <c r="S48" i="54" s="1"/>
  <c r="P47" i="54"/>
  <c r="P48" i="54" s="1"/>
  <c r="V46" i="54"/>
  <c r="V47" i="54" s="1"/>
  <c r="V48" i="54" s="1"/>
  <c r="U46" i="54"/>
  <c r="T46" i="54"/>
  <c r="T47" i="54" s="1"/>
  <c r="T48" i="54" s="1"/>
  <c r="S46" i="54"/>
  <c r="R46" i="54"/>
  <c r="R47" i="54" s="1"/>
  <c r="R48" i="54" s="1"/>
  <c r="Q46" i="54"/>
  <c r="Q47" i="54" s="1"/>
  <c r="Q48" i="54" s="1"/>
  <c r="P46" i="54"/>
  <c r="P44" i="54"/>
  <c r="U43" i="54"/>
  <c r="U44" i="54" s="1"/>
  <c r="T43" i="54"/>
  <c r="T44" i="54" s="1"/>
  <c r="S43" i="54"/>
  <c r="S44" i="54" s="1"/>
  <c r="P43" i="54"/>
  <c r="V42" i="54"/>
  <c r="V43" i="54" s="1"/>
  <c r="V44" i="54" s="1"/>
  <c r="U42" i="54"/>
  <c r="T42" i="54"/>
  <c r="S42" i="54"/>
  <c r="R42" i="54"/>
  <c r="R43" i="54" s="1"/>
  <c r="R44" i="54" s="1"/>
  <c r="Q42" i="54"/>
  <c r="Q43" i="54" s="1"/>
  <c r="Q44" i="54" s="1"/>
  <c r="P42" i="54"/>
  <c r="P17" i="54"/>
  <c r="O7" i="132" l="1"/>
  <c r="D112" i="5" s="1"/>
  <c r="O7" i="109"/>
  <c r="D90" i="5" s="1"/>
  <c r="O7" i="102"/>
  <c r="D97" i="5" s="1"/>
  <c r="O6" i="121"/>
  <c r="C108" i="5" s="1"/>
  <c r="O7" i="113"/>
  <c r="D101" i="5" s="1"/>
  <c r="O7" i="108"/>
  <c r="D91" i="5" s="1"/>
  <c r="O7" i="100"/>
  <c r="D99" i="5" s="1"/>
  <c r="O6" i="101"/>
  <c r="C98" i="5" s="1"/>
  <c r="O6" i="109"/>
  <c r="C90" i="5" s="1"/>
  <c r="O7" i="107"/>
  <c r="D92" i="5" s="1"/>
  <c r="O7" i="106"/>
  <c r="D93" i="5" s="1"/>
  <c r="O6" i="124"/>
  <c r="C105" i="5" s="1"/>
  <c r="O6" i="103"/>
  <c r="C96" i="5" s="1"/>
  <c r="O7" i="126"/>
  <c r="D103" i="5" s="1"/>
  <c r="O7" i="105"/>
  <c r="D94" i="5" s="1"/>
  <c r="O6" i="132"/>
  <c r="C112" i="5" s="1"/>
  <c r="O7" i="131"/>
  <c r="D113" i="5" s="1"/>
  <c r="O7" i="127"/>
  <c r="D102" i="5" s="1"/>
  <c r="O7" i="128"/>
  <c r="D116" i="5" s="1"/>
  <c r="O7" i="124"/>
  <c r="D105" i="5" s="1"/>
  <c r="O7" i="130"/>
  <c r="D114" i="5" s="1"/>
  <c r="Q29" i="54"/>
  <c r="Q30" i="54" s="1"/>
  <c r="Q31" i="54" s="1"/>
  <c r="R29" i="54"/>
  <c r="R30" i="54" s="1"/>
  <c r="R31" i="54" s="1"/>
  <c r="S29" i="54"/>
  <c r="S30" i="54" s="1"/>
  <c r="S31" i="54" s="1"/>
  <c r="T29" i="54"/>
  <c r="T30" i="54" s="1"/>
  <c r="T31" i="54" s="1"/>
  <c r="U29" i="54"/>
  <c r="U30" i="54" s="1"/>
  <c r="U31" i="54" s="1"/>
  <c r="V29" i="54"/>
  <c r="V30" i="54" s="1"/>
  <c r="V31" i="54" s="1"/>
  <c r="P30" i="54"/>
  <c r="P31" i="54" s="1"/>
  <c r="P29" i="54"/>
  <c r="Q25" i="54"/>
  <c r="Q26" i="54" s="1"/>
  <c r="Q27" i="54" s="1"/>
  <c r="R25" i="54"/>
  <c r="R26" i="54" s="1"/>
  <c r="R27" i="54" s="1"/>
  <c r="S25" i="54"/>
  <c r="S26" i="54" s="1"/>
  <c r="S27" i="54" s="1"/>
  <c r="T25" i="54"/>
  <c r="T26" i="54" s="1"/>
  <c r="T27" i="54" s="1"/>
  <c r="U25" i="54"/>
  <c r="U26" i="54" s="1"/>
  <c r="U27" i="54" s="1"/>
  <c r="V25" i="54"/>
  <c r="V26" i="54" s="1"/>
  <c r="V27" i="54" s="1"/>
  <c r="P25" i="54"/>
  <c r="P26" i="54" s="1"/>
  <c r="P27" i="54" s="1"/>
  <c r="R22" i="54"/>
  <c r="R23" i="54" s="1"/>
  <c r="S22" i="54"/>
  <c r="S23" i="54" s="1"/>
  <c r="T22" i="54"/>
  <c r="T23" i="54" s="1"/>
  <c r="V22" i="54"/>
  <c r="V23" i="54"/>
  <c r="Q21" i="54"/>
  <c r="Q22" i="54" s="1"/>
  <c r="Q23" i="54" s="1"/>
  <c r="R21" i="54"/>
  <c r="S21" i="54"/>
  <c r="T21" i="54"/>
  <c r="U21" i="54"/>
  <c r="U22" i="54" s="1"/>
  <c r="U23" i="54" s="1"/>
  <c r="V21" i="54"/>
  <c r="Q17" i="54"/>
  <c r="R17" i="54"/>
  <c r="R18" i="54" s="1"/>
  <c r="R19" i="54" s="1"/>
  <c r="S17" i="54"/>
  <c r="S18" i="54" s="1"/>
  <c r="S19" i="54" s="1"/>
  <c r="T17" i="54"/>
  <c r="T18" i="54" s="1"/>
  <c r="T19" i="54" s="1"/>
  <c r="U17" i="54"/>
  <c r="U18" i="54" s="1"/>
  <c r="U19" i="54" s="1"/>
  <c r="V17" i="54"/>
  <c r="V18" i="54" s="1"/>
  <c r="V19" i="54" s="1"/>
  <c r="Q18" i="54"/>
  <c r="Q19" i="54" s="1"/>
  <c r="Q14" i="54"/>
  <c r="Q15" i="54" s="1"/>
  <c r="U14" i="54"/>
  <c r="U15" i="54" s="1"/>
  <c r="Q13" i="54"/>
  <c r="R13" i="54"/>
  <c r="R14" i="54" s="1"/>
  <c r="R15" i="54" s="1"/>
  <c r="S13" i="54"/>
  <c r="S14" i="54" s="1"/>
  <c r="S15" i="54" s="1"/>
  <c r="T13" i="54"/>
  <c r="T14" i="54" s="1"/>
  <c r="T15" i="54" s="1"/>
  <c r="U13" i="54"/>
  <c r="V13" i="54"/>
  <c r="V14" i="54" s="1"/>
  <c r="V15" i="54" s="1"/>
  <c r="P13" i="54"/>
  <c r="P14" i="54" s="1"/>
  <c r="P15" i="54" s="1"/>
  <c r="C49" i="5" l="1"/>
  <c r="D1" i="54"/>
  <c r="I32" i="57" a="1"/>
  <c r="I32" i="57" l="1"/>
  <c r="L32" i="57" s="1"/>
  <c r="C13" i="54"/>
  <c r="C14" i="54" s="1"/>
  <c r="C15" i="54" s="1"/>
  <c r="C16" i="54" s="1"/>
  <c r="C17" i="54" s="1"/>
  <c r="C18" i="54" s="1"/>
  <c r="C19" i="54" s="1"/>
  <c r="C20" i="54" s="1"/>
  <c r="C21" i="54" s="1"/>
  <c r="D13" i="54"/>
  <c r="D14" i="54" s="1"/>
  <c r="D15" i="54" s="1"/>
  <c r="D16" i="54" s="1"/>
  <c r="D17" i="54" s="1"/>
  <c r="D18" i="54" s="1"/>
  <c r="D19" i="54" s="1"/>
  <c r="D20" i="54" s="1"/>
  <c r="D21" i="54" s="1"/>
  <c r="E13" i="54"/>
  <c r="F13" i="54"/>
  <c r="F14" i="54" s="1"/>
  <c r="F15" i="54" s="1"/>
  <c r="F16" i="54" s="1"/>
  <c r="F17" i="54" s="1"/>
  <c r="F18" i="54" s="1"/>
  <c r="F19" i="54" s="1"/>
  <c r="F20" i="54" s="1"/>
  <c r="F21" i="54" s="1"/>
  <c r="G13" i="54"/>
  <c r="G14" i="54" s="1"/>
  <c r="G15" i="54" s="1"/>
  <c r="G16" i="54" s="1"/>
  <c r="G17" i="54" s="1"/>
  <c r="G18" i="54" s="1"/>
  <c r="G19" i="54" s="1"/>
  <c r="G20" i="54" s="1"/>
  <c r="G21" i="54" s="1"/>
  <c r="H13" i="54"/>
  <c r="H14" i="54" s="1"/>
  <c r="H15" i="54" s="1"/>
  <c r="H16" i="54" s="1"/>
  <c r="H17" i="54" s="1"/>
  <c r="H18" i="54" s="1"/>
  <c r="H19" i="54" s="1"/>
  <c r="H20" i="54" s="1"/>
  <c r="H21" i="54" s="1"/>
  <c r="I13" i="54"/>
  <c r="I14" i="54" s="1"/>
  <c r="I15" i="54" s="1"/>
  <c r="I16" i="54" s="1"/>
  <c r="I17" i="54" s="1"/>
  <c r="I18" i="54" s="1"/>
  <c r="I19" i="54" s="1"/>
  <c r="I20" i="54" s="1"/>
  <c r="I21" i="54" s="1"/>
  <c r="J13" i="54"/>
  <c r="J14" i="54" s="1"/>
  <c r="J15" i="54" s="1"/>
  <c r="J16" i="54" s="1"/>
  <c r="J17" i="54" s="1"/>
  <c r="J18" i="54" s="1"/>
  <c r="J19" i="54" s="1"/>
  <c r="J20" i="54" s="1"/>
  <c r="J21" i="54" s="1"/>
  <c r="K13" i="54"/>
  <c r="K14" i="54" s="1"/>
  <c r="K15" i="54" s="1"/>
  <c r="K16" i="54" s="1"/>
  <c r="K17" i="54" s="1"/>
  <c r="K18" i="54" s="1"/>
  <c r="K19" i="54" s="1"/>
  <c r="K20" i="54" s="1"/>
  <c r="K21" i="54" s="1"/>
  <c r="L13" i="54"/>
  <c r="L14" i="54" s="1"/>
  <c r="L15" i="54" s="1"/>
  <c r="L16" i="54" s="1"/>
  <c r="L17" i="54" s="1"/>
  <c r="L18" i="54" s="1"/>
  <c r="L19" i="54" s="1"/>
  <c r="L20" i="54" s="1"/>
  <c r="L21" i="54" s="1"/>
  <c r="E14" i="54"/>
  <c r="E15" i="54" s="1"/>
  <c r="E16" i="54" s="1"/>
  <c r="E17" i="54" s="1"/>
  <c r="E18" i="54" s="1"/>
  <c r="E19" i="54" s="1"/>
  <c r="E20" i="54" s="1"/>
  <c r="E21" i="54" s="1"/>
  <c r="C23" i="54"/>
  <c r="D23" i="54"/>
  <c r="D24" i="54" s="1"/>
  <c r="D25" i="54" s="1"/>
  <c r="D26" i="54" s="1"/>
  <c r="D27" i="54" s="1"/>
  <c r="D28" i="54" s="1"/>
  <c r="D29" i="54" s="1"/>
  <c r="D30" i="54" s="1"/>
  <c r="D31" i="54" s="1"/>
  <c r="E23" i="54"/>
  <c r="E24" i="54" s="1"/>
  <c r="E25" i="54" s="1"/>
  <c r="E26" i="54" s="1"/>
  <c r="E27" i="54" s="1"/>
  <c r="E28" i="54" s="1"/>
  <c r="E29" i="54" s="1"/>
  <c r="E30" i="54" s="1"/>
  <c r="E31" i="54" s="1"/>
  <c r="F23" i="54"/>
  <c r="G23" i="54"/>
  <c r="H23" i="54"/>
  <c r="H24" i="54" s="1"/>
  <c r="H25" i="54" s="1"/>
  <c r="H26" i="54" s="1"/>
  <c r="H27" i="54" s="1"/>
  <c r="H28" i="54" s="1"/>
  <c r="H29" i="54" s="1"/>
  <c r="H30" i="54" s="1"/>
  <c r="H31" i="54" s="1"/>
  <c r="I23" i="54"/>
  <c r="I24" i="54" s="1"/>
  <c r="I25" i="54" s="1"/>
  <c r="I26" i="54" s="1"/>
  <c r="I27" i="54" s="1"/>
  <c r="I28" i="54" s="1"/>
  <c r="I29" i="54" s="1"/>
  <c r="I30" i="54" s="1"/>
  <c r="I31" i="54" s="1"/>
  <c r="J23" i="54"/>
  <c r="J24" i="54" s="1"/>
  <c r="J25" i="54" s="1"/>
  <c r="J26" i="54" s="1"/>
  <c r="J27" i="54" s="1"/>
  <c r="J28" i="54" s="1"/>
  <c r="J29" i="54" s="1"/>
  <c r="J30" i="54" s="1"/>
  <c r="J31" i="54" s="1"/>
  <c r="K23" i="54"/>
  <c r="L23" i="54"/>
  <c r="L24" i="54" s="1"/>
  <c r="L25" i="54" s="1"/>
  <c r="L26" i="54" s="1"/>
  <c r="L27" i="54" s="1"/>
  <c r="L28" i="54" s="1"/>
  <c r="L29" i="54" s="1"/>
  <c r="L30" i="54" s="1"/>
  <c r="L31" i="54" s="1"/>
  <c r="C24" i="54"/>
  <c r="C25" i="54" s="1"/>
  <c r="C26" i="54" s="1"/>
  <c r="C27" i="54" s="1"/>
  <c r="C28" i="54" s="1"/>
  <c r="C29" i="54" s="1"/>
  <c r="C30" i="54" s="1"/>
  <c r="C31" i="54" s="1"/>
  <c r="F24" i="54"/>
  <c r="F25" i="54" s="1"/>
  <c r="F26" i="54" s="1"/>
  <c r="F27" i="54" s="1"/>
  <c r="F28" i="54" s="1"/>
  <c r="F29" i="54" s="1"/>
  <c r="F30" i="54" s="1"/>
  <c r="F31" i="54" s="1"/>
  <c r="G24" i="54"/>
  <c r="G25" i="54" s="1"/>
  <c r="G26" i="54" s="1"/>
  <c r="G27" i="54" s="1"/>
  <c r="G28" i="54" s="1"/>
  <c r="G29" i="54" s="1"/>
  <c r="G30" i="54" s="1"/>
  <c r="G31" i="54" s="1"/>
  <c r="K24" i="54"/>
  <c r="K25" i="54" s="1"/>
  <c r="K26" i="54" s="1"/>
  <c r="K27" i="54" s="1"/>
  <c r="K28" i="54" s="1"/>
  <c r="K29" i="54" s="1"/>
  <c r="K30" i="54" s="1"/>
  <c r="K31" i="54" s="1"/>
  <c r="C33" i="54"/>
  <c r="C34" i="54" s="1"/>
  <c r="C35" i="54" s="1"/>
  <c r="C36" i="54" s="1"/>
  <c r="C37" i="54" s="1"/>
  <c r="C38" i="54" s="1"/>
  <c r="C39" i="54" s="1"/>
  <c r="C40" i="54" s="1"/>
  <c r="C41" i="54" s="1"/>
  <c r="D33" i="54"/>
  <c r="E33" i="54"/>
  <c r="F33" i="54"/>
  <c r="F34" i="54" s="1"/>
  <c r="F35" i="54" s="1"/>
  <c r="F36" i="54" s="1"/>
  <c r="F37" i="54" s="1"/>
  <c r="F38" i="54" s="1"/>
  <c r="F39" i="54" s="1"/>
  <c r="F40" i="54" s="1"/>
  <c r="F41" i="54" s="1"/>
  <c r="G33" i="54"/>
  <c r="G34" i="54" s="1"/>
  <c r="G35" i="54" s="1"/>
  <c r="G36" i="54" s="1"/>
  <c r="G37" i="54" s="1"/>
  <c r="G38" i="54" s="1"/>
  <c r="G39" i="54" s="1"/>
  <c r="G40" i="54" s="1"/>
  <c r="G41" i="54" s="1"/>
  <c r="H33" i="54"/>
  <c r="H34" i="54" s="1"/>
  <c r="H35" i="54" s="1"/>
  <c r="H36" i="54" s="1"/>
  <c r="H37" i="54" s="1"/>
  <c r="H38" i="54" s="1"/>
  <c r="H39" i="54" s="1"/>
  <c r="H40" i="54" s="1"/>
  <c r="H41" i="54" s="1"/>
  <c r="I33" i="54"/>
  <c r="J33" i="54"/>
  <c r="J34" i="54" s="1"/>
  <c r="K33" i="54"/>
  <c r="K34" i="54" s="1"/>
  <c r="K35" i="54" s="1"/>
  <c r="K36" i="54" s="1"/>
  <c r="K37" i="54" s="1"/>
  <c r="K38" i="54" s="1"/>
  <c r="K39" i="54" s="1"/>
  <c r="K40" i="54" s="1"/>
  <c r="K41" i="54" s="1"/>
  <c r="L33" i="54"/>
  <c r="D34" i="54"/>
  <c r="D35" i="54" s="1"/>
  <c r="D36" i="54" s="1"/>
  <c r="D37" i="54" s="1"/>
  <c r="D38" i="54" s="1"/>
  <c r="D39" i="54" s="1"/>
  <c r="D40" i="54" s="1"/>
  <c r="D41" i="54" s="1"/>
  <c r="E34" i="54"/>
  <c r="E35" i="54" s="1"/>
  <c r="E36" i="54" s="1"/>
  <c r="E37" i="54" s="1"/>
  <c r="E38" i="54" s="1"/>
  <c r="E39" i="54" s="1"/>
  <c r="E40" i="54" s="1"/>
  <c r="E41" i="54" s="1"/>
  <c r="I34" i="54"/>
  <c r="I35" i="54" s="1"/>
  <c r="I36" i="54" s="1"/>
  <c r="I37" i="54" s="1"/>
  <c r="I38" i="54" s="1"/>
  <c r="I39" i="54" s="1"/>
  <c r="I40" i="54" s="1"/>
  <c r="I41" i="54" s="1"/>
  <c r="L34" i="54"/>
  <c r="L35" i="54" s="1"/>
  <c r="L36" i="54" s="1"/>
  <c r="L37" i="54" s="1"/>
  <c r="L38" i="54" s="1"/>
  <c r="L39" i="54" s="1"/>
  <c r="L40" i="54" s="1"/>
  <c r="L41" i="54" s="1"/>
  <c r="J35" i="54"/>
  <c r="J36" i="54" s="1"/>
  <c r="J37" i="54" s="1"/>
  <c r="J38" i="54" s="1"/>
  <c r="J39" i="54" s="1"/>
  <c r="J40" i="54" s="1"/>
  <c r="J41" i="54" s="1"/>
  <c r="C53" i="54"/>
  <c r="C54" i="54" s="1"/>
  <c r="C55" i="54" s="1"/>
  <c r="C56" i="54" s="1"/>
  <c r="C57" i="54" s="1"/>
  <c r="C58" i="54" s="1"/>
  <c r="C59" i="54" s="1"/>
  <c r="C60" i="54" s="1"/>
  <c r="C61" i="54" s="1"/>
  <c r="D53" i="54"/>
  <c r="D54" i="54" s="1"/>
  <c r="D55" i="54" s="1"/>
  <c r="D56" i="54" s="1"/>
  <c r="D57" i="54" s="1"/>
  <c r="D58" i="54" s="1"/>
  <c r="D59" i="54" s="1"/>
  <c r="D60" i="54" s="1"/>
  <c r="D61" i="54" s="1"/>
  <c r="E53" i="54"/>
  <c r="E54" i="54" s="1"/>
  <c r="E55" i="54" s="1"/>
  <c r="E56" i="54" s="1"/>
  <c r="E57" i="54" s="1"/>
  <c r="E58" i="54" s="1"/>
  <c r="E59" i="54" s="1"/>
  <c r="E60" i="54" s="1"/>
  <c r="E61" i="54" s="1"/>
  <c r="F53" i="54"/>
  <c r="G53" i="54"/>
  <c r="H53" i="54"/>
  <c r="H54" i="54" s="1"/>
  <c r="H55" i="54" s="1"/>
  <c r="H56" i="54" s="1"/>
  <c r="H57" i="54" s="1"/>
  <c r="H58" i="54" s="1"/>
  <c r="H59" i="54" s="1"/>
  <c r="H60" i="54" s="1"/>
  <c r="H61" i="54" s="1"/>
  <c r="I53" i="54"/>
  <c r="I54" i="54" s="1"/>
  <c r="I55" i="54" s="1"/>
  <c r="I56" i="54" s="1"/>
  <c r="I57" i="54" s="1"/>
  <c r="I58" i="54" s="1"/>
  <c r="I59" i="54" s="1"/>
  <c r="I60" i="54" s="1"/>
  <c r="I61" i="54" s="1"/>
  <c r="J53" i="54"/>
  <c r="K53" i="54"/>
  <c r="L53" i="54"/>
  <c r="L54" i="54" s="1"/>
  <c r="L55" i="54" s="1"/>
  <c r="L56" i="54" s="1"/>
  <c r="L57" i="54" s="1"/>
  <c r="L58" i="54" s="1"/>
  <c r="L59" i="54" s="1"/>
  <c r="L60" i="54" s="1"/>
  <c r="L61" i="54" s="1"/>
  <c r="F54" i="54"/>
  <c r="F55" i="54" s="1"/>
  <c r="F56" i="54" s="1"/>
  <c r="F57" i="54" s="1"/>
  <c r="F58" i="54" s="1"/>
  <c r="F59" i="54" s="1"/>
  <c r="F60" i="54" s="1"/>
  <c r="F61" i="54" s="1"/>
  <c r="G54" i="54"/>
  <c r="G55" i="54" s="1"/>
  <c r="J54" i="54"/>
  <c r="J55" i="54" s="1"/>
  <c r="J56" i="54" s="1"/>
  <c r="J57" i="54" s="1"/>
  <c r="J58" i="54" s="1"/>
  <c r="J59" i="54" s="1"/>
  <c r="J60" i="54" s="1"/>
  <c r="J61" i="54" s="1"/>
  <c r="K54" i="54"/>
  <c r="K55" i="54" s="1"/>
  <c r="K56" i="54" s="1"/>
  <c r="K57" i="54" s="1"/>
  <c r="K58" i="54" s="1"/>
  <c r="K59" i="54" s="1"/>
  <c r="K60" i="54" s="1"/>
  <c r="K61" i="54" s="1"/>
  <c r="G56" i="54"/>
  <c r="G57" i="54" s="1"/>
  <c r="G58" i="54" s="1"/>
  <c r="G59" i="54" s="1"/>
  <c r="G60" i="54" s="1"/>
  <c r="G61" i="54" s="1"/>
  <c r="C63" i="54"/>
  <c r="C64" i="54" s="1"/>
  <c r="C65" i="54" s="1"/>
  <c r="C66" i="54" s="1"/>
  <c r="C67" i="54" s="1"/>
  <c r="C68" i="54" s="1"/>
  <c r="D63" i="54"/>
  <c r="D64" i="54" s="1"/>
  <c r="D65" i="54" s="1"/>
  <c r="D66" i="54" s="1"/>
  <c r="D67" i="54" s="1"/>
  <c r="D68" i="54" s="1"/>
  <c r="D69" i="54" s="1"/>
  <c r="D70" i="54" s="1"/>
  <c r="D71" i="54" s="1"/>
  <c r="E63" i="54"/>
  <c r="F63" i="54"/>
  <c r="F64" i="54" s="1"/>
  <c r="F65" i="54" s="1"/>
  <c r="F66" i="54" s="1"/>
  <c r="F67" i="54" s="1"/>
  <c r="F68" i="54" s="1"/>
  <c r="F69" i="54" s="1"/>
  <c r="F70" i="54" s="1"/>
  <c r="F71" i="54" s="1"/>
  <c r="G63" i="54"/>
  <c r="G64" i="54" s="1"/>
  <c r="G65" i="54" s="1"/>
  <c r="G66" i="54" s="1"/>
  <c r="G67" i="54" s="1"/>
  <c r="G68" i="54" s="1"/>
  <c r="G69" i="54" s="1"/>
  <c r="G70" i="54" s="1"/>
  <c r="G71" i="54" s="1"/>
  <c r="H63" i="54"/>
  <c r="I63" i="54"/>
  <c r="J63" i="54"/>
  <c r="K63" i="54"/>
  <c r="K64" i="54" s="1"/>
  <c r="K65" i="54" s="1"/>
  <c r="K66" i="54" s="1"/>
  <c r="K67" i="54" s="1"/>
  <c r="K68" i="54" s="1"/>
  <c r="L63" i="54"/>
  <c r="L64" i="54" s="1"/>
  <c r="L65" i="54" s="1"/>
  <c r="L66" i="54" s="1"/>
  <c r="L67" i="54" s="1"/>
  <c r="L68" i="54" s="1"/>
  <c r="L69" i="54" s="1"/>
  <c r="L70" i="54" s="1"/>
  <c r="L71" i="54" s="1"/>
  <c r="E64" i="54"/>
  <c r="E65" i="54" s="1"/>
  <c r="E66" i="54" s="1"/>
  <c r="E67" i="54" s="1"/>
  <c r="E68" i="54" s="1"/>
  <c r="E69" i="54" s="1"/>
  <c r="E70" i="54" s="1"/>
  <c r="E71" i="54" s="1"/>
  <c r="H64" i="54"/>
  <c r="I64" i="54"/>
  <c r="I65" i="54" s="1"/>
  <c r="I66" i="54" s="1"/>
  <c r="I67" i="54" s="1"/>
  <c r="I68" i="54" s="1"/>
  <c r="I69" i="54" s="1"/>
  <c r="I70" i="54" s="1"/>
  <c r="I71" i="54" s="1"/>
  <c r="J64" i="54"/>
  <c r="J65" i="54" s="1"/>
  <c r="H65" i="54"/>
  <c r="H66" i="54" s="1"/>
  <c r="H67" i="54" s="1"/>
  <c r="H68" i="54" s="1"/>
  <c r="H69" i="54" s="1"/>
  <c r="H70" i="54" s="1"/>
  <c r="H71" i="54" s="1"/>
  <c r="J66" i="54"/>
  <c r="J67" i="54" s="1"/>
  <c r="J68" i="54" s="1"/>
  <c r="J69" i="54" s="1"/>
  <c r="J70" i="54" s="1"/>
  <c r="J71" i="54" s="1"/>
  <c r="C69" i="54"/>
  <c r="C70" i="54" s="1"/>
  <c r="C71" i="54" s="1"/>
  <c r="K69" i="54"/>
  <c r="K70" i="54" s="1"/>
  <c r="K71" i="54" s="1"/>
  <c r="C73" i="54"/>
  <c r="D73" i="54"/>
  <c r="D74" i="54" s="1"/>
  <c r="D75" i="54" s="1"/>
  <c r="D76" i="54" s="1"/>
  <c r="D77" i="54" s="1"/>
  <c r="D78" i="54" s="1"/>
  <c r="D79" i="54" s="1"/>
  <c r="D80" i="54" s="1"/>
  <c r="D81" i="54" s="1"/>
  <c r="E73" i="54"/>
  <c r="E74" i="54" s="1"/>
  <c r="E75" i="54" s="1"/>
  <c r="E76" i="54" s="1"/>
  <c r="E77" i="54" s="1"/>
  <c r="E78" i="54" s="1"/>
  <c r="E79" i="54" s="1"/>
  <c r="E80" i="54" s="1"/>
  <c r="E81" i="54" s="1"/>
  <c r="F73" i="54"/>
  <c r="F74" i="54" s="1"/>
  <c r="G73" i="54"/>
  <c r="H73" i="54"/>
  <c r="I73" i="54"/>
  <c r="I74" i="54" s="1"/>
  <c r="J73" i="54"/>
  <c r="J74" i="54" s="1"/>
  <c r="J75" i="54" s="1"/>
  <c r="J76" i="54" s="1"/>
  <c r="J77" i="54" s="1"/>
  <c r="J78" i="54" s="1"/>
  <c r="J79" i="54" s="1"/>
  <c r="J80" i="54" s="1"/>
  <c r="J81" i="54" s="1"/>
  <c r="K73" i="54"/>
  <c r="L73" i="54"/>
  <c r="C74" i="54"/>
  <c r="C75" i="54" s="1"/>
  <c r="C76" i="54" s="1"/>
  <c r="C77" i="54" s="1"/>
  <c r="C78" i="54" s="1"/>
  <c r="C79" i="54" s="1"/>
  <c r="C80" i="54" s="1"/>
  <c r="C81" i="54" s="1"/>
  <c r="G74" i="54"/>
  <c r="G75" i="54" s="1"/>
  <c r="G76" i="54" s="1"/>
  <c r="G77" i="54" s="1"/>
  <c r="H74" i="54"/>
  <c r="H75" i="54" s="1"/>
  <c r="H76" i="54" s="1"/>
  <c r="H77" i="54" s="1"/>
  <c r="H78" i="54" s="1"/>
  <c r="H79" i="54" s="1"/>
  <c r="H80" i="54" s="1"/>
  <c r="H81" i="54" s="1"/>
  <c r="K74" i="54"/>
  <c r="K75" i="54" s="1"/>
  <c r="L74" i="54"/>
  <c r="L75" i="54" s="1"/>
  <c r="F75" i="54"/>
  <c r="F76" i="54" s="1"/>
  <c r="F77" i="54" s="1"/>
  <c r="F78" i="54" s="1"/>
  <c r="F79" i="54" s="1"/>
  <c r="F80" i="54" s="1"/>
  <c r="F81" i="54" s="1"/>
  <c r="I75" i="54"/>
  <c r="I76" i="54" s="1"/>
  <c r="I77" i="54" s="1"/>
  <c r="I78" i="54" s="1"/>
  <c r="I79" i="54" s="1"/>
  <c r="I80" i="54" s="1"/>
  <c r="I81" i="54" s="1"/>
  <c r="K76" i="54"/>
  <c r="K77" i="54" s="1"/>
  <c r="K78" i="54" s="1"/>
  <c r="K79" i="54" s="1"/>
  <c r="K80" i="54" s="1"/>
  <c r="K81" i="54" s="1"/>
  <c r="L76" i="54"/>
  <c r="L77" i="54" s="1"/>
  <c r="L78" i="54" s="1"/>
  <c r="L79" i="54" s="1"/>
  <c r="L80" i="54" s="1"/>
  <c r="L81" i="54" s="1"/>
  <c r="G78" i="54"/>
  <c r="G79" i="54" s="1"/>
  <c r="G80" i="54" s="1"/>
  <c r="G81" i="54" s="1"/>
  <c r="C93" i="54"/>
  <c r="C94" i="54" s="1"/>
  <c r="C95" i="54" s="1"/>
  <c r="C96" i="54" s="1"/>
  <c r="C97" i="54" s="1"/>
  <c r="C98" i="54" s="1"/>
  <c r="C99" i="54" s="1"/>
  <c r="C100" i="54" s="1"/>
  <c r="C101" i="54" s="1"/>
  <c r="D93" i="54"/>
  <c r="D94" i="54" s="1"/>
  <c r="E93" i="54"/>
  <c r="F93" i="54"/>
  <c r="G93" i="54"/>
  <c r="G94" i="54" s="1"/>
  <c r="G95" i="54" s="1"/>
  <c r="G96" i="54" s="1"/>
  <c r="G97" i="54" s="1"/>
  <c r="G98" i="54" s="1"/>
  <c r="G99" i="54" s="1"/>
  <c r="G100" i="54" s="1"/>
  <c r="G101" i="54" s="1"/>
  <c r="H93" i="54"/>
  <c r="H94" i="54" s="1"/>
  <c r="I93" i="54"/>
  <c r="J93" i="54"/>
  <c r="J94" i="54" s="1"/>
  <c r="J95" i="54" s="1"/>
  <c r="J96" i="54" s="1"/>
  <c r="J97" i="54" s="1"/>
  <c r="J98" i="54" s="1"/>
  <c r="J99" i="54" s="1"/>
  <c r="J100" i="54" s="1"/>
  <c r="J101" i="54" s="1"/>
  <c r="K93" i="54"/>
  <c r="K94" i="54" s="1"/>
  <c r="K95" i="54" s="1"/>
  <c r="K96" i="54" s="1"/>
  <c r="K97" i="54" s="1"/>
  <c r="K98" i="54" s="1"/>
  <c r="K99" i="54" s="1"/>
  <c r="K100" i="54" s="1"/>
  <c r="K101" i="54" s="1"/>
  <c r="L93" i="54"/>
  <c r="L94" i="54" s="1"/>
  <c r="L95" i="54" s="1"/>
  <c r="L96" i="54" s="1"/>
  <c r="L97" i="54" s="1"/>
  <c r="L98" i="54" s="1"/>
  <c r="L99" i="54" s="1"/>
  <c r="L100" i="54" s="1"/>
  <c r="L101" i="54" s="1"/>
  <c r="E94" i="54"/>
  <c r="E95" i="54" s="1"/>
  <c r="E96" i="54" s="1"/>
  <c r="E97" i="54" s="1"/>
  <c r="F94" i="54"/>
  <c r="F95" i="54" s="1"/>
  <c r="F96" i="54" s="1"/>
  <c r="F97" i="54" s="1"/>
  <c r="F98" i="54" s="1"/>
  <c r="F99" i="54" s="1"/>
  <c r="F100" i="54" s="1"/>
  <c r="F101" i="54" s="1"/>
  <c r="I94" i="54"/>
  <c r="I95" i="54" s="1"/>
  <c r="I96" i="54" s="1"/>
  <c r="I97" i="54" s="1"/>
  <c r="I98" i="54" s="1"/>
  <c r="I99" i="54" s="1"/>
  <c r="I100" i="54" s="1"/>
  <c r="I101" i="54" s="1"/>
  <c r="D95" i="54"/>
  <c r="D96" i="54" s="1"/>
  <c r="D97" i="54" s="1"/>
  <c r="D98" i="54" s="1"/>
  <c r="D99" i="54" s="1"/>
  <c r="D100" i="54" s="1"/>
  <c r="D101" i="54" s="1"/>
  <c r="H95" i="54"/>
  <c r="H96" i="54" s="1"/>
  <c r="H97" i="54"/>
  <c r="H98" i="54" s="1"/>
  <c r="H99" i="54" s="1"/>
  <c r="H100" i="54" s="1"/>
  <c r="H101" i="54" s="1"/>
  <c r="E98" i="54"/>
  <c r="E99" i="54" s="1"/>
  <c r="E100" i="54" s="1"/>
  <c r="E101" i="54" s="1"/>
  <c r="C103" i="54"/>
  <c r="C104" i="54" s="1"/>
  <c r="C105" i="54" s="1"/>
  <c r="C106" i="54" s="1"/>
  <c r="C107" i="54" s="1"/>
  <c r="C108" i="54" s="1"/>
  <c r="C109" i="54" s="1"/>
  <c r="C110" i="54" s="1"/>
  <c r="C111" i="54" s="1"/>
  <c r="D103" i="54"/>
  <c r="E103" i="54"/>
  <c r="E104" i="54" s="1"/>
  <c r="F103" i="54"/>
  <c r="F104" i="54" s="1"/>
  <c r="F105" i="54" s="1"/>
  <c r="F106" i="54" s="1"/>
  <c r="F107" i="54" s="1"/>
  <c r="F108" i="54" s="1"/>
  <c r="F109" i="54" s="1"/>
  <c r="F110" i="54" s="1"/>
  <c r="F111" i="54" s="1"/>
  <c r="G103" i="54"/>
  <c r="H103" i="54"/>
  <c r="I103" i="54"/>
  <c r="I104" i="54" s="1"/>
  <c r="J103" i="54"/>
  <c r="J104" i="54" s="1"/>
  <c r="K103" i="54"/>
  <c r="K104" i="54" s="1"/>
  <c r="K105" i="54" s="1"/>
  <c r="K106" i="54" s="1"/>
  <c r="K107" i="54" s="1"/>
  <c r="K108" i="54" s="1"/>
  <c r="K109" i="54" s="1"/>
  <c r="K110" i="54" s="1"/>
  <c r="K111" i="54" s="1"/>
  <c r="L103" i="54"/>
  <c r="D104" i="54"/>
  <c r="D105" i="54" s="1"/>
  <c r="D106" i="54" s="1"/>
  <c r="D107" i="54" s="1"/>
  <c r="D108" i="54" s="1"/>
  <c r="D109" i="54" s="1"/>
  <c r="D110" i="54" s="1"/>
  <c r="D111" i="54" s="1"/>
  <c r="G104" i="54"/>
  <c r="G105" i="54" s="1"/>
  <c r="G106" i="54" s="1"/>
  <c r="G107" i="54" s="1"/>
  <c r="G108" i="54" s="1"/>
  <c r="G109" i="54" s="1"/>
  <c r="G110" i="54" s="1"/>
  <c r="G111" i="54" s="1"/>
  <c r="H104" i="54"/>
  <c r="H105" i="54" s="1"/>
  <c r="H106" i="54" s="1"/>
  <c r="H107" i="54" s="1"/>
  <c r="H108" i="54" s="1"/>
  <c r="H109" i="54" s="1"/>
  <c r="H110" i="54" s="1"/>
  <c r="H111" i="54" s="1"/>
  <c r="L104" i="54"/>
  <c r="L105" i="54" s="1"/>
  <c r="E105" i="54"/>
  <c r="E106" i="54" s="1"/>
  <c r="E107" i="54" s="1"/>
  <c r="E108" i="54" s="1"/>
  <c r="E109" i="54" s="1"/>
  <c r="E110" i="54" s="1"/>
  <c r="E111" i="54" s="1"/>
  <c r="I105" i="54"/>
  <c r="I106" i="54" s="1"/>
  <c r="J105" i="54"/>
  <c r="J106" i="54" s="1"/>
  <c r="J107" i="54" s="1"/>
  <c r="J108" i="54" s="1"/>
  <c r="J109" i="54" s="1"/>
  <c r="J110" i="54" s="1"/>
  <c r="J111" i="54" s="1"/>
  <c r="L106" i="54"/>
  <c r="L107" i="54" s="1"/>
  <c r="I107" i="54"/>
  <c r="I108" i="54" s="1"/>
  <c r="I109" i="54" s="1"/>
  <c r="I110" i="54" s="1"/>
  <c r="I111" i="54" s="1"/>
  <c r="L108" i="54"/>
  <c r="L109" i="54" s="1"/>
  <c r="L110" i="54" s="1"/>
  <c r="L111" i="54" s="1"/>
  <c r="C113" i="54"/>
  <c r="C114" i="54" s="1"/>
  <c r="C115" i="54" s="1"/>
  <c r="C116" i="54" s="1"/>
  <c r="C117" i="54" s="1"/>
  <c r="C118" i="54" s="1"/>
  <c r="C119" i="54" s="1"/>
  <c r="C120" i="54" s="1"/>
  <c r="C121" i="54" s="1"/>
  <c r="D113" i="54"/>
  <c r="D114" i="54" s="1"/>
  <c r="D115" i="54" s="1"/>
  <c r="D116" i="54" s="1"/>
  <c r="D117" i="54" s="1"/>
  <c r="D118" i="54" s="1"/>
  <c r="D119" i="54" s="1"/>
  <c r="D120" i="54" s="1"/>
  <c r="D121" i="54" s="1"/>
  <c r="E113" i="54"/>
  <c r="F113" i="54"/>
  <c r="G113" i="54"/>
  <c r="G114" i="54" s="1"/>
  <c r="G115" i="54" s="1"/>
  <c r="G116" i="54" s="1"/>
  <c r="G117" i="54" s="1"/>
  <c r="G118" i="54" s="1"/>
  <c r="G119" i="54" s="1"/>
  <c r="G120" i="54" s="1"/>
  <c r="G121" i="54" s="1"/>
  <c r="H113" i="54"/>
  <c r="H114" i="54" s="1"/>
  <c r="I113" i="54"/>
  <c r="J113" i="54"/>
  <c r="J114" i="54" s="1"/>
  <c r="J115" i="54" s="1"/>
  <c r="J116" i="54" s="1"/>
  <c r="J117" i="54" s="1"/>
  <c r="J118" i="54" s="1"/>
  <c r="J119" i="54" s="1"/>
  <c r="J120" i="54" s="1"/>
  <c r="J121" i="54" s="1"/>
  <c r="K113" i="54"/>
  <c r="K114" i="54" s="1"/>
  <c r="K115" i="54" s="1"/>
  <c r="K116" i="54" s="1"/>
  <c r="K117" i="54" s="1"/>
  <c r="K118" i="54" s="1"/>
  <c r="K119" i="54" s="1"/>
  <c r="K120" i="54" s="1"/>
  <c r="K121" i="54" s="1"/>
  <c r="L113" i="54"/>
  <c r="L114" i="54" s="1"/>
  <c r="E114" i="54"/>
  <c r="E115" i="54" s="1"/>
  <c r="F114" i="54"/>
  <c r="F115" i="54" s="1"/>
  <c r="F116" i="54" s="1"/>
  <c r="F117" i="54" s="1"/>
  <c r="F118" i="54" s="1"/>
  <c r="F119" i="54" s="1"/>
  <c r="F120" i="54" s="1"/>
  <c r="F121" i="54" s="1"/>
  <c r="I114" i="54"/>
  <c r="I115" i="54" s="1"/>
  <c r="I116" i="54" s="1"/>
  <c r="I117" i="54" s="1"/>
  <c r="I118" i="54" s="1"/>
  <c r="I119" i="54" s="1"/>
  <c r="I120" i="54" s="1"/>
  <c r="I121" i="54" s="1"/>
  <c r="H115" i="54"/>
  <c r="H116" i="54" s="1"/>
  <c r="L115" i="54"/>
  <c r="L116" i="54" s="1"/>
  <c r="L117" i="54" s="1"/>
  <c r="L118" i="54" s="1"/>
  <c r="L119" i="54" s="1"/>
  <c r="L120" i="54" s="1"/>
  <c r="L121" i="54" s="1"/>
  <c r="E116" i="54"/>
  <c r="E117" i="54" s="1"/>
  <c r="E118" i="54" s="1"/>
  <c r="E119" i="54" s="1"/>
  <c r="E120" i="54" s="1"/>
  <c r="E121" i="54" s="1"/>
  <c r="H117" i="54"/>
  <c r="H118" i="54" s="1"/>
  <c r="H119" i="54" s="1"/>
  <c r="H120" i="54" s="1"/>
  <c r="H121" i="54" s="1"/>
  <c r="C133" i="54"/>
  <c r="D133" i="54"/>
  <c r="E133" i="54"/>
  <c r="E134" i="54" s="1"/>
  <c r="E135" i="54" s="1"/>
  <c r="E136" i="54" s="1"/>
  <c r="E137" i="54" s="1"/>
  <c r="E138" i="54" s="1"/>
  <c r="E139" i="54" s="1"/>
  <c r="E140" i="54" s="1"/>
  <c r="E141" i="54" s="1"/>
  <c r="F133" i="54"/>
  <c r="F134" i="54" s="1"/>
  <c r="F135" i="54" s="1"/>
  <c r="F136" i="54" s="1"/>
  <c r="F137" i="54" s="1"/>
  <c r="F138" i="54" s="1"/>
  <c r="F139" i="54" s="1"/>
  <c r="F140" i="54" s="1"/>
  <c r="F141" i="54" s="1"/>
  <c r="G133" i="54"/>
  <c r="H133" i="54"/>
  <c r="I133" i="54"/>
  <c r="I134" i="54" s="1"/>
  <c r="I135" i="54" s="1"/>
  <c r="I136" i="54" s="1"/>
  <c r="I137" i="54" s="1"/>
  <c r="I138" i="54" s="1"/>
  <c r="I139" i="54" s="1"/>
  <c r="I140" i="54" s="1"/>
  <c r="I141" i="54" s="1"/>
  <c r="J133" i="54"/>
  <c r="J134" i="54" s="1"/>
  <c r="J135" i="54" s="1"/>
  <c r="J136" i="54" s="1"/>
  <c r="J137" i="54" s="1"/>
  <c r="J138" i="54" s="1"/>
  <c r="J139" i="54" s="1"/>
  <c r="J140" i="54" s="1"/>
  <c r="J141" i="54" s="1"/>
  <c r="K133" i="54"/>
  <c r="L133" i="54"/>
  <c r="C134" i="54"/>
  <c r="C135" i="54" s="1"/>
  <c r="C136" i="54" s="1"/>
  <c r="C137" i="54" s="1"/>
  <c r="C138" i="54" s="1"/>
  <c r="C139" i="54" s="1"/>
  <c r="C140" i="54" s="1"/>
  <c r="C141" i="54" s="1"/>
  <c r="D134" i="54"/>
  <c r="D135" i="54" s="1"/>
  <c r="G134" i="54"/>
  <c r="G135" i="54" s="1"/>
  <c r="H134" i="54"/>
  <c r="H135" i="54" s="1"/>
  <c r="H136" i="54" s="1"/>
  <c r="H137" i="54" s="1"/>
  <c r="H138" i="54" s="1"/>
  <c r="H139" i="54" s="1"/>
  <c r="H140" i="54" s="1"/>
  <c r="H141" i="54" s="1"/>
  <c r="K134" i="54"/>
  <c r="K135" i="54" s="1"/>
  <c r="K136" i="54" s="1"/>
  <c r="K137" i="54" s="1"/>
  <c r="K138" i="54" s="1"/>
  <c r="K139" i="54" s="1"/>
  <c r="K140" i="54" s="1"/>
  <c r="K141" i="54" s="1"/>
  <c r="L134" i="54"/>
  <c r="L135" i="54" s="1"/>
  <c r="L136" i="54" s="1"/>
  <c r="L137" i="54" s="1"/>
  <c r="L138" i="54" s="1"/>
  <c r="L139" i="54" s="1"/>
  <c r="L140" i="54" s="1"/>
  <c r="L141" i="54" s="1"/>
  <c r="D136" i="54"/>
  <c r="D137" i="54" s="1"/>
  <c r="D138" i="54" s="1"/>
  <c r="D139" i="54" s="1"/>
  <c r="D140" i="54" s="1"/>
  <c r="D141" i="54" s="1"/>
  <c r="G136" i="54"/>
  <c r="G137" i="54" s="1"/>
  <c r="G138" i="54" s="1"/>
  <c r="G139" i="54" s="1"/>
  <c r="G140" i="54" s="1"/>
  <c r="G141" i="54" s="1"/>
  <c r="C143" i="54"/>
  <c r="C144" i="54" s="1"/>
  <c r="C145" i="54" s="1"/>
  <c r="C146" i="54" s="1"/>
  <c r="C147" i="54" s="1"/>
  <c r="C148" i="54" s="1"/>
  <c r="C149" i="54" s="1"/>
  <c r="C150" i="54" s="1"/>
  <c r="C151" i="54" s="1"/>
  <c r="D143" i="54"/>
  <c r="D144" i="54" s="1"/>
  <c r="E143" i="54"/>
  <c r="E144" i="54" s="1"/>
  <c r="E145" i="54" s="1"/>
  <c r="E146" i="54" s="1"/>
  <c r="E147" i="54" s="1"/>
  <c r="E148" i="54" s="1"/>
  <c r="E149" i="54" s="1"/>
  <c r="E150" i="54" s="1"/>
  <c r="E151" i="54" s="1"/>
  <c r="F143" i="54"/>
  <c r="G143" i="54"/>
  <c r="G144" i="54" s="1"/>
  <c r="G145" i="54" s="1"/>
  <c r="G146" i="54" s="1"/>
  <c r="G147" i="54" s="1"/>
  <c r="G148" i="54" s="1"/>
  <c r="G149" i="54" s="1"/>
  <c r="G150" i="54" s="1"/>
  <c r="G151" i="54" s="1"/>
  <c r="H143" i="54"/>
  <c r="H144" i="54" s="1"/>
  <c r="I143" i="54"/>
  <c r="J143" i="54"/>
  <c r="K143" i="54"/>
  <c r="K144" i="54" s="1"/>
  <c r="K145" i="54" s="1"/>
  <c r="K146" i="54" s="1"/>
  <c r="K147" i="54" s="1"/>
  <c r="K148" i="54" s="1"/>
  <c r="K149" i="54" s="1"/>
  <c r="K150" i="54" s="1"/>
  <c r="K151" i="54" s="1"/>
  <c r="L143" i="54"/>
  <c r="L144" i="54" s="1"/>
  <c r="F144" i="54"/>
  <c r="F145" i="54" s="1"/>
  <c r="F146" i="54" s="1"/>
  <c r="F147" i="54" s="1"/>
  <c r="F148" i="54" s="1"/>
  <c r="F149" i="54" s="1"/>
  <c r="F150" i="54" s="1"/>
  <c r="F151" i="54" s="1"/>
  <c r="I144" i="54"/>
  <c r="I145" i="54" s="1"/>
  <c r="I146" i="54" s="1"/>
  <c r="I147" i="54" s="1"/>
  <c r="I148" i="54" s="1"/>
  <c r="I149" i="54" s="1"/>
  <c r="I150" i="54" s="1"/>
  <c r="I151" i="54" s="1"/>
  <c r="J144" i="54"/>
  <c r="J145" i="54" s="1"/>
  <c r="D145" i="54"/>
  <c r="D146" i="54" s="1"/>
  <c r="D147" i="54" s="1"/>
  <c r="D148" i="54" s="1"/>
  <c r="D149" i="54" s="1"/>
  <c r="D150" i="54" s="1"/>
  <c r="D151" i="54" s="1"/>
  <c r="H145" i="54"/>
  <c r="H146" i="54" s="1"/>
  <c r="H147" i="54" s="1"/>
  <c r="H148" i="54" s="1"/>
  <c r="H149" i="54" s="1"/>
  <c r="H150" i="54" s="1"/>
  <c r="H151" i="54" s="1"/>
  <c r="L145" i="54"/>
  <c r="L146" i="54" s="1"/>
  <c r="L147" i="54" s="1"/>
  <c r="L148" i="54" s="1"/>
  <c r="L149" i="54" s="1"/>
  <c r="L150" i="54" s="1"/>
  <c r="L151" i="54" s="1"/>
  <c r="J146" i="54"/>
  <c r="J147" i="54" s="1"/>
  <c r="J148" i="54" s="1"/>
  <c r="J149" i="54" s="1"/>
  <c r="J150" i="54" s="1"/>
  <c r="J151" i="54" s="1"/>
  <c r="C153" i="54"/>
  <c r="D153" i="54"/>
  <c r="D154" i="54" s="1"/>
  <c r="D155" i="54" s="1"/>
  <c r="D156" i="54" s="1"/>
  <c r="D157" i="54" s="1"/>
  <c r="D158" i="54" s="1"/>
  <c r="D159" i="54" s="1"/>
  <c r="D160" i="54" s="1"/>
  <c r="D161" i="54" s="1"/>
  <c r="E153" i="54"/>
  <c r="E154" i="54" s="1"/>
  <c r="E155" i="54" s="1"/>
  <c r="E156" i="54" s="1"/>
  <c r="E157" i="54" s="1"/>
  <c r="E158" i="54" s="1"/>
  <c r="E159" i="54" s="1"/>
  <c r="E160" i="54" s="1"/>
  <c r="E161" i="54" s="1"/>
  <c r="F153" i="54"/>
  <c r="F154" i="54" s="1"/>
  <c r="F155" i="54" s="1"/>
  <c r="F156" i="54" s="1"/>
  <c r="F157" i="54" s="1"/>
  <c r="F158" i="54" s="1"/>
  <c r="F159" i="54" s="1"/>
  <c r="F160" i="54" s="1"/>
  <c r="F161" i="54" s="1"/>
  <c r="G153" i="54"/>
  <c r="G154" i="54" s="1"/>
  <c r="G155" i="54" s="1"/>
  <c r="G156" i="54" s="1"/>
  <c r="G157" i="54" s="1"/>
  <c r="G158" i="54" s="1"/>
  <c r="G159" i="54" s="1"/>
  <c r="G160" i="54" s="1"/>
  <c r="G161" i="54" s="1"/>
  <c r="H153" i="54"/>
  <c r="I153" i="54"/>
  <c r="I154" i="54" s="1"/>
  <c r="I155" i="54" s="1"/>
  <c r="I156" i="54" s="1"/>
  <c r="I157" i="54" s="1"/>
  <c r="I158" i="54" s="1"/>
  <c r="I159" i="54" s="1"/>
  <c r="I160" i="54" s="1"/>
  <c r="I161" i="54" s="1"/>
  <c r="J153" i="54"/>
  <c r="J154" i="54" s="1"/>
  <c r="K153" i="54"/>
  <c r="L153" i="54"/>
  <c r="C154" i="54"/>
  <c r="C155" i="54" s="1"/>
  <c r="C156" i="54" s="1"/>
  <c r="C157" i="54" s="1"/>
  <c r="C158" i="54" s="1"/>
  <c r="C159" i="54" s="1"/>
  <c r="C160" i="54" s="1"/>
  <c r="C161" i="54" s="1"/>
  <c r="H154" i="54"/>
  <c r="H155" i="54" s="1"/>
  <c r="K154" i="54"/>
  <c r="K155" i="54" s="1"/>
  <c r="K156" i="54" s="1"/>
  <c r="K157" i="54" s="1"/>
  <c r="K158" i="54" s="1"/>
  <c r="K159" i="54" s="1"/>
  <c r="K160" i="54" s="1"/>
  <c r="K161" i="54" s="1"/>
  <c r="L154" i="54"/>
  <c r="L155" i="54" s="1"/>
  <c r="L156" i="54" s="1"/>
  <c r="L157" i="54" s="1"/>
  <c r="L158" i="54" s="1"/>
  <c r="L159" i="54" s="1"/>
  <c r="L160" i="54" s="1"/>
  <c r="L161" i="54" s="1"/>
  <c r="J155" i="54"/>
  <c r="J156" i="54" s="1"/>
  <c r="J157" i="54" s="1"/>
  <c r="J158" i="54" s="1"/>
  <c r="J159" i="54" s="1"/>
  <c r="J160" i="54" s="1"/>
  <c r="J161" i="54" s="1"/>
  <c r="H156" i="54"/>
  <c r="H157" i="54" s="1"/>
  <c r="H158" i="54" s="1"/>
  <c r="H159" i="54" s="1"/>
  <c r="H160" i="54" s="1"/>
  <c r="H161" i="54" s="1"/>
  <c r="C173" i="54"/>
  <c r="D173" i="54"/>
  <c r="D174" i="54" s="1"/>
  <c r="D175" i="54" s="1"/>
  <c r="D176" i="54" s="1"/>
  <c r="D177" i="54" s="1"/>
  <c r="D178" i="54" s="1"/>
  <c r="D179" i="54" s="1"/>
  <c r="D180" i="54" s="1"/>
  <c r="D181" i="54" s="1"/>
  <c r="E173" i="54"/>
  <c r="E174" i="54" s="1"/>
  <c r="E175" i="54" s="1"/>
  <c r="E176" i="54" s="1"/>
  <c r="E177" i="54" s="1"/>
  <c r="E178" i="54" s="1"/>
  <c r="E179" i="54" s="1"/>
  <c r="E180" i="54" s="1"/>
  <c r="E181" i="54" s="1"/>
  <c r="F173" i="54"/>
  <c r="G173" i="54"/>
  <c r="H173" i="54"/>
  <c r="H174" i="54" s="1"/>
  <c r="H175" i="54" s="1"/>
  <c r="H176" i="54" s="1"/>
  <c r="H177" i="54" s="1"/>
  <c r="H178" i="54" s="1"/>
  <c r="H179" i="54" s="1"/>
  <c r="H180" i="54" s="1"/>
  <c r="H181" i="54" s="1"/>
  <c r="I173" i="54"/>
  <c r="I174" i="54" s="1"/>
  <c r="I175" i="54" s="1"/>
  <c r="I176" i="54" s="1"/>
  <c r="I177" i="54" s="1"/>
  <c r="I178" i="54" s="1"/>
  <c r="I179" i="54" s="1"/>
  <c r="I180" i="54" s="1"/>
  <c r="I181" i="54" s="1"/>
  <c r="J173" i="54"/>
  <c r="J174" i="54" s="1"/>
  <c r="J175" i="54" s="1"/>
  <c r="J176" i="54" s="1"/>
  <c r="J177" i="54" s="1"/>
  <c r="J178" i="54" s="1"/>
  <c r="J179" i="54" s="1"/>
  <c r="J180" i="54" s="1"/>
  <c r="J181" i="54" s="1"/>
  <c r="K173" i="54"/>
  <c r="K174" i="54" s="1"/>
  <c r="K175" i="54" s="1"/>
  <c r="K176" i="54" s="1"/>
  <c r="K177" i="54" s="1"/>
  <c r="K178" i="54" s="1"/>
  <c r="K179" i="54" s="1"/>
  <c r="K180" i="54" s="1"/>
  <c r="K181" i="54" s="1"/>
  <c r="L173" i="54"/>
  <c r="L174" i="54" s="1"/>
  <c r="L175" i="54" s="1"/>
  <c r="L176" i="54" s="1"/>
  <c r="L177" i="54" s="1"/>
  <c r="L178" i="54" s="1"/>
  <c r="L179" i="54" s="1"/>
  <c r="L180" i="54" s="1"/>
  <c r="L181" i="54" s="1"/>
  <c r="C174" i="54"/>
  <c r="C175" i="54" s="1"/>
  <c r="C176" i="54" s="1"/>
  <c r="C177" i="54" s="1"/>
  <c r="C178" i="54" s="1"/>
  <c r="C179" i="54" s="1"/>
  <c r="C180" i="54" s="1"/>
  <c r="C181" i="54" s="1"/>
  <c r="F174" i="54"/>
  <c r="F175" i="54" s="1"/>
  <c r="F176" i="54" s="1"/>
  <c r="F177" i="54" s="1"/>
  <c r="F178" i="54" s="1"/>
  <c r="F179" i="54" s="1"/>
  <c r="F180" i="54" s="1"/>
  <c r="F181" i="54" s="1"/>
  <c r="G174" i="54"/>
  <c r="G175" i="54" s="1"/>
  <c r="G176" i="54" s="1"/>
  <c r="G177" i="54" s="1"/>
  <c r="G178" i="54" s="1"/>
  <c r="G179" i="54" s="1"/>
  <c r="G180" i="54" s="1"/>
  <c r="G181" i="54" s="1"/>
  <c r="C183" i="54"/>
  <c r="C184" i="54" s="1"/>
  <c r="C185" i="54" s="1"/>
  <c r="C186" i="54" s="1"/>
  <c r="C187" i="54" s="1"/>
  <c r="C188" i="54" s="1"/>
  <c r="C189" i="54" s="1"/>
  <c r="C190" i="54" s="1"/>
  <c r="C191" i="54" s="1"/>
  <c r="D183" i="54"/>
  <c r="D184" i="54" s="1"/>
  <c r="D185" i="54" s="1"/>
  <c r="D186" i="54" s="1"/>
  <c r="D187" i="54" s="1"/>
  <c r="D188" i="54" s="1"/>
  <c r="D189" i="54" s="1"/>
  <c r="D190" i="54" s="1"/>
  <c r="D191" i="54" s="1"/>
  <c r="E183" i="54"/>
  <c r="E184" i="54" s="1"/>
  <c r="E185" i="54" s="1"/>
  <c r="E186" i="54" s="1"/>
  <c r="E187" i="54" s="1"/>
  <c r="E188" i="54" s="1"/>
  <c r="E189" i="54" s="1"/>
  <c r="E190" i="54" s="1"/>
  <c r="E191" i="54" s="1"/>
  <c r="F183" i="54"/>
  <c r="F184" i="54" s="1"/>
  <c r="F185" i="54" s="1"/>
  <c r="F186" i="54" s="1"/>
  <c r="F187" i="54" s="1"/>
  <c r="F188" i="54" s="1"/>
  <c r="F189" i="54" s="1"/>
  <c r="F190" i="54" s="1"/>
  <c r="F191" i="54" s="1"/>
  <c r="G183" i="54"/>
  <c r="G184" i="54" s="1"/>
  <c r="G185" i="54" s="1"/>
  <c r="G186" i="54" s="1"/>
  <c r="G187" i="54" s="1"/>
  <c r="G188" i="54" s="1"/>
  <c r="G189" i="54" s="1"/>
  <c r="G190" i="54" s="1"/>
  <c r="G191" i="54" s="1"/>
  <c r="H183" i="54"/>
  <c r="H184" i="54" s="1"/>
  <c r="H185" i="54" s="1"/>
  <c r="H186" i="54" s="1"/>
  <c r="H187" i="54" s="1"/>
  <c r="H188" i="54" s="1"/>
  <c r="H189" i="54" s="1"/>
  <c r="H190" i="54" s="1"/>
  <c r="H191" i="54" s="1"/>
  <c r="I183" i="54"/>
  <c r="J183" i="54"/>
  <c r="J184" i="54" s="1"/>
  <c r="J185" i="54" s="1"/>
  <c r="J186" i="54" s="1"/>
  <c r="J187" i="54" s="1"/>
  <c r="J188" i="54" s="1"/>
  <c r="J189" i="54" s="1"/>
  <c r="J190" i="54" s="1"/>
  <c r="J191" i="54" s="1"/>
  <c r="K183" i="54"/>
  <c r="K184" i="54" s="1"/>
  <c r="K185" i="54" s="1"/>
  <c r="K186" i="54" s="1"/>
  <c r="K187" i="54" s="1"/>
  <c r="K188" i="54" s="1"/>
  <c r="K189" i="54" s="1"/>
  <c r="K190" i="54" s="1"/>
  <c r="K191" i="54" s="1"/>
  <c r="L183" i="54"/>
  <c r="L184" i="54" s="1"/>
  <c r="L185" i="54" s="1"/>
  <c r="L186" i="54" s="1"/>
  <c r="L187" i="54" s="1"/>
  <c r="L188" i="54" s="1"/>
  <c r="L189" i="54" s="1"/>
  <c r="L190" i="54" s="1"/>
  <c r="L191" i="54" s="1"/>
  <c r="I184" i="54"/>
  <c r="I185" i="54" s="1"/>
  <c r="I186" i="54" s="1"/>
  <c r="I187" i="54" s="1"/>
  <c r="I188" i="54" s="1"/>
  <c r="I189" i="54" s="1"/>
  <c r="I190" i="54" s="1"/>
  <c r="I191" i="54" s="1"/>
  <c r="C193" i="54"/>
  <c r="D193" i="54"/>
  <c r="D194" i="54" s="1"/>
  <c r="D195" i="54" s="1"/>
  <c r="D196" i="54" s="1"/>
  <c r="D197" i="54" s="1"/>
  <c r="D198" i="54" s="1"/>
  <c r="D199" i="54" s="1"/>
  <c r="D200" i="54" s="1"/>
  <c r="D201" i="54" s="1"/>
  <c r="E193" i="54"/>
  <c r="E194" i="54" s="1"/>
  <c r="E195" i="54" s="1"/>
  <c r="E196" i="54" s="1"/>
  <c r="E197" i="54" s="1"/>
  <c r="E198" i="54" s="1"/>
  <c r="E199" i="54" s="1"/>
  <c r="E200" i="54" s="1"/>
  <c r="E201" i="54" s="1"/>
  <c r="F193" i="54"/>
  <c r="G193" i="54"/>
  <c r="H193" i="54"/>
  <c r="H194" i="54" s="1"/>
  <c r="H195" i="54" s="1"/>
  <c r="H196" i="54" s="1"/>
  <c r="H197" i="54" s="1"/>
  <c r="H198" i="54" s="1"/>
  <c r="H199" i="54" s="1"/>
  <c r="H200" i="54" s="1"/>
  <c r="H201" i="54" s="1"/>
  <c r="I193" i="54"/>
  <c r="I194" i="54" s="1"/>
  <c r="I195" i="54" s="1"/>
  <c r="I196" i="54" s="1"/>
  <c r="I197" i="54" s="1"/>
  <c r="I198" i="54" s="1"/>
  <c r="I199" i="54" s="1"/>
  <c r="I200" i="54" s="1"/>
  <c r="I201" i="54" s="1"/>
  <c r="J193" i="54"/>
  <c r="K193" i="54"/>
  <c r="L193" i="54"/>
  <c r="L194" i="54" s="1"/>
  <c r="L195" i="54" s="1"/>
  <c r="L196" i="54" s="1"/>
  <c r="L197" i="54" s="1"/>
  <c r="L198" i="54" s="1"/>
  <c r="L199" i="54" s="1"/>
  <c r="L200" i="54" s="1"/>
  <c r="L201" i="54" s="1"/>
  <c r="C194" i="54"/>
  <c r="C195" i="54" s="1"/>
  <c r="C196" i="54" s="1"/>
  <c r="C197" i="54" s="1"/>
  <c r="C198" i="54" s="1"/>
  <c r="C199" i="54" s="1"/>
  <c r="C200" i="54" s="1"/>
  <c r="C201" i="54" s="1"/>
  <c r="F194" i="54"/>
  <c r="F195" i="54" s="1"/>
  <c r="F196" i="54" s="1"/>
  <c r="F197" i="54" s="1"/>
  <c r="F198" i="54" s="1"/>
  <c r="F199" i="54" s="1"/>
  <c r="F200" i="54" s="1"/>
  <c r="F201" i="54" s="1"/>
  <c r="G194" i="54"/>
  <c r="G195" i="54" s="1"/>
  <c r="G196" i="54" s="1"/>
  <c r="G197" i="54" s="1"/>
  <c r="G198" i="54" s="1"/>
  <c r="G199" i="54" s="1"/>
  <c r="G200" i="54" s="1"/>
  <c r="G201" i="54" s="1"/>
  <c r="J194" i="54"/>
  <c r="J195" i="54" s="1"/>
  <c r="J196" i="54" s="1"/>
  <c r="J197" i="54" s="1"/>
  <c r="J198" i="54" s="1"/>
  <c r="J199" i="54" s="1"/>
  <c r="J200" i="54" s="1"/>
  <c r="J201" i="54" s="1"/>
  <c r="K194" i="54"/>
  <c r="K195" i="54" s="1"/>
  <c r="K196" i="54" s="1"/>
  <c r="K197" i="54" s="1"/>
  <c r="K198" i="54" s="1"/>
  <c r="K199" i="54" s="1"/>
  <c r="K200" i="54" s="1"/>
  <c r="K201" i="54" s="1"/>
  <c r="E87" i="5" l="1"/>
  <c r="D4" i="57" s="1"/>
  <c r="U51" i="57" s="1"/>
  <c r="D28" i="51"/>
  <c r="E15" i="47"/>
  <c r="E126" i="46"/>
  <c r="F126" i="46" s="1"/>
  <c r="D126" i="46"/>
  <c r="E125" i="46"/>
  <c r="F125" i="46" s="1"/>
  <c r="D125" i="46"/>
  <c r="E124" i="46"/>
  <c r="F124" i="46"/>
  <c r="D124" i="46"/>
  <c r="E123" i="46"/>
  <c r="F123" i="46" s="1"/>
  <c r="D123" i="46"/>
  <c r="E122" i="46"/>
  <c r="F122" i="46"/>
  <c r="D122" i="46"/>
  <c r="E121" i="46"/>
  <c r="F121" i="46" s="1"/>
  <c r="D121" i="46"/>
  <c r="E120" i="46"/>
  <c r="F120" i="46"/>
  <c r="D120" i="46"/>
  <c r="E119" i="46"/>
  <c r="F119" i="46" s="1"/>
  <c r="D119" i="46"/>
  <c r="E118" i="46"/>
  <c r="F118" i="46"/>
  <c r="D118" i="46"/>
  <c r="E117" i="46"/>
  <c r="F117" i="46" s="1"/>
  <c r="D117" i="46"/>
  <c r="E116" i="46"/>
  <c r="F116" i="46"/>
  <c r="D116" i="46"/>
  <c r="E115" i="46"/>
  <c r="F115" i="46" s="1"/>
  <c r="D115" i="46"/>
  <c r="E114" i="46"/>
  <c r="F114" i="46"/>
  <c r="D114" i="46"/>
  <c r="E113" i="46"/>
  <c r="F113" i="46" s="1"/>
  <c r="D113" i="46"/>
  <c r="E112" i="46"/>
  <c r="F112" i="46"/>
  <c r="D112" i="46"/>
  <c r="E111" i="46"/>
  <c r="F111" i="46" s="1"/>
  <c r="D111" i="46"/>
  <c r="E110" i="46"/>
  <c r="F110" i="46"/>
  <c r="D110" i="46"/>
  <c r="E109" i="46"/>
  <c r="F109" i="46" s="1"/>
  <c r="D109" i="46"/>
  <c r="E108" i="46"/>
  <c r="F108" i="46"/>
  <c r="D108" i="46"/>
  <c r="E107" i="46"/>
  <c r="F107" i="46" s="1"/>
  <c r="D107" i="46"/>
  <c r="E106" i="46"/>
  <c r="F106" i="46"/>
  <c r="D106" i="46"/>
  <c r="E105" i="46"/>
  <c r="F105" i="46" s="1"/>
  <c r="D105" i="46"/>
  <c r="E104" i="46"/>
  <c r="F104" i="46"/>
  <c r="D104" i="46"/>
  <c r="E103" i="46"/>
  <c r="F103" i="46" s="1"/>
  <c r="D103" i="46"/>
  <c r="E102" i="46"/>
  <c r="F102" i="46"/>
  <c r="D102" i="46"/>
  <c r="E101" i="46"/>
  <c r="F101" i="46" s="1"/>
  <c r="D101" i="46"/>
  <c r="E100" i="46"/>
  <c r="F100" i="46"/>
  <c r="D100" i="46"/>
  <c r="E99" i="46"/>
  <c r="F99" i="46" s="1"/>
  <c r="D99" i="46"/>
  <c r="E98" i="46"/>
  <c r="F98" i="46"/>
  <c r="D98" i="46"/>
  <c r="E97" i="46"/>
  <c r="F97" i="46" s="1"/>
  <c r="D97" i="46"/>
  <c r="E96" i="46"/>
  <c r="F96" i="46"/>
  <c r="D96" i="46"/>
  <c r="E95" i="46"/>
  <c r="F95" i="46" s="1"/>
  <c r="D95" i="46"/>
  <c r="E94" i="46"/>
  <c r="F94" i="46"/>
  <c r="D94" i="46"/>
  <c r="E93" i="46"/>
  <c r="F93" i="46" s="1"/>
  <c r="D93" i="46"/>
  <c r="E92" i="46"/>
  <c r="F92" i="46"/>
  <c r="D92" i="46"/>
  <c r="E91" i="46"/>
  <c r="F91" i="46" s="1"/>
  <c r="D91" i="46"/>
  <c r="E90" i="46"/>
  <c r="F90" i="46"/>
  <c r="D90" i="46"/>
  <c r="E89" i="46"/>
  <c r="F89" i="46" s="1"/>
  <c r="D89" i="46"/>
  <c r="E88" i="46"/>
  <c r="F88" i="46"/>
  <c r="D88" i="46"/>
  <c r="E87" i="46"/>
  <c r="F87" i="46" s="1"/>
  <c r="D87" i="46"/>
  <c r="E86" i="46"/>
  <c r="F86" i="46"/>
  <c r="D86" i="46"/>
  <c r="E85" i="46"/>
  <c r="F85" i="46" s="1"/>
  <c r="D85" i="46"/>
  <c r="E84" i="46"/>
  <c r="F84" i="46"/>
  <c r="D84" i="46"/>
  <c r="E83" i="46"/>
  <c r="F83" i="46" s="1"/>
  <c r="D83" i="46"/>
  <c r="E82" i="46"/>
  <c r="F82" i="46"/>
  <c r="D82" i="46"/>
  <c r="E81" i="46"/>
  <c r="F81" i="46" s="1"/>
  <c r="D81" i="46"/>
  <c r="E80" i="46"/>
  <c r="F80" i="46"/>
  <c r="D80" i="46"/>
  <c r="E79" i="46"/>
  <c r="F79" i="46" s="1"/>
  <c r="D79" i="46"/>
  <c r="E78" i="46"/>
  <c r="F78" i="46"/>
  <c r="D78" i="46"/>
  <c r="E77" i="46"/>
  <c r="F77" i="46" s="1"/>
  <c r="D77" i="46"/>
  <c r="E76" i="46"/>
  <c r="F76" i="46"/>
  <c r="D76" i="46"/>
  <c r="E75" i="46"/>
  <c r="F75" i="46" s="1"/>
  <c r="D75" i="46"/>
  <c r="E74" i="46"/>
  <c r="F74" i="46"/>
  <c r="D74" i="46"/>
  <c r="E73" i="46"/>
  <c r="F73" i="46" s="1"/>
  <c r="D73" i="46"/>
  <c r="E72" i="46"/>
  <c r="F72" i="46"/>
  <c r="D72" i="46"/>
  <c r="E71" i="46"/>
  <c r="F71" i="46" s="1"/>
  <c r="D71" i="46"/>
  <c r="E70" i="46"/>
  <c r="F70" i="46"/>
  <c r="D70" i="46"/>
  <c r="E69" i="46"/>
  <c r="F69" i="46" s="1"/>
  <c r="D69" i="46"/>
  <c r="E68" i="46"/>
  <c r="F68" i="46"/>
  <c r="D68" i="46"/>
  <c r="E67" i="46"/>
  <c r="F67" i="46" s="1"/>
  <c r="D67" i="46"/>
  <c r="E66" i="46"/>
  <c r="F66" i="46"/>
  <c r="D66" i="46"/>
  <c r="E65" i="46"/>
  <c r="F65" i="46" s="1"/>
  <c r="D65" i="46"/>
  <c r="E64" i="46"/>
  <c r="F64" i="46"/>
  <c r="D64" i="46"/>
  <c r="E63" i="46"/>
  <c r="F63" i="46" s="1"/>
  <c r="D63" i="46"/>
  <c r="E62" i="46"/>
  <c r="F62" i="46"/>
  <c r="D62" i="46"/>
  <c r="E61" i="46"/>
  <c r="F61" i="46" s="1"/>
  <c r="D61" i="46"/>
  <c r="E60" i="46"/>
  <c r="F60" i="46"/>
  <c r="D60" i="46"/>
  <c r="E59" i="46"/>
  <c r="F59" i="46" s="1"/>
  <c r="D59" i="46"/>
  <c r="E58" i="46"/>
  <c r="F58" i="46"/>
  <c r="D58" i="46"/>
  <c r="E57" i="46"/>
  <c r="F57" i="46" s="1"/>
  <c r="D57" i="46"/>
  <c r="E56" i="46"/>
  <c r="F56" i="46"/>
  <c r="D56" i="46"/>
  <c r="E55" i="46"/>
  <c r="F55" i="46" s="1"/>
  <c r="D55" i="46"/>
  <c r="E54" i="46"/>
  <c r="F54" i="46"/>
  <c r="D54" i="46"/>
  <c r="E53" i="46"/>
  <c r="F53" i="46" s="1"/>
  <c r="D53" i="46"/>
  <c r="E52" i="46"/>
  <c r="F52" i="46"/>
  <c r="D52" i="46"/>
  <c r="E51" i="46"/>
  <c r="F51" i="46" s="1"/>
  <c r="D51" i="46"/>
  <c r="E50" i="46"/>
  <c r="F50" i="46"/>
  <c r="D50" i="46"/>
  <c r="E49" i="46"/>
  <c r="F49" i="46" s="1"/>
  <c r="D49" i="46"/>
  <c r="E48" i="46"/>
  <c r="F48" i="46"/>
  <c r="D48" i="46"/>
  <c r="E47" i="46"/>
  <c r="F47" i="46" s="1"/>
  <c r="D47" i="46"/>
  <c r="E46" i="46"/>
  <c r="F46" i="46"/>
  <c r="D46" i="46"/>
  <c r="E45" i="46"/>
  <c r="F45" i="46" s="1"/>
  <c r="D45" i="46"/>
  <c r="E44" i="46"/>
  <c r="F44" i="46"/>
  <c r="D44" i="46"/>
  <c r="E43" i="46"/>
  <c r="F43" i="46" s="1"/>
  <c r="D43" i="46"/>
  <c r="E42" i="46"/>
  <c r="F42" i="46"/>
  <c r="D42" i="46"/>
  <c r="E41" i="46"/>
  <c r="F41" i="46" s="1"/>
  <c r="D41" i="46"/>
  <c r="E40" i="46"/>
  <c r="F40" i="46"/>
  <c r="D40" i="46"/>
  <c r="E39" i="46"/>
  <c r="F39" i="46" s="1"/>
  <c r="D39" i="46"/>
  <c r="E38" i="46"/>
  <c r="F38" i="46"/>
  <c r="D38" i="46"/>
  <c r="E37" i="46"/>
  <c r="F37" i="46" s="1"/>
  <c r="D37" i="46"/>
  <c r="E36" i="46"/>
  <c r="F36" i="46"/>
  <c r="D36" i="46"/>
  <c r="E35" i="46"/>
  <c r="F35" i="46" s="1"/>
  <c r="D35" i="46"/>
  <c r="E34" i="46"/>
  <c r="F34" i="46"/>
  <c r="D34" i="46"/>
  <c r="E33" i="46"/>
  <c r="F33" i="46" s="1"/>
  <c r="D33" i="46"/>
  <c r="E32" i="46"/>
  <c r="F32" i="46"/>
  <c r="D32" i="46"/>
  <c r="E31" i="46"/>
  <c r="F31" i="46" s="1"/>
  <c r="D31" i="46"/>
  <c r="E30" i="46"/>
  <c r="F30" i="46"/>
  <c r="D30" i="46"/>
  <c r="E29" i="46"/>
  <c r="F29" i="46" s="1"/>
  <c r="D29" i="46"/>
  <c r="E28" i="46"/>
  <c r="F28" i="46"/>
  <c r="D28" i="46"/>
  <c r="E27" i="46"/>
  <c r="F27" i="46" s="1"/>
  <c r="D27" i="46"/>
  <c r="E26" i="46"/>
  <c r="F26" i="46"/>
  <c r="D26" i="46"/>
  <c r="E25" i="46"/>
  <c r="F25" i="46" s="1"/>
  <c r="D25" i="46"/>
  <c r="E24" i="46"/>
  <c r="F24" i="46"/>
  <c r="D24" i="46"/>
  <c r="E23" i="46"/>
  <c r="F23" i="46" s="1"/>
  <c r="D23" i="46"/>
  <c r="E22" i="46"/>
  <c r="F22" i="46"/>
  <c r="D22" i="46"/>
  <c r="E21" i="46"/>
  <c r="F21" i="46" s="1"/>
  <c r="D21" i="46"/>
  <c r="E20" i="46"/>
  <c r="F20" i="46"/>
  <c r="D20" i="46"/>
  <c r="E19" i="46"/>
  <c r="F19" i="46" s="1"/>
  <c r="D19" i="46"/>
  <c r="E18" i="46"/>
  <c r="F18" i="46"/>
  <c r="D18" i="46"/>
  <c r="E17" i="46"/>
  <c r="F17" i="46" s="1"/>
  <c r="D17" i="46"/>
  <c r="E16" i="46"/>
  <c r="F16" i="46"/>
  <c r="D16" i="46"/>
  <c r="E15" i="46"/>
  <c r="F15" i="46" s="1"/>
  <c r="D15" i="46"/>
  <c r="E14" i="46"/>
  <c r="F14" i="46"/>
  <c r="D14" i="46"/>
  <c r="E13" i="46"/>
  <c r="F13" i="46" s="1"/>
  <c r="D13" i="46"/>
  <c r="E12" i="46"/>
  <c r="F12" i="46"/>
  <c r="D12" i="46"/>
  <c r="E11" i="46"/>
  <c r="F11" i="46" s="1"/>
  <c r="D11" i="46"/>
  <c r="E10" i="46"/>
  <c r="F10" i="46"/>
  <c r="D10" i="46"/>
  <c r="E9" i="46"/>
  <c r="F9" i="46" s="1"/>
  <c r="D9" i="46"/>
  <c r="E8" i="46"/>
  <c r="F8" i="46"/>
  <c r="D8" i="46"/>
  <c r="E7" i="46"/>
  <c r="F7" i="46" s="1"/>
  <c r="D7" i="46"/>
  <c r="E6" i="46"/>
  <c r="F6" i="46"/>
  <c r="D6" i="46"/>
  <c r="E5" i="46"/>
  <c r="F5" i="46" s="1"/>
  <c r="D5" i="46"/>
  <c r="E4" i="46"/>
  <c r="F4" i="46"/>
  <c r="D4" i="46"/>
  <c r="E3" i="46"/>
  <c r="F3" i="46" s="1"/>
  <c r="D3" i="46"/>
  <c r="AB23" i="5"/>
  <c r="AB22" i="5"/>
  <c r="AB16" i="5"/>
  <c r="AB15" i="5"/>
  <c r="AB14" i="5"/>
  <c r="AB13" i="5"/>
  <c r="AB10" i="5"/>
  <c r="AB8" i="5"/>
  <c r="AB5" i="5"/>
  <c r="D3" i="36"/>
  <c r="J2" i="36"/>
  <c r="AT5" i="5"/>
  <c r="F10" i="45"/>
  <c r="D4" i="54" s="1"/>
  <c r="F13" i="45"/>
  <c r="F6" i="45"/>
  <c r="F14" i="45" s="1"/>
  <c r="A29" i="37"/>
  <c r="A29" i="42" s="1"/>
  <c r="A23" i="36"/>
  <c r="A21" i="36"/>
  <c r="F21" i="45"/>
  <c r="D4" i="36"/>
  <c r="D5" i="36"/>
  <c r="D6" i="36"/>
  <c r="D7" i="36"/>
  <c r="D8" i="36"/>
  <c r="D9" i="36"/>
  <c r="D10" i="36"/>
  <c r="D11" i="36"/>
  <c r="D12" i="36"/>
  <c r="D13" i="36"/>
  <c r="D14" i="36"/>
  <c r="D15" i="36"/>
  <c r="D16" i="36"/>
  <c r="D17" i="36"/>
  <c r="D18" i="36"/>
  <c r="D19" i="36"/>
  <c r="D20" i="36"/>
  <c r="D21" i="36"/>
  <c r="D22" i="36"/>
  <c r="D23" i="36"/>
  <c r="D24" i="36"/>
  <c r="D25" i="36"/>
  <c r="D26" i="36"/>
  <c r="D27" i="36"/>
  <c r="D28" i="36"/>
  <c r="D29" i="36"/>
  <c r="D30" i="36"/>
  <c r="D31" i="36"/>
  <c r="D2" i="36"/>
  <c r="G20" i="5"/>
  <c r="O23" i="6"/>
  <c r="M23" i="6"/>
  <c r="R8" i="6"/>
  <c r="E30" i="47"/>
  <c r="E27" i="47"/>
  <c r="E24" i="47"/>
  <c r="E16" i="47"/>
  <c r="E14" i="47"/>
  <c r="E33" i="47" s="1"/>
  <c r="E10" i="47"/>
  <c r="E9" i="47"/>
  <c r="E5" i="47"/>
  <c r="E11" i="47" s="1"/>
  <c r="K31" i="37"/>
  <c r="F31" i="37"/>
  <c r="K30" i="37"/>
  <c r="F30" i="37"/>
  <c r="N30" i="37" s="1"/>
  <c r="K29" i="37"/>
  <c r="F29" i="37"/>
  <c r="N29" i="37" s="1"/>
  <c r="K28" i="37"/>
  <c r="F28" i="37"/>
  <c r="K27" i="37"/>
  <c r="F27" i="37"/>
  <c r="N27" i="37" s="1"/>
  <c r="K26" i="37"/>
  <c r="F26" i="37"/>
  <c r="K25" i="37"/>
  <c r="F25" i="37"/>
  <c r="N25" i="37" s="1"/>
  <c r="K24" i="37"/>
  <c r="F24" i="37"/>
  <c r="N24" i="37" s="1"/>
  <c r="K23" i="37"/>
  <c r="F23" i="37"/>
  <c r="K22" i="37"/>
  <c r="F22" i="37"/>
  <c r="K21" i="37"/>
  <c r="F21" i="37"/>
  <c r="K20" i="37"/>
  <c r="F20" i="37"/>
  <c r="K19" i="37"/>
  <c r="F19" i="37"/>
  <c r="K18" i="37"/>
  <c r="F18" i="37"/>
  <c r="K17" i="37"/>
  <c r="F17" i="37"/>
  <c r="K16" i="37"/>
  <c r="F16" i="37"/>
  <c r="K15" i="37"/>
  <c r="F15" i="37"/>
  <c r="K14" i="37"/>
  <c r="F14" i="37"/>
  <c r="K13" i="37"/>
  <c r="F13" i="37"/>
  <c r="K12" i="37"/>
  <c r="F12" i="37"/>
  <c r="N12" i="37" s="1"/>
  <c r="K11" i="37"/>
  <c r="F11" i="37"/>
  <c r="K10" i="37"/>
  <c r="F10" i="37"/>
  <c r="N10" i="37" s="1"/>
  <c r="K9" i="37"/>
  <c r="F9" i="37"/>
  <c r="K8" i="37"/>
  <c r="F8" i="37"/>
  <c r="N8" i="37" s="1"/>
  <c r="K7" i="37"/>
  <c r="F7" i="37"/>
  <c r="K6" i="37"/>
  <c r="F6" i="37"/>
  <c r="K5" i="37"/>
  <c r="F5" i="37"/>
  <c r="N5" i="37" s="1"/>
  <c r="K4" i="37"/>
  <c r="F4" i="37"/>
  <c r="N4" i="37" s="1"/>
  <c r="K3" i="37"/>
  <c r="F3" i="37"/>
  <c r="F2" i="37"/>
  <c r="K2" i="37"/>
  <c r="G31" i="43"/>
  <c r="F31" i="43"/>
  <c r="E31" i="43"/>
  <c r="D31" i="43"/>
  <c r="M31" i="43" a="1"/>
  <c r="M31" i="43" s="1"/>
  <c r="C31" i="43"/>
  <c r="G30" i="43"/>
  <c r="F30" i="43"/>
  <c r="E30" i="43"/>
  <c r="D30" i="43"/>
  <c r="C30" i="43"/>
  <c r="H30" i="43"/>
  <c r="L30" i="37" s="1"/>
  <c r="G29" i="43"/>
  <c r="F29" i="43"/>
  <c r="E29" i="43"/>
  <c r="D29" i="43"/>
  <c r="C29" i="43"/>
  <c r="G28" i="43"/>
  <c r="F28" i="43"/>
  <c r="E28" i="43"/>
  <c r="D28" i="43"/>
  <c r="C28" i="43"/>
  <c r="I28" i="43"/>
  <c r="M28" i="37" s="1"/>
  <c r="G27" i="43"/>
  <c r="F27" i="43"/>
  <c r="E27" i="43"/>
  <c r="D27" i="43"/>
  <c r="C27" i="43"/>
  <c r="G26" i="43"/>
  <c r="F26" i="43"/>
  <c r="E26" i="43"/>
  <c r="D26" i="43"/>
  <c r="C26" i="43"/>
  <c r="G25" i="43"/>
  <c r="H25" i="43" s="1"/>
  <c r="L25" i="37" s="1"/>
  <c r="C25" i="43"/>
  <c r="F25" i="43"/>
  <c r="E25" i="43"/>
  <c r="D25" i="43"/>
  <c r="G24" i="43"/>
  <c r="F24" i="43"/>
  <c r="E24" i="43"/>
  <c r="D24" i="43"/>
  <c r="C24" i="43"/>
  <c r="G23" i="43"/>
  <c r="F23" i="43"/>
  <c r="E23" i="43"/>
  <c r="D23" i="43"/>
  <c r="C23" i="43"/>
  <c r="G22" i="43"/>
  <c r="F22" i="43"/>
  <c r="E22" i="43"/>
  <c r="D22" i="43"/>
  <c r="C22" i="43"/>
  <c r="G21" i="43"/>
  <c r="F21" i="43"/>
  <c r="E21" i="43"/>
  <c r="D21" i="43"/>
  <c r="C21" i="43"/>
  <c r="G20" i="43"/>
  <c r="C20" i="43"/>
  <c r="F20" i="43"/>
  <c r="E20" i="43"/>
  <c r="D20" i="43"/>
  <c r="G19" i="43"/>
  <c r="F19" i="43"/>
  <c r="E19" i="43"/>
  <c r="L19" i="43" s="1" a="1"/>
  <c r="L19" i="43" s="1"/>
  <c r="D19" i="43"/>
  <c r="C19" i="43"/>
  <c r="G18" i="43"/>
  <c r="F18" i="43"/>
  <c r="E18" i="43"/>
  <c r="D18" i="43"/>
  <c r="C18" i="43"/>
  <c r="G17" i="43"/>
  <c r="F17" i="43"/>
  <c r="E17" i="43"/>
  <c r="D17" i="43"/>
  <c r="C17" i="43"/>
  <c r="G16" i="43"/>
  <c r="F16" i="43"/>
  <c r="E16" i="43"/>
  <c r="D16" i="43"/>
  <c r="C16" i="43"/>
  <c r="G15" i="43"/>
  <c r="F15" i="43"/>
  <c r="E15" i="43"/>
  <c r="D15" i="43"/>
  <c r="C15" i="43"/>
  <c r="G14" i="43"/>
  <c r="C14" i="43"/>
  <c r="I14" i="43" s="1"/>
  <c r="M14" i="37" s="1"/>
  <c r="F14" i="43"/>
  <c r="E14" i="43"/>
  <c r="D14" i="43"/>
  <c r="G13" i="43"/>
  <c r="I13" i="43" s="1"/>
  <c r="M13" i="37" s="1"/>
  <c r="C13" i="43"/>
  <c r="F13" i="43"/>
  <c r="E13" i="43"/>
  <c r="D13" i="43"/>
  <c r="G12" i="43"/>
  <c r="F12" i="43"/>
  <c r="E12" i="43"/>
  <c r="D12" i="43"/>
  <c r="U12" i="43" s="1" a="1"/>
  <c r="U12" i="43" s="1"/>
  <c r="C12" i="43"/>
  <c r="H12" i="43"/>
  <c r="L12" i="37" s="1"/>
  <c r="G11" i="43"/>
  <c r="F11" i="43"/>
  <c r="E11" i="43"/>
  <c r="D11" i="43"/>
  <c r="T11" i="43" a="1"/>
  <c r="T11" i="43" s="1"/>
  <c r="C11" i="43"/>
  <c r="G10" i="43"/>
  <c r="F10" i="43"/>
  <c r="E10" i="43"/>
  <c r="D10" i="43"/>
  <c r="C10" i="43"/>
  <c r="G9" i="43"/>
  <c r="F9" i="43"/>
  <c r="E9" i="43"/>
  <c r="D9" i="43"/>
  <c r="T9" i="43" a="1"/>
  <c r="T9" i="43" s="1"/>
  <c r="C9" i="43"/>
  <c r="G8" i="43"/>
  <c r="F8" i="43"/>
  <c r="Q8" i="43" s="1" a="1"/>
  <c r="E8" i="43"/>
  <c r="D8" i="43"/>
  <c r="C8" i="43"/>
  <c r="G7" i="43"/>
  <c r="F7" i="43"/>
  <c r="E7" i="43"/>
  <c r="D7" i="43"/>
  <c r="C7" i="43"/>
  <c r="G6" i="43"/>
  <c r="F6" i="43"/>
  <c r="E6" i="43"/>
  <c r="D6" i="43"/>
  <c r="C6" i="43"/>
  <c r="G5" i="43"/>
  <c r="F5" i="43"/>
  <c r="E5" i="43"/>
  <c r="D5" i="43"/>
  <c r="C5" i="43"/>
  <c r="G4" i="43"/>
  <c r="F4" i="43"/>
  <c r="E4" i="43"/>
  <c r="D4" i="43"/>
  <c r="C4" i="43"/>
  <c r="G3" i="43"/>
  <c r="C3" i="43"/>
  <c r="F3" i="43"/>
  <c r="E3" i="43"/>
  <c r="D3" i="43"/>
  <c r="G2" i="43"/>
  <c r="F2" i="43"/>
  <c r="E2" i="43"/>
  <c r="D2" i="43"/>
  <c r="C2" i="43"/>
  <c r="G31" i="42"/>
  <c r="F31" i="42"/>
  <c r="E31" i="42"/>
  <c r="D31" i="42"/>
  <c r="C31" i="42"/>
  <c r="G30" i="42"/>
  <c r="F30" i="42"/>
  <c r="E30" i="42"/>
  <c r="D30" i="42"/>
  <c r="C30" i="42"/>
  <c r="G29" i="42"/>
  <c r="F29" i="42"/>
  <c r="E29" i="42"/>
  <c r="D29" i="42"/>
  <c r="C29" i="42"/>
  <c r="G28" i="42"/>
  <c r="F28" i="42"/>
  <c r="E28" i="42"/>
  <c r="D28" i="42"/>
  <c r="C28" i="42"/>
  <c r="G27" i="42"/>
  <c r="F27" i="42"/>
  <c r="E27" i="42"/>
  <c r="D27" i="42"/>
  <c r="C27" i="42"/>
  <c r="G26" i="42"/>
  <c r="C26" i="42"/>
  <c r="I26" i="42"/>
  <c r="F26" i="42"/>
  <c r="E26" i="42"/>
  <c r="D26" i="42"/>
  <c r="G25" i="42"/>
  <c r="I25" i="42" s="1"/>
  <c r="C25" i="42"/>
  <c r="F25" i="42"/>
  <c r="E25" i="42"/>
  <c r="D25" i="42"/>
  <c r="G24" i="42"/>
  <c r="F24" i="42"/>
  <c r="E24" i="42"/>
  <c r="U24" i="42" s="1" a="1"/>
  <c r="D24" i="42"/>
  <c r="C24" i="42"/>
  <c r="G23" i="42"/>
  <c r="F23" i="42"/>
  <c r="E23" i="42"/>
  <c r="D23" i="42"/>
  <c r="C23" i="42"/>
  <c r="G22" i="42"/>
  <c r="F22" i="42"/>
  <c r="E22" i="42"/>
  <c r="D22" i="42"/>
  <c r="C22" i="42"/>
  <c r="G21" i="42"/>
  <c r="F21" i="42"/>
  <c r="E21" i="42"/>
  <c r="D21" i="42"/>
  <c r="C21" i="42"/>
  <c r="G20" i="42"/>
  <c r="I20" i="42" s="1"/>
  <c r="F20" i="42"/>
  <c r="E20" i="42"/>
  <c r="D20" i="42"/>
  <c r="C20" i="42"/>
  <c r="G19" i="42"/>
  <c r="F19" i="42"/>
  <c r="S19" i="42" s="1" a="1"/>
  <c r="E19" i="42"/>
  <c r="D19" i="42"/>
  <c r="C19" i="42"/>
  <c r="G18" i="42"/>
  <c r="F18" i="42"/>
  <c r="E18" i="42"/>
  <c r="D18" i="42"/>
  <c r="C18" i="42"/>
  <c r="G17" i="42"/>
  <c r="F17" i="42"/>
  <c r="E17" i="42"/>
  <c r="D17" i="42"/>
  <c r="C17" i="42"/>
  <c r="G16" i="42"/>
  <c r="F16" i="42"/>
  <c r="E16" i="42"/>
  <c r="P16" i="42" s="1" a="1"/>
  <c r="D16" i="42"/>
  <c r="C16" i="42"/>
  <c r="G15" i="42"/>
  <c r="C15" i="42"/>
  <c r="F15" i="42"/>
  <c r="E15" i="42"/>
  <c r="D15" i="42"/>
  <c r="G14" i="42"/>
  <c r="F14" i="42"/>
  <c r="E14" i="42"/>
  <c r="D14" i="42"/>
  <c r="C14" i="42"/>
  <c r="G13" i="42"/>
  <c r="F13" i="42"/>
  <c r="E13" i="42"/>
  <c r="X13" i="42" s="1" a="1"/>
  <c r="D13" i="42"/>
  <c r="C13" i="42"/>
  <c r="G12" i="42"/>
  <c r="F12" i="42"/>
  <c r="T12" i="42" s="1" a="1"/>
  <c r="E12" i="42"/>
  <c r="D12" i="42"/>
  <c r="C12" i="42"/>
  <c r="G11" i="42"/>
  <c r="F11" i="42"/>
  <c r="E11" i="42"/>
  <c r="D11" i="42"/>
  <c r="C11" i="42"/>
  <c r="G10" i="42"/>
  <c r="F10" i="42"/>
  <c r="E10" i="42"/>
  <c r="D10" i="42"/>
  <c r="C10" i="42"/>
  <c r="G9" i="42"/>
  <c r="F9" i="42"/>
  <c r="E9" i="42"/>
  <c r="D9" i="42"/>
  <c r="C9" i="42"/>
  <c r="G8" i="42"/>
  <c r="F8" i="42"/>
  <c r="E8" i="42"/>
  <c r="D8" i="42"/>
  <c r="C8" i="42"/>
  <c r="G7" i="42"/>
  <c r="F7" i="42"/>
  <c r="E7" i="42"/>
  <c r="D7" i="42"/>
  <c r="C7" i="42"/>
  <c r="G6" i="42"/>
  <c r="F6" i="42"/>
  <c r="E6" i="42"/>
  <c r="D6" i="42"/>
  <c r="C6" i="42"/>
  <c r="H6" i="42"/>
  <c r="G5" i="42"/>
  <c r="F5" i="42"/>
  <c r="E5" i="42"/>
  <c r="D5" i="42"/>
  <c r="C5" i="42"/>
  <c r="G4" i="42"/>
  <c r="F4" i="42"/>
  <c r="E4" i="42"/>
  <c r="R4" i="42" s="1" a="1"/>
  <c r="D4" i="42"/>
  <c r="N4" i="42" a="1"/>
  <c r="N4" i="42" s="1"/>
  <c r="C4" i="42"/>
  <c r="G3" i="42"/>
  <c r="F3" i="42"/>
  <c r="E3" i="42"/>
  <c r="D3" i="42"/>
  <c r="C3" i="42"/>
  <c r="I3" i="42"/>
  <c r="G2" i="42"/>
  <c r="F2" i="42"/>
  <c r="E2" i="42"/>
  <c r="D2" i="42"/>
  <c r="C2" i="42"/>
  <c r="J31" i="36"/>
  <c r="J30" i="36"/>
  <c r="J29" i="36"/>
  <c r="J28" i="36"/>
  <c r="J27" i="36"/>
  <c r="J26" i="36"/>
  <c r="J25" i="36"/>
  <c r="J24" i="36"/>
  <c r="J23" i="36"/>
  <c r="J22" i="36"/>
  <c r="J21" i="36"/>
  <c r="J20" i="36"/>
  <c r="J19" i="36"/>
  <c r="J18" i="36"/>
  <c r="J17" i="36"/>
  <c r="J16" i="36"/>
  <c r="J15" i="36"/>
  <c r="J14" i="36"/>
  <c r="J13" i="36"/>
  <c r="J12" i="36"/>
  <c r="J11" i="36"/>
  <c r="J10" i="36"/>
  <c r="J9" i="36"/>
  <c r="J8" i="36"/>
  <c r="J7" i="36"/>
  <c r="J6" i="36"/>
  <c r="J5" i="36"/>
  <c r="J4" i="36"/>
  <c r="J3" i="36"/>
  <c r="B21" i="45"/>
  <c r="F16" i="45"/>
  <c r="B16" i="45"/>
  <c r="U15" i="45"/>
  <c r="W15" i="45"/>
  <c r="X15" i="45" s="1"/>
  <c r="L15" i="45"/>
  <c r="U14" i="45"/>
  <c r="U13" i="45"/>
  <c r="T13" i="45" s="1"/>
  <c r="U12" i="45"/>
  <c r="W12" i="45"/>
  <c r="L10" i="45" s="1"/>
  <c r="U11" i="45"/>
  <c r="W11" i="45" s="1"/>
  <c r="U10" i="45"/>
  <c r="U9" i="45"/>
  <c r="W9" i="45" s="1"/>
  <c r="X9" i="45"/>
  <c r="L6" i="45"/>
  <c r="I61" i="6"/>
  <c r="G61" i="6"/>
  <c r="J59" i="6"/>
  <c r="I59" i="6"/>
  <c r="G59" i="6"/>
  <c r="J58" i="6"/>
  <c r="I58" i="6"/>
  <c r="G58" i="6"/>
  <c r="J57" i="6"/>
  <c r="I57" i="6"/>
  <c r="G57" i="6"/>
  <c r="J56" i="6"/>
  <c r="I56" i="6"/>
  <c r="G56" i="6"/>
  <c r="I54" i="6"/>
  <c r="G54" i="6"/>
  <c r="I53" i="6"/>
  <c r="G53" i="6"/>
  <c r="I52" i="6"/>
  <c r="G52" i="6"/>
  <c r="I51" i="6"/>
  <c r="G51" i="6"/>
  <c r="I49" i="6"/>
  <c r="G49" i="6"/>
  <c r="I48" i="6"/>
  <c r="G48" i="6"/>
  <c r="I47" i="6"/>
  <c r="G47" i="6"/>
  <c r="I46" i="6"/>
  <c r="G46" i="6"/>
  <c r="I44" i="6"/>
  <c r="G44" i="6"/>
  <c r="I43" i="6"/>
  <c r="G43" i="6"/>
  <c r="I42" i="6"/>
  <c r="G42" i="6"/>
  <c r="I41" i="6"/>
  <c r="G41" i="6"/>
  <c r="I40" i="6"/>
  <c r="G40" i="6"/>
  <c r="I39" i="6"/>
  <c r="G39" i="6"/>
  <c r="I38" i="6"/>
  <c r="G38" i="6"/>
  <c r="G35" i="6"/>
  <c r="G34" i="6"/>
  <c r="G31" i="6"/>
  <c r="G30" i="6"/>
  <c r="G29" i="6"/>
  <c r="G26" i="6"/>
  <c r="G25" i="6"/>
  <c r="G24" i="6"/>
  <c r="G22" i="6"/>
  <c r="G21" i="6"/>
  <c r="G20" i="6"/>
  <c r="I18" i="6"/>
  <c r="I17" i="6"/>
  <c r="I16" i="6"/>
  <c r="I15" i="6"/>
  <c r="I14" i="6"/>
  <c r="I12" i="6"/>
  <c r="I11" i="6"/>
  <c r="I10" i="6"/>
  <c r="S4" i="6"/>
  <c r="S3" i="6"/>
  <c r="A27" i="36"/>
  <c r="A17" i="36"/>
  <c r="A15" i="36"/>
  <c r="A13" i="36"/>
  <c r="A11" i="36"/>
  <c r="C83" i="5"/>
  <c r="C81" i="5"/>
  <c r="C80" i="5"/>
  <c r="C79" i="5"/>
  <c r="C78" i="5"/>
  <c r="C76" i="5"/>
  <c r="C73" i="5"/>
  <c r="C71" i="5"/>
  <c r="C69" i="5"/>
  <c r="C68" i="5"/>
  <c r="I27" i="6" s="1"/>
  <c r="C66" i="5"/>
  <c r="C65" i="5"/>
  <c r="C63" i="5"/>
  <c r="C61" i="5"/>
  <c r="C60" i="5"/>
  <c r="C59" i="5"/>
  <c r="C58" i="5"/>
  <c r="C56" i="5"/>
  <c r="C55" i="5"/>
  <c r="C53" i="5"/>
  <c r="C51" i="5"/>
  <c r="C50" i="5"/>
  <c r="I36" i="57" s="1"/>
  <c r="L36" i="57" s="1"/>
  <c r="J4" i="57" s="1"/>
  <c r="C48" i="5"/>
  <c r="I27" i="57" s="1"/>
  <c r="L27" i="57" s="1"/>
  <c r="J3" i="57" s="1"/>
  <c r="C46" i="5"/>
  <c r="AT13" i="5"/>
  <c r="AP4" i="5"/>
  <c r="G24" i="5" s="1"/>
  <c r="E3" i="47" s="1"/>
  <c r="E18" i="47" s="1"/>
  <c r="AT3" i="5"/>
  <c r="AP3" i="5"/>
  <c r="G25" i="5" s="1"/>
  <c r="C39" i="5" s="1"/>
  <c r="E21" i="47" s="1"/>
  <c r="AP2" i="5"/>
  <c r="AP5" i="5"/>
  <c r="AT7" i="5" s="1"/>
  <c r="C38" i="5" s="1"/>
  <c r="AG2" i="5"/>
  <c r="P24" i="2"/>
  <c r="O24" i="2"/>
  <c r="P23" i="2"/>
  <c r="O23" i="2"/>
  <c r="P22" i="2"/>
  <c r="O22" i="2"/>
  <c r="P21" i="2"/>
  <c r="O21" i="2"/>
  <c r="P20" i="2"/>
  <c r="O20" i="2"/>
  <c r="P19" i="2"/>
  <c r="O19" i="2"/>
  <c r="P18" i="2"/>
  <c r="O18" i="2"/>
  <c r="E13" i="2"/>
  <c r="F13" i="2" s="1"/>
  <c r="E12" i="2"/>
  <c r="F12" i="2" s="1"/>
  <c r="E11" i="2"/>
  <c r="F11" i="2" s="1"/>
  <c r="E10" i="2"/>
  <c r="F10" i="2"/>
  <c r="E9" i="2"/>
  <c r="F9" i="2" s="1"/>
  <c r="E8" i="2"/>
  <c r="F8" i="2" s="1"/>
  <c r="E7" i="2"/>
  <c r="F7" i="2" s="1"/>
  <c r="E6" i="2"/>
  <c r="F6" i="2"/>
  <c r="Q28" i="42" a="1"/>
  <c r="Q28" i="42"/>
  <c r="S26" i="43" a="1"/>
  <c r="S26" i="43" s="1"/>
  <c r="H15" i="43"/>
  <c r="L15" i="37" s="1"/>
  <c r="T22" i="42" a="1"/>
  <c r="T22" i="42" s="1"/>
  <c r="Y5" i="43" a="1"/>
  <c r="Y5" i="43"/>
  <c r="L10" i="43" a="1"/>
  <c r="L10" i="43" s="1"/>
  <c r="U20" i="43" a="1"/>
  <c r="U20" i="43" s="1"/>
  <c r="I18" i="43"/>
  <c r="M18" i="37" s="1"/>
  <c r="I10" i="43"/>
  <c r="M10" i="37"/>
  <c r="X3" i="42" a="1"/>
  <c r="X3" i="42" s="1"/>
  <c r="I10" i="42"/>
  <c r="R12" i="42" a="1"/>
  <c r="R12" i="42"/>
  <c r="I21" i="42"/>
  <c r="I8" i="43"/>
  <c r="M8" i="37" s="1"/>
  <c r="H11" i="43"/>
  <c r="L11" i="37" s="1"/>
  <c r="W13" i="43" a="1"/>
  <c r="W13" i="43" s="1"/>
  <c r="I6" i="42"/>
  <c r="H13" i="43"/>
  <c r="L13" i="37"/>
  <c r="X13" i="42"/>
  <c r="T16" i="42" a="1"/>
  <c r="T16" i="42" s="1"/>
  <c r="U24" i="42"/>
  <c r="Y16" i="43" a="1"/>
  <c r="Y16" i="43" s="1"/>
  <c r="R18" i="43" a="1"/>
  <c r="R18" i="43" s="1"/>
  <c r="R4" i="42"/>
  <c r="U10" i="42" a="1"/>
  <c r="U10" i="42" s="1"/>
  <c r="I6" i="43"/>
  <c r="M6" i="37"/>
  <c r="Q8" i="43"/>
  <c r="I27" i="43"/>
  <c r="M27" i="37" s="1"/>
  <c r="I30" i="43"/>
  <c r="M30" i="37"/>
  <c r="I24" i="43"/>
  <c r="M24" i="37" s="1"/>
  <c r="I14" i="42"/>
  <c r="P9" i="43" a="1"/>
  <c r="P9" i="43"/>
  <c r="W13" i="45"/>
  <c r="X13" i="45" s="1"/>
  <c r="X4" i="42" a="1"/>
  <c r="X4" i="42" s="1"/>
  <c r="Q10" i="42" a="1"/>
  <c r="Q10" i="42" s="1"/>
  <c r="H10" i="42"/>
  <c r="Y11" i="42" a="1"/>
  <c r="Y11" i="42" s="1"/>
  <c r="T12" i="42"/>
  <c r="U14" i="42" a="1"/>
  <c r="U14" i="42"/>
  <c r="P16" i="42"/>
  <c r="X19" i="42" a="1"/>
  <c r="X19" i="42" s="1"/>
  <c r="S19" i="42"/>
  <c r="H21" i="42"/>
  <c r="M25" i="42" a="1"/>
  <c r="M25" i="42" s="1"/>
  <c r="H25" i="42"/>
  <c r="T26" i="42" a="1"/>
  <c r="T26" i="42" s="1"/>
  <c r="I29" i="42"/>
  <c r="K5" i="43" a="1"/>
  <c r="K5" i="43"/>
  <c r="J6" i="43" a="1"/>
  <c r="J6" i="43" s="1"/>
  <c r="Y8" i="43" a="1"/>
  <c r="Y8" i="43" s="1"/>
  <c r="H8" i="43"/>
  <c r="L8" i="37" s="1"/>
  <c r="M12" i="43" a="1"/>
  <c r="M12" i="43"/>
  <c r="Q12" i="43" a="1"/>
  <c r="Q12" i="43" s="1"/>
  <c r="P15" i="43" a="1"/>
  <c r="P15" i="43" s="1"/>
  <c r="I16" i="43"/>
  <c r="M16" i="37" s="1"/>
  <c r="L17" i="43" a="1"/>
  <c r="L17" i="43"/>
  <c r="R22" i="43" a="1"/>
  <c r="R22" i="43" s="1"/>
  <c r="I25" i="43"/>
  <c r="M25" i="37" s="1"/>
  <c r="N27" i="43" a="1"/>
  <c r="N27" i="43" s="1"/>
  <c r="H27" i="43"/>
  <c r="L27" i="37"/>
  <c r="R28" i="43" a="1"/>
  <c r="R28" i="43" s="1"/>
  <c r="U6" i="42" a="1"/>
  <c r="U6" i="42" s="1"/>
  <c r="R8" i="42" a="1"/>
  <c r="R8" i="42"/>
  <c r="L8" i="42" a="1"/>
  <c r="L8" i="42" s="1"/>
  <c r="R16" i="42" a="1"/>
  <c r="R16" i="42" s="1"/>
  <c r="Y17" i="42" a="1"/>
  <c r="Y17" i="42" s="1"/>
  <c r="Q17" i="42" a="1"/>
  <c r="Q17" i="42"/>
  <c r="V22" i="42" a="1"/>
  <c r="V22" i="42" s="1"/>
  <c r="R23" i="42" a="1"/>
  <c r="R23" i="42" s="1"/>
  <c r="M23" i="42" a="1"/>
  <c r="M23" i="42" s="1"/>
  <c r="R27" i="42" a="1"/>
  <c r="R27" i="42"/>
  <c r="M27" i="42" a="1"/>
  <c r="M27" i="42" s="1"/>
  <c r="L29" i="42" a="1"/>
  <c r="L29" i="42" s="1"/>
  <c r="J4" i="43" a="1"/>
  <c r="J4" i="43" s="1"/>
  <c r="I5" i="43"/>
  <c r="M5" i="37"/>
  <c r="M9" i="43" a="1"/>
  <c r="M9" i="43" s="1"/>
  <c r="Y11" i="43" a="1"/>
  <c r="Y11" i="43" s="1"/>
  <c r="X15" i="43" a="1"/>
  <c r="X15" i="43" s="1"/>
  <c r="I17" i="43"/>
  <c r="M17" i="37"/>
  <c r="H19" i="43"/>
  <c r="L19" i="37"/>
  <c r="N21" i="43" a="1"/>
  <c r="N21" i="43" s="1"/>
  <c r="X25" i="43" a="1"/>
  <c r="X25" i="43"/>
  <c r="V29" i="43" a="1"/>
  <c r="V29" i="43" s="1"/>
  <c r="S29" i="43" a="1"/>
  <c r="S29" i="43"/>
  <c r="H31" i="43"/>
  <c r="L31" i="37" s="1"/>
  <c r="T9" i="45"/>
  <c r="T11" i="45"/>
  <c r="P8" i="42" a="1"/>
  <c r="P8" i="42" s="1"/>
  <c r="S10" i="42" a="1"/>
  <c r="S10" i="42"/>
  <c r="V17" i="42" a="1"/>
  <c r="V17" i="42" s="1"/>
  <c r="O20" i="42" a="1"/>
  <c r="O20" i="42"/>
  <c r="O23" i="42" a="1"/>
  <c r="O23" i="42" s="1"/>
  <c r="N27" i="42" a="1"/>
  <c r="N27" i="42" s="1"/>
  <c r="X27" i="42" a="1"/>
  <c r="X27" i="42" s="1"/>
  <c r="J30" i="42" a="1"/>
  <c r="J30" i="42" s="1"/>
  <c r="P5" i="43" a="1"/>
  <c r="P5" i="43" s="1"/>
  <c r="O5" i="43" a="1"/>
  <c r="O5" i="43" s="1"/>
  <c r="K7" i="43" a="1"/>
  <c r="K7" i="43" s="1"/>
  <c r="L7" i="43" a="1"/>
  <c r="L7" i="43" s="1"/>
  <c r="I9" i="43"/>
  <c r="M9" i="37" s="1"/>
  <c r="X13" i="43" a="1"/>
  <c r="X13" i="43" s="1"/>
  <c r="W17" i="43" a="1"/>
  <c r="W17" i="43" s="1"/>
  <c r="O17" i="43" a="1"/>
  <c r="O17" i="43" s="1"/>
  <c r="I20" i="43"/>
  <c r="M20" i="37" s="1"/>
  <c r="L22" i="43" a="1"/>
  <c r="L22" i="43" s="1"/>
  <c r="N29" i="43" a="1"/>
  <c r="N29" i="43" s="1"/>
  <c r="I31" i="43"/>
  <c r="M31" i="37" s="1"/>
  <c r="H7" i="42"/>
  <c r="X8" i="42" a="1"/>
  <c r="X8" i="42"/>
  <c r="P25" i="42" a="1"/>
  <c r="P25" i="42"/>
  <c r="J26" i="42" a="1"/>
  <c r="J26" i="42"/>
  <c r="Q26" i="43" a="1"/>
  <c r="Q26" i="43"/>
  <c r="I4" i="42"/>
  <c r="I7" i="42"/>
  <c r="V8" i="42" a="1"/>
  <c r="V8" i="42" s="1"/>
  <c r="K10" i="42" a="1"/>
  <c r="K10" i="42" s="1"/>
  <c r="I12" i="42"/>
  <c r="K13" i="42" a="1"/>
  <c r="K13" i="42"/>
  <c r="H14" i="42"/>
  <c r="I16" i="42"/>
  <c r="X16" i="42" a="1"/>
  <c r="X16" i="42"/>
  <c r="J18" i="42" a="1"/>
  <c r="J18" i="42"/>
  <c r="K19" i="42" a="1"/>
  <c r="K19" i="42"/>
  <c r="V19" i="42" a="1"/>
  <c r="V19" i="42"/>
  <c r="R21" i="42" a="1"/>
  <c r="R21" i="42"/>
  <c r="P23" i="42" a="1"/>
  <c r="P23" i="42"/>
  <c r="K24" i="42" a="1"/>
  <c r="K24" i="42"/>
  <c r="Q25" i="42" a="1"/>
  <c r="Q25" i="42"/>
  <c r="W27" i="42" a="1"/>
  <c r="W27" i="42"/>
  <c r="H28" i="42"/>
  <c r="H29" i="42"/>
  <c r="P30" i="42" a="1"/>
  <c r="P30" i="42"/>
  <c r="H5" i="43"/>
  <c r="L5" i="37"/>
  <c r="P7" i="43" a="1"/>
  <c r="P7" i="43"/>
  <c r="O8" i="43" a="1"/>
  <c r="O8" i="43"/>
  <c r="H9" i="43"/>
  <c r="L9" i="37"/>
  <c r="N9" i="37" s="1"/>
  <c r="I12" i="43"/>
  <c r="M12" i="37" s="1"/>
  <c r="S13" i="43" a="1"/>
  <c r="S13" i="43" s="1"/>
  <c r="V14" i="43" a="1"/>
  <c r="V14" i="43" s="1"/>
  <c r="H16" i="43"/>
  <c r="L16" i="37" s="1"/>
  <c r="H17" i="43"/>
  <c r="L17" i="37"/>
  <c r="Q19" i="43" a="1"/>
  <c r="Q19" i="43"/>
  <c r="H24" i="43"/>
  <c r="L24" i="37"/>
  <c r="W25" i="43" a="1"/>
  <c r="W25" i="43"/>
  <c r="AM15" i="5"/>
  <c r="T12" i="45"/>
  <c r="T15" i="45"/>
  <c r="H3" i="42"/>
  <c r="Y4" i="42" a="1"/>
  <c r="Y4" i="42" s="1"/>
  <c r="J4" i="42" a="1"/>
  <c r="J4" i="42" s="1"/>
  <c r="X5" i="42" a="1"/>
  <c r="X5" i="42" s="1"/>
  <c r="K6" i="42" a="1"/>
  <c r="K6" i="42" s="1"/>
  <c r="I8" i="42"/>
  <c r="X9" i="42" a="1"/>
  <c r="X9" i="42"/>
  <c r="M10" i="42" a="1"/>
  <c r="M10" i="42"/>
  <c r="Y10" i="42" a="1"/>
  <c r="Y10" i="42"/>
  <c r="Y12" i="42" a="1"/>
  <c r="Y12" i="42"/>
  <c r="J12" i="42" a="1"/>
  <c r="J12" i="42"/>
  <c r="M13" i="42" a="1"/>
  <c r="M13" i="42" s="1"/>
  <c r="Y16" i="42" a="1"/>
  <c r="Y16" i="42"/>
  <c r="L16" i="42" a="1"/>
  <c r="L16" i="42" s="1"/>
  <c r="L19" i="42" a="1"/>
  <c r="L19" i="42"/>
  <c r="Y22" i="42" a="1"/>
  <c r="Y22" i="42" s="1"/>
  <c r="L22" i="42" a="1"/>
  <c r="L22" i="42"/>
  <c r="U25" i="42" a="1"/>
  <c r="U25" i="42" s="1"/>
  <c r="J25" i="42" a="1"/>
  <c r="J25" i="42"/>
  <c r="I28" i="42"/>
  <c r="X30" i="42" a="1"/>
  <c r="X30" i="42" s="1"/>
  <c r="U8" i="43" a="1"/>
  <c r="U8" i="43"/>
  <c r="W15" i="43" a="1"/>
  <c r="W15" i="43" s="1"/>
  <c r="N20" i="43" a="1"/>
  <c r="N20" i="43"/>
  <c r="X29" i="43" a="1"/>
  <c r="X29" i="43" s="1"/>
  <c r="K29" i="43" a="1"/>
  <c r="K29" i="43"/>
  <c r="L14" i="45"/>
  <c r="S6" i="42" a="1"/>
  <c r="S6" i="42" s="1"/>
  <c r="Y8" i="42" a="1"/>
  <c r="Y8" i="42"/>
  <c r="J8" i="42" a="1"/>
  <c r="J8" i="42" s="1"/>
  <c r="T8" i="42" a="1"/>
  <c r="T8" i="42" s="1"/>
  <c r="H11" i="42"/>
  <c r="H15" i="42"/>
  <c r="X17" i="42" a="1"/>
  <c r="X17" i="42" s="1"/>
  <c r="K17" i="42" a="1"/>
  <c r="K17" i="42" s="1"/>
  <c r="N19" i="42" a="1"/>
  <c r="N19" i="42" s="1"/>
  <c r="H20" i="42"/>
  <c r="X22" i="42" a="1"/>
  <c r="X22" i="42"/>
  <c r="N22" i="42" a="1"/>
  <c r="N22" i="42"/>
  <c r="Y23" i="42" a="1"/>
  <c r="Y23" i="42"/>
  <c r="J23" i="42" a="1"/>
  <c r="J23" i="42"/>
  <c r="W23" i="42" a="1"/>
  <c r="W23" i="42"/>
  <c r="Y26" i="42" a="1"/>
  <c r="Y26" i="42" s="1"/>
  <c r="Y27" i="42" a="1"/>
  <c r="Y27" i="42"/>
  <c r="J27" i="42" a="1"/>
  <c r="J27" i="42" s="1"/>
  <c r="U27" i="42" a="1"/>
  <c r="U27" i="42"/>
  <c r="X3" i="43" a="1"/>
  <c r="X3" i="43" s="1"/>
  <c r="P4" i="43" a="1"/>
  <c r="P4" i="43"/>
  <c r="N4" i="43" a="1"/>
  <c r="N4" i="43" s="1"/>
  <c r="U13" i="43" a="1"/>
  <c r="U13" i="43"/>
  <c r="S30" i="43" a="1"/>
  <c r="S30" i="43" s="1"/>
  <c r="M2" i="43" a="1"/>
  <c r="M2" i="43"/>
  <c r="U2" i="42" a="1"/>
  <c r="U2" i="42" s="1"/>
  <c r="Y2" i="42" a="1"/>
  <c r="Y2" i="42"/>
  <c r="M2" i="42" a="1"/>
  <c r="M2" i="42" s="1"/>
  <c r="Q2" i="42" a="1"/>
  <c r="Q2" i="42"/>
  <c r="W2" i="43" a="1"/>
  <c r="W2" i="43" s="1"/>
  <c r="I2" i="43"/>
  <c r="M2" i="37"/>
  <c r="S2" i="42" a="1"/>
  <c r="S2" i="42" s="1"/>
  <c r="U2" i="43" a="1"/>
  <c r="U2" i="43"/>
  <c r="K2" i="42" a="1"/>
  <c r="K2" i="42" s="1"/>
  <c r="N12" i="42" a="1"/>
  <c r="N12" i="42" s="1"/>
  <c r="V12" i="42" a="1"/>
  <c r="V12" i="42"/>
  <c r="K14" i="42" a="1"/>
  <c r="K14" i="42" s="1"/>
  <c r="S14" i="42" a="1"/>
  <c r="S14" i="42" s="1"/>
  <c r="R18" i="42" a="1"/>
  <c r="R18" i="42" s="1"/>
  <c r="W21" i="42" a="1"/>
  <c r="W21" i="42" s="1"/>
  <c r="H22" i="42"/>
  <c r="I22" i="42"/>
  <c r="I5" i="42"/>
  <c r="H5" i="42"/>
  <c r="X11" i="45"/>
  <c r="L3" i="45" s="1"/>
  <c r="L2" i="45"/>
  <c r="X12" i="45"/>
  <c r="L11" i="45"/>
  <c r="F47" i="45" s="1"/>
  <c r="X2" i="42" a="1"/>
  <c r="X2" i="42" s="1"/>
  <c r="V2" i="42" a="1"/>
  <c r="V2" i="42"/>
  <c r="H2" i="42"/>
  <c r="T2" i="42" a="1"/>
  <c r="T2" i="42" s="1"/>
  <c r="R2" i="42" a="1"/>
  <c r="R2" i="42" s="1"/>
  <c r="P2" i="42" a="1"/>
  <c r="P2" i="42" s="1"/>
  <c r="N2" i="42" a="1"/>
  <c r="N2" i="42" s="1"/>
  <c r="L2" i="42" a="1"/>
  <c r="L2" i="42" s="1"/>
  <c r="J2" i="42" a="1"/>
  <c r="J2" i="42" s="1"/>
  <c r="O2" i="42" a="1"/>
  <c r="O2" i="42" s="1"/>
  <c r="W2" i="42" a="1"/>
  <c r="W2" i="42" s="1"/>
  <c r="I2" i="42"/>
  <c r="T3" i="42" a="1"/>
  <c r="T3" i="42"/>
  <c r="L3" i="42" a="1"/>
  <c r="L3" i="42"/>
  <c r="J3" i="42" a="1"/>
  <c r="J3" i="42"/>
  <c r="R3" i="42" a="1"/>
  <c r="R3" i="42"/>
  <c r="P3" i="42" a="1"/>
  <c r="P3" i="42"/>
  <c r="L4" i="42" a="1"/>
  <c r="L4" i="42"/>
  <c r="T4" i="42" a="1"/>
  <c r="T4" i="42"/>
  <c r="M6" i="42" a="1"/>
  <c r="M6" i="42" s="1"/>
  <c r="Y7" i="42" a="1"/>
  <c r="Y7" i="42"/>
  <c r="N8" i="42" a="1"/>
  <c r="N8" i="42" s="1"/>
  <c r="X10" i="42" a="1"/>
  <c r="X10" i="42"/>
  <c r="V10" i="42" a="1"/>
  <c r="V10" i="42" s="1"/>
  <c r="T10" i="42" a="1"/>
  <c r="T10" i="42"/>
  <c r="R10" i="42" a="1"/>
  <c r="R10" i="42" s="1"/>
  <c r="P10" i="42" a="1"/>
  <c r="P10" i="42" s="1"/>
  <c r="N10" i="42" a="1"/>
  <c r="N10" i="42" s="1"/>
  <c r="L10" i="42" a="1"/>
  <c r="L10" i="42" s="1"/>
  <c r="J10" i="42" a="1"/>
  <c r="J10" i="42" s="1"/>
  <c r="O10" i="42" a="1"/>
  <c r="O10" i="42" s="1"/>
  <c r="W10" i="42" a="1"/>
  <c r="W10" i="42" s="1"/>
  <c r="R11" i="42" a="1"/>
  <c r="R11" i="42"/>
  <c r="J11" i="42" a="1"/>
  <c r="J11" i="42" s="1"/>
  <c r="T11" i="42" a="1"/>
  <c r="T11" i="42" s="1"/>
  <c r="L11" i="42" a="1"/>
  <c r="L11" i="42" s="1"/>
  <c r="X11" i="42" a="1"/>
  <c r="X11" i="42" s="1"/>
  <c r="V11" i="42" a="1"/>
  <c r="V11" i="42" s="1"/>
  <c r="P11" i="42" a="1"/>
  <c r="P11" i="42" s="1"/>
  <c r="N11" i="42" a="1"/>
  <c r="N11" i="42" s="1"/>
  <c r="P12" i="42" a="1"/>
  <c r="P12" i="42"/>
  <c r="X12" i="42" a="1"/>
  <c r="X12" i="42" s="1"/>
  <c r="M14" i="42" a="1"/>
  <c r="M14" i="42" s="1"/>
  <c r="Y15" i="42" a="1"/>
  <c r="Y15" i="42" s="1"/>
  <c r="N16" i="42" a="1"/>
  <c r="N16" i="42" s="1"/>
  <c r="V16" i="42" a="1"/>
  <c r="V16" i="42" s="1"/>
  <c r="M20" i="42" a="1"/>
  <c r="M20" i="42" s="1"/>
  <c r="S20" i="42" a="1"/>
  <c r="S20" i="42" s="1"/>
  <c r="K20" i="42" a="1"/>
  <c r="K20" i="42"/>
  <c r="U20" i="42" a="1"/>
  <c r="U20" i="42" s="1"/>
  <c r="W20" i="42" a="1"/>
  <c r="W20" i="42" s="1"/>
  <c r="I24" i="42"/>
  <c r="H24" i="42"/>
  <c r="V4" i="42" a="1"/>
  <c r="V4" i="42" s="1"/>
  <c r="X6" i="42" a="1"/>
  <c r="X6" i="42" s="1"/>
  <c r="V6" i="42" a="1"/>
  <c r="V6" i="42"/>
  <c r="T6" i="42" a="1"/>
  <c r="T6" i="42" s="1"/>
  <c r="R6" i="42" a="1"/>
  <c r="R6" i="42" s="1"/>
  <c r="P6" i="42" a="1"/>
  <c r="P6" i="42" s="1"/>
  <c r="N6" i="42" a="1"/>
  <c r="N6" i="42"/>
  <c r="L6" i="42" a="1"/>
  <c r="L6" i="42" s="1"/>
  <c r="J6" i="42" a="1"/>
  <c r="J6" i="42" s="1"/>
  <c r="O6" i="42" a="1"/>
  <c r="O6" i="42" s="1"/>
  <c r="W6" i="42" a="1"/>
  <c r="W6" i="42"/>
  <c r="T7" i="42" a="1"/>
  <c r="T7" i="42" s="1"/>
  <c r="R7" i="42" a="1"/>
  <c r="R7" i="42" s="1"/>
  <c r="L7" i="42" a="1"/>
  <c r="L7" i="42" s="1"/>
  <c r="X7" i="42" a="1"/>
  <c r="X7" i="42"/>
  <c r="P7" i="42" a="1"/>
  <c r="P7" i="42" s="1"/>
  <c r="J7" i="42" a="1"/>
  <c r="J7" i="42" s="1"/>
  <c r="V7" i="42" a="1"/>
  <c r="V7" i="42" s="1"/>
  <c r="N7" i="42" a="1"/>
  <c r="N7" i="42"/>
  <c r="I13" i="42"/>
  <c r="H13" i="42"/>
  <c r="X14" i="42" a="1"/>
  <c r="X14" i="42" s="1"/>
  <c r="V14" i="42" a="1"/>
  <c r="V14" i="42" s="1"/>
  <c r="T14" i="42" a="1"/>
  <c r="T14" i="42" s="1"/>
  <c r="R14" i="42" a="1"/>
  <c r="R14" i="42" s="1"/>
  <c r="P14" i="42" a="1"/>
  <c r="P14" i="42"/>
  <c r="N14" i="42" a="1"/>
  <c r="N14" i="42" s="1"/>
  <c r="L14" i="42" a="1"/>
  <c r="L14" i="42" s="1"/>
  <c r="J14" i="42" a="1"/>
  <c r="J14" i="42" s="1"/>
  <c r="O14" i="42" a="1"/>
  <c r="O14" i="42" s="1"/>
  <c r="W14" i="42" a="1"/>
  <c r="W14" i="42" s="1"/>
  <c r="L15" i="42" a="1"/>
  <c r="L15" i="42" s="1"/>
  <c r="X15" i="42" a="1"/>
  <c r="X15" i="42" s="1"/>
  <c r="T15" i="42" a="1"/>
  <c r="T15" i="42"/>
  <c r="N15" i="42" a="1"/>
  <c r="N15" i="42" s="1"/>
  <c r="J15" i="42" a="1"/>
  <c r="J15" i="42" s="1"/>
  <c r="V15" i="42" a="1"/>
  <c r="V15" i="42" s="1"/>
  <c r="R15" i="42" a="1"/>
  <c r="R15" i="42" s="1"/>
  <c r="P15" i="42" a="1"/>
  <c r="P15" i="42" s="1"/>
  <c r="T18" i="42" a="1"/>
  <c r="T18" i="42" s="1"/>
  <c r="L18" i="42" a="1"/>
  <c r="L18" i="42" s="1"/>
  <c r="X18" i="42" a="1"/>
  <c r="X18" i="42"/>
  <c r="V18" i="42" a="1"/>
  <c r="V18" i="42" s="1"/>
  <c r="N18" i="42" a="1"/>
  <c r="N18" i="42" s="1"/>
  <c r="P18" i="42" a="1"/>
  <c r="P18" i="42" s="1"/>
  <c r="S21" i="42" a="1"/>
  <c r="S21" i="42" s="1"/>
  <c r="X21" i="42" a="1"/>
  <c r="X21" i="42" s="1"/>
  <c r="P21" i="42" a="1"/>
  <c r="P21" i="42" s="1"/>
  <c r="K21" i="42" a="1"/>
  <c r="K21" i="42" s="1"/>
  <c r="J21" i="42" a="1"/>
  <c r="J21" i="42"/>
  <c r="U21" i="42" a="1"/>
  <c r="U21" i="42" s="1"/>
  <c r="K28" i="42" a="1"/>
  <c r="K28" i="42" s="1"/>
  <c r="S28" i="42" a="1"/>
  <c r="S28" i="42" s="1"/>
  <c r="O28" i="42" a="1"/>
  <c r="O28" i="42" s="1"/>
  <c r="Y28" i="42" a="1"/>
  <c r="Y28" i="42" s="1"/>
  <c r="L5" i="45"/>
  <c r="T14" i="45"/>
  <c r="W14" i="45"/>
  <c r="X14" i="45" s="1"/>
  <c r="T10" i="45"/>
  <c r="W10" i="45"/>
  <c r="X10" i="45"/>
  <c r="P4" i="42" a="1"/>
  <c r="P4" i="42" s="1"/>
  <c r="Q6" i="42" a="1"/>
  <c r="Q6" i="42"/>
  <c r="Y6" i="42" a="1"/>
  <c r="Y6" i="42" s="1"/>
  <c r="I9" i="42"/>
  <c r="H9" i="42"/>
  <c r="L12" i="42" a="1"/>
  <c r="L12" i="42" s="1"/>
  <c r="Q14" i="42" a="1"/>
  <c r="Q14" i="42" s="1"/>
  <c r="Y14" i="42" a="1"/>
  <c r="Y14" i="42" s="1"/>
  <c r="J16" i="42" a="1"/>
  <c r="J16" i="42"/>
  <c r="I17" i="42"/>
  <c r="H17" i="42"/>
  <c r="I19" i="42"/>
  <c r="H19" i="42"/>
  <c r="M21" i="42" a="1"/>
  <c r="M21" i="42" s="1"/>
  <c r="X29" i="42" a="1"/>
  <c r="X29" i="42"/>
  <c r="S29" i="42" a="1"/>
  <c r="S29" i="42" s="1"/>
  <c r="P29" i="42" a="1"/>
  <c r="P29" i="42"/>
  <c r="K29" i="42" a="1"/>
  <c r="K29" i="42" s="1"/>
  <c r="V29" i="42" a="1"/>
  <c r="V29" i="42"/>
  <c r="R29" i="42" a="1"/>
  <c r="R29" i="42" s="1"/>
  <c r="O29" i="42" a="1"/>
  <c r="O29" i="42" s="1"/>
  <c r="T29" i="42" a="1"/>
  <c r="T29" i="42" s="1"/>
  <c r="Q29" i="42" a="1"/>
  <c r="Q29" i="42" s="1"/>
  <c r="M29" i="42" a="1"/>
  <c r="M29" i="42" s="1"/>
  <c r="Y29" i="42" a="1"/>
  <c r="Y29" i="42" s="1"/>
  <c r="U29" i="42" a="1"/>
  <c r="U29" i="42" s="1"/>
  <c r="N29" i="42" a="1"/>
  <c r="N29" i="42" s="1"/>
  <c r="J29" i="42" a="1"/>
  <c r="J29" i="42" s="1"/>
  <c r="W29" i="42" a="1"/>
  <c r="W29" i="42" s="1"/>
  <c r="H30" i="42"/>
  <c r="I30" i="42"/>
  <c r="X31" i="42" a="1"/>
  <c r="X31" i="42" s="1"/>
  <c r="U31" i="42" a="1"/>
  <c r="U31" i="42" s="1"/>
  <c r="P31" i="42" a="1"/>
  <c r="P31" i="42" s="1"/>
  <c r="M31" i="42" a="1"/>
  <c r="M31" i="42" s="1"/>
  <c r="V6" i="43" a="1"/>
  <c r="V6" i="43" s="1"/>
  <c r="N6" i="43" a="1"/>
  <c r="N6" i="43" s="1"/>
  <c r="T6" i="43" a="1"/>
  <c r="T6" i="43" s="1"/>
  <c r="P6" i="43" a="1"/>
  <c r="P6" i="43" s="1"/>
  <c r="X6" i="43" a="1"/>
  <c r="X6" i="43" s="1"/>
  <c r="O5" i="42" a="1"/>
  <c r="O5" i="42" s="1"/>
  <c r="S5" i="42" a="1"/>
  <c r="S5" i="42" s="1"/>
  <c r="Y5" i="42" a="1"/>
  <c r="Y5" i="42" s="1"/>
  <c r="K9" i="42" a="1"/>
  <c r="K9" i="42" s="1"/>
  <c r="Q9" i="42" a="1"/>
  <c r="Q9" i="42" s="1"/>
  <c r="Q13" i="42" a="1"/>
  <c r="Q13" i="42" s="1"/>
  <c r="U13" i="42" a="1"/>
  <c r="U13" i="42" s="1"/>
  <c r="Y13" i="42" a="1"/>
  <c r="Y13" i="42" s="1"/>
  <c r="T19" i="42" a="1"/>
  <c r="T19" i="42" s="1"/>
  <c r="Y19" i="42" a="1"/>
  <c r="Y19" i="42" s="1"/>
  <c r="X23" i="42" a="1"/>
  <c r="X23" i="42" s="1"/>
  <c r="X24" i="42" a="1"/>
  <c r="X24" i="42" s="1"/>
  <c r="V24" i="42" a="1"/>
  <c r="V24" i="42" s="1"/>
  <c r="T24" i="42" a="1"/>
  <c r="T24" i="42" s="1"/>
  <c r="R24" i="42" a="1"/>
  <c r="R24" i="42" s="1"/>
  <c r="P24" i="42" a="1"/>
  <c r="P24" i="42" s="1"/>
  <c r="N24" i="42" a="1"/>
  <c r="N24" i="42" s="1"/>
  <c r="Y24" i="42" a="1"/>
  <c r="Y24" i="42" s="1"/>
  <c r="Q24" i="42" a="1"/>
  <c r="Q24" i="42" s="1"/>
  <c r="L24" i="42" a="1"/>
  <c r="L24" i="42" s="1"/>
  <c r="J24" i="42" a="1"/>
  <c r="J24" i="42" s="1"/>
  <c r="O24" i="42" a="1"/>
  <c r="O24" i="42" s="1"/>
  <c r="X25" i="42" a="1"/>
  <c r="X25" i="42" s="1"/>
  <c r="X26" i="42" a="1"/>
  <c r="X26" i="42" s="1"/>
  <c r="P26" i="42" a="1"/>
  <c r="P26" i="42" s="1"/>
  <c r="M5" i="42" a="1"/>
  <c r="M5" i="42" s="1"/>
  <c r="U5" i="42" a="1"/>
  <c r="U5" i="42" s="1"/>
  <c r="O9" i="42" a="1"/>
  <c r="O9" i="42" s="1"/>
  <c r="U9" i="42" a="1"/>
  <c r="U9" i="42" s="1"/>
  <c r="W9" i="42" a="1"/>
  <c r="W9" i="42" s="1"/>
  <c r="O13" i="42" a="1"/>
  <c r="O13" i="42" s="1"/>
  <c r="S13" i="42" a="1"/>
  <c r="S13" i="42" s="1"/>
  <c r="W13" i="42" a="1"/>
  <c r="W13" i="42" s="1"/>
  <c r="M17" i="42" a="1"/>
  <c r="M17" i="42" s="1"/>
  <c r="O17" i="42" a="1"/>
  <c r="O17" i="42" s="1"/>
  <c r="W17" i="42" a="1"/>
  <c r="W17" i="42" s="1"/>
  <c r="Q19" i="42" a="1"/>
  <c r="Q19" i="42" s="1"/>
  <c r="U23" i="42" a="1"/>
  <c r="U23" i="42" s="1"/>
  <c r="N26" i="42" a="1"/>
  <c r="N26" i="42" s="1"/>
  <c r="R4" i="43" a="1"/>
  <c r="R4" i="43" s="1"/>
  <c r="V4" i="43" a="1"/>
  <c r="V4" i="43" s="1"/>
  <c r="U7" i="43" a="1"/>
  <c r="U7" i="43" s="1"/>
  <c r="Q7" i="43" a="1"/>
  <c r="Q7" i="43" s="1"/>
  <c r="S7" i="43" a="1"/>
  <c r="S7" i="43" s="1"/>
  <c r="H4" i="42"/>
  <c r="K4" i="42" a="1"/>
  <c r="K4" i="42" s="1"/>
  <c r="M4" i="42" a="1"/>
  <c r="M4" i="42" s="1"/>
  <c r="O4" i="42" a="1"/>
  <c r="O4" i="42" s="1"/>
  <c r="Q4" i="42" a="1"/>
  <c r="Q4" i="42" s="1"/>
  <c r="S4" i="42" a="1"/>
  <c r="S4" i="42" s="1"/>
  <c r="U4" i="42" a="1"/>
  <c r="U4" i="42" s="1"/>
  <c r="W4" i="42" a="1"/>
  <c r="W4" i="42" s="1"/>
  <c r="H8" i="42"/>
  <c r="K8" i="42" a="1"/>
  <c r="K8" i="42"/>
  <c r="M8" i="42" a="1"/>
  <c r="M8" i="42"/>
  <c r="O8" i="42" a="1"/>
  <c r="O8" i="42"/>
  <c r="Q8" i="42" a="1"/>
  <c r="Q8" i="42"/>
  <c r="S8" i="42" a="1"/>
  <c r="S8" i="42"/>
  <c r="U8" i="42" a="1"/>
  <c r="U8" i="42"/>
  <c r="W8" i="42" a="1"/>
  <c r="W8" i="42"/>
  <c r="H12" i="42"/>
  <c r="K12" i="42" a="1"/>
  <c r="K12" i="42" s="1"/>
  <c r="M12" i="42" a="1"/>
  <c r="M12" i="42" s="1"/>
  <c r="O12" i="42" a="1"/>
  <c r="O12" i="42" s="1"/>
  <c r="Q12" i="42" a="1"/>
  <c r="Q12" i="42" s="1"/>
  <c r="S12" i="42" a="1"/>
  <c r="S12" i="42" s="1"/>
  <c r="U12" i="42" a="1"/>
  <c r="U12" i="42" s="1"/>
  <c r="W12" i="42" a="1"/>
  <c r="W12" i="42" s="1"/>
  <c r="H16" i="42"/>
  <c r="K16" i="42" a="1"/>
  <c r="K16" i="42"/>
  <c r="M16" i="42" a="1"/>
  <c r="M16" i="42"/>
  <c r="O16" i="42" a="1"/>
  <c r="O16" i="42"/>
  <c r="Q16" i="42" a="1"/>
  <c r="Q16" i="42"/>
  <c r="S16" i="42" a="1"/>
  <c r="S16" i="42"/>
  <c r="U16" i="42" a="1"/>
  <c r="U16" i="42"/>
  <c r="W16" i="42" a="1"/>
  <c r="W16" i="42"/>
  <c r="R17" i="42" a="1"/>
  <c r="R17" i="42"/>
  <c r="U17" i="42" a="1"/>
  <c r="U17" i="42"/>
  <c r="H18" i="42"/>
  <c r="J19" i="42" a="1"/>
  <c r="J19" i="42" s="1"/>
  <c r="O19" i="42" a="1"/>
  <c r="O19" i="42" s="1"/>
  <c r="R19" i="42" a="1"/>
  <c r="R19" i="42" s="1"/>
  <c r="W19" i="42" a="1"/>
  <c r="W19" i="42" s="1"/>
  <c r="N21" i="42" a="1"/>
  <c r="N21" i="42" s="1"/>
  <c r="Q21" i="42" a="1"/>
  <c r="Q21" i="42" s="1"/>
  <c r="V21" i="42" a="1"/>
  <c r="V21" i="42" s="1"/>
  <c r="Y21" i="42" a="1"/>
  <c r="Y21" i="42" s="1"/>
  <c r="J22" i="42" a="1"/>
  <c r="J22" i="42" s="1"/>
  <c r="R22" i="42" a="1"/>
  <c r="R22" i="42" s="1"/>
  <c r="I23" i="42"/>
  <c r="K23" i="42" a="1"/>
  <c r="K23" i="42"/>
  <c r="N23" i="42" a="1"/>
  <c r="N23" i="42"/>
  <c r="S23" i="42" a="1"/>
  <c r="S23" i="42"/>
  <c r="V23" i="42" a="1"/>
  <c r="V23" i="42"/>
  <c r="S24" i="42" a="1"/>
  <c r="S24" i="42"/>
  <c r="W24" i="42" a="1"/>
  <c r="W24" i="42"/>
  <c r="K25" i="42" a="1"/>
  <c r="K25" i="42"/>
  <c r="N25" i="42" a="1"/>
  <c r="N25" i="42"/>
  <c r="R25" i="42" a="1"/>
  <c r="R25" i="42"/>
  <c r="Y25" i="42" a="1"/>
  <c r="Y25" i="42"/>
  <c r="R26" i="42" a="1"/>
  <c r="R26" i="42"/>
  <c r="V26" i="42" a="1"/>
  <c r="V26" i="42"/>
  <c r="K27" i="42" a="1"/>
  <c r="K27" i="42"/>
  <c r="O27" i="42" a="1"/>
  <c r="O27" i="42"/>
  <c r="V27" i="42" a="1"/>
  <c r="V27" i="42"/>
  <c r="T30" i="42" a="1"/>
  <c r="T30" i="42"/>
  <c r="L30" i="42" a="1"/>
  <c r="L30" i="42"/>
  <c r="N30" i="42" a="1"/>
  <c r="N30" i="42"/>
  <c r="R30" i="42" a="1"/>
  <c r="R30" i="42"/>
  <c r="K31" i="42" a="1"/>
  <c r="K31" i="42"/>
  <c r="R31" i="42" a="1"/>
  <c r="R31" i="42"/>
  <c r="V31" i="42" a="1"/>
  <c r="V31" i="42"/>
  <c r="Y31" i="42" a="1"/>
  <c r="Y31" i="42"/>
  <c r="K2" i="43" a="1"/>
  <c r="K2" i="43"/>
  <c r="O2" i="43" a="1"/>
  <c r="O2" i="43"/>
  <c r="H4" i="43"/>
  <c r="L4" i="37"/>
  <c r="L4" i="43" a="1"/>
  <c r="L4" i="43"/>
  <c r="U5" i="43" a="1"/>
  <c r="U5" i="43"/>
  <c r="R5" i="43" a="1"/>
  <c r="R5" i="43"/>
  <c r="M5" i="43" a="1"/>
  <c r="M5" i="43"/>
  <c r="J5" i="43" a="1"/>
  <c r="J5" i="43"/>
  <c r="X5" i="43" a="1"/>
  <c r="X5" i="43"/>
  <c r="T5" i="43" a="1"/>
  <c r="T5" i="43"/>
  <c r="Q5" i="43" a="1"/>
  <c r="Q5" i="43"/>
  <c r="L5" i="43" a="1"/>
  <c r="L5" i="43"/>
  <c r="V5" i="43" a="1"/>
  <c r="V5" i="43"/>
  <c r="L6" i="43" a="1"/>
  <c r="L6" i="43"/>
  <c r="I7" i="43"/>
  <c r="M7" i="37"/>
  <c r="H7" i="43"/>
  <c r="L7" i="37"/>
  <c r="N7" i="37" s="1"/>
  <c r="N7" i="43" a="1"/>
  <c r="N7" i="43" s="1"/>
  <c r="V7" i="43" a="1"/>
  <c r="V7" i="43" s="1"/>
  <c r="V11" i="43" a="1"/>
  <c r="V11" i="43" s="1"/>
  <c r="S11" i="43" a="1"/>
  <c r="S11" i="43" s="1"/>
  <c r="N11" i="43" a="1"/>
  <c r="N11" i="43"/>
  <c r="K11" i="43" a="1"/>
  <c r="K11" i="43" s="1"/>
  <c r="W11" i="43" a="1"/>
  <c r="W11" i="43"/>
  <c r="R11" i="43" a="1"/>
  <c r="R11" i="43" s="1"/>
  <c r="O11" i="43" a="1"/>
  <c r="O11" i="43" s="1"/>
  <c r="J11" i="43" a="1"/>
  <c r="J11" i="43" s="1"/>
  <c r="X11" i="43" a="1"/>
  <c r="X11" i="43" s="1"/>
  <c r="M11" i="43" a="1"/>
  <c r="M11" i="43" s="1"/>
  <c r="Q11" i="43" a="1"/>
  <c r="Q11" i="43"/>
  <c r="L11" i="43" a="1"/>
  <c r="L11" i="43" s="1"/>
  <c r="U11" i="43" a="1"/>
  <c r="U11" i="43"/>
  <c r="P11" i="43" a="1"/>
  <c r="P11" i="43" s="1"/>
  <c r="T31" i="42" a="1"/>
  <c r="T31" i="42" s="1"/>
  <c r="W31" i="42" a="1"/>
  <c r="W31" i="42" s="1"/>
  <c r="Y4" i="43" a="1"/>
  <c r="Y4" i="43" s="1"/>
  <c r="K5" i="42" a="1"/>
  <c r="K5" i="42" s="1"/>
  <c r="Q5" i="42" a="1"/>
  <c r="Q5" i="42"/>
  <c r="W5" i="42" a="1"/>
  <c r="W5" i="42" s="1"/>
  <c r="M9" i="42" a="1"/>
  <c r="M9" i="42"/>
  <c r="S9" i="42" a="1"/>
  <c r="S9" i="42" s="1"/>
  <c r="Y9" i="42" a="1"/>
  <c r="Y9" i="42" s="1"/>
  <c r="T17" i="42" a="1"/>
  <c r="T17" i="42" s="1"/>
  <c r="J31" i="42" a="1"/>
  <c r="J31" i="42" s="1"/>
  <c r="N31" i="42" a="1"/>
  <c r="N31" i="42" s="1"/>
  <c r="Q31" i="42" a="1"/>
  <c r="Q31" i="42"/>
  <c r="W24" i="43" a="1"/>
  <c r="W24" i="43" s="1"/>
  <c r="S24" i="43" a="1"/>
  <c r="S24" i="43"/>
  <c r="O24" i="43" a="1"/>
  <c r="O24" i="43" s="1"/>
  <c r="K24" i="43" a="1"/>
  <c r="K24" i="43" s="1"/>
  <c r="Y3" i="42" a="1"/>
  <c r="Y3" i="42" s="1"/>
  <c r="N3" i="42" a="1"/>
  <c r="N3" i="42" s="1"/>
  <c r="V3" i="42" a="1"/>
  <c r="V3" i="42" s="1"/>
  <c r="J5" i="42" a="1"/>
  <c r="J5" i="42"/>
  <c r="L5" i="42" a="1"/>
  <c r="L5" i="42" s="1"/>
  <c r="N5" i="42" a="1"/>
  <c r="N5" i="42"/>
  <c r="P5" i="42" a="1"/>
  <c r="P5" i="42" s="1"/>
  <c r="R5" i="42" a="1"/>
  <c r="R5" i="42" s="1"/>
  <c r="T5" i="42" a="1"/>
  <c r="T5" i="42" s="1"/>
  <c r="V5" i="42" a="1"/>
  <c r="V5" i="42" s="1"/>
  <c r="K7" i="42" a="1"/>
  <c r="K7" i="42" s="1"/>
  <c r="M7" i="42" a="1"/>
  <c r="M7" i="42"/>
  <c r="O7" i="42" a="1"/>
  <c r="O7" i="42" s="1"/>
  <c r="Q7" i="42" a="1"/>
  <c r="Q7" i="42"/>
  <c r="S7" i="42" a="1"/>
  <c r="S7" i="42" s="1"/>
  <c r="U7" i="42" a="1"/>
  <c r="U7" i="42" s="1"/>
  <c r="W7" i="42" a="1"/>
  <c r="W7" i="42" s="1"/>
  <c r="J9" i="42" a="1"/>
  <c r="J9" i="42" s="1"/>
  <c r="L9" i="42" a="1"/>
  <c r="L9" i="42" s="1"/>
  <c r="N9" i="42" a="1"/>
  <c r="N9" i="42"/>
  <c r="P9" i="42" a="1"/>
  <c r="P9" i="42" s="1"/>
  <c r="R9" i="42" a="1"/>
  <c r="R9" i="42"/>
  <c r="T9" i="42" a="1"/>
  <c r="T9" i="42" s="1"/>
  <c r="V9" i="42" a="1"/>
  <c r="V9" i="42" s="1"/>
  <c r="K11" i="42" a="1"/>
  <c r="K11" i="42" s="1"/>
  <c r="M11" i="42" a="1"/>
  <c r="M11" i="42" s="1"/>
  <c r="O11" i="42" a="1"/>
  <c r="O11" i="42" s="1"/>
  <c r="Q11" i="42" a="1"/>
  <c r="Q11" i="42"/>
  <c r="S11" i="42" a="1"/>
  <c r="S11" i="42" s="1"/>
  <c r="U11" i="42" a="1"/>
  <c r="U11" i="42"/>
  <c r="W11" i="42" a="1"/>
  <c r="W11" i="42" s="1"/>
  <c r="J13" i="42" a="1"/>
  <c r="J13" i="42" s="1"/>
  <c r="L13" i="42" a="1"/>
  <c r="L13" i="42" s="1"/>
  <c r="N13" i="42" a="1"/>
  <c r="N13" i="42" s="1"/>
  <c r="P13" i="42" a="1"/>
  <c r="P13" i="42" s="1"/>
  <c r="R13" i="42" a="1"/>
  <c r="R13" i="42"/>
  <c r="T13" i="42" a="1"/>
  <c r="T13" i="42" s="1"/>
  <c r="V13" i="42" a="1"/>
  <c r="V13" i="42"/>
  <c r="K15" i="42" a="1"/>
  <c r="K15" i="42" s="1"/>
  <c r="M15" i="42" a="1"/>
  <c r="M15" i="42" s="1"/>
  <c r="O15" i="42" a="1"/>
  <c r="O15" i="42" s="1"/>
  <c r="Q15" i="42" a="1"/>
  <c r="Q15" i="42" s="1"/>
  <c r="S15" i="42" a="1"/>
  <c r="S15" i="42" s="1"/>
  <c r="U15" i="42" a="1"/>
  <c r="U15" i="42"/>
  <c r="W15" i="42" a="1"/>
  <c r="W15" i="42" s="1"/>
  <c r="J17" i="42" a="1"/>
  <c r="J17" i="42"/>
  <c r="L17" i="42" a="1"/>
  <c r="L17" i="42" s="1"/>
  <c r="N17" i="42" a="1"/>
  <c r="N17" i="42" s="1"/>
  <c r="P17" i="42" a="1"/>
  <c r="P17" i="42"/>
  <c r="S17" i="42" a="1"/>
  <c r="S17" i="42" s="1"/>
  <c r="Y18" i="42" a="1"/>
  <c r="Y18" i="42" s="1"/>
  <c r="I18" i="42"/>
  <c r="M19" i="42" a="1"/>
  <c r="M19" i="42"/>
  <c r="P19" i="42" a="1"/>
  <c r="P19" i="42" s="1"/>
  <c r="U19" i="42" a="1"/>
  <c r="U19" i="42"/>
  <c r="X20" i="42" a="1"/>
  <c r="X20" i="42" s="1"/>
  <c r="V20" i="42" a="1"/>
  <c r="V20" i="42" s="1"/>
  <c r="T20" i="42" a="1"/>
  <c r="T20" i="42" s="1"/>
  <c r="R20" i="42" a="1"/>
  <c r="R20" i="42" s="1"/>
  <c r="P20" i="42" a="1"/>
  <c r="P20" i="42" s="1"/>
  <c r="N20" i="42" a="1"/>
  <c r="N20" i="42" s="1"/>
  <c r="L20" i="42" a="1"/>
  <c r="L20" i="42" s="1"/>
  <c r="J20" i="42" a="1"/>
  <c r="J20" i="42" s="1"/>
  <c r="Q20" i="42" a="1"/>
  <c r="Q20" i="42" s="1"/>
  <c r="Y20" i="42" a="1"/>
  <c r="Y20" i="42" s="1"/>
  <c r="L21" i="42" a="1"/>
  <c r="L21" i="42" s="1"/>
  <c r="O21" i="42" a="1"/>
  <c r="O21" i="42" s="1"/>
  <c r="T21" i="42" a="1"/>
  <c r="T21" i="42" s="1"/>
  <c r="P22" i="42" a="1"/>
  <c r="P22" i="42" s="1"/>
  <c r="H23" i="42"/>
  <c r="L23" i="42" a="1"/>
  <c r="L23" i="42"/>
  <c r="Q23" i="42" a="1"/>
  <c r="Q23" i="42"/>
  <c r="T23" i="42" a="1"/>
  <c r="T23" i="42"/>
  <c r="M24" i="42" a="1"/>
  <c r="M24" i="42"/>
  <c r="W25" i="42" a="1"/>
  <c r="W25" i="42"/>
  <c r="T25" i="42" a="1"/>
  <c r="T25" i="42"/>
  <c r="O25" i="42" a="1"/>
  <c r="O25" i="42"/>
  <c r="L25" i="42" a="1"/>
  <c r="L25" i="42"/>
  <c r="S25" i="42" a="1"/>
  <c r="S25" i="42"/>
  <c r="V25" i="42" a="1"/>
  <c r="V25" i="42"/>
  <c r="H26" i="42"/>
  <c r="L26" i="42" a="1"/>
  <c r="L26" i="42" s="1"/>
  <c r="I27" i="42"/>
  <c r="H27" i="42"/>
  <c r="P27" i="42" a="1"/>
  <c r="P27" i="42" s="1"/>
  <c r="S27" i="42" a="1"/>
  <c r="S27" i="42" s="1"/>
  <c r="X28" i="42" a="1"/>
  <c r="X28" i="42" s="1"/>
  <c r="V28" i="42" a="1"/>
  <c r="V28" i="42" s="1"/>
  <c r="T28" i="42" a="1"/>
  <c r="T28" i="42" s="1"/>
  <c r="R28" i="42" a="1"/>
  <c r="R28" i="42" s="1"/>
  <c r="P28" i="42" a="1"/>
  <c r="P28" i="42" s="1"/>
  <c r="N28" i="42" a="1"/>
  <c r="N28" i="42" s="1"/>
  <c r="L28" i="42" a="1"/>
  <c r="L28" i="42" s="1"/>
  <c r="J28" i="42" a="1"/>
  <c r="J28" i="42" s="1"/>
  <c r="U28" i="42" a="1"/>
  <c r="U28" i="42" s="1"/>
  <c r="M28" i="42" a="1"/>
  <c r="M28" i="42" s="1"/>
  <c r="W28" i="42" a="1"/>
  <c r="W28" i="42" s="1"/>
  <c r="V30" i="42" a="1"/>
  <c r="V30" i="42" s="1"/>
  <c r="I31" i="42"/>
  <c r="L31" i="42" a="1"/>
  <c r="L31" i="42"/>
  <c r="O31" i="42" a="1"/>
  <c r="O31" i="42"/>
  <c r="S31" i="42" a="1"/>
  <c r="S31" i="42"/>
  <c r="S2" i="43" a="1"/>
  <c r="S2" i="43"/>
  <c r="I4" i="43"/>
  <c r="M4" i="37"/>
  <c r="T4" i="43" a="1"/>
  <c r="T4" i="43"/>
  <c r="N5" i="43" a="1"/>
  <c r="N5" i="43"/>
  <c r="S5" i="43" a="1"/>
  <c r="S5" i="43"/>
  <c r="W5" i="43" a="1"/>
  <c r="W5" i="43"/>
  <c r="R6" i="43" a="1"/>
  <c r="R6" i="43"/>
  <c r="Y7" i="43" a="1"/>
  <c r="Y7" i="43"/>
  <c r="U9" i="43" a="1"/>
  <c r="U9" i="43"/>
  <c r="X9" i="43" a="1"/>
  <c r="X9" i="43"/>
  <c r="S9" i="43" a="1"/>
  <c r="S9" i="43"/>
  <c r="L9" i="43" a="1"/>
  <c r="L9" i="43"/>
  <c r="W9" i="43" a="1"/>
  <c r="W9" i="43"/>
  <c r="R9" i="43" a="1"/>
  <c r="R9" i="43"/>
  <c r="O9" i="43" a="1"/>
  <c r="O9" i="43"/>
  <c r="K9" i="43" a="1"/>
  <c r="K9" i="43"/>
  <c r="J9" i="43" a="1"/>
  <c r="J9" i="43" s="1"/>
  <c r="V10" i="43" a="1"/>
  <c r="V10" i="43"/>
  <c r="N10" i="43" a="1"/>
  <c r="N10" i="43" s="1"/>
  <c r="P10" i="43" a="1"/>
  <c r="P10" i="43" s="1"/>
  <c r="T10" i="43" a="1"/>
  <c r="T10" i="43" s="1"/>
  <c r="X10" i="43" a="1"/>
  <c r="X10" i="43" s="1"/>
  <c r="T21" i="43" a="1"/>
  <c r="T21" i="43" s="1"/>
  <c r="L21" i="43" a="1"/>
  <c r="L21" i="43" s="1"/>
  <c r="X21" i="43" a="1"/>
  <c r="X21" i="43" s="1"/>
  <c r="J21" i="43" a="1"/>
  <c r="J21" i="43" s="1"/>
  <c r="P21" i="43" a="1"/>
  <c r="P21" i="43" s="1"/>
  <c r="V21" i="43" a="1"/>
  <c r="V21" i="43" s="1"/>
  <c r="R21" i="43" a="1"/>
  <c r="R21" i="43" s="1"/>
  <c r="O13" i="43" a="1"/>
  <c r="O13" i="43" s="1"/>
  <c r="T13" i="43" a="1"/>
  <c r="T13" i="43" s="1"/>
  <c r="X14" i="43" a="1"/>
  <c r="X14" i="43" s="1"/>
  <c r="P14" i="43" a="1"/>
  <c r="P14" i="43" s="1"/>
  <c r="L14" i="43" a="1"/>
  <c r="L14" i="43" s="1"/>
  <c r="T14" i="43" a="1"/>
  <c r="T14" i="43" s="1"/>
  <c r="X16" i="43" a="1"/>
  <c r="X16" i="43" s="1"/>
  <c r="V16" i="43" a="1"/>
  <c r="V16" i="43" s="1"/>
  <c r="T16" i="43" a="1"/>
  <c r="T16" i="43" s="1"/>
  <c r="R16" i="43" a="1"/>
  <c r="R16" i="43" s="1"/>
  <c r="P16" i="43" a="1"/>
  <c r="P16" i="43" s="1"/>
  <c r="N16" i="43" a="1"/>
  <c r="N16" i="43" s="1"/>
  <c r="L16" i="43" a="1"/>
  <c r="L16" i="43" s="1"/>
  <c r="J16" i="43" a="1"/>
  <c r="J16" i="43" s="1"/>
  <c r="S16" i="43" a="1"/>
  <c r="S16" i="43" s="1"/>
  <c r="K16" i="43" a="1"/>
  <c r="K16" i="43" s="1"/>
  <c r="U16" i="43" a="1"/>
  <c r="U16" i="43" s="1"/>
  <c r="M16" i="43" a="1"/>
  <c r="M16" i="43" s="1"/>
  <c r="W16" i="43" a="1"/>
  <c r="W16" i="43" s="1"/>
  <c r="O16" i="43" a="1"/>
  <c r="O16" i="43" s="1"/>
  <c r="Q16" i="43" a="1"/>
  <c r="Q16" i="43" s="1"/>
  <c r="T18" i="43" a="1"/>
  <c r="T18" i="43" s="1"/>
  <c r="L18" i="43" a="1"/>
  <c r="L18" i="43" s="1"/>
  <c r="V18" i="43" a="1"/>
  <c r="V18" i="43" s="1"/>
  <c r="N18" i="43" a="1"/>
  <c r="N18" i="43" s="1"/>
  <c r="X18" i="43" a="1"/>
  <c r="X18" i="43" s="1"/>
  <c r="J20" i="43" a="1"/>
  <c r="J20" i="43" s="1"/>
  <c r="Y20" i="43" a="1"/>
  <c r="Y20" i="43" s="1"/>
  <c r="K18" i="42" a="1"/>
  <c r="K18" i="42" s="1"/>
  <c r="M18" i="42" a="1"/>
  <c r="M18" i="42" s="1"/>
  <c r="O18" i="42" a="1"/>
  <c r="O18" i="42" s="1"/>
  <c r="Q18" i="42" a="1"/>
  <c r="Q18" i="42" s="1"/>
  <c r="S18" i="42" a="1"/>
  <c r="S18" i="42" s="1"/>
  <c r="U18" i="42" a="1"/>
  <c r="U18" i="42" s="1"/>
  <c r="W18" i="42" a="1"/>
  <c r="W18" i="42" s="1"/>
  <c r="K22" i="42" a="1"/>
  <c r="K22" i="42" s="1"/>
  <c r="M22" i="42" a="1"/>
  <c r="M22" i="42" s="1"/>
  <c r="O22" i="42" a="1"/>
  <c r="O22" i="42" s="1"/>
  <c r="Q22" i="42" a="1"/>
  <c r="Q22" i="42" s="1"/>
  <c r="S22" i="42" a="1"/>
  <c r="S22" i="42" s="1"/>
  <c r="U22" i="42" a="1"/>
  <c r="U22" i="42" s="1"/>
  <c r="W22" i="42" a="1"/>
  <c r="W22" i="42" s="1"/>
  <c r="L27" i="42" a="1"/>
  <c r="L27" i="42" s="1"/>
  <c r="Q27" i="42" a="1"/>
  <c r="Q27" i="42" s="1"/>
  <c r="T27" i="42" a="1"/>
  <c r="T27" i="42" s="1"/>
  <c r="Y30" i="42" a="1"/>
  <c r="Y30" i="42" s="1"/>
  <c r="X2" i="43" a="1"/>
  <c r="X2" i="43" s="1"/>
  <c r="V2" i="43" a="1"/>
  <c r="V2" i="43" s="1"/>
  <c r="H2" i="43"/>
  <c r="L2" i="37" s="1"/>
  <c r="T2" i="43" a="1"/>
  <c r="T2" i="43"/>
  <c r="R2" i="43" a="1"/>
  <c r="R2" i="43"/>
  <c r="P2" i="43" a="1"/>
  <c r="P2" i="43"/>
  <c r="N2" i="43" a="1"/>
  <c r="N2" i="43"/>
  <c r="L2" i="43" a="1"/>
  <c r="L2" i="43"/>
  <c r="J2" i="43" a="1"/>
  <c r="J2" i="43"/>
  <c r="Q2" i="43" a="1"/>
  <c r="Q2" i="43"/>
  <c r="Y2" i="43" a="1"/>
  <c r="Y2" i="43"/>
  <c r="Y6" i="43" a="1"/>
  <c r="Y6" i="43"/>
  <c r="W7" i="43" a="1"/>
  <c r="W7" i="43"/>
  <c r="R7" i="43" a="1"/>
  <c r="R7" i="43"/>
  <c r="O7" i="43" a="1"/>
  <c r="O7" i="43"/>
  <c r="J7" i="43" a="1"/>
  <c r="J7" i="43"/>
  <c r="M7" i="43" a="1"/>
  <c r="M7" i="43"/>
  <c r="T7" i="43" a="1"/>
  <c r="T7" i="43"/>
  <c r="X7" i="43" a="1"/>
  <c r="X7" i="43"/>
  <c r="X8" i="43" a="1"/>
  <c r="X8" i="43"/>
  <c r="V8" i="43" a="1"/>
  <c r="V8" i="43"/>
  <c r="T8" i="43" a="1"/>
  <c r="T8" i="43"/>
  <c r="R8" i="43" a="1"/>
  <c r="R8" i="43"/>
  <c r="P8" i="43" a="1"/>
  <c r="P8" i="43"/>
  <c r="N8" i="43" a="1"/>
  <c r="N8" i="43"/>
  <c r="L8" i="43" a="1"/>
  <c r="L8" i="43"/>
  <c r="J8" i="43" a="1"/>
  <c r="J8" i="43"/>
  <c r="S8" i="43" a="1"/>
  <c r="S8" i="43"/>
  <c r="K8" i="43" a="1"/>
  <c r="K8" i="43"/>
  <c r="W8" i="43" a="1"/>
  <c r="W8" i="43"/>
  <c r="Y10" i="43" a="1"/>
  <c r="Y10" i="43"/>
  <c r="X12" i="43" a="1"/>
  <c r="X12" i="43"/>
  <c r="V12" i="43" a="1"/>
  <c r="V12" i="43"/>
  <c r="T12" i="43" a="1"/>
  <c r="T12" i="43"/>
  <c r="R12" i="43" a="1"/>
  <c r="R12" i="43"/>
  <c r="P12" i="43" a="1"/>
  <c r="P12" i="43"/>
  <c r="N12" i="43" a="1"/>
  <c r="N12" i="43"/>
  <c r="L12" i="43" a="1"/>
  <c r="L12" i="43"/>
  <c r="J12" i="43" a="1"/>
  <c r="J12" i="43"/>
  <c r="W12" i="43" a="1"/>
  <c r="W12" i="43"/>
  <c r="O12" i="43" a="1"/>
  <c r="O12" i="43"/>
  <c r="S12" i="43" a="1"/>
  <c r="S12" i="43"/>
  <c r="K12" i="43" a="1"/>
  <c r="K12" i="43"/>
  <c r="Y12" i="43" a="1"/>
  <c r="Y12" i="43"/>
  <c r="K13" i="43" a="1"/>
  <c r="K13" i="43"/>
  <c r="P13" i="43" a="1"/>
  <c r="P13" i="43"/>
  <c r="U15" i="43" a="1"/>
  <c r="U15" i="43"/>
  <c r="Y17" i="43" a="1"/>
  <c r="Y17" i="43"/>
  <c r="P18" i="43" a="1"/>
  <c r="P18" i="43"/>
  <c r="M8" i="43" a="1"/>
  <c r="M8" i="43"/>
  <c r="Y9" i="43" a="1"/>
  <c r="Y9" i="43"/>
  <c r="R10" i="43" a="1"/>
  <c r="R10" i="43"/>
  <c r="L13" i="43" a="1"/>
  <c r="L13" i="43"/>
  <c r="Y14" i="43" a="1"/>
  <c r="Y14" i="43"/>
  <c r="M15" i="43" a="1"/>
  <c r="M15" i="43"/>
  <c r="X17" i="43" a="1"/>
  <c r="X17" i="43"/>
  <c r="S17" i="43" a="1"/>
  <c r="S17" i="43"/>
  <c r="P17" i="43" a="1"/>
  <c r="P17" i="43"/>
  <c r="K17" i="43" a="1"/>
  <c r="K17" i="43"/>
  <c r="U17" i="43" a="1"/>
  <c r="U17" i="43"/>
  <c r="R17" i="43" a="1"/>
  <c r="R17" i="43"/>
  <c r="M17" i="43" a="1"/>
  <c r="M17" i="43"/>
  <c r="J17" i="43" a="1"/>
  <c r="J17" i="43"/>
  <c r="T17" i="43" a="1"/>
  <c r="T17" i="43"/>
  <c r="X19" i="43" a="1"/>
  <c r="X19" i="43"/>
  <c r="Y19" i="43" a="1"/>
  <c r="Y19" i="43" s="1"/>
  <c r="V19" i="43" a="1"/>
  <c r="V19" i="43"/>
  <c r="S19" i="43" a="1"/>
  <c r="S19" i="43" s="1"/>
  <c r="N19" i="43" a="1"/>
  <c r="N19" i="43" s="1"/>
  <c r="K19" i="43" a="1"/>
  <c r="K19" i="43" s="1"/>
  <c r="U19" i="43" a="1"/>
  <c r="U19" i="43" s="1"/>
  <c r="P19" i="43" a="1"/>
  <c r="P19" i="43" s="1"/>
  <c r="M19" i="43" a="1"/>
  <c r="M19" i="43" s="1"/>
  <c r="W19" i="43" a="1"/>
  <c r="W19" i="43" s="1"/>
  <c r="R19" i="43" a="1"/>
  <c r="R19" i="43" s="1"/>
  <c r="O19" i="43" a="1"/>
  <c r="O19" i="43" s="1"/>
  <c r="J19" i="43" a="1"/>
  <c r="J19" i="43" s="1"/>
  <c r="T19" i="43" a="1"/>
  <c r="T19" i="43" s="1"/>
  <c r="V20" i="43" a="1"/>
  <c r="V20" i="43" s="1"/>
  <c r="X22" i="43" a="1"/>
  <c r="X22" i="43" s="1"/>
  <c r="T22" i="43" a="1"/>
  <c r="T22" i="43" s="1"/>
  <c r="P22" i="43" a="1"/>
  <c r="P22" i="43" s="1"/>
  <c r="V22" i="43" a="1"/>
  <c r="V22" i="43" s="1"/>
  <c r="J22" i="43" a="1"/>
  <c r="J22" i="43" s="1"/>
  <c r="N22" i="43" a="1"/>
  <c r="N22" i="43" s="1"/>
  <c r="I23" i="43"/>
  <c r="M23" i="37" s="1"/>
  <c r="H23" i="43"/>
  <c r="L23" i="37" s="1"/>
  <c r="H10" i="43"/>
  <c r="L10" i="37"/>
  <c r="N13" i="43" a="1"/>
  <c r="N13" i="43"/>
  <c r="Q13" i="43" a="1"/>
  <c r="Q13" i="43"/>
  <c r="V13" i="43" a="1"/>
  <c r="V13" i="43"/>
  <c r="Y13" i="43" a="1"/>
  <c r="Y13" i="43"/>
  <c r="J14" i="43" a="1"/>
  <c r="J14" i="43"/>
  <c r="R14" i="43" a="1"/>
  <c r="R14" i="43"/>
  <c r="I15" i="43"/>
  <c r="M15" i="37"/>
  <c r="K15" i="43" a="1"/>
  <c r="K15" i="43"/>
  <c r="N15" i="43" a="1"/>
  <c r="N15" i="43"/>
  <c r="S15" i="43" a="1"/>
  <c r="S15" i="43"/>
  <c r="V15" i="43" a="1"/>
  <c r="V15" i="43"/>
  <c r="H18" i="43"/>
  <c r="L18" i="37"/>
  <c r="O20" i="43" a="1"/>
  <c r="O20" i="43"/>
  <c r="R20" i="43" a="1"/>
  <c r="R20" i="43"/>
  <c r="X23" i="43" a="1"/>
  <c r="X23" i="43"/>
  <c r="V23" i="43" a="1"/>
  <c r="V23" i="43"/>
  <c r="T23" i="43" a="1"/>
  <c r="T23" i="43" s="1"/>
  <c r="R23" i="43" a="1"/>
  <c r="R23" i="43"/>
  <c r="P23" i="43" a="1"/>
  <c r="P23" i="43" s="1"/>
  <c r="N23" i="43" a="1"/>
  <c r="N23" i="43"/>
  <c r="L23" i="43" a="1"/>
  <c r="L23" i="43" s="1"/>
  <c r="J23" i="43" a="1"/>
  <c r="J23" i="43"/>
  <c r="W23" i="43" a="1"/>
  <c r="W23" i="43" s="1"/>
  <c r="S23" i="43" a="1"/>
  <c r="S23" i="43" s="1"/>
  <c r="O23" i="43" a="1"/>
  <c r="O23" i="43" s="1"/>
  <c r="K23" i="43" a="1"/>
  <c r="K23" i="43" s="1"/>
  <c r="Q23" i="43" a="1"/>
  <c r="Q23" i="43" s="1"/>
  <c r="Y23" i="43" a="1"/>
  <c r="Y23" i="43" s="1"/>
  <c r="U25" i="43" a="1"/>
  <c r="U25" i="43" s="1"/>
  <c r="P25" i="43" a="1"/>
  <c r="P25" i="43" s="1"/>
  <c r="L25" i="43" a="1"/>
  <c r="L25" i="43" s="1"/>
  <c r="J25" i="43" a="1"/>
  <c r="J25" i="43" s="1"/>
  <c r="L15" i="43" a="1"/>
  <c r="L15" i="43" s="1"/>
  <c r="Q15" i="43" a="1"/>
  <c r="Q15" i="43" s="1"/>
  <c r="T15" i="43" a="1"/>
  <c r="T15" i="43" s="1"/>
  <c r="Y15" i="43" a="1"/>
  <c r="Y15" i="43" s="1"/>
  <c r="Y18" i="43" a="1"/>
  <c r="Y18" i="43" s="1"/>
  <c r="X20" i="43" a="1"/>
  <c r="X20" i="43" s="1"/>
  <c r="S20" i="43" a="1"/>
  <c r="S20" i="43" s="1"/>
  <c r="P20" i="43" a="1"/>
  <c r="P20" i="43" s="1"/>
  <c r="K20" i="43" a="1"/>
  <c r="K20" i="43" s="1"/>
  <c r="L20" i="43" a="1"/>
  <c r="L20" i="43" s="1"/>
  <c r="W20" i="43" a="1"/>
  <c r="W20" i="43" s="1"/>
  <c r="H21" i="43"/>
  <c r="L21" i="37" s="1"/>
  <c r="I21" i="43"/>
  <c r="M21" i="37"/>
  <c r="Y22" i="43" a="1"/>
  <c r="Y22" i="43"/>
  <c r="N25" i="43" a="1"/>
  <c r="N25" i="43"/>
  <c r="K26" i="42" a="1"/>
  <c r="K26" i="42"/>
  <c r="M26" i="42" a="1"/>
  <c r="M26" i="42"/>
  <c r="O26" i="42" a="1"/>
  <c r="O26" i="42"/>
  <c r="Q26" i="42" a="1"/>
  <c r="Q26" i="42"/>
  <c r="S26" i="42" a="1"/>
  <c r="S26" i="42"/>
  <c r="U26" i="42" a="1"/>
  <c r="U26" i="42"/>
  <c r="W26" i="42" a="1"/>
  <c r="W26" i="42"/>
  <c r="K30" i="42" a="1"/>
  <c r="K30" i="42"/>
  <c r="M30" i="42" a="1"/>
  <c r="M30" i="42"/>
  <c r="O30" i="42" a="1"/>
  <c r="O30" i="42"/>
  <c r="Q30" i="42" a="1"/>
  <c r="Q30" i="42"/>
  <c r="S30" i="42" a="1"/>
  <c r="S30" i="42"/>
  <c r="U30" i="42" a="1"/>
  <c r="U30" i="42"/>
  <c r="W30" i="42" a="1"/>
  <c r="W30" i="42"/>
  <c r="X4" i="43" a="1"/>
  <c r="X4" i="43"/>
  <c r="K4" i="43" a="1"/>
  <c r="K4" i="43"/>
  <c r="M4" i="43" a="1"/>
  <c r="M4" i="43"/>
  <c r="O4" i="43" a="1"/>
  <c r="O4" i="43"/>
  <c r="Q4" i="43" a="1"/>
  <c r="Q4" i="43"/>
  <c r="S4" i="43" a="1"/>
  <c r="S4" i="43" s="1"/>
  <c r="U4" i="43" a="1"/>
  <c r="U4" i="43"/>
  <c r="W4" i="43" a="1"/>
  <c r="W4" i="43" s="1"/>
  <c r="H6" i="43"/>
  <c r="L6" i="37" s="1"/>
  <c r="N9" i="43" a="1"/>
  <c r="N9" i="43" s="1"/>
  <c r="Q9" i="43" a="1"/>
  <c r="Q9" i="43" s="1"/>
  <c r="V9" i="43" a="1"/>
  <c r="V9" i="43" s="1"/>
  <c r="J10" i="43" a="1"/>
  <c r="J10" i="43" s="1"/>
  <c r="I11" i="43"/>
  <c r="M11" i="37" s="1"/>
  <c r="J13" i="43" a="1"/>
  <c r="J13" i="43" s="1"/>
  <c r="M13" i="43" a="1"/>
  <c r="M13" i="43" s="1"/>
  <c r="R13" i="43" a="1"/>
  <c r="R13" i="43" s="1"/>
  <c r="H14" i="43"/>
  <c r="L14" i="37" s="1"/>
  <c r="N14" i="43" a="1"/>
  <c r="N14" i="43"/>
  <c r="J15" i="43" a="1"/>
  <c r="J15" i="43"/>
  <c r="O15" i="43" a="1"/>
  <c r="O15" i="43"/>
  <c r="R15" i="43" a="1"/>
  <c r="R15" i="43"/>
  <c r="N17" i="43" a="1"/>
  <c r="N17" i="43" s="1"/>
  <c r="Q17" i="43" a="1"/>
  <c r="Q17" i="43"/>
  <c r="V17" i="43" a="1"/>
  <c r="V17" i="43" s="1"/>
  <c r="J18" i="43" a="1"/>
  <c r="J18" i="43"/>
  <c r="I19" i="43"/>
  <c r="M19" i="37" s="1"/>
  <c r="M20" i="43" a="1"/>
  <c r="M20" i="43"/>
  <c r="Q20" i="43" a="1"/>
  <c r="Q20" i="43" s="1"/>
  <c r="T20" i="43" a="1"/>
  <c r="T20" i="43"/>
  <c r="M23" i="43" a="1"/>
  <c r="M23" i="43" s="1"/>
  <c r="U23" i="43" a="1"/>
  <c r="U23" i="43" s="1"/>
  <c r="X27" i="43" a="1"/>
  <c r="X27" i="43" s="1"/>
  <c r="S27" i="43" a="1"/>
  <c r="S27" i="43" s="1"/>
  <c r="P27" i="43" a="1"/>
  <c r="P27" i="43" s="1"/>
  <c r="K27" i="43" a="1"/>
  <c r="K27" i="43" s="1"/>
  <c r="U27" i="43" a="1"/>
  <c r="U27" i="43" s="1"/>
  <c r="R27" i="43" a="1"/>
  <c r="R27" i="43" s="1"/>
  <c r="M27" i="43" a="1"/>
  <c r="M27" i="43" s="1"/>
  <c r="J27" i="43" a="1"/>
  <c r="J27" i="43" s="1"/>
  <c r="W27" i="43" a="1"/>
  <c r="W27" i="43" s="1"/>
  <c r="Y27" i="43" a="1"/>
  <c r="Y27" i="43" s="1"/>
  <c r="L27" i="43" a="1"/>
  <c r="L27" i="43" s="1"/>
  <c r="V27" i="43" a="1"/>
  <c r="V27" i="43" s="1"/>
  <c r="Q27" i="43" a="1"/>
  <c r="Q27" i="43" s="1"/>
  <c r="T27" i="43" a="1"/>
  <c r="T27" i="43" s="1"/>
  <c r="O27" i="43" a="1"/>
  <c r="O27" i="43" s="1"/>
  <c r="I29" i="43"/>
  <c r="M29" i="37" s="1"/>
  <c r="H29" i="43"/>
  <c r="L29" i="37" s="1"/>
  <c r="I26" i="43"/>
  <c r="M26" i="37" s="1"/>
  <c r="U30" i="43" a="1"/>
  <c r="U30" i="43" s="1"/>
  <c r="M30" i="43" a="1"/>
  <c r="M30" i="43" s="1"/>
  <c r="Y25" i="43" a="1"/>
  <c r="Y25" i="43" s="1"/>
  <c r="X26" i="43" a="1"/>
  <c r="X26" i="43" s="1"/>
  <c r="V26" i="43" a="1"/>
  <c r="V26" i="43" s="1"/>
  <c r="T26" i="43" a="1"/>
  <c r="T26" i="43" s="1"/>
  <c r="R26" i="43" a="1"/>
  <c r="R26" i="43" s="1"/>
  <c r="P26" i="43" a="1"/>
  <c r="P26" i="43" s="1"/>
  <c r="N26" i="43" a="1"/>
  <c r="N26" i="43" s="1"/>
  <c r="L26" i="43" a="1"/>
  <c r="L26" i="43" s="1"/>
  <c r="J26" i="43" a="1"/>
  <c r="J26" i="43" s="1"/>
  <c r="U26" i="43" a="1"/>
  <c r="U26" i="43" s="1"/>
  <c r="M26" i="43" a="1"/>
  <c r="M26" i="43" s="1"/>
  <c r="W26" i="43" a="1"/>
  <c r="W26" i="43" s="1"/>
  <c r="O26" i="43" a="1"/>
  <c r="O26" i="43" s="1"/>
  <c r="H26" i="43"/>
  <c r="L26" i="37" s="1"/>
  <c r="N26" i="37" s="1"/>
  <c r="Y26" i="43" a="1"/>
  <c r="Y26" i="43"/>
  <c r="T28" i="43" a="1"/>
  <c r="T28" i="43"/>
  <c r="L28" i="43" a="1"/>
  <c r="L28" i="43"/>
  <c r="V28" i="43" a="1"/>
  <c r="V28" i="43"/>
  <c r="N28" i="43" a="1"/>
  <c r="N28" i="43"/>
  <c r="X28" i="43" a="1"/>
  <c r="X28" i="43"/>
  <c r="P28" i="43" a="1"/>
  <c r="P28" i="43"/>
  <c r="J28" i="43" a="1"/>
  <c r="J28" i="43"/>
  <c r="W30" i="43" a="1"/>
  <c r="W30" i="43"/>
  <c r="K6" i="43" a="1"/>
  <c r="K6" i="43"/>
  <c r="M6" i="43" a="1"/>
  <c r="M6" i="43"/>
  <c r="O6" i="43" a="1"/>
  <c r="O6" i="43"/>
  <c r="Q6" i="43" a="1"/>
  <c r="Q6" i="43"/>
  <c r="S6" i="43" a="1"/>
  <c r="S6" i="43"/>
  <c r="U6" i="43" a="1"/>
  <c r="U6" i="43"/>
  <c r="W6" i="43" a="1"/>
  <c r="W6" i="43"/>
  <c r="K10" i="43" a="1"/>
  <c r="K10" i="43"/>
  <c r="M10" i="43" a="1"/>
  <c r="M10" i="43"/>
  <c r="O10" i="43" a="1"/>
  <c r="O10" i="43"/>
  <c r="Q10" i="43" a="1"/>
  <c r="Q10" i="43"/>
  <c r="S10" i="43" a="1"/>
  <c r="S10" i="43"/>
  <c r="U10" i="43" a="1"/>
  <c r="U10" i="43"/>
  <c r="W10" i="43" a="1"/>
  <c r="W10" i="43"/>
  <c r="K14" i="43" a="1"/>
  <c r="K14" i="43"/>
  <c r="M14" i="43" a="1"/>
  <c r="M14" i="43"/>
  <c r="O14" i="43" a="1"/>
  <c r="O14" i="43"/>
  <c r="Q14" i="43" a="1"/>
  <c r="Q14" i="43"/>
  <c r="S14" i="43" a="1"/>
  <c r="S14" i="43"/>
  <c r="U14" i="43" a="1"/>
  <c r="U14" i="43"/>
  <c r="W14" i="43" a="1"/>
  <c r="W14" i="43"/>
  <c r="K18" i="43" a="1"/>
  <c r="K18" i="43"/>
  <c r="M18" i="43" a="1"/>
  <c r="M18" i="43"/>
  <c r="O18" i="43" a="1"/>
  <c r="O18" i="43" s="1"/>
  <c r="Q18" i="43" a="1"/>
  <c r="Q18" i="43"/>
  <c r="S18" i="43" a="1"/>
  <c r="S18" i="43" s="1"/>
  <c r="U18" i="43" a="1"/>
  <c r="U18" i="43"/>
  <c r="W18" i="43" a="1"/>
  <c r="W18" i="43" s="1"/>
  <c r="Y21" i="43" a="1"/>
  <c r="Y21" i="43" s="1"/>
  <c r="I22" i="43"/>
  <c r="M22" i="37" s="1"/>
  <c r="H22" i="43"/>
  <c r="L22" i="37"/>
  <c r="N22" i="37" s="1"/>
  <c r="X24" i="43" a="1"/>
  <c r="X24" i="43"/>
  <c r="V24" i="43" a="1"/>
  <c r="V24" i="43" s="1"/>
  <c r="T24" i="43" a="1"/>
  <c r="T24" i="43"/>
  <c r="R24" i="43" a="1"/>
  <c r="R24" i="43" s="1"/>
  <c r="P24" i="43" a="1"/>
  <c r="P24" i="43"/>
  <c r="N24" i="43" a="1"/>
  <c r="N24" i="43" s="1"/>
  <c r="L24" i="43" a="1"/>
  <c r="L24" i="43"/>
  <c r="J24" i="43" a="1"/>
  <c r="J24" i="43" s="1"/>
  <c r="M24" i="43" a="1"/>
  <c r="M24" i="43"/>
  <c r="Q24" i="43" a="1"/>
  <c r="Q24" i="43"/>
  <c r="U24" i="43" a="1"/>
  <c r="U24" i="43" s="1"/>
  <c r="Y24" i="43" a="1"/>
  <c r="Y24" i="43" s="1"/>
  <c r="R25" i="43" a="1"/>
  <c r="R25" i="43" s="1"/>
  <c r="K26" i="43" a="1"/>
  <c r="K26" i="43" s="1"/>
  <c r="O30" i="43" a="1"/>
  <c r="O30" i="43" s="1"/>
  <c r="Y31" i="43" a="1"/>
  <c r="Y31" i="43" s="1"/>
  <c r="U31" i="43" a="1"/>
  <c r="U31" i="43" s="1"/>
  <c r="Q31" i="43" a="1"/>
  <c r="Q31" i="43" s="1"/>
  <c r="K31" i="43" a="1"/>
  <c r="K31" i="43" s="1"/>
  <c r="J31" i="43" a="1"/>
  <c r="J31" i="43" s="1"/>
  <c r="L29" i="43" a="1"/>
  <c r="L29" i="43" s="1"/>
  <c r="Q29" i="43" a="1"/>
  <c r="Q29" i="43" s="1"/>
  <c r="T29" i="43" a="1"/>
  <c r="T29" i="43" s="1"/>
  <c r="Y29" i="43" a="1"/>
  <c r="Y29" i="43" s="1"/>
  <c r="K22" i="43" a="1"/>
  <c r="K22" i="43" s="1"/>
  <c r="M22" i="43" a="1"/>
  <c r="M22" i="43" s="1"/>
  <c r="O22" i="43" a="1"/>
  <c r="O22" i="43" s="1"/>
  <c r="Q22" i="43" a="1"/>
  <c r="Q22" i="43" s="1"/>
  <c r="S22" i="43" a="1"/>
  <c r="S22" i="43" s="1"/>
  <c r="U22" i="43" a="1"/>
  <c r="U22" i="43" s="1"/>
  <c r="W22" i="43" a="1"/>
  <c r="W22" i="43" s="1"/>
  <c r="S25" i="43" a="1"/>
  <c r="S25" i="43" s="1"/>
  <c r="V25" i="43" a="1"/>
  <c r="V25" i="43" s="1"/>
  <c r="H28" i="43"/>
  <c r="L28" i="37" s="1"/>
  <c r="J29" i="43" a="1"/>
  <c r="J29" i="43"/>
  <c r="O29" i="43" a="1"/>
  <c r="O29" i="43"/>
  <c r="R29" i="43" a="1"/>
  <c r="R29" i="43"/>
  <c r="W29" i="43" a="1"/>
  <c r="W29" i="43"/>
  <c r="K30" i="43" a="1"/>
  <c r="K30" i="43"/>
  <c r="X31" i="43" a="1"/>
  <c r="X31" i="43"/>
  <c r="V31" i="43" a="1"/>
  <c r="V31" i="43"/>
  <c r="T31" i="43" a="1"/>
  <c r="T31" i="43"/>
  <c r="R31" i="43" a="1"/>
  <c r="R31" i="43"/>
  <c r="P31" i="43" a="1"/>
  <c r="P31" i="43"/>
  <c r="N31" i="43" a="1"/>
  <c r="N31" i="43"/>
  <c r="K21" i="43" a="1"/>
  <c r="K21" i="43"/>
  <c r="M21" i="43" a="1"/>
  <c r="M21" i="43"/>
  <c r="O21" i="43" a="1"/>
  <c r="O21" i="43"/>
  <c r="Q21" i="43" a="1"/>
  <c r="Q21" i="43"/>
  <c r="S21" i="43" a="1"/>
  <c r="S21" i="43"/>
  <c r="U21" i="43" a="1"/>
  <c r="U21" i="43"/>
  <c r="W21" i="43" a="1"/>
  <c r="W21" i="43"/>
  <c r="K25" i="43" a="1"/>
  <c r="K25" i="43"/>
  <c r="M25" i="43" a="1"/>
  <c r="M25" i="43" s="1"/>
  <c r="O25" i="43" a="1"/>
  <c r="O25" i="43"/>
  <c r="Q25" i="43" a="1"/>
  <c r="Q25" i="43" s="1"/>
  <c r="T25" i="43" a="1"/>
  <c r="T25" i="43"/>
  <c r="Y28" i="43" a="1"/>
  <c r="Y28" i="43" s="1"/>
  <c r="M29" i="43" a="1"/>
  <c r="M29" i="43"/>
  <c r="P29" i="43" a="1"/>
  <c r="P29" i="43" s="1"/>
  <c r="U29" i="43" a="1"/>
  <c r="U29" i="43"/>
  <c r="X30" i="43" a="1"/>
  <c r="X30" i="43" s="1"/>
  <c r="V30" i="43" a="1"/>
  <c r="V30" i="43" s="1"/>
  <c r="T30" i="43" a="1"/>
  <c r="T30" i="43" s="1"/>
  <c r="R30" i="43" a="1"/>
  <c r="R30" i="43" s="1"/>
  <c r="P30" i="43" a="1"/>
  <c r="P30" i="43" s="1"/>
  <c r="N30" i="43" a="1"/>
  <c r="N30" i="43" s="1"/>
  <c r="L30" i="43" a="1"/>
  <c r="L30" i="43" s="1"/>
  <c r="J30" i="43" a="1"/>
  <c r="J30" i="43" s="1"/>
  <c r="Q30" i="43" a="1"/>
  <c r="Q30" i="43" s="1"/>
  <c r="Y30" i="43" a="1"/>
  <c r="Y30" i="43" s="1"/>
  <c r="L31" i="43" a="1"/>
  <c r="L31" i="43" s="1"/>
  <c r="O31" i="43" a="1"/>
  <c r="O31" i="43" s="1"/>
  <c r="S31" i="43" a="1"/>
  <c r="S31" i="43" s="1"/>
  <c r="W31" i="43" a="1"/>
  <c r="W31" i="43" s="1"/>
  <c r="K28" i="43" a="1"/>
  <c r="K28" i="43" s="1"/>
  <c r="M28" i="43" a="1"/>
  <c r="M28" i="43" s="1"/>
  <c r="O28" i="43" a="1"/>
  <c r="O28" i="43" s="1"/>
  <c r="Q28" i="43" a="1"/>
  <c r="Q28" i="43" s="1"/>
  <c r="S28" i="43" a="1"/>
  <c r="S28" i="43" s="1"/>
  <c r="U28" i="43" a="1"/>
  <c r="U28" i="43" s="1"/>
  <c r="W28" i="43" a="1"/>
  <c r="W28" i="43" s="1"/>
  <c r="E31" i="47"/>
  <c r="N6" i="37"/>
  <c r="N11" i="37"/>
  <c r="N13" i="37"/>
  <c r="N15" i="37"/>
  <c r="N17" i="37"/>
  <c r="N18" i="37"/>
  <c r="N19" i="37"/>
  <c r="E12" i="47"/>
  <c r="AM22" i="5"/>
  <c r="AM25" i="5"/>
  <c r="K3" i="43" a="1"/>
  <c r="K3" i="43" s="1"/>
  <c r="M3" i="43" a="1"/>
  <c r="M3" i="43" s="1"/>
  <c r="O3" i="43" a="1"/>
  <c r="O3" i="43" s="1"/>
  <c r="Q3" i="43" a="1"/>
  <c r="Q3" i="43" s="1"/>
  <c r="S3" i="43" a="1"/>
  <c r="S3" i="43" s="1"/>
  <c r="U3" i="43" a="1"/>
  <c r="U3" i="43" s="1"/>
  <c r="W3" i="43" a="1"/>
  <c r="W3" i="43" s="1"/>
  <c r="Y3" i="43" a="1"/>
  <c r="Y3" i="43" s="1"/>
  <c r="K3" i="42" a="1"/>
  <c r="K3" i="42" s="1"/>
  <c r="M3" i="42" a="1"/>
  <c r="M3" i="42" s="1"/>
  <c r="O3" i="42" a="1"/>
  <c r="O3" i="42" s="1"/>
  <c r="Q3" i="42" a="1"/>
  <c r="Q3" i="42" s="1"/>
  <c r="S3" i="42" a="1"/>
  <c r="S3" i="42" s="1"/>
  <c r="U3" i="42" a="1"/>
  <c r="U3" i="42" s="1"/>
  <c r="W3" i="42" a="1"/>
  <c r="W3" i="42" s="1"/>
  <c r="J3" i="43" a="1"/>
  <c r="J3" i="43" s="1"/>
  <c r="L3" i="43" a="1"/>
  <c r="L3" i="43" s="1"/>
  <c r="N3" i="43" a="1"/>
  <c r="N3" i="43" s="1"/>
  <c r="P3" i="43" a="1"/>
  <c r="P3" i="43" s="1"/>
  <c r="R3" i="43" a="1"/>
  <c r="R3" i="43" s="1"/>
  <c r="T3" i="43" a="1"/>
  <c r="T3" i="43" s="1"/>
  <c r="V3" i="43" a="1"/>
  <c r="V3" i="43" s="1"/>
  <c r="L4" i="45"/>
  <c r="F14" i="2"/>
  <c r="F15" i="2"/>
  <c r="AM18" i="5"/>
  <c r="AM17" i="5"/>
  <c r="AM24" i="5"/>
  <c r="AM26" i="5"/>
  <c r="F9" i="45"/>
  <c r="D3" i="54" s="1"/>
  <c r="E3" i="54" s="1"/>
  <c r="AT8" i="5"/>
  <c r="AT9" i="5" s="1"/>
  <c r="T3" i="6"/>
  <c r="D5" i="6"/>
  <c r="D7" i="6"/>
  <c r="C67" i="5"/>
  <c r="C77" i="5"/>
  <c r="C47" i="5"/>
  <c r="C57" i="5"/>
  <c r="AM20" i="5"/>
  <c r="AM19" i="5"/>
  <c r="A9" i="36"/>
  <c r="A31" i="36"/>
  <c r="AM7" i="5"/>
  <c r="G92" i="5" s="1"/>
  <c r="G2" i="107" s="1"/>
  <c r="AM8" i="5"/>
  <c r="AM11" i="5"/>
  <c r="AM12" i="5"/>
  <c r="AM13" i="5"/>
  <c r="AM14" i="5"/>
  <c r="AM23" i="5"/>
  <c r="AM27" i="5"/>
  <c r="AM28" i="5"/>
  <c r="AM29" i="5"/>
  <c r="AM30" i="5"/>
  <c r="AM31" i="5"/>
  <c r="AM16" i="5"/>
  <c r="AM5" i="5"/>
  <c r="AM6" i="5"/>
  <c r="AM9" i="5"/>
  <c r="AM10" i="5"/>
  <c r="A16" i="36"/>
  <c r="A6" i="36"/>
  <c r="A6" i="37"/>
  <c r="A6" i="43" s="1"/>
  <c r="A10" i="36"/>
  <c r="A10" i="37"/>
  <c r="A10" i="42" s="1"/>
  <c r="A14" i="36"/>
  <c r="A14" i="37"/>
  <c r="A14" i="42" s="1"/>
  <c r="A18" i="36"/>
  <c r="A18" i="37"/>
  <c r="A18" i="42" s="1"/>
  <c r="A22" i="36"/>
  <c r="A22" i="37"/>
  <c r="A22" i="42" s="1"/>
  <c r="A24" i="36"/>
  <c r="A24" i="37"/>
  <c r="A24" i="42" s="1"/>
  <c r="A30" i="36"/>
  <c r="A30" i="37"/>
  <c r="A30" i="42" s="1"/>
  <c r="AM21" i="5"/>
  <c r="A9" i="37"/>
  <c r="A9" i="42" s="1"/>
  <c r="A11" i="37"/>
  <c r="A11" i="43" s="1"/>
  <c r="A13" i="37"/>
  <c r="A13" i="42" s="1"/>
  <c r="A15" i="37"/>
  <c r="A15" i="43" s="1"/>
  <c r="A17" i="37"/>
  <c r="A17" i="42" s="1"/>
  <c r="A19" i="37"/>
  <c r="A19" i="42" s="1"/>
  <c r="A25" i="37"/>
  <c r="A25" i="42" s="1"/>
  <c r="A27" i="37"/>
  <c r="A27" i="43" s="1"/>
  <c r="A31" i="37"/>
  <c r="A31" i="42" s="1"/>
  <c r="F39" i="45"/>
  <c r="G39" i="45" s="1"/>
  <c r="I32" i="6" a="1"/>
  <c r="G5" i="107" l="1"/>
  <c r="O6" i="107" s="1"/>
  <c r="C92" i="5" s="1"/>
  <c r="H88" i="5"/>
  <c r="J56" i="57"/>
  <c r="J22" i="57"/>
  <c r="J21" i="57"/>
  <c r="J20" i="57"/>
  <c r="I54" i="57"/>
  <c r="L54" i="57" s="1"/>
  <c r="I52" i="57"/>
  <c r="L52" i="57" s="1"/>
  <c r="I51" i="57"/>
  <c r="L51" i="57" s="1"/>
  <c r="I53" i="57"/>
  <c r="L53" i="57" s="1"/>
  <c r="I56" i="57"/>
  <c r="I57" i="57"/>
  <c r="K57" i="57" s="1"/>
  <c r="I58" i="57"/>
  <c r="K58" i="57" s="1"/>
  <c r="I59" i="57"/>
  <c r="K59" i="57" s="1"/>
  <c r="I44" i="57"/>
  <c r="L44" i="57" s="1"/>
  <c r="I42" i="57"/>
  <c r="L42" i="57" s="1"/>
  <c r="I40" i="57"/>
  <c r="L40" i="57" s="1"/>
  <c r="I43" i="57"/>
  <c r="L43" i="57" s="1"/>
  <c r="I41" i="57"/>
  <c r="L41" i="57" s="1"/>
  <c r="I39" i="57"/>
  <c r="L39" i="57" s="1"/>
  <c r="I38" i="57"/>
  <c r="L38" i="57" s="1"/>
  <c r="I49" i="57"/>
  <c r="L49" i="57" s="1"/>
  <c r="I47" i="57"/>
  <c r="L47" i="57" s="1"/>
  <c r="I48" i="57"/>
  <c r="L48" i="57" s="1"/>
  <c r="I46" i="57"/>
  <c r="L46" i="57" s="1"/>
  <c r="B30" i="36"/>
  <c r="E30" i="36" s="1"/>
  <c r="K30" i="36" s="1"/>
  <c r="B14" i="36"/>
  <c r="E14" i="36" s="1"/>
  <c r="K14" i="36" s="1"/>
  <c r="B20" i="36"/>
  <c r="E20" i="36" s="1"/>
  <c r="K20" i="36" s="1"/>
  <c r="B17" i="36"/>
  <c r="E17" i="36" s="1"/>
  <c r="K17" i="36" s="1"/>
  <c r="B18" i="36"/>
  <c r="E18" i="36" s="1"/>
  <c r="K18" i="36" s="1"/>
  <c r="B22" i="36"/>
  <c r="E22" i="36" s="1"/>
  <c r="K22" i="36" s="1"/>
  <c r="B6" i="36"/>
  <c r="E6" i="36" s="1"/>
  <c r="K6" i="36" s="1"/>
  <c r="B27" i="36"/>
  <c r="E27" i="36" s="1"/>
  <c r="K27" i="36" s="1"/>
  <c r="B15" i="36"/>
  <c r="E15" i="36" s="1"/>
  <c r="K15" i="36" s="1"/>
  <c r="B31" i="36"/>
  <c r="E31" i="36" s="1"/>
  <c r="K31" i="36" s="1"/>
  <c r="B9" i="36"/>
  <c r="E9" i="36" s="1"/>
  <c r="K9" i="36" s="1"/>
  <c r="B25" i="36"/>
  <c r="E25" i="36" s="1"/>
  <c r="K25" i="36" s="1"/>
  <c r="B24" i="36"/>
  <c r="E24" i="36" s="1"/>
  <c r="K24" i="36" s="1"/>
  <c r="B10" i="36"/>
  <c r="E10" i="36" s="1"/>
  <c r="K10" i="36" s="1"/>
  <c r="B19" i="36"/>
  <c r="E19" i="36" s="1"/>
  <c r="K19" i="36" s="1"/>
  <c r="B11" i="36"/>
  <c r="E11" i="36" s="1"/>
  <c r="K11" i="36" s="1"/>
  <c r="B13" i="36"/>
  <c r="E13" i="36" s="1"/>
  <c r="K13" i="36" s="1"/>
  <c r="D6" i="57"/>
  <c r="J32" i="57"/>
  <c r="K32" i="57" s="1"/>
  <c r="J61" i="57"/>
  <c r="K61" i="57" s="1"/>
  <c r="N23" i="37"/>
  <c r="A18" i="43"/>
  <c r="A17" i="43"/>
  <c r="A19" i="43"/>
  <c r="A21" i="37"/>
  <c r="A21" i="42" s="1"/>
  <c r="A20" i="36"/>
  <c r="A19" i="36"/>
  <c r="A25" i="36"/>
  <c r="A26" i="37"/>
  <c r="A26" i="43" s="1"/>
  <c r="A20" i="37"/>
  <c r="A20" i="42" s="1"/>
  <c r="N21" i="37"/>
  <c r="A28" i="37"/>
  <c r="A28" i="42" s="1"/>
  <c r="A28" i="36"/>
  <c r="A24" i="43"/>
  <c r="A23" i="37"/>
  <c r="A23" i="43" s="1"/>
  <c r="A29" i="36"/>
  <c r="A26" i="36"/>
  <c r="A22" i="43"/>
  <c r="N28" i="37"/>
  <c r="N31" i="37"/>
  <c r="A30" i="43"/>
  <c r="A25" i="43"/>
  <c r="A27" i="42"/>
  <c r="A28" i="43"/>
  <c r="A31" i="43"/>
  <c r="A29" i="43"/>
  <c r="N14" i="37"/>
  <c r="N16" i="37"/>
  <c r="A7" i="37"/>
  <c r="A7" i="43" s="1"/>
  <c r="A16" i="37"/>
  <c r="A4" i="36"/>
  <c r="A10" i="43"/>
  <c r="A14" i="43"/>
  <c r="A13" i="43"/>
  <c r="A15" i="42"/>
  <c r="A12" i="37"/>
  <c r="A12" i="36"/>
  <c r="A11" i="42"/>
  <c r="A7" i="36"/>
  <c r="A5" i="37"/>
  <c r="A5" i="42" s="1"/>
  <c r="A8" i="37"/>
  <c r="A8" i="43" s="1"/>
  <c r="A9" i="43"/>
  <c r="A8" i="36"/>
  <c r="A6" i="42"/>
  <c r="A5" i="36"/>
  <c r="A4" i="37"/>
  <c r="A4" i="42" s="1"/>
  <c r="G2" i="6"/>
  <c r="J2" i="54"/>
  <c r="I32" i="6"/>
  <c r="G27" i="6"/>
  <c r="L27" i="6" s="1"/>
  <c r="J3" i="6" s="1"/>
  <c r="L41" i="6"/>
  <c r="K58" i="6"/>
  <c r="L43" i="6"/>
  <c r="K57" i="6"/>
  <c r="L39" i="6"/>
  <c r="L46" i="6"/>
  <c r="L51" i="6"/>
  <c r="L53" i="6"/>
  <c r="L61" i="6"/>
  <c r="J6" i="6" s="1"/>
  <c r="L38" i="6"/>
  <c r="L40" i="6"/>
  <c r="L42" i="6"/>
  <c r="L44" i="6"/>
  <c r="L47" i="6"/>
  <c r="L49" i="6"/>
  <c r="L52" i="6"/>
  <c r="L54" i="6"/>
  <c r="AM4" i="5"/>
  <c r="G4" i="6"/>
  <c r="I88" i="5" s="1"/>
  <c r="G32" i="6"/>
  <c r="K59" i="6"/>
  <c r="G36" i="6"/>
  <c r="I36" i="6"/>
  <c r="K2" i="54"/>
  <c r="O2" i="54"/>
  <c r="H2" i="54"/>
  <c r="N2" i="54"/>
  <c r="M2" i="54"/>
  <c r="G2" i="54"/>
  <c r="L48" i="6"/>
  <c r="K56" i="6"/>
  <c r="A3" i="37"/>
  <c r="A3" i="36"/>
  <c r="A2" i="36"/>
  <c r="A2" i="37"/>
  <c r="A2" i="43" s="1"/>
  <c r="B2" i="36"/>
  <c r="E2" i="36" s="1"/>
  <c r="K2" i="36" s="1"/>
  <c r="N2" i="37"/>
  <c r="L16" i="45"/>
  <c r="G47" i="45"/>
  <c r="L12" i="45"/>
  <c r="P2" i="54"/>
  <c r="I2" i="54"/>
  <c r="L2" i="54"/>
  <c r="L7" i="45"/>
  <c r="F35" i="45" s="1"/>
  <c r="H3" i="43"/>
  <c r="L3" i="37" s="1"/>
  <c r="N3" i="37" s="1"/>
  <c r="I3" i="43"/>
  <c r="M3" i="37" s="1"/>
  <c r="I11" i="42"/>
  <c r="I15" i="42"/>
  <c r="H31" i="42"/>
  <c r="H20" i="43"/>
  <c r="L20" i="37" s="1"/>
  <c r="N20" i="37" s="1"/>
  <c r="K56" i="57" l="1"/>
  <c r="A23" i="42"/>
  <c r="J5" i="57"/>
  <c r="I6" i="57"/>
  <c r="AM3" i="5"/>
  <c r="B23" i="36"/>
  <c r="E23" i="36" s="1"/>
  <c r="K23" i="36" s="1"/>
  <c r="B28" i="36"/>
  <c r="E28" i="36" s="1"/>
  <c r="K28" i="36" s="1"/>
  <c r="B4" i="36"/>
  <c r="E4" i="36" s="1"/>
  <c r="K4" i="36" s="1"/>
  <c r="B5" i="36"/>
  <c r="E5" i="36" s="1"/>
  <c r="K5" i="36" s="1"/>
  <c r="B16" i="36"/>
  <c r="E16" i="36" s="1"/>
  <c r="K16" i="36" s="1"/>
  <c r="J44" i="57"/>
  <c r="K44" i="57" s="1"/>
  <c r="J42" i="57"/>
  <c r="K42" i="57" s="1"/>
  <c r="J40" i="57"/>
  <c r="K40" i="57" s="1"/>
  <c r="J38" i="57"/>
  <c r="K38" i="57" s="1"/>
  <c r="J46" i="57"/>
  <c r="K46" i="57" s="1"/>
  <c r="J43" i="57"/>
  <c r="K43" i="57" s="1"/>
  <c r="J36" i="57"/>
  <c r="K36" i="57" s="1"/>
  <c r="I4" i="57" s="1"/>
  <c r="J53" i="57"/>
  <c r="K53" i="57" s="1"/>
  <c r="J49" i="57"/>
  <c r="K49" i="57" s="1"/>
  <c r="J47" i="57"/>
  <c r="K47" i="57" s="1"/>
  <c r="J54" i="57"/>
  <c r="K54" i="57" s="1"/>
  <c r="J52" i="57"/>
  <c r="K52" i="57" s="1"/>
  <c r="J48" i="57"/>
  <c r="K48" i="57" s="1"/>
  <c r="J27" i="57"/>
  <c r="K27" i="57" s="1"/>
  <c r="I3" i="57" s="1"/>
  <c r="J39" i="57"/>
  <c r="K39" i="57" s="1"/>
  <c r="J41" i="57"/>
  <c r="K41" i="57" s="1"/>
  <c r="J51" i="57"/>
  <c r="K51" i="57" s="1"/>
  <c r="B8" i="36"/>
  <c r="E8" i="36" s="1"/>
  <c r="K8" i="36" s="1"/>
  <c r="B21" i="36"/>
  <c r="E21" i="36" s="1"/>
  <c r="K21" i="36" s="1"/>
  <c r="A8" i="42"/>
  <c r="B12" i="36"/>
  <c r="E12" i="36" s="1"/>
  <c r="K12" i="36" s="1"/>
  <c r="B7" i="36"/>
  <c r="E7" i="36" s="1"/>
  <c r="K7" i="36" s="1"/>
  <c r="B26" i="36"/>
  <c r="E26" i="36" s="1"/>
  <c r="K26" i="36" s="1"/>
  <c r="B29" i="36"/>
  <c r="E29" i="36" s="1"/>
  <c r="K29" i="36" s="1"/>
  <c r="A20" i="43"/>
  <c r="A21" i="43"/>
  <c r="A26" i="42"/>
  <c r="A7" i="42"/>
  <c r="A16" i="43"/>
  <c r="A16" i="42"/>
  <c r="A12" i="42"/>
  <c r="A12" i="43"/>
  <c r="A5" i="43"/>
  <c r="A4" i="43"/>
  <c r="H117" i="5"/>
  <c r="G16" i="5" s="1"/>
  <c r="G6" i="6"/>
  <c r="J5" i="6"/>
  <c r="L32" i="6"/>
  <c r="AM2" i="5"/>
  <c r="G87" i="5" s="1"/>
  <c r="G2" i="57" s="1"/>
  <c r="G5" i="57" s="1"/>
  <c r="L36" i="6"/>
  <c r="A3" i="42"/>
  <c r="A3" i="43"/>
  <c r="B3" i="36"/>
  <c r="E3" i="36" s="1"/>
  <c r="K3" i="36" s="1"/>
  <c r="D4" i="6"/>
  <c r="U51" i="6" s="1"/>
  <c r="A2" i="42"/>
  <c r="F44" i="45"/>
  <c r="F46" i="45" s="1"/>
  <c r="F37" i="45"/>
  <c r="F40" i="45" s="1"/>
  <c r="G40" i="45" s="1"/>
  <c r="I5" i="57" l="1"/>
  <c r="K32" i="36"/>
  <c r="J4" i="6"/>
  <c r="I117" i="5"/>
  <c r="G17" i="5" s="1"/>
  <c r="J22" i="6"/>
  <c r="J21" i="6"/>
  <c r="J20" i="6"/>
  <c r="J61" i="6"/>
  <c r="K61" i="6" s="1"/>
  <c r="I6" i="6" s="1"/>
  <c r="D6" i="6"/>
  <c r="J32" i="6" s="1"/>
  <c r="I20" i="6" l="1"/>
  <c r="I22" i="6" s="1"/>
  <c r="L22" i="6" s="1"/>
  <c r="J44" i="6"/>
  <c r="K44" i="6" s="1"/>
  <c r="J39" i="6"/>
  <c r="K39" i="6" s="1"/>
  <c r="J51" i="6"/>
  <c r="K51" i="6" s="1"/>
  <c r="J40" i="6"/>
  <c r="K40" i="6" s="1"/>
  <c r="J47" i="6"/>
  <c r="K47" i="6" s="1"/>
  <c r="J54" i="6"/>
  <c r="K54" i="6" s="1"/>
  <c r="J46" i="6"/>
  <c r="K46" i="6" s="1"/>
  <c r="J49" i="6"/>
  <c r="K49" i="6" s="1"/>
  <c r="K32" i="6"/>
  <c r="J42" i="6"/>
  <c r="K42" i="6" s="1"/>
  <c r="J43" i="6"/>
  <c r="K43" i="6" s="1"/>
  <c r="J48" i="6"/>
  <c r="K48" i="6" s="1"/>
  <c r="J53" i="6"/>
  <c r="K53" i="6" s="1"/>
  <c r="J52" i="6"/>
  <c r="K52" i="6" s="1"/>
  <c r="J36" i="6"/>
  <c r="K36" i="6" s="1"/>
  <c r="J38" i="6"/>
  <c r="K38" i="6" s="1"/>
  <c r="G5" i="6"/>
  <c r="J41" i="6"/>
  <c r="K41" i="6" s="1"/>
  <c r="J27" i="6"/>
  <c r="K27" i="6" s="1"/>
  <c r="I3" i="6" s="1"/>
  <c r="K22" i="6" l="1"/>
  <c r="L20" i="6"/>
  <c r="I21" i="6"/>
  <c r="L21" i="6" s="1"/>
  <c r="K20" i="6"/>
  <c r="L20" i="57"/>
  <c r="I22" i="57"/>
  <c r="I21" i="57"/>
  <c r="K20" i="57"/>
  <c r="I4" i="6"/>
  <c r="I5" i="6"/>
  <c r="K21" i="6" l="1"/>
  <c r="I2" i="6" s="1"/>
  <c r="N3" i="6" s="1"/>
  <c r="J2" i="6"/>
  <c r="O3" i="6" s="1"/>
  <c r="L22" i="57"/>
  <c r="K22" i="57"/>
  <c r="L21" i="57"/>
  <c r="K21" i="57"/>
  <c r="O4" i="6" l="1"/>
  <c r="O5" i="6"/>
  <c r="N2" i="6"/>
  <c r="N5" i="6"/>
  <c r="N4" i="6"/>
  <c r="O2" i="6"/>
  <c r="J2" i="57"/>
  <c r="O3" i="57" s="1"/>
  <c r="I2" i="57"/>
  <c r="O7" i="6" l="1"/>
  <c r="O6" i="6"/>
  <c r="O2" i="57"/>
  <c r="O5" i="57"/>
  <c r="O4" i="57"/>
  <c r="N3" i="57"/>
  <c r="N5" i="57"/>
  <c r="N4" i="57"/>
  <c r="N2" i="57"/>
  <c r="C88" i="5" l="1"/>
  <c r="J88" i="5" s="1"/>
  <c r="J89" i="5"/>
  <c r="J90" i="5"/>
  <c r="J91" i="5"/>
  <c r="J92" i="5"/>
  <c r="J93" i="5"/>
  <c r="J94" i="5"/>
  <c r="J95" i="5"/>
  <c r="J96" i="5"/>
  <c r="J97" i="5"/>
  <c r="J98" i="5"/>
  <c r="J99" i="5"/>
  <c r="J100" i="5"/>
  <c r="J101" i="5"/>
  <c r="J102" i="5"/>
  <c r="J103" i="5"/>
  <c r="J104" i="5"/>
  <c r="J105" i="5"/>
  <c r="J106" i="5"/>
  <c r="J107" i="5"/>
  <c r="J108" i="5"/>
  <c r="J109" i="5"/>
  <c r="J110" i="5"/>
  <c r="J111" i="5"/>
  <c r="J112" i="5"/>
  <c r="J113" i="5"/>
  <c r="J114" i="5"/>
  <c r="J115" i="5"/>
  <c r="J116" i="5"/>
  <c r="D88" i="5"/>
  <c r="C4" i="36"/>
  <c r="L4" i="36" s="1"/>
  <c r="O7" i="57"/>
  <c r="D87" i="5" s="1"/>
  <c r="O6" i="57"/>
  <c r="C87" i="5" s="1"/>
  <c r="C19" i="37"/>
  <c r="O19" i="37" s="1"/>
  <c r="P18" i="54"/>
  <c r="P19" i="54" s="1"/>
  <c r="P21" i="54"/>
  <c r="P22" i="54" s="1"/>
  <c r="P23" i="54" s="1"/>
  <c r="C3" i="37" l="1"/>
  <c r="O3" i="37" s="1"/>
  <c r="C20" i="37"/>
  <c r="O20" i="37" s="1"/>
  <c r="C20" i="36"/>
  <c r="L20" i="36" s="1"/>
  <c r="N20" i="36" s="1"/>
  <c r="C21" i="36"/>
  <c r="L21" i="36" s="1"/>
  <c r="N21" i="36" s="1"/>
  <c r="C24" i="37"/>
  <c r="O24" i="37" s="1"/>
  <c r="C5" i="37"/>
  <c r="O5" i="37" s="1"/>
  <c r="C25" i="36"/>
  <c r="L25" i="36" s="1"/>
  <c r="N25" i="36" s="1"/>
  <c r="C21" i="37"/>
  <c r="O21" i="37" s="1"/>
  <c r="C18" i="37"/>
  <c r="O18" i="37" s="1"/>
  <c r="C18" i="36"/>
  <c r="L18" i="36" s="1"/>
  <c r="M18" i="36" s="1"/>
  <c r="C24" i="36"/>
  <c r="L24" i="36" s="1"/>
  <c r="M24" i="36" s="1"/>
  <c r="C15" i="37"/>
  <c r="O15" i="37" s="1"/>
  <c r="C25" i="37"/>
  <c r="O25" i="37" s="1"/>
  <c r="C30" i="36"/>
  <c r="L30" i="36" s="1"/>
  <c r="M30" i="36" s="1"/>
  <c r="C7" i="37"/>
  <c r="O7" i="37" s="1"/>
  <c r="C30" i="37"/>
  <c r="O30" i="37" s="1"/>
  <c r="C6" i="37"/>
  <c r="O6" i="37" s="1"/>
  <c r="C27" i="36"/>
  <c r="L27" i="36" s="1"/>
  <c r="N27" i="36" s="1"/>
  <c r="C10" i="37"/>
  <c r="O10" i="37" s="1"/>
  <c r="C31" i="36"/>
  <c r="L31" i="36" s="1"/>
  <c r="M31" i="36" s="1"/>
  <c r="C17" i="36"/>
  <c r="L17" i="36" s="1"/>
  <c r="M17" i="36" s="1"/>
  <c r="C29" i="36"/>
  <c r="L29" i="36" s="1"/>
  <c r="N29" i="36" s="1"/>
  <c r="C31" i="37"/>
  <c r="O31" i="37" s="1"/>
  <c r="C29" i="37"/>
  <c r="O29" i="37" s="1"/>
  <c r="C19" i="36"/>
  <c r="L19" i="36" s="1"/>
  <c r="M19" i="36" s="1"/>
  <c r="C22" i="37"/>
  <c r="O22" i="37" s="1"/>
  <c r="C11" i="36"/>
  <c r="L11" i="36" s="1"/>
  <c r="N11" i="36" s="1"/>
  <c r="C3" i="36"/>
  <c r="L3" i="36" s="1"/>
  <c r="M3" i="36" s="1"/>
  <c r="C11" i="37"/>
  <c r="O11" i="37" s="1"/>
  <c r="C9" i="36"/>
  <c r="L9" i="36" s="1"/>
  <c r="N9" i="36" s="1"/>
  <c r="C5" i="36"/>
  <c r="L5" i="36" s="1"/>
  <c r="M5" i="36" s="1"/>
  <c r="C9" i="37"/>
  <c r="O9" i="37" s="1"/>
  <c r="C10" i="36"/>
  <c r="L10" i="36" s="1"/>
  <c r="M10" i="36" s="1"/>
  <c r="C27" i="37"/>
  <c r="O27" i="37" s="1"/>
  <c r="C6" i="36"/>
  <c r="L6" i="36" s="1"/>
  <c r="N6" i="36" s="1"/>
  <c r="C7" i="36"/>
  <c r="L7" i="36" s="1"/>
  <c r="M7" i="36" s="1"/>
  <c r="C4" i="37"/>
  <c r="O4" i="37" s="1"/>
  <c r="C22" i="36"/>
  <c r="L22" i="36" s="1"/>
  <c r="M22" i="36" s="1"/>
  <c r="C26" i="36"/>
  <c r="L26" i="36" s="1"/>
  <c r="N26" i="36" s="1"/>
  <c r="C13" i="36"/>
  <c r="L13" i="36" s="1"/>
  <c r="N13" i="36" s="1"/>
  <c r="N4" i="36"/>
  <c r="M4" i="36"/>
  <c r="C23" i="36"/>
  <c r="L23" i="36" s="1"/>
  <c r="M23" i="36" s="1"/>
  <c r="C23" i="37"/>
  <c r="O23" i="37" s="1"/>
  <c r="C26" i="37"/>
  <c r="O26" i="37" s="1"/>
  <c r="C13" i="37"/>
  <c r="O13" i="37" s="1"/>
  <c r="C12" i="36"/>
  <c r="L12" i="36" s="1"/>
  <c r="N12" i="36" s="1"/>
  <c r="C12" i="37"/>
  <c r="O12" i="37" s="1"/>
  <c r="D117" i="5"/>
  <c r="C14" i="37"/>
  <c r="O14" i="37" s="1"/>
  <c r="C17" i="37"/>
  <c r="O17" i="37" s="1"/>
  <c r="C14" i="36"/>
  <c r="L14" i="36" s="1"/>
  <c r="N14" i="36" s="1"/>
  <c r="C16" i="37"/>
  <c r="O16" i="37" s="1"/>
  <c r="C117" i="5"/>
  <c r="C16" i="36"/>
  <c r="L16" i="36" s="1"/>
  <c r="M16" i="36" s="1"/>
  <c r="C28" i="37"/>
  <c r="O28" i="37" s="1"/>
  <c r="C28" i="36"/>
  <c r="L28" i="36" s="1"/>
  <c r="M28" i="36" s="1"/>
  <c r="C15" i="36"/>
  <c r="L15" i="36" s="1"/>
  <c r="N15" i="36" s="1"/>
  <c r="C8" i="36"/>
  <c r="L8" i="36" s="1"/>
  <c r="C8" i="37"/>
  <c r="O8" i="37" s="1"/>
  <c r="C2" i="36"/>
  <c r="L2" i="36" s="1"/>
  <c r="J87" i="5"/>
  <c r="C2" i="37"/>
  <c r="O2" i="37" s="1"/>
  <c r="M20" i="36" l="1"/>
  <c r="M21" i="36"/>
  <c r="N18" i="36"/>
  <c r="N24" i="36"/>
  <c r="M25" i="36"/>
  <c r="M27" i="36"/>
  <c r="M9" i="36"/>
  <c r="N10" i="36"/>
  <c r="N31" i="36"/>
  <c r="N30" i="36"/>
  <c r="M11" i="36"/>
  <c r="M29" i="36"/>
  <c r="N17" i="36"/>
  <c r="N19" i="36"/>
  <c r="N5" i="36"/>
  <c r="N3" i="36"/>
  <c r="N22" i="36"/>
  <c r="AT6" i="5"/>
  <c r="C37" i="5" s="1"/>
  <c r="C26" i="5"/>
  <c r="C24" i="5"/>
  <c r="N7" i="36"/>
  <c r="N23" i="36"/>
  <c r="M6" i="36"/>
  <c r="AT4" i="5"/>
  <c r="AT12" i="5" s="1"/>
  <c r="G37" i="5" s="1"/>
  <c r="E20" i="47" s="1"/>
  <c r="M13" i="36"/>
  <c r="M26" i="36"/>
  <c r="J117" i="5"/>
  <c r="M12" i="36"/>
  <c r="N28" i="36"/>
  <c r="M14" i="36"/>
  <c r="M15" i="36"/>
  <c r="C25" i="5"/>
  <c r="N16" i="36"/>
  <c r="N2" i="36"/>
  <c r="M2" i="36"/>
  <c r="L32" i="36"/>
  <c r="M8" i="36"/>
  <c r="N8" i="36"/>
  <c r="G26" i="5" l="1"/>
  <c r="F4" i="45" s="1"/>
  <c r="F8" i="45" s="1"/>
  <c r="D2" i="54" s="1"/>
  <c r="E2" i="47"/>
  <c r="AT10" i="5"/>
  <c r="C41" i="5" s="1"/>
  <c r="E19" i="47" s="1"/>
  <c r="C40" i="5"/>
  <c r="E38" i="47" s="1"/>
  <c r="M32" i="36"/>
  <c r="N32" i="36" s="1"/>
  <c r="E39" i="47" l="1"/>
  <c r="H45" i="47"/>
  <c r="E51" i="47" s="1"/>
  <c r="E34" i="47"/>
  <c r="H42" i="47" s="1"/>
  <c r="E48" i="47" s="1"/>
  <c r="H46" i="47"/>
  <c r="E52" i="47" s="1"/>
  <c r="E17" i="47"/>
  <c r="H44" i="47" s="1"/>
  <c r="E50" i="47" s="1"/>
  <c r="E25" i="47"/>
  <c r="H43" i="47" s="1"/>
  <c r="E49" i="47" s="1"/>
  <c r="D6" i="54"/>
  <c r="D5" i="54"/>
  <c r="F12" i="45" s="1"/>
  <c r="F15" i="45" s="1"/>
  <c r="E40" i="47"/>
  <c r="E36" i="47" l="1"/>
  <c r="E37" i="47"/>
  <c r="S5" i="45"/>
  <c r="F17" i="45" s="1"/>
  <c r="F19" i="45" s="1"/>
  <c r="S6" i="4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<sst xmlns="http://schemas.openxmlformats.org/spreadsheetml/2006/main" count="9054" uniqueCount="1270">
  <si>
    <t>Room</t>
  </si>
  <si>
    <t>Level</t>
  </si>
  <si>
    <t>Room Information</t>
  </si>
  <si>
    <t>Degree Days</t>
  </si>
  <si>
    <t>Ventilation Heat Loss</t>
  </si>
  <si>
    <t>Room Dimensions</t>
  </si>
  <si>
    <t>Length (m)</t>
  </si>
  <si>
    <t>Width (m)</t>
  </si>
  <si>
    <t>Height (m)</t>
  </si>
  <si>
    <r>
      <t>Air Change Factor (W/m</t>
    </r>
    <r>
      <rPr>
        <sz val="10"/>
        <color theme="1"/>
        <rFont val="Calibri"/>
        <family val="2"/>
      </rPr>
      <t>³K)</t>
    </r>
  </si>
  <si>
    <r>
      <t>Design Room Temp (</t>
    </r>
    <r>
      <rPr>
        <sz val="10"/>
        <color theme="1"/>
        <rFont val="Calibri"/>
        <family val="2"/>
      </rPr>
      <t>°C)</t>
    </r>
  </si>
  <si>
    <r>
      <t>Outside Design Temp (</t>
    </r>
    <r>
      <rPr>
        <sz val="10"/>
        <color theme="1"/>
        <rFont val="Calibri"/>
        <family val="2"/>
      </rPr>
      <t>°C)</t>
    </r>
  </si>
  <si>
    <r>
      <t>Temp Difference (</t>
    </r>
    <r>
      <rPr>
        <sz val="10"/>
        <color theme="1"/>
        <rFont val="Calibri"/>
        <family val="2"/>
      </rPr>
      <t>°C)</t>
    </r>
  </si>
  <si>
    <r>
      <t>Volume (m</t>
    </r>
    <r>
      <rPr>
        <sz val="10"/>
        <color theme="1"/>
        <rFont val="Calibri"/>
        <family val="2"/>
      </rPr>
      <t>³)</t>
    </r>
  </si>
  <si>
    <r>
      <t>Total Volume (m</t>
    </r>
    <r>
      <rPr>
        <sz val="10"/>
        <color theme="1"/>
        <rFont val="Calibri"/>
        <family val="2"/>
      </rPr>
      <t>³)</t>
    </r>
  </si>
  <si>
    <t>Estimated Energy usage (kWh)</t>
  </si>
  <si>
    <t>Floor</t>
  </si>
  <si>
    <t>Pitched</t>
  </si>
  <si>
    <t>Single Pitch</t>
  </si>
  <si>
    <t>Depth (m)</t>
  </si>
  <si>
    <t>Awkward Room Dimensions</t>
  </si>
  <si>
    <t>Dormer 2</t>
  </si>
  <si>
    <t>Dormer 1</t>
  </si>
  <si>
    <t>Dormer 3</t>
  </si>
  <si>
    <r>
      <t>Area (m</t>
    </r>
    <r>
      <rPr>
        <sz val="10"/>
        <color theme="1"/>
        <rFont val="Calibri"/>
        <family val="2"/>
      </rPr>
      <t>²)</t>
    </r>
  </si>
  <si>
    <r>
      <t>U Value (W/m</t>
    </r>
    <r>
      <rPr>
        <sz val="10"/>
        <color theme="1"/>
        <rFont val="Calibri"/>
        <family val="2"/>
      </rPr>
      <t>²K)</t>
    </r>
  </si>
  <si>
    <t xml:space="preserve">Fabric </t>
  </si>
  <si>
    <t>Heat loss (W)</t>
  </si>
  <si>
    <t>Ext Wall</t>
  </si>
  <si>
    <t>Glazing</t>
  </si>
  <si>
    <t>Roof</t>
  </si>
  <si>
    <t>External Wall</t>
  </si>
  <si>
    <t>Windows</t>
  </si>
  <si>
    <t>Roof Glazing</t>
  </si>
  <si>
    <t>Heat Loss (W)</t>
  </si>
  <si>
    <t>Usage (kWh)</t>
  </si>
  <si>
    <t xml:space="preserve"> Usage (kWh)</t>
  </si>
  <si>
    <t>Ground floor</t>
  </si>
  <si>
    <t>Mid-Floor</t>
  </si>
  <si>
    <t>Mid-floor</t>
  </si>
  <si>
    <t>Single storey</t>
  </si>
  <si>
    <t>Upper floor</t>
  </si>
  <si>
    <t>Ground Floor</t>
  </si>
  <si>
    <t>U' Value</t>
  </si>
  <si>
    <t>Upper-Floor</t>
  </si>
  <si>
    <t>Single Storey</t>
  </si>
  <si>
    <t>Door</t>
  </si>
  <si>
    <t>Internal Wall</t>
  </si>
  <si>
    <t>Party Wall</t>
  </si>
  <si>
    <t>Pitched Roof</t>
  </si>
  <si>
    <t>Temp Difference</t>
  </si>
  <si>
    <t>Degree</t>
  </si>
  <si>
    <t xml:space="preserve">Mean Air </t>
  </si>
  <si>
    <t>Day (K*day)</t>
  </si>
  <si>
    <t>Temp (°C)</t>
  </si>
  <si>
    <t xml:space="preserve">Thames Valley (Heathrow) </t>
  </si>
  <si>
    <t>South-eastern (Gatwick)</t>
  </si>
  <si>
    <t>Southern (Hurn)</t>
  </si>
  <si>
    <t>South-western (Plymouth)</t>
  </si>
  <si>
    <t>Severn Valley (Filton)</t>
  </si>
  <si>
    <t>Midland (Elmdon)</t>
  </si>
  <si>
    <t>W Pennines (Ringway)</t>
  </si>
  <si>
    <t>North-western (Carlisle)</t>
  </si>
  <si>
    <t>Borders (Boulmer)</t>
  </si>
  <si>
    <t>North-eastern (Lemming)</t>
  </si>
  <si>
    <t>E Pennines (Finningley)</t>
  </si>
  <si>
    <t>E Anglia (Honington)</t>
  </si>
  <si>
    <t>W Scotland (Abbotsinch)</t>
  </si>
  <si>
    <t>E Scotland (Leuchars)</t>
  </si>
  <si>
    <t>NE Scotland (Dyce)</t>
  </si>
  <si>
    <t>Wales (Aberporth)</t>
  </si>
  <si>
    <t>N Ireland (Aldergrove)</t>
  </si>
  <si>
    <t>NW Scotland (Stornoway)</t>
  </si>
  <si>
    <t>Design Temp</t>
  </si>
  <si>
    <t>Floor Area (m2)</t>
  </si>
  <si>
    <t>Total</t>
  </si>
  <si>
    <t>Hot Water Energy Calculation</t>
  </si>
  <si>
    <t>HW energy HP/day</t>
  </si>
  <si>
    <t>kWh into HP for HW/day</t>
  </si>
  <si>
    <t>HW energy immersion/week</t>
  </si>
  <si>
    <t>kWh into Immersion for HW/week</t>
  </si>
  <si>
    <t>Total HW energy/day</t>
  </si>
  <si>
    <t>kWh for HW/day</t>
  </si>
  <si>
    <t>Estimated Running Costs</t>
  </si>
  <si>
    <t>Gas</t>
  </si>
  <si>
    <t>LPG</t>
  </si>
  <si>
    <t>Oil</t>
  </si>
  <si>
    <t>CO2 kg</t>
  </si>
  <si>
    <t>FLEQ space heating</t>
  </si>
  <si>
    <t>SPF space heating</t>
  </si>
  <si>
    <t>Electrical Energy HP space heating</t>
  </si>
  <si>
    <t>Electrical Energy HP HW heating</t>
  </si>
  <si>
    <t>HW heat energy from HP</t>
  </si>
  <si>
    <t>FLEQ HW heating</t>
  </si>
  <si>
    <t>Running Hours CH pump</t>
  </si>
  <si>
    <t>Running Hours Ground HX pump</t>
  </si>
  <si>
    <t>Constants and Assumptions</t>
  </si>
  <si>
    <t>SHC Water</t>
  </si>
  <si>
    <t>J/kgK</t>
  </si>
  <si>
    <t>J to kWh</t>
  </si>
  <si>
    <t>water mains input temp</t>
  </si>
  <si>
    <t>°C</t>
  </si>
  <si>
    <t>kg to litres water</t>
  </si>
  <si>
    <t>Yes</t>
  </si>
  <si>
    <t>-</t>
  </si>
  <si>
    <t>ac/h</t>
  </si>
  <si>
    <t>Energy usage (kWh)</t>
  </si>
  <si>
    <t>Space Heating</t>
  </si>
  <si>
    <t>HP Energy (kWh)</t>
  </si>
  <si>
    <t>Immersion Energy (kWh)</t>
  </si>
  <si>
    <t>Electric</t>
  </si>
  <si>
    <t>HP Capacity @ DOT °C/Flow temp</t>
  </si>
  <si>
    <t>Power Ground HX pump (W)</t>
  </si>
  <si>
    <t>Power CH Pump (W)</t>
  </si>
  <si>
    <t>Internal Walls</t>
  </si>
  <si>
    <t>unheated</t>
  </si>
  <si>
    <t>Exposed location</t>
  </si>
  <si>
    <t>High ceiling</t>
  </si>
  <si>
    <t>Intermittent heating</t>
  </si>
  <si>
    <r>
      <t>Thermal Bridging (</t>
    </r>
    <r>
      <rPr>
        <sz val="8"/>
        <color theme="1"/>
        <rFont val="Calibri"/>
        <family val="2"/>
        <scheme val="minor"/>
      </rPr>
      <t>New Build &gt;2006</t>
    </r>
    <r>
      <rPr>
        <sz val="10"/>
        <color theme="1"/>
        <rFont val="Calibri"/>
        <family val="2"/>
        <scheme val="minor"/>
      </rPr>
      <t>)</t>
    </r>
  </si>
  <si>
    <t>Additional heat loss</t>
  </si>
  <si>
    <t>Addition</t>
  </si>
  <si>
    <t>Int./Party Wall</t>
  </si>
  <si>
    <t>Total Room Heat Loss (W)</t>
  </si>
  <si>
    <t>Total Room Energy Usage (kWh)</t>
  </si>
  <si>
    <t>Date:</t>
  </si>
  <si>
    <t>Customer Name:</t>
  </si>
  <si>
    <t>Site Address:</t>
  </si>
  <si>
    <t>Contact Nos.</t>
  </si>
  <si>
    <t>Email Address:</t>
  </si>
  <si>
    <t>Post Code:</t>
  </si>
  <si>
    <t>Address:</t>
  </si>
  <si>
    <t>MCS No:</t>
  </si>
  <si>
    <t>Design Data</t>
  </si>
  <si>
    <t>London</t>
  </si>
  <si>
    <t>Location</t>
  </si>
  <si>
    <t>Alt (m)</t>
  </si>
  <si>
    <t>External</t>
  </si>
  <si>
    <t>Temp **</t>
  </si>
  <si>
    <t>Belfast</t>
  </si>
  <si>
    <t>Birmingham</t>
  </si>
  <si>
    <t>Cardiff</t>
  </si>
  <si>
    <t>Edinburgh</t>
  </si>
  <si>
    <t>Glasgow</t>
  </si>
  <si>
    <t>Manchester</t>
  </si>
  <si>
    <t>Plymouth</t>
  </si>
  <si>
    <t>Property Details</t>
  </si>
  <si>
    <t>Property assumed U Values</t>
  </si>
  <si>
    <t>Heat Loss for room (Watts)</t>
  </si>
  <si>
    <t>Mean Rad temp (⁰C)</t>
  </si>
  <si>
    <t>Radiator Height</t>
  </si>
  <si>
    <t>Radiator Size (HxW)</t>
  </si>
  <si>
    <t>Radiator Panel/Convector</t>
  </si>
  <si>
    <t>No. of Rads in room</t>
  </si>
  <si>
    <t xml:space="preserve">Output of Rad at required delta t (Watts) </t>
  </si>
  <si>
    <t>Difference (Watts)</t>
  </si>
  <si>
    <t>Min Rad Size Required @ Delta t 50⁰C</t>
  </si>
  <si>
    <t>P1</t>
  </si>
  <si>
    <t>K1</t>
  </si>
  <si>
    <t>P+</t>
  </si>
  <si>
    <t>K2</t>
  </si>
  <si>
    <t>K3</t>
  </si>
  <si>
    <t>300x0500</t>
  </si>
  <si>
    <t>300x1000</t>
  </si>
  <si>
    <t>300x1500</t>
  </si>
  <si>
    <t>300x2000</t>
  </si>
  <si>
    <t>300x2500</t>
  </si>
  <si>
    <t>300x3000</t>
  </si>
  <si>
    <t>450x0400</t>
  </si>
  <si>
    <t>450x0500</t>
  </si>
  <si>
    <t>450x0600</t>
  </si>
  <si>
    <t>450x0700</t>
  </si>
  <si>
    <t>450x0800</t>
  </si>
  <si>
    <t>450x0900</t>
  </si>
  <si>
    <t>450x1000</t>
  </si>
  <si>
    <t>450x1100</t>
  </si>
  <si>
    <t>450x1200</t>
  </si>
  <si>
    <t>450x1400</t>
  </si>
  <si>
    <t>450x1600</t>
  </si>
  <si>
    <t>450x1800</t>
  </si>
  <si>
    <t>450x2000</t>
  </si>
  <si>
    <t>450x2200</t>
  </si>
  <si>
    <t>450x2400</t>
  </si>
  <si>
    <t>450x2600</t>
  </si>
  <si>
    <t>450x2800</t>
  </si>
  <si>
    <t>450x3000</t>
  </si>
  <si>
    <t>500x0600</t>
  </si>
  <si>
    <t>500x0700</t>
  </si>
  <si>
    <t>500x0800</t>
  </si>
  <si>
    <t>500x0900</t>
  </si>
  <si>
    <t>500x1000</t>
  </si>
  <si>
    <t>Total:</t>
  </si>
  <si>
    <t>500x1100</t>
  </si>
  <si>
    <t>500x1200</t>
  </si>
  <si>
    <t xml:space="preserve">Stelrad Correction Factor </t>
  </si>
  <si>
    <t>500x1400</t>
  </si>
  <si>
    <t>Delta T (⁰C)</t>
  </si>
  <si>
    <t>500x1600</t>
  </si>
  <si>
    <t>500x1800</t>
  </si>
  <si>
    <t>500x2000</t>
  </si>
  <si>
    <t>500x2400</t>
  </si>
  <si>
    <t>600x0400</t>
  </si>
  <si>
    <t>600x0500</t>
  </si>
  <si>
    <t>600x0600</t>
  </si>
  <si>
    <t>600x0700</t>
  </si>
  <si>
    <t>600x0800</t>
  </si>
  <si>
    <t>600x0900</t>
  </si>
  <si>
    <t>600x1000</t>
  </si>
  <si>
    <t>600x1100</t>
  </si>
  <si>
    <t>600x1200</t>
  </si>
  <si>
    <t>600x1400</t>
  </si>
  <si>
    <t>600x1600</t>
  </si>
  <si>
    <t>600x1800</t>
  </si>
  <si>
    <t>600x2000</t>
  </si>
  <si>
    <t>600x2200</t>
  </si>
  <si>
    <t>600x2400</t>
  </si>
  <si>
    <t>600x2600</t>
  </si>
  <si>
    <t>600x2800</t>
  </si>
  <si>
    <t>600x3000</t>
  </si>
  <si>
    <t>700x0400</t>
  </si>
  <si>
    <t>700x0500</t>
  </si>
  <si>
    <t>700x0600</t>
  </si>
  <si>
    <t>700x0700</t>
  </si>
  <si>
    <t>700x0800</t>
  </si>
  <si>
    <t>700x0900</t>
  </si>
  <si>
    <t>700x1000</t>
  </si>
  <si>
    <t>700x1100</t>
  </si>
  <si>
    <t>700x1200</t>
  </si>
  <si>
    <t>700x1400</t>
  </si>
  <si>
    <t>700x1600</t>
  </si>
  <si>
    <t>700x1800</t>
  </si>
  <si>
    <t>700x2000</t>
  </si>
  <si>
    <t>700x2200</t>
  </si>
  <si>
    <t>700x2400</t>
  </si>
  <si>
    <t>700x2600</t>
  </si>
  <si>
    <t>700x2800</t>
  </si>
  <si>
    <t>700x3000</t>
  </si>
  <si>
    <t>Room Temp (⁰C)</t>
  </si>
  <si>
    <t>Floor Type</t>
  </si>
  <si>
    <t>Pipe diameter (mm)</t>
  </si>
  <si>
    <t>Pipe Spacing (mm)</t>
  </si>
  <si>
    <t>Amount of pipe required in room (m)</t>
  </si>
  <si>
    <t>Total output by UFH (W)</t>
  </si>
  <si>
    <t>Difference (W)</t>
  </si>
  <si>
    <t>Floor type</t>
  </si>
  <si>
    <t>flow temp</t>
  </si>
  <si>
    <t>Pipe diameter</t>
  </si>
  <si>
    <t>pipe spacing</t>
  </si>
  <si>
    <t>pipe spacing (HEP)</t>
  </si>
  <si>
    <t>floor covering</t>
  </si>
  <si>
    <t>floor covering (suspended)</t>
  </si>
  <si>
    <t>room temp</t>
  </si>
  <si>
    <t>Solid</t>
  </si>
  <si>
    <t>Suspended</t>
  </si>
  <si>
    <t>Green Flag =</t>
  </si>
  <si>
    <r>
      <t>Within interior zone (max. 29</t>
    </r>
    <r>
      <rPr>
        <i/>
        <sz val="10"/>
        <color theme="1"/>
        <rFont val="Calibri"/>
        <family val="2"/>
      </rPr>
      <t xml:space="preserve">°C) </t>
    </r>
  </si>
  <si>
    <t>Orange Flag =</t>
  </si>
  <si>
    <t>Within bathroom zone (max. 33°C)</t>
  </si>
  <si>
    <t>Red Flag =</t>
  </si>
  <si>
    <r>
      <t>Within peripheral zone (max. 35</t>
    </r>
    <r>
      <rPr>
        <i/>
        <sz val="10"/>
        <color theme="1"/>
        <rFont val="Calibri"/>
        <family val="2"/>
      </rPr>
      <t>°C)</t>
    </r>
  </si>
  <si>
    <t>Stop sign =</t>
  </si>
  <si>
    <t>Warning surface temp too high</t>
  </si>
  <si>
    <t>MCS Compliance Certificate</t>
  </si>
  <si>
    <t>Heat Pump</t>
  </si>
  <si>
    <t>NOTE: All fields require a value so please use N/A or 0 where question is not applicable.</t>
  </si>
  <si>
    <t>Name of owner</t>
  </si>
  <si>
    <t>Line 1</t>
  </si>
  <si>
    <t>Line 2</t>
  </si>
  <si>
    <t>Line 3</t>
  </si>
  <si>
    <t>Line 4</t>
  </si>
  <si>
    <t>Postcode</t>
  </si>
  <si>
    <t>No</t>
  </si>
  <si>
    <t>Name of the owner</t>
  </si>
  <si>
    <t>Enter the name of the owner.</t>
  </si>
  <si>
    <t>Address of the installation</t>
  </si>
  <si>
    <t>Enter the address where the heating system is installed.</t>
  </si>
  <si>
    <t>Address of the owner</t>
  </si>
  <si>
    <t xml:space="preserve">Enter the address of the owner. If the owner address is the same as the installation address enter N/A in all fields. </t>
  </si>
  <si>
    <t>Select 'intermittent' or 'continuous' as appropriate. 
Intermittent heating means that the heating system has the ability to provide all the space heating requirement on the design day within a period of no more than 16 hours, without use of supplementary heaters. Continuous heating means that the heating system has the ability to provide all the space heating requirement on the design day within a period of no more than 24 hours (but taking more than 16 hours), without use of supplementary heaters.</t>
  </si>
  <si>
    <t>Enter the design external temperature used in the heat loss calculation. Refer to 4.2.1b and Table 2 in MIS 3005.</t>
  </si>
  <si>
    <t>Enter the total heat loss of the building in kW. NOTE see 70kW guidance paper as this may be an area of the property as opposed to the whole building.</t>
  </si>
  <si>
    <t>AMENDMENTS SINCE PUBLICATION</t>
  </si>
  <si>
    <t>Date</t>
  </si>
  <si>
    <t>Version</t>
  </si>
  <si>
    <t>Notes</t>
  </si>
  <si>
    <t>First issue.</t>
  </si>
  <si>
    <t>MCS Designer:</t>
  </si>
  <si>
    <t>Company Name:</t>
  </si>
  <si>
    <t>Building Requirements</t>
  </si>
  <si>
    <t>Selection</t>
  </si>
  <si>
    <t>Type of Heat Pump</t>
  </si>
  <si>
    <t>Manufacturer</t>
  </si>
  <si>
    <t>Altitude (m)</t>
  </si>
  <si>
    <t>Degree Days (DD)</t>
  </si>
  <si>
    <t>Model</t>
  </si>
  <si>
    <t>Electrical Supply</t>
  </si>
  <si>
    <t>Total Energy Usage (kWh/yr)</t>
  </si>
  <si>
    <t>Space Heating (kWh/yr)</t>
  </si>
  <si>
    <t>Space Heating load (kW)</t>
  </si>
  <si>
    <t>Amount of Bedrooms</t>
  </si>
  <si>
    <t>Type of Emitters</t>
  </si>
  <si>
    <t>Fan Convector</t>
  </si>
  <si>
    <t>Radiators</t>
  </si>
  <si>
    <t>UFH</t>
  </si>
  <si>
    <t>UFH/Radiators</t>
  </si>
  <si>
    <t>UFH/Fan Convectors</t>
  </si>
  <si>
    <t>Buffer Vessel (litres)</t>
  </si>
  <si>
    <t>Hot Water Cylinder (litres)</t>
  </si>
  <si>
    <t>Single Phase</t>
  </si>
  <si>
    <t>Three Phase</t>
  </si>
  <si>
    <t>Solid (In Screed)</t>
  </si>
  <si>
    <t>Pipe size</t>
  </si>
  <si>
    <t>Flow temp</t>
  </si>
  <si>
    <t>Room Temp</t>
  </si>
  <si>
    <t>Pipe spacing</t>
  </si>
  <si>
    <t>Floor Covering</t>
  </si>
  <si>
    <t>Output (W/m2)</t>
  </si>
  <si>
    <r>
      <t>Surface Temp (</t>
    </r>
    <r>
      <rPr>
        <b/>
        <sz val="10"/>
        <color theme="1"/>
        <rFont val="Calibri"/>
        <family val="2"/>
      </rPr>
      <t>°C)</t>
    </r>
  </si>
  <si>
    <t>0.00/16mm</t>
  </si>
  <si>
    <t>0.05/16mm</t>
  </si>
  <si>
    <t>0.1/16mm</t>
  </si>
  <si>
    <t>0.15/16mm</t>
  </si>
  <si>
    <t>0/20mm</t>
  </si>
  <si>
    <t>0.05/20mm</t>
  </si>
  <si>
    <t>0.1/20mm</t>
  </si>
  <si>
    <t>0.15/20mm</t>
  </si>
  <si>
    <t>16mm</t>
  </si>
  <si>
    <t>20mm</t>
  </si>
  <si>
    <t>W/(m2xK)</t>
  </si>
  <si>
    <t xml:space="preserve">Flow temp </t>
  </si>
  <si>
    <t>Room temp</t>
  </si>
  <si>
    <t>surface temp</t>
  </si>
  <si>
    <t>Suspended (HEP)</t>
  </si>
  <si>
    <t>Horizontal</t>
  </si>
  <si>
    <t>Vertical</t>
  </si>
  <si>
    <t>Water</t>
  </si>
  <si>
    <t>n/a</t>
  </si>
  <si>
    <t>House Type</t>
  </si>
  <si>
    <t>Bungalow</t>
  </si>
  <si>
    <t>Detached</t>
  </si>
  <si>
    <t>End Terrace</t>
  </si>
  <si>
    <t>Flat</t>
  </si>
  <si>
    <t xml:space="preserve">Light Commercial </t>
  </si>
  <si>
    <t>Semi-Detached</t>
  </si>
  <si>
    <t>Terrace</t>
  </si>
  <si>
    <t>Built (year)</t>
  </si>
  <si>
    <t>Hot Water from Heat Pump</t>
  </si>
  <si>
    <t>Hot Water from Immersion</t>
  </si>
  <si>
    <t>Central Heating Pump</t>
  </si>
  <si>
    <t>Ground Pump</t>
  </si>
  <si>
    <t>Total Running Costs</t>
  </si>
  <si>
    <t>Electric (p/kWh)</t>
  </si>
  <si>
    <t>Design Room Operative Temperature and Natural Ventilation Rates</t>
  </si>
  <si>
    <t>Category A</t>
  </si>
  <si>
    <t>Category B</t>
  </si>
  <si>
    <t>Category C</t>
  </si>
  <si>
    <t>Lounge</t>
  </si>
  <si>
    <t>Living</t>
  </si>
  <si>
    <t>Breakfast</t>
  </si>
  <si>
    <t>Dining</t>
  </si>
  <si>
    <t>Kitchen</t>
  </si>
  <si>
    <t>Family</t>
  </si>
  <si>
    <t>Hall</t>
  </si>
  <si>
    <t>Cloaks/WC</t>
  </si>
  <si>
    <t>Toilet</t>
  </si>
  <si>
    <t>Utility</t>
  </si>
  <si>
    <t>Study</t>
  </si>
  <si>
    <t>Games</t>
  </si>
  <si>
    <t>Bedroom</t>
  </si>
  <si>
    <t>Bedsitting</t>
  </si>
  <si>
    <t>Internal</t>
  </si>
  <si>
    <t>Bed/Study</t>
  </si>
  <si>
    <t>Landing</t>
  </si>
  <si>
    <t>Bath</t>
  </si>
  <si>
    <t>Shower</t>
  </si>
  <si>
    <t>Dressing</t>
  </si>
  <si>
    <t>Store</t>
  </si>
  <si>
    <t>1.5**</t>
  </si>
  <si>
    <t>2.0*</t>
  </si>
  <si>
    <t>3.0*</t>
  </si>
  <si>
    <t>1.0**</t>
  </si>
  <si>
    <t>2.0</t>
  </si>
  <si>
    <t>1.0</t>
  </si>
  <si>
    <t>1.5*</t>
  </si>
  <si>
    <t>0.5</t>
  </si>
  <si>
    <t>0.0</t>
  </si>
  <si>
    <t>0.5*</t>
  </si>
  <si>
    <t>1.5</t>
  </si>
  <si>
    <t>Category A:</t>
  </si>
  <si>
    <t>Air change rates for older existing buildings (pre 2000). Those with several chimneys and/or subject to preservation orders may require greater infiltration allowance than shown above</t>
  </si>
  <si>
    <t>Category B:</t>
  </si>
  <si>
    <t>Category C:</t>
  </si>
  <si>
    <t>*</t>
  </si>
  <si>
    <t>Where mechanical extract ventilation is to be installed in a room and the extract volume exceeds the natural infiltration, then it is advisable to make due allowances for the air extracted from any connecting room or corridor.</t>
  </si>
  <si>
    <t>**</t>
  </si>
  <si>
    <t>Where a room contains an open fire or chimney, due ventilation allowance must be made from table below (Rooms with Chimneys and Open Flues).</t>
  </si>
  <si>
    <t>Rooms with Chimneys and Open Flues</t>
  </si>
  <si>
    <t>Table and information taken from The Domestic Heating Design Guide 2015 - please refer to the guide for further information</t>
  </si>
  <si>
    <t>Up to 40</t>
  </si>
  <si>
    <t>Up to 70</t>
  </si>
  <si>
    <t>Throat restrictor fitted to flue</t>
  </si>
  <si>
    <t>Air changes per hour</t>
  </si>
  <si>
    <t>Output @ ODT/DFT (kW)</t>
  </si>
  <si>
    <t>Manufacturers htg SCOP</t>
  </si>
  <si>
    <t>Manufacturers HW SCOP</t>
  </si>
  <si>
    <t>Water Source</t>
  </si>
  <si>
    <t>Air Source</t>
  </si>
  <si>
    <t>Ground Source</t>
  </si>
  <si>
    <t>If known please use</t>
  </si>
  <si>
    <t>Running hours HW + space heating or 8760 if 24/7 operation</t>
  </si>
  <si>
    <t>Please Select Floor</t>
  </si>
  <si>
    <t>Ceiling</t>
  </si>
  <si>
    <t>Volume (m3)</t>
  </si>
  <si>
    <t>Ground Loop</t>
  </si>
  <si>
    <t>Estimate of total heating energy consumption over a year for space heating and domestic hot water</t>
  </si>
  <si>
    <t>Borehole</t>
  </si>
  <si>
    <t>kWh</t>
  </si>
  <si>
    <t>kW</t>
  </si>
  <si>
    <t xml:space="preserve">FLEQ run hours </t>
  </si>
  <si>
    <t>hrs</t>
  </si>
  <si>
    <t>Estimated average ground temperature</t>
  </si>
  <si>
    <t>⁰C</t>
  </si>
  <si>
    <t>W/mK</t>
  </si>
  <si>
    <t>W/m</t>
  </si>
  <si>
    <t>Maximum power extracted from the ground</t>
  </si>
  <si>
    <t>W</t>
  </si>
  <si>
    <t>Length of ground heat exchanger calculated using the look-up tables</t>
  </si>
  <si>
    <t>m</t>
  </si>
  <si>
    <t>Total length of ground heat exchanger active elements</t>
  </si>
  <si>
    <t>Length of header</t>
  </si>
  <si>
    <t>Amount of loops</t>
  </si>
  <si>
    <t>Min length of loop</t>
  </si>
  <si>
    <t>Length of loop</t>
  </si>
  <si>
    <t>SCOP</t>
  </si>
  <si>
    <t>Ground Loop Sizing</t>
  </si>
  <si>
    <t>Power Ground HX pump</t>
  </si>
  <si>
    <t>Pipe Diameter</t>
  </si>
  <si>
    <t>Antifreeze %</t>
  </si>
  <si>
    <t>Protected to</t>
  </si>
  <si>
    <t>Pipe Type</t>
  </si>
  <si>
    <t>Brine Pump flow rate</t>
  </si>
  <si>
    <t>internal diameter</t>
  </si>
  <si>
    <t>velocity</t>
  </si>
  <si>
    <t>Gravity</t>
  </si>
  <si>
    <t>Relative Roughness</t>
  </si>
  <si>
    <t>Absolute Roughness</t>
  </si>
  <si>
    <t>Friction Factor</t>
  </si>
  <si>
    <t>Pressure Drop</t>
  </si>
  <si>
    <t>Pressure Drop due to bends</t>
  </si>
  <si>
    <t>Heat Pump head</t>
  </si>
  <si>
    <t>Reynolds number</t>
  </si>
  <si>
    <t>Viscosity @ 0 °C</t>
  </si>
  <si>
    <t>mm</t>
  </si>
  <si>
    <t>mm2/s</t>
  </si>
  <si>
    <t>l/hr</t>
  </si>
  <si>
    <t>m/s</t>
  </si>
  <si>
    <t>v^²</t>
  </si>
  <si>
    <t>mbar</t>
  </si>
  <si>
    <t>O/D</t>
  </si>
  <si>
    <t>Wall thickness</t>
  </si>
  <si>
    <t>Volume/m</t>
  </si>
  <si>
    <t>I/D</t>
  </si>
  <si>
    <t>diameter</t>
  </si>
  <si>
    <t>area</t>
  </si>
  <si>
    <t>Antifreeze Manufacturer</t>
  </si>
  <si>
    <t>PE-100-RC</t>
  </si>
  <si>
    <t>PE-Xa</t>
  </si>
  <si>
    <t>Pipe Sizing (Loops)</t>
  </si>
  <si>
    <t>Pipe Sizing (Header)</t>
  </si>
  <si>
    <t>Design Details</t>
  </si>
  <si>
    <t>Pitch (m)</t>
  </si>
  <si>
    <t>CIBSE</t>
  </si>
  <si>
    <t>degree days</t>
  </si>
  <si>
    <t>52 Week</t>
  </si>
  <si>
    <t>39 week</t>
  </si>
  <si>
    <t>39 Week</t>
  </si>
  <si>
    <t>AB</t>
  </si>
  <si>
    <t>AL</t>
  </si>
  <si>
    <t>B</t>
  </si>
  <si>
    <t>BA</t>
  </si>
  <si>
    <t>BB</t>
  </si>
  <si>
    <t>BD</t>
  </si>
  <si>
    <t>BH</t>
  </si>
  <si>
    <t>BL</t>
  </si>
  <si>
    <t>BN</t>
  </si>
  <si>
    <t>BR</t>
  </si>
  <si>
    <t>BS</t>
  </si>
  <si>
    <t>BT</t>
  </si>
  <si>
    <t>CA</t>
  </si>
  <si>
    <t>CB</t>
  </si>
  <si>
    <t>CF</t>
  </si>
  <si>
    <t>CH</t>
  </si>
  <si>
    <t>CM</t>
  </si>
  <si>
    <t>CO</t>
  </si>
  <si>
    <t>CR</t>
  </si>
  <si>
    <t>CT</t>
  </si>
  <si>
    <t>CV</t>
  </si>
  <si>
    <t>CW</t>
  </si>
  <si>
    <t>DA</t>
  </si>
  <si>
    <t>DD</t>
  </si>
  <si>
    <t>DE</t>
  </si>
  <si>
    <t>DG</t>
  </si>
  <si>
    <t>DH</t>
  </si>
  <si>
    <t>DL</t>
  </si>
  <si>
    <t>DN</t>
  </si>
  <si>
    <t>DT</t>
  </si>
  <si>
    <t>DY</t>
  </si>
  <si>
    <t>E</t>
  </si>
  <si>
    <t>EC</t>
  </si>
  <si>
    <t>EH</t>
  </si>
  <si>
    <t>EN</t>
  </si>
  <si>
    <t>EX</t>
  </si>
  <si>
    <t>FK</t>
  </si>
  <si>
    <t>FY</t>
  </si>
  <si>
    <t>G</t>
  </si>
  <si>
    <t>GL</t>
  </si>
  <si>
    <t>GU</t>
  </si>
  <si>
    <t>GY</t>
  </si>
  <si>
    <t>HA</t>
  </si>
  <si>
    <t>HD</t>
  </si>
  <si>
    <t>HG</t>
  </si>
  <si>
    <t>HP</t>
  </si>
  <si>
    <t>HR</t>
  </si>
  <si>
    <t>HS</t>
  </si>
  <si>
    <t>HU</t>
  </si>
  <si>
    <t>HX</t>
  </si>
  <si>
    <t>IG</t>
  </si>
  <si>
    <t>IP</t>
  </si>
  <si>
    <t>IV</t>
  </si>
  <si>
    <t>JE</t>
  </si>
  <si>
    <t>KA</t>
  </si>
  <si>
    <t>KT</t>
  </si>
  <si>
    <t>KW</t>
  </si>
  <si>
    <t>KY</t>
  </si>
  <si>
    <t>L</t>
  </si>
  <si>
    <t>LA</t>
  </si>
  <si>
    <t>LD</t>
  </si>
  <si>
    <t>LE</t>
  </si>
  <si>
    <t>LL</t>
  </si>
  <si>
    <t>LN</t>
  </si>
  <si>
    <t>LS</t>
  </si>
  <si>
    <t>LU</t>
  </si>
  <si>
    <t>M</t>
  </si>
  <si>
    <t>ME</t>
  </si>
  <si>
    <t>MK</t>
  </si>
  <si>
    <t>ML</t>
  </si>
  <si>
    <t>N</t>
  </si>
  <si>
    <t>NE</t>
  </si>
  <si>
    <t>NG</t>
  </si>
  <si>
    <t>NN</t>
  </si>
  <si>
    <t>NP</t>
  </si>
  <si>
    <t>NR</t>
  </si>
  <si>
    <t>NW</t>
  </si>
  <si>
    <t>OL</t>
  </si>
  <si>
    <t>OX</t>
  </si>
  <si>
    <t>PA</t>
  </si>
  <si>
    <t>PE</t>
  </si>
  <si>
    <t>PH</t>
  </si>
  <si>
    <t>PL</t>
  </si>
  <si>
    <t>PO</t>
  </si>
  <si>
    <t>PR</t>
  </si>
  <si>
    <t>RG</t>
  </si>
  <si>
    <t>RH</t>
  </si>
  <si>
    <t>RM</t>
  </si>
  <si>
    <t>S</t>
  </si>
  <si>
    <t>SA</t>
  </si>
  <si>
    <t>SE</t>
  </si>
  <si>
    <t>SG</t>
  </si>
  <si>
    <t>SK</t>
  </si>
  <si>
    <t>SL</t>
  </si>
  <si>
    <t>SM</t>
  </si>
  <si>
    <t>SN</t>
  </si>
  <si>
    <t>SO</t>
  </si>
  <si>
    <t>SP</t>
  </si>
  <si>
    <t>SR</t>
  </si>
  <si>
    <t>SS</t>
  </si>
  <si>
    <t>ST</t>
  </si>
  <si>
    <t>SW</t>
  </si>
  <si>
    <t>SY</t>
  </si>
  <si>
    <t>TA</t>
  </si>
  <si>
    <t>TD</t>
  </si>
  <si>
    <t>TF</t>
  </si>
  <si>
    <t>TQ</t>
  </si>
  <si>
    <t>TR</t>
  </si>
  <si>
    <t>TS</t>
  </si>
  <si>
    <t>TW</t>
  </si>
  <si>
    <t>UB</t>
  </si>
  <si>
    <t>WA</t>
  </si>
  <si>
    <t>WC</t>
  </si>
  <si>
    <t>WD</t>
  </si>
  <si>
    <t>WF</t>
  </si>
  <si>
    <t>WN</t>
  </si>
  <si>
    <t>WR</t>
  </si>
  <si>
    <t>WS</t>
  </si>
  <si>
    <t>WV</t>
  </si>
  <si>
    <t>YO</t>
  </si>
  <si>
    <t>ZE</t>
  </si>
  <si>
    <t>Area</t>
  </si>
  <si>
    <t>Pre 2000</t>
  </si>
  <si>
    <t>Post 2000</t>
  </si>
  <si>
    <t>Post 2006</t>
  </si>
  <si>
    <t>Urea formaldehyde foam</t>
  </si>
  <si>
    <t>Polyurethane board</t>
  </si>
  <si>
    <t>Phenolic foam board</t>
  </si>
  <si>
    <t>Phenolic foam</t>
  </si>
  <si>
    <t>Mineral wool quilt</t>
  </si>
  <si>
    <t>Mineral wool batt</t>
  </si>
  <si>
    <t>Mineral fibre slab</t>
  </si>
  <si>
    <t>Glass fibre slab</t>
  </si>
  <si>
    <t>Glass fibre quilt</t>
  </si>
  <si>
    <t>Expanded polystyrene slab</t>
  </si>
  <si>
    <t>Insulation</t>
  </si>
  <si>
    <t>Wood blocks</t>
  </si>
  <si>
    <t>Timber flooring</t>
  </si>
  <si>
    <t>Timber (hardwood)</t>
  </si>
  <si>
    <t>Timber (softwood, plywood, chipboard)</t>
  </si>
  <si>
    <t>Screed (concrete)</t>
  </si>
  <si>
    <t>Metal tray (steel)</t>
  </si>
  <si>
    <t>Cast concrete</t>
  </si>
  <si>
    <t>Floors</t>
  </si>
  <si>
    <t>Wood wool slab</t>
  </si>
  <si>
    <t>Tiles (concrete)</t>
  </si>
  <si>
    <t>Tiles (clay)</t>
  </si>
  <si>
    <t>Stone Chippings</t>
  </si>
  <si>
    <t>Screed (light weight)</t>
  </si>
  <si>
    <t>Felt/Bitumen layers</t>
  </si>
  <si>
    <t>Asphalt</t>
  </si>
  <si>
    <t>Aerated concrete slab</t>
  </si>
  <si>
    <t>Roofs</t>
  </si>
  <si>
    <t>Tiles (ceramic)</t>
  </si>
  <si>
    <t>Plasterboard</t>
  </si>
  <si>
    <t>Plaster (lightweight</t>
  </si>
  <si>
    <t>Plaster (dense)</t>
  </si>
  <si>
    <t>Fibreboard</t>
  </si>
  <si>
    <t>External rendering</t>
  </si>
  <si>
    <t>Surface Finishes</t>
  </si>
  <si>
    <t>Timber (Hardwood)</t>
  </si>
  <si>
    <t>Tile Hanging</t>
  </si>
  <si>
    <t>Stone (granite)</t>
  </si>
  <si>
    <t>Stone (artificial)</t>
  </si>
  <si>
    <t>Sandstone</t>
  </si>
  <si>
    <t>Reinforced concrete (2% steel)</t>
  </si>
  <si>
    <t>Reinforced concrete (1% steel)</t>
  </si>
  <si>
    <t>Mortar (protected)</t>
  </si>
  <si>
    <t>Mortar (exposed</t>
  </si>
  <si>
    <t>Air Gap</t>
  </si>
  <si>
    <t>Limestone (hard)</t>
  </si>
  <si>
    <t>Limestone (soft)</t>
  </si>
  <si>
    <t>Lightweight aggregate concrete block</t>
  </si>
  <si>
    <t>Gypsum</t>
  </si>
  <si>
    <t>Total Resistance</t>
  </si>
  <si>
    <t>Walls</t>
  </si>
  <si>
    <t>Concrete block (medium weight)</t>
  </si>
  <si>
    <t>Concrete block (lightweight)</t>
  </si>
  <si>
    <t>Concrete block (heavyweight)</t>
  </si>
  <si>
    <t>Concrete (high density)</t>
  </si>
  <si>
    <t>Concrete (dense)</t>
  </si>
  <si>
    <t>Internal wall</t>
  </si>
  <si>
    <t>Concrete (medium density)</t>
  </si>
  <si>
    <t>External wall</t>
  </si>
  <si>
    <t>Concrete (lightweight)</t>
  </si>
  <si>
    <t>Fabric Type</t>
  </si>
  <si>
    <t>Brickwork (outer leaf)</t>
  </si>
  <si>
    <t>Thermal Conductivity (W/mK)</t>
  </si>
  <si>
    <t>Thickness (mm)</t>
  </si>
  <si>
    <t>Material</t>
  </si>
  <si>
    <t>Element</t>
  </si>
  <si>
    <t>Layer</t>
  </si>
  <si>
    <t>Brickwork (inner leaf)</t>
  </si>
  <si>
    <t>Autoclaved aerated concrete block</t>
  </si>
  <si>
    <t>Inside surface of wall</t>
  </si>
  <si>
    <t>Fabric Type:</t>
  </si>
  <si>
    <t>Asbestos cement sheet</t>
  </si>
  <si>
    <t>Outside surface of exterior wall</t>
  </si>
  <si>
    <t>k factor W/mK</t>
  </si>
  <si>
    <r>
      <t>Density kg/m</t>
    </r>
    <r>
      <rPr>
        <sz val="10"/>
        <color theme="1"/>
        <rFont val="Calibri"/>
        <family val="2"/>
      </rPr>
      <t>³</t>
    </r>
  </si>
  <si>
    <t>Thermal resistance</t>
  </si>
  <si>
    <t>Type of surface/air gap</t>
  </si>
  <si>
    <t>EXTERNAL WALL TYPE - SOLID</t>
  </si>
  <si>
    <t>Solid Brick Wall</t>
  </si>
  <si>
    <t>Brick 102mm, Plaster</t>
  </si>
  <si>
    <t>Brick 228mm, Plaster</t>
  </si>
  <si>
    <t>Brick 343mm, Plaster</t>
  </si>
  <si>
    <t>Solid Brick Insulated Externally</t>
  </si>
  <si>
    <t>19mm Render, 75mm foam board, Brick 102mm, Plaster</t>
  </si>
  <si>
    <t>19mm Render, 75mm foam board, Brick 228mm, Plaster</t>
  </si>
  <si>
    <t>19mm Render, 75mm foam board, Brick 343mm, Plaster</t>
  </si>
  <si>
    <t>Solid Brink Insulated Internally</t>
  </si>
  <si>
    <t>Brick 102mm, 75mm foam board, 12.5mm plasterboard</t>
  </si>
  <si>
    <t>Brick 228mm, 75mm foam board, 12.5mm plasterboard</t>
  </si>
  <si>
    <t>Brick 343mm, 75mm foam board, 12.5mm plasterboard</t>
  </si>
  <si>
    <t>Solid Stone Wall, Unplastered</t>
  </si>
  <si>
    <t>Stone 305mm (12")</t>
  </si>
  <si>
    <t>Stone 457mm (18")</t>
  </si>
  <si>
    <t>Stone 610mm (24")</t>
  </si>
  <si>
    <t>Solid Stone Wall, Internally Insulated</t>
  </si>
  <si>
    <t>Stone 305mm, 100mm mineral wool, plasterboard on battens</t>
  </si>
  <si>
    <t>Stone 457mm, 100mm mineral wool, plasterboard on battens</t>
  </si>
  <si>
    <t>Stone 610mm, 100mm mineral wool, plasterboard on battens</t>
  </si>
  <si>
    <t>Solid Concrete Wall, Dense Plaster</t>
  </si>
  <si>
    <t>Concrete 102mm, Plaster</t>
  </si>
  <si>
    <t>Concrete 152mm, Plaster</t>
  </si>
  <si>
    <t>Concrete 204mm, Plaster</t>
  </si>
  <si>
    <t>Concrete 254mm, Plaster</t>
  </si>
  <si>
    <t>19mm Render, 75mm foam board, concrete 102mm, Plaster</t>
  </si>
  <si>
    <t>19mm Render, 75mm foam board, concrete 152mm, Plaster</t>
  </si>
  <si>
    <t>19mm Render, 75mm foam board, concrete 204mm, Plaster</t>
  </si>
  <si>
    <t>19mm Render, 75mm foam board, concrete 254mm, Plaster</t>
  </si>
  <si>
    <t>MAT Location</t>
  </si>
  <si>
    <t>Gas (p/kWh)</t>
  </si>
  <si>
    <t>LPG (p/kWh)</t>
  </si>
  <si>
    <t>Oil (p/kWh)</t>
  </si>
  <si>
    <t>Calculations</t>
  </si>
  <si>
    <t>EXTERNAL WALL TYPE - CAVITY</t>
  </si>
  <si>
    <t>Description</t>
  </si>
  <si>
    <t>Open Cavity</t>
  </si>
  <si>
    <t>Mineral Wool 50mm</t>
  </si>
  <si>
    <t>Cavity Wall (Open cavity or mineral Wool Slab), Lightweight Plaster</t>
  </si>
  <si>
    <t>Brick 102mm, Brick 102mm, 13mm Plaster &amp; Skim</t>
  </si>
  <si>
    <t>Brick 102mm, Brick 102mm, 12mm Plaster on dabs</t>
  </si>
  <si>
    <t>Inner Leaf Thickness</t>
  </si>
  <si>
    <t>100mm</t>
  </si>
  <si>
    <t>125mm</t>
  </si>
  <si>
    <t>Cavity Wall, aerated block inner leaf, lightweight plaster</t>
  </si>
  <si>
    <t>Brick 102mm open cavity, standard aerated block (k=0.17), 13mm Plaster</t>
  </si>
  <si>
    <t>Brick 102mm open cavity, standard aerated block (k=0.17), 12.5mm plasterboard on dabs</t>
  </si>
  <si>
    <t>Brick 102mm, mineral wool slab in cavity 50mm, standard aerated block (k=0.17), 13mm Plaster</t>
  </si>
  <si>
    <t>Brick 102mm, mineral wool slab in cavity 50mm, standard aerated block (k=0.17), 12.5mm plasterboard on dabs</t>
  </si>
  <si>
    <t>Cavity Wall, high performance aerated block inner leaf, lightweight plaster or plasterboard</t>
  </si>
  <si>
    <t>Brick 102mm open cavity, high performance aerated block (k=0.11), 12.5mm plasterboard on dabs</t>
  </si>
  <si>
    <t>Brick 102mm, mineral wool slab in cavity 50mm, high performance aerated block (k=0.11), 13mm Plaster</t>
  </si>
  <si>
    <t>Brick 102mm, mineral wool slab in cavity 50mm, high performance aerated block (k=0.11), 12.5mm plasterboard on dabs</t>
  </si>
  <si>
    <t>EXTERNAL WALL TYPE - RENDERED EXTERNALLY</t>
  </si>
  <si>
    <t>Render 19mm, Brick 102mm, Brick 102mm, 13mm Plaster</t>
  </si>
  <si>
    <t>Render 19mm, Brick 102mm, Brick 102mm, 12mm Plaster on dabs</t>
  </si>
  <si>
    <t>Cavity Wall, aerated block inner leaf, lightweight plaster or plasterboard</t>
  </si>
  <si>
    <t>Render 19mm, brick 102mm, cavity, standard aerated block, 13mm plaster</t>
  </si>
  <si>
    <t>Render 19mm, brick 102.5mm, mineral wool slab in cavity 50mm, standard aerated block, 13mm plaster</t>
  </si>
  <si>
    <t>Render 19mm, standard aerated block 100mm, cavity, standard aerated block, 13mm plaster</t>
  </si>
  <si>
    <t>Cavity blockwork wall, inner aerated block, lightweight plaster</t>
  </si>
  <si>
    <t>Render 19mm, standard aerated block 100mm mineral wool slab in cavity 50mm, standard aerated block, 13mm plaster</t>
  </si>
  <si>
    <t>Cavity wall, rendered, aerated block inner, lightweight plaster</t>
  </si>
  <si>
    <t>Render 19mm, standard aerated block 100mm, cavity, high performance aerated block (k=0.11), 13mm plaster</t>
  </si>
  <si>
    <t>Render 19mm, standard aerated block 100mm,mineral wool slab in cavity 50 mm, high performance aerated block (k=0.11), 13mm plaster</t>
  </si>
  <si>
    <t>Solid Wall, rendered outside, plaster inside</t>
  </si>
  <si>
    <t>Render 19mm, high performance aerated block (k=0.11), 13mm plaster</t>
  </si>
  <si>
    <t>EXTERNAL WALL TYPE - VARIATIONS</t>
  </si>
  <si>
    <t>Cavity wall, tile clad, (open cavity or mineral wool slab), lightweight plaster</t>
  </si>
  <si>
    <t>Tiles, air space, standard aerated block, 13mm plaster</t>
  </si>
  <si>
    <t>Tiles, air space, standard aerated block 100mm, mineral wool slab in cavity 50mm, standard aerated block, 13mm plaster</t>
  </si>
  <si>
    <t>Tiles, air space, standard aerated block 100mm, cavity, high performance aerated block (k=0.11), 13mm plaster</t>
  </si>
  <si>
    <t>Tiles, air space, standard aerated block 100mm, mineral wool slab in cavity 50mm, high performance aerated block (k=0.11), 13mm plaster</t>
  </si>
  <si>
    <t>Solid wall, tile clad externally</t>
  </si>
  <si>
    <t>Tiles, air space, high performance aerated block 215mm, 13mm plaster</t>
  </si>
  <si>
    <t>Cavity wall timber clad externally</t>
  </si>
  <si>
    <t>Shiplap boards, airspace, standard aerated block 100mm, cavity, standard aerated block, 13mm plaster</t>
  </si>
  <si>
    <t>Shiplap boards, airspace, standard aerated block 100mm, mineral wool slab in cavity 50mm, standard aerated block, 13mm plaster</t>
  </si>
  <si>
    <t>Shiplap boards airspace, standard aerated block 100mm, cavity, high performance aerated block, 13mm plaster</t>
  </si>
  <si>
    <t>Shiplap boards, airspace, standard aerated block 100mm, mineral wool slab in cavity 50mm, high performance aerated block, 13mm plaster</t>
  </si>
  <si>
    <t>Insulation Thickness</t>
  </si>
  <si>
    <t>60 mm</t>
  </si>
  <si>
    <t>80 mm</t>
  </si>
  <si>
    <t>100 mm</t>
  </si>
  <si>
    <t>Brick outer timber frame wall, dp membrane, plywood sheathing, studding, vapour membrane, plasterboard</t>
  </si>
  <si>
    <t>Tiles, airspace, membrane, plywood 10mm, studding 100mm, with infill insulation, vapour membrane, plasterboard 12.5mm</t>
  </si>
  <si>
    <t>Shiplap boards, airspace, membrane, plywood 10mm, studding 100mm with infill insulation</t>
  </si>
  <si>
    <t>Rooms</t>
  </si>
  <si>
    <t>Temp</t>
  </si>
  <si>
    <t>selected column</t>
  </si>
  <si>
    <t>Open Flue</t>
  </si>
  <si>
    <t>Yes (without throat restrictor)</t>
  </si>
  <si>
    <t>Yes (with throat restrictor)</t>
  </si>
  <si>
    <t>Occupants per Bedroom</t>
  </si>
  <si>
    <t>Hot water per occupant (l/day)</t>
  </si>
  <si>
    <t>Hot Water system efficiency</t>
  </si>
  <si>
    <t>CH pump power (W)</t>
  </si>
  <si>
    <t>Min Hot Water Cylinder (litres)</t>
  </si>
  <si>
    <t>Total Pressure Drop (mbar)</t>
  </si>
  <si>
    <t>Wall/Roof/ceiling/non-ground floors U-values (SOURCE Domestic heating guide section 6)</t>
  </si>
  <si>
    <r>
      <t>U-value W/m</t>
    </r>
    <r>
      <rPr>
        <sz val="10"/>
        <color rgb="FF221E1F"/>
        <rFont val="Calibri"/>
        <family val="2"/>
        <scheme val="minor"/>
      </rPr>
      <t>²</t>
    </r>
    <r>
      <rPr>
        <b/>
        <sz val="10"/>
        <color rgb="FF221E1F"/>
        <rFont val="Calibri"/>
        <family val="2"/>
        <scheme val="minor"/>
      </rPr>
      <t xml:space="preserve">K </t>
    </r>
  </si>
  <si>
    <t>Enter a U-value</t>
  </si>
  <si>
    <t>Brick 102 mm, plaster</t>
  </si>
  <si>
    <t>Brick 228 mm, plaster</t>
  </si>
  <si>
    <t>Brick 343 mm, plaster</t>
  </si>
  <si>
    <t>Stone 305mm (12in)</t>
  </si>
  <si>
    <t>Stone 457mm (18in)</t>
  </si>
  <si>
    <t>Stone 610mm (24in)</t>
  </si>
  <si>
    <t>Concrete 102mm, plaster</t>
  </si>
  <si>
    <t>Concrete 152mm, plaster</t>
  </si>
  <si>
    <t>Concrete 204mm, plaster</t>
  </si>
  <si>
    <t>Concrete 254 mm, plaster</t>
  </si>
  <si>
    <t>Render 19mm, high performance aerated block (k=0.11) 215mm, 13mm plaster</t>
  </si>
  <si>
    <t>Tiles, airspace, high performance aerated block, 215mm, 13mm plaster</t>
  </si>
  <si>
    <t>Brick 102mm, cavity, brick 102mm, 13mm plaster</t>
  </si>
  <si>
    <t>Brick 102mm, cavity, brick 102mm, 12.5mm plasterboard on dabs</t>
  </si>
  <si>
    <t>Brick 102mm, 50mm  mineral slab, brick 102mm, 13mm plaster</t>
  </si>
  <si>
    <t>Brick 102mm, 50mm mineral slab, brick 102mm, 12.5mm plasterboard on dabs</t>
  </si>
  <si>
    <t>Brick 102mm, cavity, 100mm standard aerated block (k=0.17), 13mm plaster</t>
  </si>
  <si>
    <t>Brick 102mm, cavity, 125mm standard aerated block (k=0.17), 13mm plaster</t>
  </si>
  <si>
    <t>Brick 102mm, cavity, 100mm standard aerated block (k=0.17), 12.5mm plasterboard on dabs</t>
  </si>
  <si>
    <t>Brick 102mm, cavity, 125mm standard aerated block (k=0.17), 12.5mm plasterboard on dabs</t>
  </si>
  <si>
    <t>Brick 102mm, mineral wool slab in cavity 50mm, 100mm standard aerated block (k=0.17), 13mm plaster</t>
  </si>
  <si>
    <t>Brick 102mm, mineral wool slab in cavity 50mm, 120mm standard aerated block (k=0.17), 13mm plaster</t>
  </si>
  <si>
    <t>Brick 102mm, mineral wool slab in cavity 50mm,100mm standard aerated block (k=0.17), 12.5mm plasterboard on dabs</t>
  </si>
  <si>
    <t>Brick 102mm, mineral wool slab in cavity 50mm,125mm standard aerated block (k=0.17), 12.5mm plasterboard on dabs</t>
  </si>
  <si>
    <t>Brick 102mm, cavity, 100mm high performance aerated block (k=0.11), 13mm plaster</t>
  </si>
  <si>
    <t>Brick 102mm, cavity, 125mm high performance aerated block (k=0.11), 13mm plaster</t>
  </si>
  <si>
    <t>Brick 102mm, cavity, 100mm high performance aerated block (k=0.11), 12.5mm plasterboard on dabs</t>
  </si>
  <si>
    <t>Brick 102mm, cavity, 125mm high performance aerated block (k=0.11), 12.5mm plasterboard on dabs</t>
  </si>
  <si>
    <t>Brick 102mm, mineral wool slab in cavity 50mm, 100mm high performance aerated block (k=0.11), 13mm plaster</t>
  </si>
  <si>
    <t>Brick 102mm, mineral wool slab in cavity 50mm, 120mm high performance aerated block (k=0.11), 13mm plaster</t>
  </si>
  <si>
    <t>Brick 102mm, mineral wool slab in cavity 50mm,100mm high performance aerated block (k=0.11), 12.5mm plasterboard on dabs</t>
  </si>
  <si>
    <t>Brick 102mm, mineral wool slab in cavity 50mm,125mm high performance aerated block (k=0.11), 12.5mm plasterboard on dabs</t>
  </si>
  <si>
    <t>Render 19mm, brick 102mm, cavity, brick 102mm, 13mm plaster</t>
  </si>
  <si>
    <t>Render 19mm, brick 102mm, 50mm mineral wool slab,  brick 102mm, 13mm plaster</t>
  </si>
  <si>
    <t>Render 19mm, brick 102mm, cavity, brick 102mm, 12.5mm plasterboard on dabs</t>
  </si>
  <si>
    <t>Render 19mm, brick 102mm, 50mm mineral wool slab, brick 102mm, 12.5mm plasterboard on dabs</t>
  </si>
  <si>
    <t>Render 19mm, brick 102mm, cavity, 100mm standard aerated block, 13mm plaster</t>
  </si>
  <si>
    <t>Render 19mm, brick 102mm, cavity, 125mm standard aerated block, 13mm plaster</t>
  </si>
  <si>
    <t>Render 19mm, brick 102mm, mineral wool slab in
cavity 50mm, 100mm standard aerated block, 13mm plaster</t>
  </si>
  <si>
    <t>Render 19mm, brick 102mm, mineral wool slab in
cavity 50mm, 125mm standard aerated block, 13mm plaster</t>
  </si>
  <si>
    <t>Render 19mm, standard aerated block 100mm, cavity, 100mm standard aerated block, 13mm plaster</t>
  </si>
  <si>
    <t>Render 19mm, standard aerated block 100mm, cavity, 125mm standard aerated block, 13mm plaster</t>
  </si>
  <si>
    <t>Render 19mm, standard aerated block 100mm, mineral wool slab in cavity 50mm, 100mm standard aerated block, 13mm plaster</t>
  </si>
  <si>
    <t>Render 19mm, standard aerated block 100mm, mineral wool slab in cavity 50mm, 125mm standard aerated block, 13mm plaster</t>
  </si>
  <si>
    <t>Render 19mm, standard aerated block 100mm, cavity, 100mm  high performance aerated block (k=0.11), 13mm plaster</t>
  </si>
  <si>
    <t>Render 19mm, standard aerated block 100mm, cavity, 125mm high performance aerated block (k=0.11), 13mm plaster</t>
  </si>
  <si>
    <t>Render 19mm, standard aerated block 100mm, mineral wool slab in cavity 50mm, 100mm  high performance aerated block (k=0.11), 13mm plaster</t>
  </si>
  <si>
    <t>Render 19mm, standard aerated block 100mm, mineral wool slab in cavity 50mm, 125mm high performance aerated block (k=0.11), 13mm plaster</t>
  </si>
  <si>
    <t>Tiles, airspace, standard aerated block 100mm, 13mm plaster</t>
  </si>
  <si>
    <t>Tiles, airspace, standard aerated block 125mm, 13mm plaster</t>
  </si>
  <si>
    <t>Tiles, airspace, standard aerated block 100mm, mineral wool slab in cavity 50mm, 100mm standard aerated block, 13mm plaster</t>
  </si>
  <si>
    <t>Tiles, airspace, standard aerated block 100mm, mineral wool slab in cavity 50mm, 120mm standard aerated block, 13mm plaster</t>
  </si>
  <si>
    <t>Tiles, airspace, standard aerated block 100mm, cavity, 100mm high performance aerated block (k=0.11), 13mm plaster</t>
  </si>
  <si>
    <t>Tiles, airspace, standard aerated block 100mm, cavity, 125mm high performance aerated block (k=0.11), 13mm plaster</t>
  </si>
  <si>
    <t>Tiles, airspace, standard aerated block 100mm, mineral wool slab in cavity 50mm, 100mm high performance aerated block (k=0.11), 13mm plaster</t>
  </si>
  <si>
    <t>Tiles, airspace, standard aerated block 100mm, mineral wool slab in cavity 50mm, 125mm high performance aerated block (k=0.11), 13mm plaster</t>
  </si>
  <si>
    <t>Shiplap boards, airspace, standard aerated block 100mm, cavity, standard aerated block 100mm, 13mm plaster</t>
  </si>
  <si>
    <t>Shiplap boards, airspace, standard aerated block 100mm, cavity, standard aerated block 125mm, 13mm plaster</t>
  </si>
  <si>
    <t>Shiplap boards, airspace, standard aerated block 100mm, mineral wool slab in cavity 50mm, standard aerated block 100mm, 13mm plaster</t>
  </si>
  <si>
    <t>Shiplap boards, airspace, standard aerated block 100mm, mineral wool slab in cavity 50mm, standard aerated block 125mm, 13mm plaster</t>
  </si>
  <si>
    <t>Shiplap boards, airspace, standard aerated block 100mm, cavity, 100mm high performance block (K=0.11), 13mm plaster</t>
  </si>
  <si>
    <t>Shiplap boards, airspace, standard aerated block 100mm, cavity, 125mm high performance block (K=0.11), 13mm plaster</t>
  </si>
  <si>
    <t>Shiplap boards, airspace, standard aerated block 125mm, mineral wool slab in cavity 50mm, 100mm high performance block (K=0.11), 13mm plaster</t>
  </si>
  <si>
    <t>Shiplap boards, airspace, standard aerated block 100mm, mineral wool slab in cavity 50mm, 125mm high performance block (K=0.11), 13mm plaster</t>
  </si>
  <si>
    <t>Brick 102.5mm, cavity, membrane, plywood 10mm, studding 100mm, with infill insulation 60mm, vapour membrane, plasterboard 12.5mm</t>
  </si>
  <si>
    <t>Brick 102.5mm, cavity, membrane, plywood 10mm, studding 100mm, with infill insulation 80mm, vapour membrane, plasterboard 12.5mm</t>
  </si>
  <si>
    <t>Brick 102.5mm, cavity, membrane, plywood 10mm, studding 100mm, with infill  insulation 80mm, vapour membrane, plasterboard 12.5mm</t>
  </si>
  <si>
    <t>Tiles, airspace, cavity, membrane, plywood 10mm, studding 100mm, with infill insulation 60mm, vapour membrane, plasterboard 12.5mm</t>
  </si>
  <si>
    <t>Tiles, airspace, cavity, membrane, plywood 10mm, studding 100mm, with infill insulation 80mm, vapour membrane, plasterboard 12.5mm</t>
  </si>
  <si>
    <t>Tiles, airspace, cavity, membrane, plywood 10mm, studding 100mm, with infill  insulation 80mm, vapour membrane, plasterboard 12.5mm</t>
  </si>
  <si>
    <t>shiplap boards, airspace, cavity, membrane, plywood 10mm, studding 100mm, with infill insulation 60mm, vapour membrane, plasterboard 12.5mm</t>
  </si>
  <si>
    <t>shiplap boards, airspace, cavity, membrane, plywood 10mm, studding 100mm, with infill insulation 80mm, vapour membrane, plasterboard 12.5mm</t>
  </si>
  <si>
    <t>shiplap boards, airspace, cavity, membrane, plywood 10mm, studding 100mm, with infill  insulation 80mm, vapour membrane, plasterboard 12.5mm</t>
  </si>
  <si>
    <t>Plasterboard 12.5mm, studding 75mm, plasterboard 12.5mm</t>
  </si>
  <si>
    <t>Plaster 13mm, block 10mm, cavity, block 100mm, plaster 13mm</t>
  </si>
  <si>
    <t>Plaster 13mm, brick 102.5mm, plaster 13mm</t>
  </si>
  <si>
    <t>Plaster 13mm, brick 215mm, plaster 13mm</t>
  </si>
  <si>
    <t>Plaster, breeze block 100mm, plaster</t>
  </si>
  <si>
    <t>Plaster 13mm, standard aerated block 100mm, plaster 13mm</t>
  </si>
  <si>
    <t>Plaster 13mm, standard aerated block 125mm, plaster 13mm</t>
  </si>
  <si>
    <t>Pitched roof - Slates or tiles, sarking felt, ventilated air space, no insulation, 9.5 mm plasterboard</t>
  </si>
  <si>
    <t>Pitched roof - Slates or tiles, sarking felt, ventilated air space, 50mm insulation between joists, 9.5 mm plasterboard</t>
  </si>
  <si>
    <t>Pitched roof - Slates or tiles, sarking felt, ventilated air space, 100mm insulation between joists, 9.5 mm plasterboard</t>
  </si>
  <si>
    <t>Pitched roof - Slates or tiles, sarking felt, ventilated air space, 200mm insulation between joists, 9.5 mm plasterboard</t>
  </si>
  <si>
    <t>Pitched roof - Slates or tiles, sarking felt, ventilated air space, 300mm insulation between joists, 9.5 mm plasterboard</t>
  </si>
  <si>
    <t>Pitched roof - Slates or tiles, , ventilated air space, no insulation, 9.5 mm plasterboard</t>
  </si>
  <si>
    <t>Pitched roof - Slates or tiles, , ventilated air space, 50mm insulation between joists, 9.5 mm plasterboard</t>
  </si>
  <si>
    <t>Pitched roof - Slates or tiles, , ventilated air space, 100mm insulation between joists, 9.5 mm plasterboard</t>
  </si>
  <si>
    <t>Pitched roof - Slates or tiles, , ventilated air space, 200mm insulation between joists, 9.5 mm plasterboard</t>
  </si>
  <si>
    <t>Pitched roof - Slates or tiles, , ventilated air space, 300mm insulation between joists, 9.5 mm plasterboard</t>
  </si>
  <si>
    <t>Pitched roof - Slates or tiles, sarking felt, ventilated air space, 50mm insulation between rafters, 9.5 mm plasterboard</t>
  </si>
  <si>
    <t>Pitched roof - Slates or tiles, sarking felt, ventilated air space, 100mm insulation between rafters, 9.5 mm plasterboard</t>
  </si>
  <si>
    <t>Pitched roof - Slates or tiles, sarking felt, ventilated air space, 200mm insulation between rafters, 9.5 mm plasterboard</t>
  </si>
  <si>
    <t>Pitched roof - Slates or tiles, sarking felt, ventilated air space, 300mm insulation between rafters, 9.5 mm plasterboard</t>
  </si>
  <si>
    <t>Chippings, 3 layers of felt, boarding, air space, no insulation, 9.5 mm plasterboard</t>
  </si>
  <si>
    <t>Chippings, 3 layers of felt, boarding, air space, 50mm insulation, 9.5 mm plasterboard</t>
  </si>
  <si>
    <t>Chippings, 3 layers of felt, boarding, air space, 100mm insulation, 9.5 mm plasterboard</t>
  </si>
  <si>
    <t>Chippings, 3 layers of felt, boarding, air space, 200mm insulation, 9.5 mm plasterboard</t>
  </si>
  <si>
    <t>Chippings, 3 layers of felt, boarding, air space, 300insulation, 9.5 mm plasterboard</t>
  </si>
  <si>
    <t>Suspended Floors</t>
  </si>
  <si>
    <t>Table 6.12 (Two adjacent edges exposed)</t>
  </si>
  <si>
    <t>Table 6.10c (Two opposite edges exposed)</t>
  </si>
  <si>
    <t>a</t>
  </si>
  <si>
    <t>Table 6.13a (Three adjacent edges exposed)</t>
  </si>
  <si>
    <t>s</t>
  </si>
  <si>
    <t>Table 6.13b (Three adjacent edges exposed)</t>
  </si>
  <si>
    <t>Table 6.14b (One adjacent edge exposed)</t>
  </si>
  <si>
    <t>Menu_floor_construction</t>
  </si>
  <si>
    <t>menu no</t>
  </si>
  <si>
    <t>col</t>
  </si>
  <si>
    <t>Solid floor - Enter a U-value</t>
  </si>
  <si>
    <t>Suspended floor - Enter U-value</t>
  </si>
  <si>
    <t>Solid no insulation</t>
  </si>
  <si>
    <t>Solid 25mm insulation</t>
  </si>
  <si>
    <t>Solid 50mm insulation</t>
  </si>
  <si>
    <t>Solid 75mm insulation</t>
  </si>
  <si>
    <t>Solid 100mm insulation</t>
  </si>
  <si>
    <t>Suspended no insulation</t>
  </si>
  <si>
    <t>Suspended 25mm insulation</t>
  </si>
  <si>
    <t>Suspended 50mm insulation</t>
  </si>
  <si>
    <t>Suspended 75mm insulation</t>
  </si>
  <si>
    <t>Suspended 100mm insulation</t>
  </si>
  <si>
    <t>Menu_floor_exposed_sides</t>
  </si>
  <si>
    <t>One edge (short)</t>
  </si>
  <si>
    <t>One edge (long)</t>
  </si>
  <si>
    <t>Two adjacent edges</t>
  </si>
  <si>
    <t>Two opposite edges</t>
  </si>
  <si>
    <t>Three edges (short outer edge)</t>
  </si>
  <si>
    <t>Three edges (long outer edge)</t>
  </si>
  <si>
    <t>Construction</t>
  </si>
  <si>
    <t>Boarding 19mm, airspace between joists, no insulation, 6mm sheeting - heat flow downward exposed to outside air or unheated space</t>
  </si>
  <si>
    <t>Boarding 19mm, airspace between joists, 100mm insulation, 6mm sheeting - heat flow downward exposed to outside air or unheated space</t>
  </si>
  <si>
    <t>Boarding 19mm, airspace between joists, 150mm insulation, 6mm sheeting - heat flow downward exposed to outside air or unheated space</t>
  </si>
  <si>
    <t>Screed 50mm, concrete slab 150mm, no insulation between battens, 6mm sheeting, heat flow downward - exposed to outside air or unheated space</t>
  </si>
  <si>
    <t>Screed 50mm, concrete slab 150mm, 100mm insulation between battens, 6mm sheeting, heat flow downward - exposed to outside air or unheated space</t>
  </si>
  <si>
    <t>Intermediate floors, boarding 19mm, airspace between joists, 9.5mm plasterboard heat flow upward</t>
  </si>
  <si>
    <t>Intermediate floors, boarding 19mm, airspace 100mm insulation between joists, 9.5mm plasterboard heat flow upward</t>
  </si>
  <si>
    <t>Intermediate floors, boarding 19mm, airspace between joists, 9.5mm plasterboard heat flow downward</t>
  </si>
  <si>
    <t>Intermediate floors, boarding 19mm, airspace 100mm insulation between joists, 9.5mm plasterboard heat flow downward</t>
  </si>
  <si>
    <t>Window_description</t>
  </si>
  <si>
    <t>Single glazed window with Secondary Glazing</t>
  </si>
  <si>
    <t>solid wood door (external)</t>
  </si>
  <si>
    <t>Solid wood door to unheated corridor</t>
  </si>
  <si>
    <t>Glazed wood or PVC-U door</t>
  </si>
  <si>
    <t>Wood/PVC Single Glazed</t>
  </si>
  <si>
    <t>Wood/PVC Double Glazed</t>
  </si>
  <si>
    <t xml:space="preserve">Wood/PVC Double Glazed, low-E glass </t>
  </si>
  <si>
    <t xml:space="preserve">Wood/PVC Double Glazed, low-E glass, argon filled </t>
  </si>
  <si>
    <t>Wood/PVC Triple Glazed</t>
  </si>
  <si>
    <t xml:space="preserve">Wood/PVC Triple Glazed, low-E glass </t>
  </si>
  <si>
    <t xml:space="preserve">Wood/PVC Triple Glazed, low-E glass, argon filled </t>
  </si>
  <si>
    <t>Metal Single Glazed</t>
  </si>
  <si>
    <t>Metal Double Glazed</t>
  </si>
  <si>
    <t xml:space="preserve">Metal Double Glazed, low-E glass </t>
  </si>
  <si>
    <t xml:space="preserve">Metal Double Glazed, low-E glass, argon filled </t>
  </si>
  <si>
    <t>Metal Triple Glazed</t>
  </si>
  <si>
    <t xml:space="preserve">Metal Triple Glazed, low-E glass </t>
  </si>
  <si>
    <t xml:space="preserve">Metal Triple Glazed, low-E glass, argon filled </t>
  </si>
  <si>
    <t>Table 6.9 (Two adjacent edges exposed)</t>
  </si>
  <si>
    <t>a+b(m)</t>
  </si>
  <si>
    <t>"5-6</t>
  </si>
  <si>
    <t>"6-7</t>
  </si>
  <si>
    <t>"7-8</t>
  </si>
  <si>
    <t>"8-9</t>
  </si>
  <si>
    <t>"9-10</t>
  </si>
  <si>
    <t>"10-12</t>
  </si>
  <si>
    <t>"12-14</t>
  </si>
  <si>
    <t>"14-17</t>
  </si>
  <si>
    <t>"17-20</t>
  </si>
  <si>
    <t>a (m)</t>
  </si>
  <si>
    <t>"2-3</t>
  </si>
  <si>
    <t>"3-4</t>
  </si>
  <si>
    <t>"4-5</t>
  </si>
  <si>
    <t>"6-8</t>
  </si>
  <si>
    <t>"8-10</t>
  </si>
  <si>
    <t>Table 6.10a (Three adjacent edges exposed)</t>
  </si>
  <si>
    <t>short</t>
  </si>
  <si>
    <t>long</t>
  </si>
  <si>
    <t>Table 6.10b (Three adjacent edges exposed)</t>
  </si>
  <si>
    <t>Table 6.11 (One adjacent edge exposed)</t>
  </si>
  <si>
    <t>a(m)</t>
  </si>
  <si>
    <t>"1.25-1.75</t>
  </si>
  <si>
    <t>"1.75-2</t>
  </si>
  <si>
    <t>"3-5</t>
  </si>
  <si>
    <t>"5-7</t>
  </si>
  <si>
    <t>"7-10</t>
  </si>
  <si>
    <t>Input Required</t>
  </si>
  <si>
    <t>Estimated Fuel Price Comparison Calculations</t>
  </si>
  <si>
    <t>Energy Requirement (heating)</t>
  </si>
  <si>
    <t>kWhr/yr</t>
  </si>
  <si>
    <t>Energy Requirement (hot water)</t>
  </si>
  <si>
    <t>OIL</t>
  </si>
  <si>
    <t>Price of oil per litre</t>
  </si>
  <si>
    <t>kWhr per litre</t>
  </si>
  <si>
    <t>kWhr</t>
  </si>
  <si>
    <t>Boiler Efficiency of existing Oil Boiler</t>
  </si>
  <si>
    <t>% SEDBUK</t>
  </si>
  <si>
    <t>Efficiency of new Oil boiler</t>
  </si>
  <si>
    <t>existing</t>
  </si>
  <si>
    <t>kW hrs per litre oil</t>
  </si>
  <si>
    <t>new</t>
  </si>
  <si>
    <t>£ per kWhr</t>
  </si>
  <si>
    <t>ELECTRICITY / HEAT PUMP</t>
  </si>
  <si>
    <t>Price of Unit of electricity</t>
  </si>
  <si>
    <t>SPF SH</t>
  </si>
  <si>
    <t>COP HW @ flow temp</t>
  </si>
  <si>
    <t>kWhrs annual demand (Inc hot water)</t>
  </si>
  <si>
    <t>Cost Htg Pump (£)</t>
  </si>
  <si>
    <t>Cost Ground Pump (£)</t>
  </si>
  <si>
    <t>Cost Immersion (£)</t>
  </si>
  <si>
    <t>GAS (natural)</t>
  </si>
  <si>
    <t>Efficiency of proposed boiler (New)</t>
  </si>
  <si>
    <t>Price of Gas per kWhr</t>
  </si>
  <si>
    <t>GAS LPG</t>
  </si>
  <si>
    <t>Price of LPG per litre</t>
  </si>
  <si>
    <t>Bulk purchase</t>
  </si>
  <si>
    <t>Std Conversion</t>
  </si>
  <si>
    <t>Boiler Efficiency</t>
  </si>
  <si>
    <t>Assumed if very new</t>
  </si>
  <si>
    <t>kW hrs per litre lpg</t>
  </si>
  <si>
    <t>Pence per kWhr</t>
  </si>
  <si>
    <t>ELECTRIC BOILER</t>
  </si>
  <si>
    <t>Energy Requirement</t>
  </si>
  <si>
    <t>New Electric Boiler</t>
  </si>
  <si>
    <t>New High Efficient Gas Boiler</t>
  </si>
  <si>
    <t>Proposed Heat Pump</t>
  </si>
  <si>
    <t>New High Efficient LPG Boiler</t>
  </si>
  <si>
    <t>LPG Gas</t>
  </si>
  <si>
    <t>New High Efficient Oil Boiler</t>
  </si>
  <si>
    <t>kg CO2/kWh</t>
  </si>
  <si>
    <t>kWhrs</t>
  </si>
  <si>
    <t>CO₂</t>
  </si>
  <si>
    <t>Thames Valley (Heathrow)</t>
  </si>
  <si>
    <t>North-eastern (Leeming)</t>
  </si>
  <si>
    <t>Metamorphic rock, Vulcanite, acid to intermediate, Quartzite</t>
  </si>
  <si>
    <t>Metamorphic rock, Vulcanite, acid to intermediate, Rhyolite, Trachyte</t>
  </si>
  <si>
    <t>Metamorphic rock, Vulcanite, acid to intermediate, Amphibolite</t>
  </si>
  <si>
    <t>Metamorphic rock, Moderately to highly metamorphic, Marble</t>
  </si>
  <si>
    <t>Metamorphic rock, Moderately to highly metamorphic, Gneiss</t>
  </si>
  <si>
    <t>Metamorphic rock, Slightly metamorphic, Mica schist</t>
  </si>
  <si>
    <t>Metamorphic rock, Slightly metamorphic, Chert</t>
  </si>
  <si>
    <t>Metamorphic rock, Slightly metamorphic, Clay shale</t>
  </si>
  <si>
    <t>Magmatites, Plutonite, acid to intermediate, Granite</t>
  </si>
  <si>
    <t>Magmatites, Plutonite, acid to intermediate, Syenite</t>
  </si>
  <si>
    <t>Magmatites, Vulcanite, acid to intermediate, Rhyolite, Trachyte</t>
  </si>
  <si>
    <t>Magmatites, Vulcanite, acid to intermediate, Latite, Dacite</t>
  </si>
  <si>
    <t>Magmatites, Plutonite, alkaline to ultra-alkaline, Diorite</t>
  </si>
  <si>
    <t>Magmatites, Plutonite, alkaline to ultra-alkaline, Gabbro</t>
  </si>
  <si>
    <t xml:space="preserve">Magmatites, Vulcanite, alkaline to ultra-alkaline, </t>
  </si>
  <si>
    <t>Magmatites, Tuff</t>
  </si>
  <si>
    <t>Solid sediments, Salt</t>
  </si>
  <si>
    <t>Solid sediments, Anhydrite</t>
  </si>
  <si>
    <t>Solid sediments, Dolomite</t>
  </si>
  <si>
    <t>Solid sediments, Limestone</t>
  </si>
  <si>
    <t>Solid sediments, Conglomerates</t>
  </si>
  <si>
    <t>Solid sediments, Sandstone</t>
  </si>
  <si>
    <t>Solid sediments, Marl</t>
  </si>
  <si>
    <t>Solid sediments, Gypsum</t>
  </si>
  <si>
    <t>Solid sediments, Hard coal</t>
  </si>
  <si>
    <t>Unconsolidated rock, Sand, water saturated</t>
  </si>
  <si>
    <t>Unconsolidated rock, Claystone, siltstone</t>
  </si>
  <si>
    <t>Unconsolidated rock, Gravel, water saturated</t>
  </si>
  <si>
    <t>Unconsolidated rock, Clay/silt, water saturated</t>
  </si>
  <si>
    <t>Unconsolidated rock, Clay/silt, dry</t>
  </si>
  <si>
    <t>Unconsolidated rock, Peat, soft lignite</t>
  </si>
  <si>
    <t>Unconsolidated rock, Gravel, dry</t>
  </si>
  <si>
    <t>Unconsolidated rock, Sand, dry</t>
  </si>
  <si>
    <t>Recommended thermal conductivity (/W/mK)</t>
  </si>
  <si>
    <t>Type of rock</t>
  </si>
  <si>
    <t>Other</t>
  </si>
  <si>
    <t>Maximum power to be extracted per meter</t>
  </si>
  <si>
    <t>Two adjacent</t>
  </si>
  <si>
    <t>Two opposite</t>
  </si>
  <si>
    <t>One edge</t>
  </si>
  <si>
    <t>3 edges (short single)</t>
  </si>
  <si>
    <t>3 edges (long single)</t>
  </si>
  <si>
    <t>insulation select suspended</t>
  </si>
  <si>
    <t>insulation select solid</t>
  </si>
  <si>
    <t>External walls</t>
  </si>
  <si>
    <t>Type of floor</t>
  </si>
  <si>
    <t>long length</t>
  </si>
  <si>
    <t>Short length (depth)</t>
  </si>
  <si>
    <t>Room Name</t>
  </si>
  <si>
    <t>Floor Insulation:</t>
  </si>
  <si>
    <t>mm          If 'U' value not known please select insulation level and select exposed edges per room</t>
  </si>
  <si>
    <t>Solid Floor (in contact with ground)</t>
  </si>
  <si>
    <t xml:space="preserve">Energy Requirement </t>
  </si>
  <si>
    <t>Energy Requirement  (SH)</t>
  </si>
  <si>
    <t>Energy Requirement  (HW)</t>
  </si>
  <si>
    <t>Exposed floor (external)</t>
  </si>
  <si>
    <t>Northern Ireland (Belfast)</t>
  </si>
  <si>
    <t>Updates to functionality and corrected reported errors.</t>
  </si>
  <si>
    <t>Annual Hot water heating demand (kWh/yr)</t>
  </si>
  <si>
    <t>Type of collector</t>
  </si>
  <si>
    <t>Antifreeze type i.e. propylene, ethylene</t>
  </si>
  <si>
    <t>Bed &amp; Ensuite</t>
  </si>
  <si>
    <t xml:space="preserve">New (or existing) buildings constructed after 2006 and complying with all current building regulations. </t>
  </si>
  <si>
    <t>Note:</t>
  </si>
  <si>
    <t>Watts</t>
  </si>
  <si>
    <t>Added kWh to additional heat on room tabs</t>
  </si>
  <si>
    <t>Added W/m2 to overview on design details tab</t>
  </si>
  <si>
    <t>Updated postcode degree data</t>
  </si>
  <si>
    <t>IM</t>
  </si>
  <si>
    <t>TN</t>
  </si>
  <si>
    <t>All new (Post 2006), well insulated buildings use a design temp of 21°C throughout, except bathrooms (22°C) and Store (16°C)</t>
  </si>
  <si>
    <t>Air change rates for modern buildings (2000 or later) with double glazing and regulatory minimum insulation</t>
  </si>
  <si>
    <t>Project Reference:</t>
  </si>
  <si>
    <t>Legionnaires' protection (days)</t>
  </si>
  <si>
    <t>Non select a/c</t>
  </si>
  <si>
    <t>Radiators/Fan Convectors</t>
  </si>
  <si>
    <t>UFH/Radiators/Fan Convectors</t>
  </si>
  <si>
    <r>
      <t>Adjoining Room Temp (</t>
    </r>
    <r>
      <rPr>
        <b/>
        <sz val="10"/>
        <color theme="1"/>
        <rFont val="Calibri"/>
        <family val="2"/>
      </rPr>
      <t>°C)</t>
    </r>
  </si>
  <si>
    <t>Solid Concrete Wall Insulated External, Dense Plaster</t>
  </si>
  <si>
    <t>Brick 102mm open cavity, high performance aerated block (k=0.11), 13mm Plaster</t>
  </si>
  <si>
    <t>Brick 102.5mm, cavity, membrane, plywood 10mm, studding 100m, with infill insulation, vapour membrane, plasterboard 12.5mm</t>
  </si>
  <si>
    <r>
      <t>Post 2006 building room design temp changed to 21</t>
    </r>
    <r>
      <rPr>
        <sz val="11"/>
        <color theme="1"/>
        <rFont val="Calibri"/>
        <family val="2"/>
      </rPr>
      <t>°C throughout , 
except for bathroom (22) and store (16)</t>
    </r>
  </si>
  <si>
    <t xml:space="preserve">Updates to functionality and corrected reported errors including:
Radiator selection for room 3
Dimensions for roof windows </t>
  </si>
  <si>
    <t xml:space="preserve">Minor update to unlock drop downs for Exposed floor (external) </t>
  </si>
  <si>
    <t>Corrected cell value on sheet 11 cell F3</t>
  </si>
  <si>
    <t>i) Intermittent or Continuous heating?</t>
  </si>
  <si>
    <t>ii) Design External Temperature  (°C)</t>
  </si>
  <si>
    <t>iii) Total Building Heat Loss at Design Condition (kW)</t>
  </si>
  <si>
    <t>i) What Heat Emitter types are installed?</t>
  </si>
  <si>
    <t>iii) Has a copy of the room by room calculations and heat emitter selections been given to the client?</t>
  </si>
  <si>
    <t>ii) Has the DHWS reheat time been estimated and agreed with the customer?</t>
  </si>
  <si>
    <t>i) Type of ground heat exchanger: vertical/ horizontal/ slinky/ open loop
(if horizontal indicate minimum depth (m); if vertical indicate maximum depth (m))</t>
  </si>
  <si>
    <t>ii) Ground conductivity factor used</t>
  </si>
  <si>
    <t>EPC</t>
  </si>
  <si>
    <t>i) EPC Number</t>
  </si>
  <si>
    <t>i) I am authorised to complete this certificate on behalf of the MCS Contractor named below</t>
  </si>
  <si>
    <t>ii) the customer will receive an MCS Installation Certificate within 10 working days of the installation commissioning date</t>
  </si>
  <si>
    <t>iii) MIS 3005 scheme requirements have been met (state issue number of MIS 3005 used)</t>
  </si>
  <si>
    <t>iv) the installation complies with system design as per the contract agreement</t>
  </si>
  <si>
    <t>MCS Contractor</t>
  </si>
  <si>
    <t>i) Organisation Name:</t>
  </si>
  <si>
    <t>ii) Full Name and Job Title:</t>
  </si>
  <si>
    <t>iii) Date:</t>
  </si>
  <si>
    <t>iv) Signature:</t>
  </si>
  <si>
    <r>
      <t xml:space="preserve">The following page provides guidance on completion of the compliance certificate. This spreadsheet is designed for upload to the MCS Installation Database (MID).
</t>
    </r>
    <r>
      <rPr>
        <b/>
        <sz val="12"/>
        <color indexed="8"/>
        <rFont val="Arial"/>
        <family val="2"/>
      </rPr>
      <t>PLEASE NOTE</t>
    </r>
    <r>
      <rPr>
        <sz val="12"/>
        <color indexed="8"/>
        <rFont val="Arial"/>
        <family val="2"/>
      </rPr>
      <t xml:space="preserve"> that all cells shown in white on the compliance certificate require a value otherwise you will be unable to upload the form to the MCS Installation Database. A value of N/A or 0 can be entered in fields which are not applicable.</t>
    </r>
  </si>
  <si>
    <t>i. Intermittent or Continuous heating?</t>
  </si>
  <si>
    <t>4.2.1 a</t>
  </si>
  <si>
    <t>ii. Design External temperature (°C)</t>
  </si>
  <si>
    <t>4.2.1 b, Table 2</t>
  </si>
  <si>
    <t>iii. Total Building Heat Loss at Design Condition (kW)</t>
  </si>
  <si>
    <t>4.2.1a, b, c</t>
  </si>
  <si>
    <t>i. What Heat Emitter types are installed?</t>
  </si>
  <si>
    <t>4.2.12 – 4.2.14  MCS021 Heat Emitter Guide for Domestic Heat Pumps</t>
  </si>
  <si>
    <r>
      <t>Referring to the emitter types listed in the Heat Emitter Guide, list all heat emitters installed. Note, it is only necessary to list the types of heat emitter installed in the property.</t>
    </r>
    <r>
      <rPr>
        <b/>
        <sz val="12"/>
        <rFont val="Arial"/>
        <family val="2"/>
      </rPr>
      <t xml:space="preserve"> It is not necessary</t>
    </r>
    <r>
      <rPr>
        <sz val="12"/>
        <rFont val="Arial"/>
        <family val="2"/>
      </rPr>
      <t xml:space="preserve"> to list the type and number of emitters installed in each room. </t>
    </r>
  </si>
  <si>
    <t>ii. What is the temperature of water leaving the heat pump when supplying space heating at the design day condition?</t>
  </si>
  <si>
    <t>The maximum water temperature setting for water leaving the heat pump in heating mode in accordance with the design. This is likely to be less than the maximum the heat pump could achieve.</t>
  </si>
  <si>
    <t>iii. Has a copy of the room by room heat loss calculations and heat emitter selections been given to the client?</t>
  </si>
  <si>
    <t>Confirm Yes or No.</t>
  </si>
  <si>
    <t>i. What is the maximum design water temperature in (°C) leaving the heat pump when in hot water heating mode?</t>
  </si>
  <si>
    <t xml:space="preserve">4.2.3-4.2.7 
</t>
  </si>
  <si>
    <t>The maximum water temperature setting for water leaving the heat pump when heating sanitary hot water. This should be as high as possible to maximise the stored temperature and reduce the need for direct electric immersion heaters to reduce bacterialogical multiplication.</t>
  </si>
  <si>
    <t>ii. Has the DHWS reheat time been estimated and agreed with the customer?</t>
  </si>
  <si>
    <t>4.2.5</t>
  </si>
  <si>
    <t>Select Yes or No.</t>
  </si>
  <si>
    <t>i. Type of ground heat exchanger: vertical/ horizontal/ slinky/ open loop (if horizontal, indicate minimum depth (m); if vertical, indicate maximum depth (m)</t>
  </si>
  <si>
    <t>4.2.19, MCS 022</t>
  </si>
  <si>
    <t>For GSHP installations, enter the type of ground heat exchanger used. For horizontal, also enter the minimum depth; for vertical, also enter the maximum depth e.g (horizontal, 2m).
For other heat pump installations, enter N/A.</t>
  </si>
  <si>
    <t>ii. Ground conductivity factor used</t>
  </si>
  <si>
    <t>4.2.23, Appendix C, MCS 022</t>
  </si>
  <si>
    <t>This is the figure used in the calculations to size the ground array and should ideally be established using eirher a geotechnologist, specific experience from  nearby projects or a site thermal test or combination thereof.</t>
  </si>
  <si>
    <t>6. EPC</t>
  </si>
  <si>
    <t>i. EPC Number</t>
  </si>
  <si>
    <t>Enter the EPC number if the premises is entitled to a domestic EPC, otherwise enter N/A.</t>
  </si>
  <si>
    <t>ii. EPC annual space heating / hot water demand figure (kWh/ry)</t>
  </si>
  <si>
    <t>This figure normally appears at the bottom left hand side of the document and is the sum of the services heated by  the heat pump e.g.  heating and hot water energy figure added together if the</t>
  </si>
  <si>
    <t xml:space="preserve">I confirm that: </t>
  </si>
  <si>
    <t>i. I am authorised to complete the certificate on behalf of the MCS Contractor named below:</t>
  </si>
  <si>
    <t>Select Yes or No</t>
  </si>
  <si>
    <t>ii. The customer will receive an MCS Installation certificate within 10 working days of the installation commissioning date</t>
  </si>
  <si>
    <t xml:space="preserve">iii. MIS 3005 scheme requirements have been met </t>
  </si>
  <si>
    <t>Select the Issue of MIS 3005 that has been used. This version of the Compliance Certificate (v2.0) should only be used in conjunction with Issue 5.0 of MIS 3005.</t>
  </si>
  <si>
    <t>iv. The installation complies with system design as per the contract agreement</t>
  </si>
  <si>
    <t>i. Organisation Name</t>
  </si>
  <si>
    <t>Enter organisation name of the MCS Contractor responsible for the installation.</t>
  </si>
  <si>
    <t>ii. Full Name and Job Title:</t>
  </si>
  <si>
    <t>State full name and job title of the person completing the compliance certificate.</t>
  </si>
  <si>
    <t>iii. Date:</t>
  </si>
  <si>
    <t>State the date that the compliance certificate was completed.</t>
  </si>
  <si>
    <t>iv. Signature</t>
  </si>
  <si>
    <t>Insert the signature of the person completing the certificate.</t>
  </si>
  <si>
    <t>Updated to include version 2.0 and guidance for the Compliance Certificate</t>
  </si>
  <si>
    <t>Corrected cell entry issues on Compliance Certificate v1.2 tab (cell D22, D23, D24, and D25)</t>
  </si>
  <si>
    <t>Rebranding of document, update of email and website addresses and cosmetic changes</t>
  </si>
  <si>
    <t>Total Floor Area (m²)</t>
  </si>
  <si>
    <t>Total Volume (m³)</t>
  </si>
  <si>
    <t>Outside Design Temp - ODT (⁰C)</t>
  </si>
  <si>
    <t>Mean air temp - MAT (°C)</t>
  </si>
  <si>
    <t>Heat loss W/m²</t>
  </si>
  <si>
    <t>Design Flow Temp - DFT (°C)</t>
  </si>
  <si>
    <t>Output @ 0°C/HW (kW)</t>
  </si>
  <si>
    <t>Hot Water storage temp (°C)</t>
  </si>
  <si>
    <t>W/m²</t>
  </si>
  <si>
    <t>U VALUE CALCULATOR</t>
  </si>
  <si>
    <t>U-value W/m²K</t>
  </si>
  <si>
    <r>
      <t>U-value W/m</t>
    </r>
    <r>
      <rPr>
        <b/>
        <sz val="10"/>
        <color theme="0"/>
        <rFont val="Calibri"/>
        <family val="2"/>
      </rPr>
      <t>²K</t>
    </r>
  </si>
  <si>
    <t>Resistance R m²K/W</t>
  </si>
  <si>
    <t>U value of construction (W/m²K)</t>
  </si>
  <si>
    <t>Room Volume (m³)</t>
  </si>
  <si>
    <r>
      <t>Degree Day data from CIBSE Guide A</t>
    </r>
    <r>
      <rPr>
        <sz val="10"/>
        <color indexed="8"/>
        <rFont val="Arial"/>
        <family val="2"/>
      </rPr>
      <t xml:space="preserve"> (base temperature 15.5 °C) 1976-1995</t>
    </r>
  </si>
  <si>
    <r>
      <t>&amp; Mean Air Temp data</t>
    </r>
    <r>
      <rPr>
        <sz val="10"/>
        <color indexed="8"/>
        <rFont val="Arial"/>
        <family val="2"/>
      </rPr>
      <t xml:space="preserve"> (from MIS 3005 Appendix B)</t>
    </r>
  </si>
  <si>
    <t>HP heating capacity at 0⁰C ground return temperature and design emitter temperature</t>
  </si>
  <si>
    <r>
      <t xml:space="preserve">Estimated ground thermal conductivity - </t>
    </r>
    <r>
      <rPr>
        <i/>
        <sz val="10"/>
        <rFont val="Arial"/>
        <family val="2"/>
      </rPr>
      <t>Please select below</t>
    </r>
  </si>
  <si>
    <t>Output of Rad @ delta t 50⁰C (Watts)</t>
  </si>
  <si>
    <t>MWT @ DOT (°C)</t>
  </si>
  <si>
    <t>UFH active area (m²)</t>
  </si>
  <si>
    <t>Unheated area by UFH (m²)</t>
  </si>
  <si>
    <t>Floor covering (W/(m² x K))</t>
  </si>
  <si>
    <t>UFH output (W/m²)</t>
  </si>
  <si>
    <t>Average surface temp (°C)</t>
  </si>
  <si>
    <t>ANNUAL COSTS</t>
  </si>
  <si>
    <t>CO2 EMISSIONS</t>
  </si>
  <si>
    <t>1. GENERAL INFORMATION</t>
  </si>
  <si>
    <t>RELEVANT SECTION MIS 3005</t>
  </si>
  <si>
    <t>GUIDANCE</t>
  </si>
  <si>
    <t>GENERAL INFORMATION</t>
  </si>
  <si>
    <t>Adress of installation</t>
  </si>
  <si>
    <t>Adress of owner (if different to address of installation otherwise enter N/A)</t>
  </si>
  <si>
    <t>DESIGN INFORMATION</t>
  </si>
  <si>
    <t>HEAT EMITTER INFORMATION</t>
  </si>
  <si>
    <r>
      <t>ii) What is the temperature of water (</t>
    </r>
    <r>
      <rPr>
        <sz val="10"/>
        <color indexed="8"/>
        <rFont val="Calibri"/>
        <family val="2"/>
      </rPr>
      <t>°C)</t>
    </r>
    <r>
      <rPr>
        <sz val="10"/>
        <color indexed="8"/>
        <rFont val="Arial"/>
        <family val="2"/>
      </rPr>
      <t xml:space="preserve"> leaving the heat pump when supplying space heating at the design day condition?</t>
    </r>
  </si>
  <si>
    <t xml:space="preserve">DOMESTIC HOT WATER </t>
  </si>
  <si>
    <r>
      <t>i) What is the maximum design water temperature (°C)</t>
    </r>
    <r>
      <rPr>
        <sz val="10"/>
        <color indexed="8"/>
        <rFont val="Arial"/>
        <family val="2"/>
      </rPr>
      <t xml:space="preserve"> leaving the heat pump when in hot water heating mode?</t>
    </r>
  </si>
  <si>
    <t>IF GROUND SOURCE HEAT PUMP</t>
  </si>
  <si>
    <t xml:space="preserve">ii) EPC annual space heating (kWh/yr) </t>
  </si>
  <si>
    <t xml:space="preserve">iii) EPC annual hot water demand figure (kWh/yr) </t>
  </si>
  <si>
    <t xml:space="preserve"> I COMFIRM THAT:</t>
  </si>
  <si>
    <t>2. DESIGN INFORMATION</t>
  </si>
  <si>
    <t>3.HEAT EMITTER INFORMATION</t>
  </si>
  <si>
    <t xml:space="preserve">4. DOMESTIC HOT WATER </t>
  </si>
  <si>
    <t>5. IF GROUND SOURCE HEAT PUMPS</t>
  </si>
  <si>
    <t>(IF APPLICABLE)</t>
  </si>
  <si>
    <t>7. DECLARATIONS</t>
  </si>
  <si>
    <t>8. CONFIRMATION</t>
  </si>
  <si>
    <t>Average Thermal Conductivity</t>
  </si>
  <si>
    <t>Mean Ground Temp</t>
  </si>
  <si>
    <t>FLEQ run hours:</t>
  </si>
  <si>
    <t>Type of heat exchange:</t>
  </si>
  <si>
    <t>Ground Thermal Conductivity</t>
  </si>
  <si>
    <t xml:space="preserve"> slinky ground </t>
  </si>
  <si>
    <t xml:space="preserve"> horizontal ground </t>
  </si>
  <si>
    <t>Power extracted</t>
  </si>
  <si>
    <t>borehole</t>
  </si>
  <si>
    <t>Thermal Conductivity</t>
  </si>
  <si>
    <t>Ground Temp</t>
  </si>
  <si>
    <t>FLEQ run hours</t>
  </si>
  <si>
    <t>3600H</t>
  </si>
  <si>
    <t>3000H</t>
  </si>
  <si>
    <t>2400H</t>
  </si>
  <si>
    <t>1800H</t>
  </si>
  <si>
    <t>1200H</t>
  </si>
  <si>
    <t>3600B</t>
  </si>
  <si>
    <t>3000B</t>
  </si>
  <si>
    <t>2400B</t>
  </si>
  <si>
    <t>1800B</t>
  </si>
  <si>
    <t>1200B</t>
  </si>
  <si>
    <t>Type of ground loop</t>
  </si>
  <si>
    <t>Outside</t>
  </si>
  <si>
    <t>Type of heat exchanger:</t>
  </si>
  <si>
    <t>1.10</t>
  </si>
  <si>
    <t>Flat Roof</t>
  </si>
  <si>
    <t>Ceiling (Flat)</t>
  </si>
  <si>
    <t>Ceiling (Awkward)</t>
  </si>
  <si>
    <t>Unheated</t>
  </si>
  <si>
    <t>Select...</t>
  </si>
  <si>
    <t>U-Value Selector</t>
  </si>
  <si>
    <t>Temp Diff Selector</t>
  </si>
  <si>
    <t>16</t>
  </si>
  <si>
    <t>18</t>
  </si>
  <si>
    <t>21</t>
  </si>
  <si>
    <t>Options for upper floor or single storey</t>
  </si>
  <si>
    <t>Options for Ground or Mid Floor</t>
  </si>
  <si>
    <t>Drop-Down List</t>
  </si>
  <si>
    <t>Air Changes per hour</t>
  </si>
  <si>
    <t>Select Temp/Type of Space Above</t>
  </si>
  <si>
    <t>Updates to facilitate temperature differences between spaces. MCS 022 data corrected.</t>
  </si>
  <si>
    <t>External Doors</t>
  </si>
  <si>
    <t>XX/12/2024</t>
  </si>
  <si>
    <t>NO LONGER SUPPORTED</t>
  </si>
  <si>
    <r>
      <t xml:space="preserve">Heat Loss Calculator - </t>
    </r>
    <r>
      <rPr>
        <b/>
        <sz val="18"/>
        <color rgb="FFFF0000"/>
        <rFont val="TT Norms Pro Light"/>
        <family val="3"/>
      </rPr>
      <t>NO LONGER SUPPORTED</t>
    </r>
    <r>
      <rPr>
        <b/>
        <sz val="18"/>
        <color theme="1"/>
        <rFont val="TT Norms Pro Light"/>
        <family val="3"/>
      </rPr>
      <t xml:space="preserve"> - </t>
    </r>
    <r>
      <rPr>
        <b/>
        <sz val="18"/>
        <color rgb="FFFF0000"/>
        <rFont val="TT Norms Pro Light"/>
        <family val="3"/>
      </rPr>
      <t>last updated March 2021</t>
    </r>
  </si>
  <si>
    <t xml:space="preserve">This tool and the data used within are based on BS EN 12831-1:2017, which was published 31st July 2017.  </t>
  </si>
  <si>
    <t xml:space="preserve">This tool is still available for those who may benefit from it and develop their own version. All cells within the tool are now unlocked for users to manipulate. For example, u-values, desgin temperatures. 
</t>
  </si>
  <si>
    <r>
      <rPr>
        <b/>
        <sz val="14"/>
        <color rgb="FFFF0000"/>
        <rFont val="TT Norms Pro Light"/>
        <family val="3"/>
      </rPr>
      <t>Important</t>
    </r>
    <r>
      <rPr>
        <b/>
        <sz val="14"/>
        <color theme="1"/>
        <rFont val="TT Norms Pro Light"/>
        <family val="3"/>
      </rPr>
      <t xml:space="preserve">: It is the user’s responsibility to ensure any calculations carried out with this tool are compliant with the relevant standards. You should not assume that by using this tool your calculation will be compliant. You should ensure that any data entered is correct and in accordance with the latest standards. </t>
    </r>
  </si>
  <si>
    <t>The tab relating to MCS 020 has been removed as this calculation is now available as a stand alone tool on the MCS website.</t>
  </si>
  <si>
    <r>
      <t>This spreadsheet was originally developed to provide a method for carrying out the design calculations required by MIS 3005 D. However, due the recent development of a new tool for MCS installers to carry out heat load calculations, this Excel tool</t>
    </r>
    <r>
      <rPr>
        <b/>
        <sz val="12"/>
        <color theme="1"/>
        <rFont val="TT Norms Pro Light"/>
        <family val="3"/>
      </rPr>
      <t xml:space="preserve"> is no longer supported and will not undergo any further updates</t>
    </r>
    <r>
      <rPr>
        <sz val="12"/>
        <color theme="1"/>
        <rFont val="TT Norms Pro Light"/>
        <family val="3"/>
      </rPr>
      <t xml:space="preserve">. </t>
    </r>
  </si>
  <si>
    <t xml:space="preserve">If you are a currently certified MCS installer, or would like to use the new tool to gain MCS certification, please visit: https://heatloadcalculator.mcscertified.com/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</si>
</sst>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quot;£&quot;* #,##0.00_-;\-&quot;£&quot;* #,##0.00_-;_-&quot;£&quot;* &quot;-&quot;??_-;_-@_-"/>
    <numFmt numFmtId="43" formatCode="_-* #,##0.00_-;\-* #,##0.00_-;_-* &quot;-&quot;??_-;_-@_-"/>
    <numFmt numFmtId="164" formatCode="0.0"/>
    <numFmt numFmtId="165" formatCode="&quot;£&quot;#,##0.00"/>
    <numFmt numFmtId="166" formatCode="0.000"/>
    <numFmt numFmtId="167" formatCode="0.0000"/>
    <numFmt numFmtId="168" formatCode="0.000000"/>
    <numFmt numFmtId="169" formatCode="0.0000000000"/>
    <numFmt numFmtId="170" formatCode="[$-F800]dddd\,\ mmmm\ dd\,\ yyyy"/>
  </numFmts>
  <fonts count="92" x14ac:knownFonts="1">
    <font>
      <sz val="11"/>
      <color theme="1"/>
      <name val="Calibri"/>
      <family val="2"/>
      <scheme val="minor"/>
    </font>
    <font>
      <b/>
      <sz val="10"/>
      <color theme="1"/>
      <name val="Calibri"/>
      <family val="2"/>
      <scheme val="minor"/>
    </font>
    <font>
      <sz val="10"/>
      <color theme="1"/>
      <name val="Calibri"/>
      <family val="2"/>
      <scheme val="minor"/>
    </font>
    <font>
      <sz val="10"/>
      <color theme="1"/>
      <name val="Calibri"/>
      <family val="2"/>
    </font>
    <font>
      <i/>
      <sz val="10"/>
      <color theme="1"/>
      <name val="Calibri"/>
      <family val="2"/>
      <scheme val="minor"/>
    </font>
    <font>
      <sz val="11"/>
      <color theme="1"/>
      <name val="Calibri"/>
      <family val="2"/>
      <scheme val="minor"/>
    </font>
    <font>
      <sz val="8"/>
      <color theme="1"/>
      <name val="Calibri"/>
      <family val="2"/>
      <scheme val="minor"/>
    </font>
    <font>
      <sz val="10"/>
      <name val="Calibri"/>
      <family val="2"/>
      <scheme val="minor"/>
    </font>
    <font>
      <b/>
      <sz val="10"/>
      <name val="Calibri"/>
      <family val="2"/>
      <scheme val="minor"/>
    </font>
    <font>
      <sz val="12"/>
      <color theme="1"/>
      <name val="Calibri"/>
      <family val="2"/>
      <scheme val="minor"/>
    </font>
    <font>
      <sz val="10"/>
      <color indexed="8"/>
      <name val="Calibri"/>
      <family val="2"/>
      <scheme val="minor"/>
    </font>
    <font>
      <sz val="10"/>
      <color indexed="8"/>
      <name val="Calibri"/>
      <family val="2"/>
    </font>
    <font>
      <b/>
      <sz val="10"/>
      <color indexed="8"/>
      <name val="Calibri"/>
      <family val="2"/>
    </font>
    <font>
      <sz val="10"/>
      <color rgb="FFFF0000"/>
      <name val="Calibri"/>
      <family val="2"/>
      <scheme val="minor"/>
    </font>
    <font>
      <sz val="10"/>
      <color rgb="FFFFC000"/>
      <name val="Calibri"/>
      <family val="2"/>
      <scheme val="minor"/>
    </font>
    <font>
      <u/>
      <sz val="10"/>
      <color theme="10"/>
      <name val="Arial"/>
      <family val="2"/>
    </font>
    <font>
      <sz val="10"/>
      <color theme="9"/>
      <name val="Calibri"/>
      <family val="2"/>
      <scheme val="minor"/>
    </font>
    <font>
      <b/>
      <sz val="10"/>
      <color theme="1"/>
      <name val="Calibri"/>
      <family val="2"/>
    </font>
    <font>
      <sz val="10"/>
      <name val="Arial"/>
      <family val="2"/>
    </font>
    <font>
      <b/>
      <sz val="10"/>
      <name val="Arial"/>
      <family val="2"/>
    </font>
    <font>
      <sz val="11"/>
      <name val="Calibri"/>
      <family val="2"/>
      <scheme val="minor"/>
    </font>
    <font>
      <b/>
      <sz val="10"/>
      <color indexed="8"/>
      <name val="Calibri"/>
      <family val="2"/>
      <scheme val="minor"/>
    </font>
    <font>
      <u/>
      <sz val="11"/>
      <color theme="10"/>
      <name val="Calibri"/>
      <family val="2"/>
    </font>
    <font>
      <b/>
      <i/>
      <sz val="10"/>
      <name val="Calibri"/>
      <family val="2"/>
      <scheme val="minor"/>
    </font>
    <font>
      <sz val="10"/>
      <color theme="7"/>
      <name val="Calibri"/>
      <family val="2"/>
      <scheme val="minor"/>
    </font>
    <font>
      <sz val="10"/>
      <color theme="6"/>
      <name val="Calibri"/>
      <family val="2"/>
      <scheme val="minor"/>
    </font>
    <font>
      <sz val="12"/>
      <name val="Arial"/>
      <family val="2"/>
    </font>
    <font>
      <b/>
      <i/>
      <u val="singleAccounting"/>
      <sz val="10"/>
      <color theme="1"/>
      <name val="Calibri"/>
      <family val="2"/>
      <scheme val="minor"/>
    </font>
    <font>
      <i/>
      <sz val="10"/>
      <color theme="1"/>
      <name val="Calibri"/>
      <family val="2"/>
    </font>
    <font>
      <b/>
      <u/>
      <sz val="10"/>
      <color rgb="FFFF0000"/>
      <name val="Calibri"/>
      <family val="2"/>
      <scheme val="minor"/>
    </font>
    <font>
      <sz val="10"/>
      <color indexed="8"/>
      <name val="Arial"/>
      <family val="2"/>
    </font>
    <font>
      <sz val="18"/>
      <color theme="1"/>
      <name val="Calibri"/>
      <family val="2"/>
      <scheme val="minor"/>
    </font>
    <font>
      <b/>
      <sz val="12"/>
      <color theme="3" tint="-0.249977111117893"/>
      <name val="Arial"/>
      <family val="2"/>
    </font>
    <font>
      <sz val="12"/>
      <color theme="1"/>
      <name val="Arial"/>
      <family val="2"/>
    </font>
    <font>
      <sz val="12"/>
      <color indexed="8"/>
      <name val="Arial"/>
      <family val="2"/>
    </font>
    <font>
      <b/>
      <sz val="12"/>
      <color indexed="8"/>
      <name val="Arial"/>
      <family val="2"/>
    </font>
    <font>
      <b/>
      <u/>
      <sz val="14"/>
      <color theme="1"/>
      <name val="Calibri"/>
      <family val="2"/>
      <scheme val="minor"/>
    </font>
    <font>
      <b/>
      <i/>
      <sz val="10"/>
      <color theme="1"/>
      <name val="Calibri"/>
      <family val="2"/>
      <scheme val="minor"/>
    </font>
    <font>
      <sz val="10"/>
      <color rgb="FF231F20"/>
      <name val="Calibri"/>
      <family val="2"/>
      <scheme val="minor"/>
    </font>
    <font>
      <sz val="7"/>
      <color rgb="FF231F20"/>
      <name val="Calibri"/>
      <family val="2"/>
      <scheme val="minor"/>
    </font>
    <font>
      <u/>
      <sz val="10"/>
      <color theme="1"/>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b/>
      <sz val="10"/>
      <color rgb="FF221E1F"/>
      <name val="Calibri"/>
      <family val="2"/>
      <scheme val="minor"/>
    </font>
    <font>
      <sz val="10"/>
      <color rgb="FF221E1F"/>
      <name val="Calibri"/>
      <family val="2"/>
      <scheme val="minor"/>
    </font>
    <font>
      <sz val="8"/>
      <color indexed="8"/>
      <name val="Calibri"/>
      <family val="2"/>
      <scheme val="minor"/>
    </font>
    <font>
      <sz val="8"/>
      <color indexed="8"/>
      <name val="Calibri"/>
      <family val="2"/>
    </font>
    <font>
      <sz val="11"/>
      <color theme="1"/>
      <name val="Calibri"/>
      <family val="2"/>
    </font>
    <font>
      <b/>
      <sz val="12"/>
      <name val="Arial"/>
      <family val="2"/>
    </font>
    <font>
      <sz val="10"/>
      <color rgb="FF000000"/>
      <name val="Arial"/>
      <family val="2"/>
    </font>
    <font>
      <sz val="10"/>
      <color theme="1"/>
      <name val="Arial"/>
      <family val="2"/>
    </font>
    <font>
      <b/>
      <sz val="10"/>
      <color theme="1"/>
      <name val="Arial"/>
      <family val="2"/>
    </font>
    <font>
      <i/>
      <sz val="10"/>
      <name val="Arial"/>
      <family val="2"/>
    </font>
    <font>
      <i/>
      <sz val="10"/>
      <color theme="1"/>
      <name val="Arial"/>
      <family val="2"/>
    </font>
    <font>
      <sz val="10"/>
      <color rgb="FFFF0000"/>
      <name val="Arial"/>
      <family val="2"/>
    </font>
    <font>
      <i/>
      <sz val="10"/>
      <color rgb="FFFF0000"/>
      <name val="Arial"/>
      <family val="2"/>
    </font>
    <font>
      <i/>
      <u/>
      <sz val="10"/>
      <name val="Arial"/>
      <family val="2"/>
    </font>
    <font>
      <sz val="11"/>
      <color theme="1"/>
      <name val="Arial"/>
      <family val="2"/>
    </font>
    <font>
      <b/>
      <u/>
      <sz val="10"/>
      <color indexed="8"/>
      <name val="Arial"/>
      <family val="2"/>
    </font>
    <font>
      <b/>
      <i/>
      <sz val="10"/>
      <color indexed="8"/>
      <name val="Arial"/>
      <family val="2"/>
    </font>
    <font>
      <b/>
      <i/>
      <sz val="10"/>
      <color theme="1"/>
      <name val="Arial"/>
      <family val="2"/>
    </font>
    <font>
      <i/>
      <sz val="8"/>
      <color theme="1"/>
      <name val="Arial"/>
      <family val="2"/>
    </font>
    <font>
      <sz val="8"/>
      <color theme="1"/>
      <name val="Arial"/>
      <family val="2"/>
    </font>
    <font>
      <b/>
      <i/>
      <sz val="10"/>
      <color theme="4"/>
      <name val="Arial"/>
      <family val="2"/>
    </font>
    <font>
      <b/>
      <sz val="12"/>
      <color theme="1"/>
      <name val="Calibri"/>
      <family val="2"/>
      <scheme val="minor"/>
    </font>
    <font>
      <b/>
      <sz val="10"/>
      <color theme="0"/>
      <name val="Calibri"/>
      <family val="2"/>
      <scheme val="minor"/>
    </font>
    <font>
      <b/>
      <sz val="10"/>
      <color theme="0"/>
      <name val="Arial"/>
      <family val="2"/>
    </font>
    <font>
      <sz val="9"/>
      <color theme="1"/>
      <name val="Arial"/>
      <family val="2"/>
    </font>
    <font>
      <b/>
      <sz val="10"/>
      <color indexed="8"/>
      <name val="Arial"/>
      <family val="2"/>
    </font>
    <font>
      <b/>
      <sz val="8"/>
      <name val="Arial"/>
      <family val="2"/>
    </font>
    <font>
      <sz val="8"/>
      <name val="Arial"/>
      <family val="2"/>
    </font>
    <font>
      <b/>
      <sz val="10"/>
      <color theme="0"/>
      <name val="Calibri"/>
      <family val="2"/>
    </font>
    <font>
      <i/>
      <sz val="10"/>
      <color indexed="8"/>
      <name val="Arial"/>
      <family val="2"/>
    </font>
    <font>
      <sz val="18"/>
      <color theme="1"/>
      <name val="Arial"/>
      <family val="2"/>
    </font>
    <font>
      <b/>
      <i/>
      <sz val="10"/>
      <name val="Arial"/>
      <family val="2"/>
    </font>
    <font>
      <b/>
      <sz val="12"/>
      <color theme="0"/>
      <name val="Arial"/>
      <family val="2"/>
    </font>
    <font>
      <sz val="12"/>
      <color theme="3" tint="-0.249977111117893"/>
      <name val="Arial"/>
      <family val="2"/>
    </font>
    <font>
      <b/>
      <i/>
      <sz val="8"/>
      <color theme="1"/>
      <name val="Calibri"/>
      <family val="2"/>
      <scheme val="minor"/>
    </font>
    <font>
      <sz val="8"/>
      <color rgb="FF000000"/>
      <name val="Calibri"/>
      <family val="2"/>
    </font>
    <font>
      <sz val="10"/>
      <color rgb="FF000000"/>
      <name val="Calibri"/>
      <family val="2"/>
    </font>
    <font>
      <b/>
      <sz val="16"/>
      <color theme="1"/>
      <name val="TT Norms Pro Light"/>
    </font>
    <font>
      <sz val="12"/>
      <color theme="1"/>
      <name val="TT Norms Pro Light"/>
    </font>
    <font>
      <sz val="10"/>
      <color rgb="FF000000"/>
      <name val="Tahoma"/>
      <family val="2"/>
    </font>
    <font>
      <sz val="11"/>
      <color rgb="FF000000"/>
      <name val="Calibri"/>
      <family val="2"/>
    </font>
    <font>
      <b/>
      <sz val="18"/>
      <color theme="1"/>
      <name val="TT Norms Pro Light"/>
      <family val="3"/>
    </font>
    <font>
      <b/>
      <sz val="18"/>
      <color rgb="FFFF0000"/>
      <name val="TT Norms Pro Light"/>
      <family val="3"/>
    </font>
    <font>
      <sz val="12"/>
      <color theme="1"/>
      <name val="TT Norms Pro Light"/>
      <family val="3"/>
    </font>
    <font>
      <b/>
      <sz val="12"/>
      <color theme="1"/>
      <name val="TT Norms Pro Light"/>
      <family val="3"/>
    </font>
    <font>
      <sz val="12"/>
      <name val="TT Norms Pro Light"/>
      <family val="3"/>
    </font>
    <font>
      <b/>
      <sz val="14"/>
      <color rgb="FFFF0000"/>
      <name val="TT Norms Pro Light"/>
      <family val="3"/>
    </font>
    <font>
      <b/>
      <sz val="14"/>
      <color theme="1"/>
      <name val="TT Norms Pro Light"/>
      <family val="3"/>
    </font>
  </fonts>
  <fills count="10">
    <fill>
      <patternFill patternType="none"/>
    </fill>
    <fill>
      <patternFill patternType="gray125"/>
    </fill>
    <fill>
      <patternFill patternType="solid">
        <fgColor theme="0"/>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2"/>
        <bgColor indexed="64"/>
      </patternFill>
    </fill>
    <fill>
      <patternFill patternType="solid">
        <fgColor theme="1"/>
        <bgColor indexed="64"/>
      </patternFill>
    </fill>
    <fill>
      <patternFill patternType="solid">
        <fgColor theme="1" tint="4.9989318521683403E-2"/>
        <bgColor indexed="64"/>
      </patternFill>
    </fill>
    <fill>
      <patternFill patternType="solid">
        <fgColor rgb="FFFFFF00"/>
        <bgColor indexed="64"/>
      </patternFill>
    </fill>
  </fills>
  <borders count="78">
    <border>
      <left/>
      <right/>
      <top/>
      <bottom/>
      <diagonal/>
    </border>
    <border>
      <left style="thin">
        <color auto="1"/>
      </left>
      <right style="thin">
        <color auto="1"/>
      </right>
      <top style="thin">
        <color auto="1"/>
      </top>
      <bottom style="thin">
        <color auto="1"/>
      </bottom>
      <diagonal/>
    </border>
    <border>
      <left style="thin">
        <color theme="4"/>
      </left>
      <right style="thin">
        <color theme="4"/>
      </right>
      <top style="thin">
        <color theme="4"/>
      </top>
      <bottom style="thin">
        <color theme="4"/>
      </bottom>
      <diagonal/>
    </border>
    <border>
      <left style="thin">
        <color auto="1"/>
      </left>
      <right/>
      <top/>
      <bottom/>
      <diagonal/>
    </border>
    <border>
      <left/>
      <right style="thin">
        <color auto="1"/>
      </right>
      <top/>
      <bottom/>
      <diagonal/>
    </border>
    <border>
      <left/>
      <right/>
      <top style="thin">
        <color auto="1"/>
      </top>
      <bottom/>
      <diagonal/>
    </border>
    <border>
      <left style="medium">
        <color theme="4" tint="-0.24994659260841701"/>
      </left>
      <right/>
      <top style="hair">
        <color theme="3" tint="0.39997558519241921"/>
      </top>
      <bottom style="hair">
        <color theme="3" tint="0.39997558519241921"/>
      </bottom>
      <diagonal/>
    </border>
    <border>
      <left/>
      <right/>
      <top style="hair">
        <color theme="3" tint="0.39997558519241921"/>
      </top>
      <bottom style="hair">
        <color theme="3" tint="0.39997558519241921"/>
      </bottom>
      <diagonal/>
    </border>
    <border>
      <left style="medium">
        <color theme="4" tint="-0.24994659260841701"/>
      </left>
      <right/>
      <top/>
      <bottom style="thin">
        <color theme="3" tint="0.39997558519241921"/>
      </bottom>
      <diagonal/>
    </border>
    <border>
      <left/>
      <right/>
      <top/>
      <bottom style="thin">
        <color theme="3" tint="0.39997558519241921"/>
      </bottom>
      <diagonal/>
    </border>
    <border>
      <left style="medium">
        <color theme="4" tint="-0.24994659260841701"/>
      </left>
      <right/>
      <top style="hair">
        <color theme="3" tint="0.39997558519241921"/>
      </top>
      <bottom/>
      <diagonal/>
    </border>
    <border>
      <left/>
      <right/>
      <top style="hair">
        <color theme="3" tint="0.39997558519241921"/>
      </top>
      <bottom/>
      <diagonal/>
    </border>
    <border>
      <left style="thin">
        <color theme="4"/>
      </left>
      <right/>
      <top style="thin">
        <color theme="4"/>
      </top>
      <bottom style="thin">
        <color theme="4"/>
      </bottom>
      <diagonal/>
    </border>
    <border>
      <left/>
      <right/>
      <top style="thin">
        <color theme="4"/>
      </top>
      <bottom style="thin">
        <color theme="4"/>
      </bottom>
      <diagonal/>
    </border>
    <border>
      <left/>
      <right style="thin">
        <color theme="4"/>
      </right>
      <top style="thin">
        <color theme="4"/>
      </top>
      <bottom style="thin">
        <color theme="4"/>
      </bottom>
      <diagonal/>
    </border>
    <border>
      <left style="thin">
        <color theme="4"/>
      </left>
      <right style="thin">
        <color theme="4"/>
      </right>
      <top/>
      <bottom style="thin">
        <color theme="4"/>
      </bottom>
      <diagonal/>
    </border>
    <border>
      <left style="thin">
        <color theme="4"/>
      </left>
      <right style="thin">
        <color theme="4"/>
      </right>
      <top/>
      <bottom/>
      <diagonal/>
    </border>
    <border>
      <left/>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right style="medium">
        <color theme="4" tint="-0.24994659260841701"/>
      </right>
      <top style="hair">
        <color theme="3" tint="0.39997558519241921"/>
      </top>
      <bottom style="hair">
        <color theme="3" tint="0.39997558519241921"/>
      </bottom>
      <diagonal/>
    </border>
    <border>
      <left/>
      <right/>
      <top/>
      <bottom style="medium">
        <color theme="4" tint="-0.24994659260841701"/>
      </bottom>
      <diagonal/>
    </border>
    <border>
      <left/>
      <right style="hair">
        <color theme="3" tint="0.39994506668294322"/>
      </right>
      <top style="hair">
        <color theme="3" tint="0.39997558519241921"/>
      </top>
      <bottom style="medium">
        <color theme="4" tint="-0.24994659260841701"/>
      </bottom>
      <diagonal/>
    </border>
    <border>
      <left style="thin">
        <color theme="1"/>
      </left>
      <right style="thin">
        <color theme="1"/>
      </right>
      <top style="thin">
        <color theme="1"/>
      </top>
      <bottom style="thin">
        <color theme="1"/>
      </bottom>
      <diagonal/>
    </border>
    <border>
      <left style="thin">
        <color auto="1"/>
      </left>
      <right style="thin">
        <color auto="1"/>
      </right>
      <top style="thin">
        <color auto="1"/>
      </top>
      <bottom/>
      <diagonal/>
    </border>
    <border>
      <left style="thin">
        <color rgb="FF002060"/>
      </left>
      <right style="thin">
        <color rgb="FF002060"/>
      </right>
      <top style="thin">
        <color rgb="FF002060"/>
      </top>
      <bottom style="thin">
        <color rgb="FF002060"/>
      </bottom>
      <diagonal/>
    </border>
    <border>
      <left style="medium">
        <color theme="1"/>
      </left>
      <right/>
      <top/>
      <bottom/>
      <diagonal/>
    </border>
    <border>
      <left/>
      <right/>
      <top/>
      <bottom style="hair">
        <color theme="3" tint="0.39997558519241921"/>
      </bottom>
      <diagonal/>
    </border>
    <border>
      <left style="medium">
        <color theme="1"/>
      </left>
      <right/>
      <top style="medium">
        <color theme="1"/>
      </top>
      <bottom style="medium">
        <color theme="1"/>
      </bottom>
      <diagonal/>
    </border>
    <border>
      <left style="medium">
        <color theme="1"/>
      </left>
      <right/>
      <top/>
      <bottom style="hair">
        <color theme="3" tint="0.39997558519241921"/>
      </bottom>
      <diagonal/>
    </border>
    <border>
      <left style="medium">
        <color theme="1"/>
      </left>
      <right/>
      <top style="hair">
        <color theme="3" tint="0.39997558519241921"/>
      </top>
      <bottom style="hair">
        <color theme="3" tint="0.39997558519241921"/>
      </bottom>
      <diagonal/>
    </border>
    <border>
      <left style="medium">
        <color theme="1"/>
      </left>
      <right/>
      <top style="hair">
        <color theme="3" tint="0.39997558519241921"/>
      </top>
      <bottom style="medium">
        <color theme="1"/>
      </bottom>
      <diagonal/>
    </border>
    <border>
      <left/>
      <right/>
      <top style="medium">
        <color theme="1"/>
      </top>
      <bottom style="medium">
        <color theme="1"/>
      </bottom>
      <diagonal/>
    </border>
    <border>
      <left/>
      <right/>
      <top style="hair">
        <color theme="3" tint="0.39997558519241921"/>
      </top>
      <bottom style="medium">
        <color auto="1"/>
      </bottom>
      <diagonal/>
    </border>
    <border>
      <left style="medium">
        <color theme="1"/>
      </left>
      <right style="medium">
        <color theme="1"/>
      </right>
      <top style="medium">
        <color theme="1"/>
      </top>
      <bottom style="medium">
        <color theme="1"/>
      </bottom>
      <diagonal/>
    </border>
    <border>
      <left style="medium">
        <color theme="4" tint="-0.24994659260841701"/>
      </left>
      <right style="medium">
        <color theme="1"/>
      </right>
      <top style="hair">
        <color theme="3" tint="0.39997558519241921"/>
      </top>
      <bottom style="hair">
        <color theme="3" tint="0.39997558519241921"/>
      </bottom>
      <diagonal/>
    </border>
    <border>
      <left style="medium">
        <color theme="4" tint="-0.24994659260841701"/>
      </left>
      <right style="medium">
        <color theme="1"/>
      </right>
      <top/>
      <bottom style="hair">
        <color theme="3" tint="0.39997558519241921"/>
      </bottom>
      <diagonal/>
    </border>
    <border>
      <left style="medium">
        <color theme="4" tint="-0.24994659260841701"/>
      </left>
      <right style="medium">
        <color theme="1"/>
      </right>
      <top style="hair">
        <color theme="3" tint="0.39997558519241921"/>
      </top>
      <bottom/>
      <diagonal/>
    </border>
    <border>
      <left style="medium">
        <color theme="1"/>
      </left>
      <right/>
      <top style="hair">
        <color theme="3" tint="0.39997558519241921"/>
      </top>
      <bottom/>
      <diagonal/>
    </border>
    <border>
      <left/>
      <right style="medium">
        <color theme="1"/>
      </right>
      <top style="hair">
        <color theme="3" tint="0.39997558519241921"/>
      </top>
      <bottom style="hair">
        <color theme="3" tint="0.39997558519241921"/>
      </bottom>
      <diagonal/>
    </border>
    <border>
      <left/>
      <right style="medium">
        <color theme="1"/>
      </right>
      <top/>
      <bottom/>
      <diagonal/>
    </border>
    <border>
      <left/>
      <right style="medium">
        <color theme="1"/>
      </right>
      <top/>
      <bottom style="hair">
        <color theme="3" tint="0.39997558519241921"/>
      </bottom>
      <diagonal/>
    </border>
    <border>
      <left/>
      <right style="medium">
        <color theme="1"/>
      </right>
      <top style="hair">
        <color theme="3" tint="0.39997558519241921"/>
      </top>
      <bottom/>
      <diagonal/>
    </border>
    <border>
      <left/>
      <right style="medium">
        <color theme="1"/>
      </right>
      <top style="hair">
        <color theme="3" tint="0.39997558519241921"/>
      </top>
      <bottom style="medium">
        <color theme="1"/>
      </bottom>
      <diagonal/>
    </border>
    <border>
      <left style="medium">
        <color theme="1"/>
      </left>
      <right style="medium">
        <color theme="1"/>
      </right>
      <top style="hair">
        <color theme="3" tint="0.39997558519241921"/>
      </top>
      <bottom style="hair">
        <color theme="3" tint="0.39997558519241921"/>
      </bottom>
      <diagonal/>
    </border>
    <border>
      <left style="medium">
        <color theme="1"/>
      </left>
      <right style="medium">
        <color theme="1"/>
      </right>
      <top/>
      <bottom style="thin">
        <color theme="3" tint="0.39997558519241921"/>
      </bottom>
      <diagonal/>
    </border>
    <border>
      <left style="medium">
        <color theme="1"/>
      </left>
      <right style="medium">
        <color theme="1"/>
      </right>
      <top/>
      <bottom/>
      <diagonal/>
    </border>
    <border>
      <left style="medium">
        <color theme="1"/>
      </left>
      <right style="medium">
        <color theme="1"/>
      </right>
      <top style="thin">
        <color theme="3" tint="0.39997558519241921"/>
      </top>
      <bottom/>
      <diagonal/>
    </border>
    <border>
      <left style="medium">
        <color theme="1"/>
      </left>
      <right style="medium">
        <color theme="1"/>
      </right>
      <top style="hair">
        <color theme="3" tint="0.39997558519241921"/>
      </top>
      <bottom style="medium">
        <color theme="1"/>
      </bottom>
      <diagonal/>
    </border>
    <border>
      <left style="medium">
        <color theme="1"/>
      </left>
      <right style="thin">
        <color auto="1"/>
      </right>
      <top style="medium">
        <color theme="1"/>
      </top>
      <bottom/>
      <diagonal/>
    </border>
    <border>
      <left/>
      <right/>
      <top style="medium">
        <color theme="1"/>
      </top>
      <bottom/>
      <diagonal/>
    </border>
    <border>
      <left/>
      <right style="medium">
        <color theme="1"/>
      </right>
      <top style="medium">
        <color theme="1"/>
      </top>
      <bottom style="thin">
        <color auto="1"/>
      </bottom>
      <diagonal/>
    </border>
    <border>
      <left/>
      <right style="medium">
        <color theme="1"/>
      </right>
      <top style="medium">
        <color theme="1"/>
      </top>
      <bottom style="medium">
        <color theme="1"/>
      </bottom>
      <diagonal/>
    </border>
    <border>
      <left style="medium">
        <color theme="1"/>
      </left>
      <right/>
      <top style="medium">
        <color theme="1"/>
      </top>
      <bottom style="hair">
        <color theme="3" tint="0.39997558519241921"/>
      </bottom>
      <diagonal/>
    </border>
    <border>
      <left/>
      <right style="medium">
        <color theme="1"/>
      </right>
      <top style="medium">
        <color theme="1"/>
      </top>
      <bottom style="hair">
        <color theme="3" tint="0.39997558519241921"/>
      </bottom>
      <diagonal/>
    </border>
    <border>
      <left style="medium">
        <color theme="1"/>
      </left>
      <right style="medium">
        <color theme="1"/>
      </right>
      <top style="medium">
        <color theme="1"/>
      </top>
      <bottom style="hair">
        <color theme="3" tint="0.39997558519241921"/>
      </bottom>
      <diagonal/>
    </border>
    <border>
      <left style="medium">
        <color auto="1"/>
      </left>
      <right style="medium">
        <color theme="1"/>
      </right>
      <top style="medium">
        <color theme="1"/>
      </top>
      <bottom style="hair">
        <color theme="3" tint="0.39997558519241921"/>
      </bottom>
      <diagonal/>
    </border>
    <border>
      <left style="medium">
        <color auto="1"/>
      </left>
      <right style="medium">
        <color theme="1"/>
      </right>
      <top style="hair">
        <color theme="3" tint="0.39997558519241921"/>
      </top>
      <bottom style="hair">
        <color theme="3" tint="0.39997558519241921"/>
      </bottom>
      <diagonal/>
    </border>
    <border>
      <left style="medium">
        <color auto="1"/>
      </left>
      <right style="medium">
        <color theme="1"/>
      </right>
      <top style="hair">
        <color theme="3" tint="0.39997558519241921"/>
      </top>
      <bottom style="medium">
        <color theme="1"/>
      </bottom>
      <diagonal/>
    </border>
    <border>
      <left style="medium">
        <color auto="1"/>
      </left>
      <right/>
      <top style="hair">
        <color theme="3" tint="0.39997558519241921"/>
      </top>
      <bottom style="thin">
        <color theme="3" tint="0.39997558519241921"/>
      </bottom>
      <diagonal/>
    </border>
    <border>
      <left style="medium">
        <color theme="1"/>
      </left>
      <right style="medium">
        <color theme="1"/>
      </right>
      <top style="hair">
        <color theme="3" tint="0.39997558519241921"/>
      </top>
      <bottom style="thin">
        <color theme="3" tint="0.39997558519241921"/>
      </bottom>
      <diagonal/>
    </border>
    <border>
      <left/>
      <right style="medium">
        <color auto="1"/>
      </right>
      <top style="hair">
        <color theme="3" tint="0.39997558519241921"/>
      </top>
      <bottom style="thin">
        <color theme="3" tint="0.39997558519241921"/>
      </bottom>
      <diagonal/>
    </border>
    <border>
      <left/>
      <right style="medium">
        <color theme="4" tint="-0.24994659260841701"/>
      </right>
      <top/>
      <bottom style="thin">
        <color theme="3" tint="0.39997558519241921"/>
      </bottom>
      <diagonal/>
    </border>
    <border>
      <left/>
      <right style="medium">
        <color theme="4" tint="-0.24994659260841701"/>
      </right>
      <top/>
      <bottom/>
      <diagonal/>
    </border>
    <border>
      <left/>
      <right style="medium">
        <color theme="4" tint="-0.24994659260841701"/>
      </right>
      <top style="thin">
        <color theme="3" tint="0.39997558519241921"/>
      </top>
      <bottom style="hair">
        <color theme="3" tint="0.39997558519241921"/>
      </bottom>
      <diagonal/>
    </border>
    <border>
      <left style="medium">
        <color auto="1"/>
      </left>
      <right/>
      <top style="hair">
        <color theme="3" tint="0.39997558519241921"/>
      </top>
      <bottom style="medium">
        <color auto="1"/>
      </bottom>
      <diagonal/>
    </border>
    <border>
      <left style="medium">
        <color theme="1"/>
      </left>
      <right style="medium">
        <color theme="1"/>
      </right>
      <top style="hair">
        <color theme="3" tint="0.39997558519241921"/>
      </top>
      <bottom style="medium">
        <color auto="1"/>
      </bottom>
      <diagonal/>
    </border>
    <border>
      <left/>
      <right style="medium">
        <color auto="1"/>
      </right>
      <top style="hair">
        <color theme="3" tint="0.39997558519241921"/>
      </top>
      <bottom style="medium">
        <color auto="1"/>
      </bottom>
      <diagonal/>
    </border>
    <border>
      <left/>
      <right style="thin">
        <color auto="1"/>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s>
  <cellStyleXfs count="12">
    <xf numFmtId="0" fontId="0" fillId="0" borderId="0"/>
    <xf numFmtId="0" fontId="5" fillId="0" borderId="0"/>
    <xf numFmtId="0" fontId="15" fillId="0" borderId="0" applyNumberFormat="0" applyFill="0" applyBorder="0" applyAlignment="0" applyProtection="0">
      <alignment vertical="top"/>
      <protection locked="0"/>
    </xf>
    <xf numFmtId="0" fontId="5" fillId="0" borderId="0"/>
    <xf numFmtId="0" fontId="22" fillId="0" borderId="0" applyNumberFormat="0" applyFill="0" applyBorder="0" applyAlignment="0" applyProtection="0">
      <alignment vertical="top"/>
      <protection locked="0"/>
    </xf>
    <xf numFmtId="0" fontId="26" fillId="0" borderId="0"/>
    <xf numFmtId="43" fontId="18" fillId="0" borderId="0" applyFont="0" applyFill="0" applyBorder="0" applyAlignment="0" applyProtection="0"/>
    <xf numFmtId="0" fontId="30" fillId="0" borderId="0"/>
    <xf numFmtId="0" fontId="5" fillId="0" borderId="0"/>
    <xf numFmtId="0" fontId="9" fillId="0" borderId="0"/>
    <xf numFmtId="0" fontId="18" fillId="0" borderId="0">
      <protection locked="0"/>
    </xf>
    <xf numFmtId="0" fontId="68" fillId="0" borderId="0"/>
  </cellStyleXfs>
  <cellXfs count="581">
    <xf numFmtId="0" fontId="0" fillId="0" borderId="0" xfId="0"/>
    <xf numFmtId="0" fontId="1" fillId="0" borderId="0" xfId="0" applyFont="1"/>
    <xf numFmtId="0" fontId="2" fillId="0" borderId="0" xfId="0" applyFont="1"/>
    <xf numFmtId="0" fontId="2" fillId="0" borderId="0" xfId="0" applyFont="1" applyAlignment="1">
      <alignment horizontal="right"/>
    </xf>
    <xf numFmtId="0" fontId="4" fillId="0" borderId="0" xfId="0" applyFont="1"/>
    <xf numFmtId="0" fontId="8" fillId="0" borderId="0" xfId="0" applyFont="1"/>
    <xf numFmtId="0" fontId="10" fillId="0" borderId="0" xfId="0" applyFont="1"/>
    <xf numFmtId="2" fontId="2" fillId="0" borderId="0" xfId="0" applyNumberFormat="1" applyFont="1"/>
    <xf numFmtId="2" fontId="1" fillId="0" borderId="0" xfId="0" applyNumberFormat="1" applyFont="1"/>
    <xf numFmtId="0" fontId="11" fillId="0" borderId="0" xfId="0" applyFont="1"/>
    <xf numFmtId="0" fontId="12" fillId="0" borderId="0" xfId="0" applyFont="1"/>
    <xf numFmtId="10" fontId="2" fillId="0" borderId="0" xfId="0" applyNumberFormat="1" applyFont="1"/>
    <xf numFmtId="0" fontId="1" fillId="0" borderId="0" xfId="0" applyFont="1" applyAlignment="1">
      <alignment horizontal="right"/>
    </xf>
    <xf numFmtId="0" fontId="1" fillId="0" borderId="0" xfId="0" applyFont="1" applyAlignment="1">
      <alignment horizontal="center"/>
    </xf>
    <xf numFmtId="0" fontId="4" fillId="0" borderId="0" xfId="0" applyFont="1" applyAlignment="1">
      <alignment horizontal="center"/>
    </xf>
    <xf numFmtId="0" fontId="4" fillId="0" borderId="0" xfId="0" applyFont="1" applyAlignment="1">
      <alignment horizontal="center" wrapText="1"/>
    </xf>
    <xf numFmtId="0" fontId="19" fillId="0" borderId="0" xfId="0" applyFont="1" applyAlignment="1">
      <alignment horizontal="left"/>
    </xf>
    <xf numFmtId="2" fontId="2" fillId="3" borderId="2" xfId="0" applyNumberFormat="1" applyFont="1" applyFill="1" applyBorder="1"/>
    <xf numFmtId="0" fontId="2" fillId="3" borderId="2" xfId="0" applyFont="1" applyFill="1" applyBorder="1"/>
    <xf numFmtId="0" fontId="2" fillId="0" borderId="2" xfId="0" applyFont="1" applyBorder="1" applyProtection="1">
      <protection locked="0"/>
    </xf>
    <xf numFmtId="2" fontId="2" fillId="0" borderId="2" xfId="0" applyNumberFormat="1" applyFont="1" applyBorder="1" applyProtection="1">
      <protection locked="0"/>
    </xf>
    <xf numFmtId="0" fontId="2" fillId="0" borderId="0" xfId="1" applyFont="1"/>
    <xf numFmtId="0" fontId="4" fillId="0" borderId="0" xfId="1" applyFont="1"/>
    <xf numFmtId="1" fontId="2" fillId="0" borderId="0" xfId="1" applyNumberFormat="1" applyFont="1"/>
    <xf numFmtId="2" fontId="2" fillId="0" borderId="0" xfId="1" applyNumberFormat="1" applyFont="1"/>
    <xf numFmtId="0" fontId="5" fillId="0" borderId="0" xfId="8"/>
    <xf numFmtId="0" fontId="33" fillId="2" borderId="6" xfId="9" applyFont="1" applyFill="1" applyBorder="1" applyAlignment="1">
      <alignment horizontal="left" vertical="top"/>
    </xf>
    <xf numFmtId="0" fontId="33" fillId="2" borderId="7" xfId="9" applyFont="1" applyFill="1" applyBorder="1" applyAlignment="1">
      <alignment vertical="top" wrapText="1"/>
    </xf>
    <xf numFmtId="0" fontId="33" fillId="2" borderId="10" xfId="9" applyFont="1" applyFill="1" applyBorder="1" applyAlignment="1">
      <alignment horizontal="left" vertical="top"/>
    </xf>
    <xf numFmtId="0" fontId="33" fillId="2" borderId="11" xfId="9" applyFont="1" applyFill="1" applyBorder="1" applyAlignment="1">
      <alignment vertical="top" wrapText="1"/>
    </xf>
    <xf numFmtId="0" fontId="19" fillId="0" borderId="0" xfId="8" applyFont="1"/>
    <xf numFmtId="0" fontId="19" fillId="0" borderId="1" xfId="8" applyFont="1" applyBorder="1"/>
    <xf numFmtId="14" fontId="5" fillId="0" borderId="1" xfId="8" applyNumberFormat="1" applyBorder="1"/>
    <xf numFmtId="164" fontId="5" fillId="0" borderId="1" xfId="8" applyNumberFormat="1" applyBorder="1"/>
    <xf numFmtId="0" fontId="18" fillId="0" borderId="1" xfId="8" applyFont="1" applyBorder="1"/>
    <xf numFmtId="0" fontId="5" fillId="0" borderId="1" xfId="8" applyBorder="1"/>
    <xf numFmtId="0" fontId="1" fillId="0" borderId="0" xfId="1" applyFont="1"/>
    <xf numFmtId="0" fontId="1" fillId="0" borderId="0" xfId="1" applyFont="1" applyAlignment="1">
      <alignment wrapText="1"/>
    </xf>
    <xf numFmtId="2" fontId="4" fillId="0" borderId="0" xfId="1" applyNumberFormat="1" applyFont="1"/>
    <xf numFmtId="0" fontId="37" fillId="0" borderId="0" xfId="1" applyFont="1"/>
    <xf numFmtId="2" fontId="38" fillId="0" borderId="0" xfId="1" applyNumberFormat="1" applyFont="1"/>
    <xf numFmtId="0" fontId="39" fillId="0" borderId="0" xfId="1" applyFont="1"/>
    <xf numFmtId="0" fontId="5" fillId="0" borderId="0" xfId="1"/>
    <xf numFmtId="44" fontId="2" fillId="0" borderId="0" xfId="1" applyNumberFormat="1" applyFont="1"/>
    <xf numFmtId="49" fontId="5" fillId="0" borderId="0" xfId="1" applyNumberFormat="1"/>
    <xf numFmtId="0" fontId="20" fillId="0" borderId="0" xfId="5" applyFont="1" applyAlignment="1">
      <alignment horizontal="center" vertical="center"/>
    </xf>
    <xf numFmtId="44" fontId="20" fillId="0" borderId="0" xfId="6" applyNumberFormat="1" applyFont="1" applyAlignment="1">
      <alignment horizontal="center" vertical="center"/>
    </xf>
    <xf numFmtId="44" fontId="5" fillId="0" borderId="0" xfId="1" applyNumberFormat="1"/>
    <xf numFmtId="0" fontId="5" fillId="0" borderId="0" xfId="1" applyAlignment="1">
      <alignment horizontal="center"/>
    </xf>
    <xf numFmtId="0" fontId="4" fillId="0" borderId="0" xfId="1" applyFont="1" applyAlignment="1">
      <alignment horizontal="right"/>
    </xf>
    <xf numFmtId="10" fontId="13" fillId="0" borderId="0" xfId="1" applyNumberFormat="1" applyFont="1"/>
    <xf numFmtId="44" fontId="1" fillId="0" borderId="0" xfId="1" applyNumberFormat="1" applyFont="1"/>
    <xf numFmtId="0" fontId="13" fillId="0" borderId="0" xfId="1" applyFont="1"/>
    <xf numFmtId="44" fontId="27" fillId="0" borderId="0" xfId="1" applyNumberFormat="1" applyFont="1"/>
    <xf numFmtId="0" fontId="24" fillId="0" borderId="0" xfId="1" applyFont="1"/>
    <xf numFmtId="0" fontId="25" fillId="0" borderId="0" xfId="1" applyFont="1"/>
    <xf numFmtId="0" fontId="16" fillId="0" borderId="0" xfId="1" applyFont="1" applyAlignment="1">
      <alignment horizontal="right"/>
    </xf>
    <xf numFmtId="0" fontId="14" fillId="0" borderId="0" xfId="1" applyFont="1" applyAlignment="1">
      <alignment horizontal="right"/>
    </xf>
    <xf numFmtId="0" fontId="13" fillId="0" borderId="0" xfId="1" applyFont="1" applyAlignment="1">
      <alignment horizontal="right"/>
    </xf>
    <xf numFmtId="0" fontId="29" fillId="0" borderId="0" xfId="1" applyFont="1" applyAlignment="1">
      <alignment horizontal="right"/>
    </xf>
    <xf numFmtId="0" fontId="2" fillId="0" borderId="0" xfId="1" applyFont="1" applyAlignment="1">
      <alignment horizontal="right"/>
    </xf>
    <xf numFmtId="2" fontId="2" fillId="0" borderId="0" xfId="0" applyNumberFormat="1" applyFont="1" applyProtection="1">
      <protection locked="0"/>
    </xf>
    <xf numFmtId="2" fontId="2" fillId="3" borderId="12" xfId="0" applyNumberFormat="1" applyFont="1" applyFill="1" applyBorder="1"/>
    <xf numFmtId="0" fontId="40" fillId="0" borderId="0" xfId="1" applyFont="1"/>
    <xf numFmtId="0" fontId="2" fillId="0" borderId="1" xfId="0" applyFont="1" applyBorder="1"/>
    <xf numFmtId="0" fontId="2" fillId="0" borderId="1" xfId="0" applyFont="1" applyBorder="1" applyAlignment="1">
      <alignment horizontal="center"/>
    </xf>
    <xf numFmtId="0" fontId="42" fillId="0" borderId="0" xfId="0" applyFont="1" applyAlignment="1">
      <alignment horizontal="center" vertical="center"/>
    </xf>
    <xf numFmtId="0" fontId="43" fillId="0" borderId="0" xfId="0" applyFont="1" applyAlignment="1">
      <alignment horizontal="center" vertical="center"/>
    </xf>
    <xf numFmtId="0" fontId="41" fillId="0" borderId="0" xfId="0" applyFont="1" applyAlignment="1">
      <alignment horizontal="left" vertical="center"/>
    </xf>
    <xf numFmtId="0" fontId="7" fillId="3" borderId="2" xfId="0" applyFont="1" applyFill="1" applyBorder="1" applyAlignment="1">
      <alignment horizontal="right"/>
    </xf>
    <xf numFmtId="49" fontId="7" fillId="3" borderId="2" xfId="0" applyNumberFormat="1" applyFont="1" applyFill="1" applyBorder="1" applyAlignment="1">
      <alignment horizontal="center"/>
    </xf>
    <xf numFmtId="49" fontId="7" fillId="3" borderId="2" xfId="0" applyNumberFormat="1" applyFont="1" applyFill="1" applyBorder="1" applyAlignment="1">
      <alignment horizontal="center" vertical="center"/>
    </xf>
    <xf numFmtId="1" fontId="7" fillId="3" borderId="2" xfId="0" applyNumberFormat="1" applyFont="1" applyFill="1" applyBorder="1" applyAlignment="1">
      <alignment horizontal="center" vertical="center"/>
    </xf>
    <xf numFmtId="49" fontId="7" fillId="3" borderId="2" xfId="0" applyNumberFormat="1" applyFont="1" applyFill="1" applyBorder="1" applyAlignment="1">
      <alignment horizontal="right" vertical="top"/>
    </xf>
    <xf numFmtId="0" fontId="7" fillId="3" borderId="2" xfId="0" applyFont="1" applyFill="1" applyBorder="1"/>
    <xf numFmtId="0" fontId="7" fillId="3" borderId="2" xfId="0" applyFont="1" applyFill="1" applyBorder="1" applyAlignment="1">
      <alignment horizontal="center" vertical="center"/>
    </xf>
    <xf numFmtId="1" fontId="2" fillId="3" borderId="2" xfId="0" applyNumberFormat="1" applyFont="1" applyFill="1" applyBorder="1"/>
    <xf numFmtId="0" fontId="43" fillId="0" borderId="0" xfId="0" applyFont="1" applyAlignment="1">
      <alignment vertical="center"/>
    </xf>
    <xf numFmtId="0" fontId="43" fillId="0" borderId="0" xfId="0" applyFont="1"/>
    <xf numFmtId="0" fontId="41" fillId="0" borderId="0" xfId="0" applyFont="1"/>
    <xf numFmtId="0" fontId="41" fillId="0" borderId="0" xfId="0" applyFont="1" applyAlignment="1">
      <alignment vertical="center"/>
    </xf>
    <xf numFmtId="0" fontId="41" fillId="0" borderId="0" xfId="0" applyFont="1" applyAlignment="1">
      <alignment vertical="center" wrapText="1"/>
    </xf>
    <xf numFmtId="0" fontId="41" fillId="0" borderId="0" xfId="0" applyFont="1" applyAlignment="1">
      <alignment horizontal="left" vertical="center" wrapText="1"/>
    </xf>
    <xf numFmtId="0" fontId="2" fillId="0" borderId="0" xfId="0" applyFont="1" applyAlignment="1">
      <alignment wrapText="1"/>
    </xf>
    <xf numFmtId="0" fontId="1" fillId="4" borderId="1" xfId="0" applyFont="1" applyFill="1" applyBorder="1" applyAlignment="1">
      <alignment wrapText="1"/>
    </xf>
    <xf numFmtId="0" fontId="44" fillId="4" borderId="1" xfId="0" applyFont="1" applyFill="1" applyBorder="1" applyAlignment="1">
      <alignment horizontal="center" vertical="center" wrapText="1"/>
    </xf>
    <xf numFmtId="0" fontId="2" fillId="0" borderId="5" xfId="0" applyFont="1" applyBorder="1" applyAlignment="1">
      <alignment wrapText="1"/>
    </xf>
    <xf numFmtId="0" fontId="2" fillId="0" borderId="5" xfId="0" applyFont="1" applyBorder="1"/>
    <xf numFmtId="0" fontId="2" fillId="0" borderId="17" xfId="0" applyFont="1" applyBorder="1" applyAlignment="1">
      <alignment horizontal="center"/>
    </xf>
    <xf numFmtId="0" fontId="2" fillId="0" borderId="18" xfId="0" applyFont="1" applyBorder="1"/>
    <xf numFmtId="0" fontId="2" fillId="0" borderId="19" xfId="0" applyFont="1" applyBorder="1" applyAlignment="1">
      <alignment horizontal="center" vertical="center"/>
    </xf>
    <xf numFmtId="0" fontId="2" fillId="0" borderId="3" xfId="0" applyFont="1" applyBorder="1" applyAlignment="1">
      <alignment horizontal="center"/>
    </xf>
    <xf numFmtId="0" fontId="2" fillId="0" borderId="0" xfId="0" applyFont="1" applyAlignment="1">
      <alignment vertical="center"/>
    </xf>
    <xf numFmtId="2" fontId="2" fillId="0" borderId="0" xfId="0" applyNumberFormat="1" applyFont="1" applyAlignment="1">
      <alignment horizontal="right" vertical="center"/>
    </xf>
    <xf numFmtId="2" fontId="2" fillId="0" borderId="0" xfId="0" applyNumberFormat="1" applyFont="1" applyAlignment="1">
      <alignment vertical="center"/>
    </xf>
    <xf numFmtId="0" fontId="44" fillId="0" borderId="0" xfId="0" applyFont="1" applyAlignment="1">
      <alignment vertical="center" wrapText="1"/>
    </xf>
    <xf numFmtId="0" fontId="44" fillId="0" borderId="0" xfId="0" applyFont="1" applyAlignment="1">
      <alignment horizontal="center" vertical="center" wrapText="1"/>
    </xf>
    <xf numFmtId="0" fontId="45" fillId="0" borderId="0" xfId="0" applyFont="1" applyAlignment="1">
      <alignment vertical="center" wrapText="1"/>
    </xf>
    <xf numFmtId="0" fontId="45" fillId="0" borderId="0" xfId="0" applyFont="1" applyAlignment="1">
      <alignment horizontal="center" vertical="center" wrapText="1"/>
    </xf>
    <xf numFmtId="0" fontId="45" fillId="0" borderId="5" xfId="0" applyFont="1" applyBorder="1" applyAlignment="1">
      <alignment vertical="center" wrapText="1"/>
    </xf>
    <xf numFmtId="2" fontId="45" fillId="0" borderId="0" xfId="0" applyNumberFormat="1" applyFont="1" applyAlignment="1">
      <alignment vertical="center" wrapText="1"/>
    </xf>
    <xf numFmtId="2" fontId="45" fillId="0" borderId="5" xfId="0" applyNumberFormat="1" applyFont="1" applyBorder="1" applyAlignment="1">
      <alignment vertical="center" wrapText="1"/>
    </xf>
    <xf numFmtId="0" fontId="2" fillId="0" borderId="5" xfId="0" applyFont="1" applyBorder="1" applyAlignment="1">
      <alignment vertical="center"/>
    </xf>
    <xf numFmtId="2" fontId="2" fillId="0" borderId="5" xfId="0" applyNumberFormat="1" applyFont="1" applyBorder="1" applyAlignment="1">
      <alignment horizontal="right" vertical="center"/>
    </xf>
    <xf numFmtId="0" fontId="44" fillId="4" borderId="0" xfId="0" applyFont="1" applyFill="1" applyAlignment="1">
      <alignment horizontal="center" vertical="center" wrapText="1"/>
    </xf>
    <xf numFmtId="2" fontId="2" fillId="6" borderId="2" xfId="0" applyNumberFormat="1" applyFont="1" applyFill="1" applyBorder="1" applyProtection="1">
      <protection locked="0"/>
    </xf>
    <xf numFmtId="0" fontId="1" fillId="0" borderId="0" xfId="0" applyFont="1" applyAlignment="1">
      <alignment vertical="center"/>
    </xf>
    <xf numFmtId="0" fontId="46" fillId="0" borderId="0" xfId="0" applyFont="1"/>
    <xf numFmtId="0" fontId="10" fillId="0" borderId="0" xfId="0" applyFont="1" applyAlignment="1">
      <alignment horizontal="center"/>
    </xf>
    <xf numFmtId="44" fontId="2" fillId="0" borderId="0" xfId="0" applyNumberFormat="1" applyFont="1"/>
    <xf numFmtId="0" fontId="10" fillId="0" borderId="0" xfId="0" applyFont="1" applyAlignment="1">
      <alignment horizontal="left" vertical="center"/>
    </xf>
    <xf numFmtId="165" fontId="10" fillId="0" borderId="0" xfId="0" applyNumberFormat="1" applyFont="1" applyAlignment="1">
      <alignment horizontal="center" vertical="center"/>
    </xf>
    <xf numFmtId="0" fontId="10" fillId="0" borderId="0" xfId="0" applyFont="1" applyAlignment="1">
      <alignment horizontal="center" wrapText="1"/>
    </xf>
    <xf numFmtId="0" fontId="47" fillId="0" borderId="0" xfId="0" applyFont="1" applyAlignment="1">
      <alignment horizontal="left" vertical="center"/>
    </xf>
    <xf numFmtId="0" fontId="47" fillId="0" borderId="0" xfId="0" applyFont="1"/>
    <xf numFmtId="2" fontId="47" fillId="0" borderId="0" xfId="0" applyNumberFormat="1" applyFont="1"/>
    <xf numFmtId="0" fontId="46" fillId="0" borderId="0" xfId="0" applyFont="1" applyAlignment="1">
      <alignment horizontal="left" vertical="center"/>
    </xf>
    <xf numFmtId="0" fontId="0" fillId="3" borderId="2" xfId="0" applyFill="1" applyBorder="1"/>
    <xf numFmtId="14" fontId="18" fillId="0" borderId="1" xfId="8" applyNumberFormat="1" applyFont="1" applyBorder="1"/>
    <xf numFmtId="1" fontId="2" fillId="0" borderId="0" xfId="0" applyNumberFormat="1" applyFont="1"/>
    <xf numFmtId="0" fontId="18" fillId="0" borderId="1" xfId="8" applyFont="1" applyBorder="1" applyAlignment="1">
      <alignment wrapText="1"/>
    </xf>
    <xf numFmtId="0" fontId="0" fillId="0" borderId="1" xfId="8" applyFont="1" applyBorder="1"/>
    <xf numFmtId="0" fontId="0" fillId="0" borderId="0" xfId="0" applyAlignment="1">
      <alignment vertical="top"/>
    </xf>
    <xf numFmtId="0" fontId="0" fillId="0" borderId="0" xfId="0" applyAlignment="1">
      <alignment horizontal="left"/>
    </xf>
    <xf numFmtId="0" fontId="0" fillId="5" borderId="0" xfId="0" applyFill="1"/>
    <xf numFmtId="0" fontId="0" fillId="5" borderId="0" xfId="0" applyFill="1" applyAlignment="1">
      <alignment vertical="top"/>
    </xf>
    <xf numFmtId="0" fontId="0" fillId="5" borderId="0" xfId="0" applyFill="1" applyAlignment="1">
      <alignment horizontal="left"/>
    </xf>
    <xf numFmtId="0" fontId="0" fillId="0" borderId="21" xfId="0" applyBorder="1"/>
    <xf numFmtId="0" fontId="33" fillId="2" borderId="22" xfId="9" applyFont="1" applyFill="1" applyBorder="1" applyAlignment="1">
      <alignment horizontal="left" vertical="top" wrapText="1"/>
    </xf>
    <xf numFmtId="0" fontId="33" fillId="5" borderId="0" xfId="0" applyFont="1" applyFill="1"/>
    <xf numFmtId="0" fontId="33" fillId="0" borderId="0" xfId="0" applyFont="1"/>
    <xf numFmtId="0" fontId="0" fillId="0" borderId="1" xfId="8" applyFont="1" applyBorder="1" applyAlignment="1">
      <alignment wrapText="1"/>
    </xf>
    <xf numFmtId="0" fontId="50" fillId="0" borderId="1" xfId="0" applyFont="1" applyBorder="1" applyAlignment="1">
      <alignment wrapText="1"/>
    </xf>
    <xf numFmtId="0" fontId="51" fillId="0" borderId="0" xfId="0" applyFont="1" applyAlignment="1">
      <alignment wrapText="1"/>
    </xf>
    <xf numFmtId="0" fontId="51" fillId="0" borderId="0" xfId="0" applyFont="1"/>
    <xf numFmtId="0" fontId="52" fillId="0" borderId="0" xfId="0" applyFont="1"/>
    <xf numFmtId="0" fontId="19" fillId="0" borderId="0" xfId="0" applyFont="1"/>
    <xf numFmtId="0" fontId="53" fillId="0" borderId="0" xfId="0" applyFont="1"/>
    <xf numFmtId="0" fontId="30" fillId="0" borderId="0" xfId="0" applyFont="1"/>
    <xf numFmtId="49" fontId="51" fillId="0" borderId="0" xfId="0" applyNumberFormat="1" applyFont="1"/>
    <xf numFmtId="0" fontId="54" fillId="0" borderId="0" xfId="0" applyFont="1"/>
    <xf numFmtId="164" fontId="51" fillId="0" borderId="0" xfId="0" applyNumberFormat="1" applyFont="1" applyAlignment="1">
      <alignment horizontal="center"/>
    </xf>
    <xf numFmtId="164" fontId="51" fillId="0" borderId="0" xfId="0" applyNumberFormat="1" applyFont="1"/>
    <xf numFmtId="2" fontId="18" fillId="0" borderId="0" xfId="0" applyNumberFormat="1" applyFont="1"/>
    <xf numFmtId="0" fontId="18" fillId="0" borderId="0" xfId="0" applyFont="1"/>
    <xf numFmtId="2" fontId="18" fillId="0" borderId="0" xfId="0" applyNumberFormat="1" applyFont="1" applyProtection="1">
      <protection locked="0"/>
    </xf>
    <xf numFmtId="0" fontId="55" fillId="0" borderId="0" xfId="0" applyFont="1"/>
    <xf numFmtId="49" fontId="55" fillId="0" borderId="0" xfId="0" applyNumberFormat="1" applyFont="1"/>
    <xf numFmtId="0" fontId="56" fillId="0" borderId="0" xfId="0" applyFont="1"/>
    <xf numFmtId="164" fontId="55" fillId="0" borderId="0" xfId="0" applyNumberFormat="1" applyFont="1" applyAlignment="1">
      <alignment horizontal="center"/>
    </xf>
    <xf numFmtId="164" fontId="55" fillId="0" borderId="0" xfId="0" applyNumberFormat="1" applyFont="1"/>
    <xf numFmtId="2" fontId="55" fillId="0" borderId="0" xfId="0" applyNumberFormat="1" applyFont="1"/>
    <xf numFmtId="0" fontId="19" fillId="0" borderId="16" xfId="0" applyFont="1" applyBorder="1" applyAlignment="1">
      <alignment horizontal="left"/>
    </xf>
    <xf numFmtId="1" fontId="55" fillId="0" borderId="0" xfId="0" applyNumberFormat="1" applyFont="1"/>
    <xf numFmtId="1" fontId="55" fillId="0" borderId="0" xfId="0" applyNumberFormat="1" applyFont="1" applyProtection="1">
      <protection locked="0"/>
    </xf>
    <xf numFmtId="1" fontId="18" fillId="0" borderId="0" xfId="0" applyNumberFormat="1" applyFont="1"/>
    <xf numFmtId="1" fontId="19" fillId="0" borderId="0" xfId="0" applyNumberFormat="1" applyFont="1"/>
    <xf numFmtId="0" fontId="18" fillId="0" borderId="0" xfId="0" applyFont="1" applyAlignment="1">
      <alignment horizontal="left"/>
    </xf>
    <xf numFmtId="0" fontId="54" fillId="0" borderId="0" xfId="0" applyFont="1" applyAlignment="1">
      <alignment horizontal="center"/>
    </xf>
    <xf numFmtId="0" fontId="18" fillId="0" borderId="0" xfId="0" applyFont="1" applyAlignment="1">
      <alignment horizontal="left" wrapText="1"/>
    </xf>
    <xf numFmtId="0" fontId="18" fillId="0" borderId="0" xfId="0" applyFont="1" applyAlignment="1">
      <alignment horizontal="left" vertical="center"/>
    </xf>
    <xf numFmtId="0" fontId="18" fillId="0" borderId="0" xfId="0" quotePrefix="1" applyFont="1" applyAlignment="1">
      <alignment wrapText="1"/>
    </xf>
    <xf numFmtId="0" fontId="58" fillId="0" borderId="0" xfId="0" applyFont="1"/>
    <xf numFmtId="0" fontId="59" fillId="0" borderId="0" xfId="0" applyFont="1"/>
    <xf numFmtId="0" fontId="60" fillId="0" borderId="0" xfId="0" quotePrefix="1" applyFont="1"/>
    <xf numFmtId="0" fontId="61" fillId="0" borderId="0" xfId="0" applyFont="1"/>
    <xf numFmtId="2" fontId="53" fillId="6" borderId="12" xfId="0" applyNumberFormat="1" applyFont="1" applyFill="1" applyBorder="1" applyProtection="1">
      <protection locked="0"/>
    </xf>
    <xf numFmtId="0" fontId="62" fillId="0" borderId="2" xfId="0" applyFont="1" applyBorder="1" applyAlignment="1">
      <alignment horizontal="right"/>
    </xf>
    <xf numFmtId="0" fontId="62" fillId="0" borderId="2" xfId="0" applyFont="1" applyBorder="1" applyProtection="1">
      <protection locked="0"/>
    </xf>
    <xf numFmtId="2" fontId="53" fillId="6" borderId="12" xfId="0" applyNumberFormat="1" applyFont="1" applyFill="1" applyBorder="1" applyAlignment="1" applyProtection="1">
      <alignment vertical="top"/>
      <protection locked="0"/>
    </xf>
    <xf numFmtId="0" fontId="30" fillId="0" borderId="0" xfId="0" applyFont="1" applyAlignment="1">
      <alignment vertical="top"/>
    </xf>
    <xf numFmtId="2" fontId="53" fillId="0" borderId="0" xfId="0" applyNumberFormat="1" applyFont="1" applyProtection="1">
      <protection locked="0"/>
    </xf>
    <xf numFmtId="2" fontId="53" fillId="6" borderId="2" xfId="0" applyNumberFormat="1" applyFont="1" applyFill="1" applyBorder="1" applyAlignment="1" applyProtection="1">
      <alignment vertical="top"/>
      <protection locked="0"/>
    </xf>
    <xf numFmtId="2" fontId="53" fillId="6" borderId="2" xfId="0" applyNumberFormat="1" applyFont="1" applyFill="1" applyBorder="1" applyProtection="1">
      <protection locked="0"/>
    </xf>
    <xf numFmtId="0" fontId="51" fillId="0" borderId="0" xfId="0" applyFont="1" applyAlignment="1">
      <alignment horizontal="center"/>
    </xf>
    <xf numFmtId="0" fontId="52" fillId="0" borderId="0" xfId="0" applyFont="1" applyAlignment="1">
      <alignment horizontal="center"/>
    </xf>
    <xf numFmtId="0" fontId="51" fillId="3" borderId="2" xfId="0" applyFont="1" applyFill="1" applyBorder="1"/>
    <xf numFmtId="2" fontId="51" fillId="3" borderId="2" xfId="0" applyNumberFormat="1" applyFont="1" applyFill="1" applyBorder="1"/>
    <xf numFmtId="1" fontId="64" fillId="6" borderId="2" xfId="0" applyNumberFormat="1" applyFont="1" applyFill="1" applyBorder="1" applyProtection="1">
      <protection locked="0"/>
    </xf>
    <xf numFmtId="0" fontId="64" fillId="0" borderId="2" xfId="0" applyFont="1" applyBorder="1" applyProtection="1">
      <protection locked="0"/>
    </xf>
    <xf numFmtId="164" fontId="64" fillId="6" borderId="2" xfId="0" applyNumberFormat="1" applyFont="1" applyFill="1" applyBorder="1" applyAlignment="1" applyProtection="1">
      <alignment horizontal="right"/>
      <protection locked="0"/>
    </xf>
    <xf numFmtId="2" fontId="51" fillId="0" borderId="0" xfId="0" applyNumberFormat="1" applyFont="1"/>
    <xf numFmtId="0" fontId="65" fillId="0" borderId="0" xfId="0" applyFont="1"/>
    <xf numFmtId="0" fontId="2" fillId="0" borderId="23" xfId="0" applyFont="1" applyBorder="1" applyProtection="1">
      <protection locked="0"/>
    </xf>
    <xf numFmtId="0" fontId="67" fillId="7" borderId="1" xfId="0" applyFont="1" applyFill="1" applyBorder="1" applyAlignment="1">
      <alignment horizontal="center" vertical="center"/>
    </xf>
    <xf numFmtId="2" fontId="68" fillId="2" borderId="1" xfId="0" applyNumberFormat="1" applyFont="1" applyFill="1" applyBorder="1" applyAlignment="1">
      <alignment horizontal="center" vertical="center"/>
    </xf>
    <xf numFmtId="0" fontId="70" fillId="2" borderId="1" xfId="0" applyFont="1" applyFill="1" applyBorder="1" applyAlignment="1">
      <alignment horizontal="center" vertical="center"/>
    </xf>
    <xf numFmtId="0" fontId="70" fillId="2" borderId="1" xfId="0" applyFont="1" applyFill="1" applyBorder="1" applyAlignment="1">
      <alignment horizontal="center" vertical="center" wrapText="1"/>
    </xf>
    <xf numFmtId="0" fontId="71" fillId="2" borderId="1" xfId="0" applyFont="1" applyFill="1" applyBorder="1" applyAlignment="1">
      <alignment horizontal="center" vertical="center"/>
    </xf>
    <xf numFmtId="0" fontId="6" fillId="2" borderId="1" xfId="0" applyFont="1" applyFill="1" applyBorder="1" applyAlignment="1">
      <alignment horizontal="center" vertical="center"/>
    </xf>
    <xf numFmtId="0" fontId="6" fillId="2" borderId="1" xfId="0" applyFont="1" applyFill="1" applyBorder="1" applyAlignment="1">
      <alignment horizontal="center" vertical="center" wrapText="1"/>
    </xf>
    <xf numFmtId="2" fontId="6" fillId="2" borderId="1" xfId="0" applyNumberFormat="1" applyFont="1" applyFill="1" applyBorder="1" applyAlignment="1">
      <alignment horizontal="center"/>
    </xf>
    <xf numFmtId="2" fontId="6" fillId="2" borderId="1" xfId="0" applyNumberFormat="1" applyFont="1" applyFill="1" applyBorder="1" applyAlignment="1">
      <alignment horizontal="center" vertical="center"/>
    </xf>
    <xf numFmtId="0" fontId="54" fillId="2" borderId="23" xfId="0" applyFont="1" applyFill="1" applyBorder="1" applyProtection="1">
      <protection locked="0"/>
    </xf>
    <xf numFmtId="0" fontId="51" fillId="2" borderId="23" xfId="0" applyFont="1" applyFill="1" applyBorder="1" applyProtection="1">
      <protection locked="0"/>
    </xf>
    <xf numFmtId="0" fontId="51" fillId="2" borderId="23" xfId="0" applyFont="1" applyFill="1" applyBorder="1"/>
    <xf numFmtId="166" fontId="51" fillId="2" borderId="23" xfId="0" applyNumberFormat="1" applyFont="1" applyFill="1" applyBorder="1"/>
    <xf numFmtId="0" fontId="61" fillId="2" borderId="23" xfId="0" applyFont="1" applyFill="1" applyBorder="1"/>
    <xf numFmtId="166" fontId="52" fillId="2" borderId="23" xfId="0" applyNumberFormat="1" applyFont="1" applyFill="1" applyBorder="1"/>
    <xf numFmtId="2" fontId="52" fillId="2" borderId="23" xfId="0" applyNumberFormat="1" applyFont="1" applyFill="1" applyBorder="1"/>
    <xf numFmtId="0" fontId="69" fillId="0" borderId="0" xfId="0" applyFont="1"/>
    <xf numFmtId="49" fontId="51" fillId="0" borderId="0" xfId="0" applyNumberFormat="1" applyFont="1" applyAlignment="1">
      <alignment horizontal="center"/>
    </xf>
    <xf numFmtId="0" fontId="73" fillId="0" borderId="0" xfId="0" applyFont="1"/>
    <xf numFmtId="0" fontId="52" fillId="0" borderId="0" xfId="0" applyFont="1" applyAlignment="1">
      <alignment horizontal="right"/>
    </xf>
    <xf numFmtId="0" fontId="69" fillId="0" borderId="0" xfId="0" applyFont="1" applyAlignment="1">
      <alignment vertical="top"/>
    </xf>
    <xf numFmtId="49" fontId="73" fillId="0" borderId="0" xfId="0" applyNumberFormat="1" applyFont="1"/>
    <xf numFmtId="0" fontId="30" fillId="2" borderId="1" xfId="0" applyFont="1" applyFill="1" applyBorder="1"/>
    <xf numFmtId="164" fontId="30" fillId="2" borderId="1" xfId="0" applyNumberFormat="1" applyFont="1" applyFill="1" applyBorder="1"/>
    <xf numFmtId="0" fontId="51" fillId="2" borderId="1" xfId="0" applyFont="1" applyFill="1" applyBorder="1"/>
    <xf numFmtId="49" fontId="51" fillId="2" borderId="1" xfId="0" applyNumberFormat="1" applyFont="1" applyFill="1" applyBorder="1" applyAlignment="1">
      <alignment horizontal="center"/>
    </xf>
    <xf numFmtId="49" fontId="51" fillId="2" borderId="23" xfId="0" applyNumberFormat="1" applyFont="1" applyFill="1" applyBorder="1" applyAlignment="1">
      <alignment horizontal="center"/>
    </xf>
    <xf numFmtId="1" fontId="30" fillId="2" borderId="1" xfId="0" applyNumberFormat="1" applyFont="1" applyFill="1" applyBorder="1"/>
    <xf numFmtId="0" fontId="67" fillId="7" borderId="24" xfId="0" applyFont="1" applyFill="1" applyBorder="1"/>
    <xf numFmtId="0" fontId="67" fillId="7" borderId="19" xfId="0" applyFont="1" applyFill="1" applyBorder="1"/>
    <xf numFmtId="0" fontId="67" fillId="7" borderId="24" xfId="0" applyFont="1" applyFill="1" applyBorder="1" applyAlignment="1">
      <alignment vertical="top"/>
    </xf>
    <xf numFmtId="0" fontId="67" fillId="7" borderId="24" xfId="0" applyFont="1" applyFill="1" applyBorder="1" applyAlignment="1">
      <alignment horizontal="left" vertical="top" wrapText="1"/>
    </xf>
    <xf numFmtId="2" fontId="2" fillId="2" borderId="23" xfId="0" applyNumberFormat="1" applyFont="1" applyFill="1" applyBorder="1" applyAlignment="1">
      <alignment horizontal="center"/>
    </xf>
    <xf numFmtId="0" fontId="2" fillId="2" borderId="23" xfId="0" applyFont="1" applyFill="1" applyBorder="1" applyAlignment="1">
      <alignment horizontal="center"/>
    </xf>
    <xf numFmtId="2" fontId="2" fillId="2" borderId="1" xfId="0" applyNumberFormat="1" applyFont="1" applyFill="1" applyBorder="1"/>
    <xf numFmtId="0" fontId="2" fillId="0" borderId="15" xfId="0" applyFont="1" applyBorder="1" applyProtection="1">
      <protection locked="0"/>
    </xf>
    <xf numFmtId="2" fontId="2" fillId="3" borderId="15" xfId="0" applyNumberFormat="1" applyFont="1" applyFill="1" applyBorder="1"/>
    <xf numFmtId="2" fontId="2" fillId="6" borderId="15" xfId="0" applyNumberFormat="1" applyFont="1" applyFill="1" applyBorder="1" applyProtection="1">
      <protection locked="0"/>
    </xf>
    <xf numFmtId="0" fontId="2" fillId="3" borderId="15" xfId="0" applyFont="1" applyFill="1" applyBorder="1"/>
    <xf numFmtId="2" fontId="2" fillId="2" borderId="23" xfId="0" applyNumberFormat="1" applyFont="1" applyFill="1" applyBorder="1"/>
    <xf numFmtId="2" fontId="2" fillId="2" borderId="1" xfId="0" applyNumberFormat="1" applyFont="1" applyFill="1" applyBorder="1" applyProtection="1">
      <protection locked="0"/>
    </xf>
    <xf numFmtId="0" fontId="2" fillId="2" borderId="1" xfId="0" applyFont="1" applyFill="1" applyBorder="1"/>
    <xf numFmtId="2" fontId="2" fillId="0" borderId="15" xfId="0" applyNumberFormat="1" applyFont="1" applyBorder="1" applyProtection="1">
      <protection locked="0"/>
    </xf>
    <xf numFmtId="0" fontId="2" fillId="0" borderId="1" xfId="0" applyFont="1" applyBorder="1" applyAlignment="1" applyProtection="1">
      <alignment horizontal="center"/>
      <protection locked="0"/>
    </xf>
    <xf numFmtId="10" fontId="2" fillId="2" borderId="23" xfId="0" applyNumberFormat="1" applyFont="1" applyFill="1" applyBorder="1" applyProtection="1">
      <protection locked="0"/>
    </xf>
    <xf numFmtId="0" fontId="2" fillId="2" borderId="1" xfId="0" applyFont="1" applyFill="1" applyBorder="1" applyProtection="1">
      <protection locked="0"/>
    </xf>
    <xf numFmtId="2" fontId="2" fillId="2" borderId="0" xfId="0" applyNumberFormat="1" applyFont="1" applyFill="1"/>
    <xf numFmtId="0" fontId="51" fillId="2" borderId="0" xfId="0" applyFont="1" applyFill="1"/>
    <xf numFmtId="0" fontId="52" fillId="2" borderId="0" xfId="0" applyFont="1" applyFill="1"/>
    <xf numFmtId="167" fontId="54" fillId="2" borderId="0" xfId="0" applyNumberFormat="1" applyFont="1" applyFill="1" applyAlignment="1" applyProtection="1">
      <alignment horizontal="center"/>
      <protection locked="0"/>
    </xf>
    <xf numFmtId="0" fontId="53" fillId="2" borderId="0" xfId="4" applyFont="1" applyFill="1" applyAlignment="1">
      <alignment wrapText="1"/>
      <protection locked="0"/>
    </xf>
    <xf numFmtId="0" fontId="52" fillId="2" borderId="0" xfId="0" applyFont="1" applyFill="1" applyAlignment="1">
      <alignment vertical="top"/>
    </xf>
    <xf numFmtId="167" fontId="53" fillId="2" borderId="0" xfId="4" applyNumberFormat="1" applyFont="1" applyFill="1" applyAlignment="1">
      <alignment horizontal="center" wrapText="1"/>
      <protection locked="0"/>
    </xf>
    <xf numFmtId="0" fontId="54" fillId="2" borderId="0" xfId="0" applyFont="1" applyFill="1"/>
    <xf numFmtId="167" fontId="54" fillId="2" borderId="0" xfId="0" applyNumberFormat="1" applyFont="1" applyFill="1" applyAlignment="1">
      <alignment horizontal="center"/>
    </xf>
    <xf numFmtId="168" fontId="53" fillId="2" borderId="0" xfId="0" applyNumberFormat="1" applyFont="1" applyFill="1" applyAlignment="1">
      <alignment horizontal="center"/>
    </xf>
    <xf numFmtId="167" fontId="53" fillId="2" borderId="0" xfId="0" applyNumberFormat="1" applyFont="1" applyFill="1" applyAlignment="1">
      <alignment horizontal="center"/>
    </xf>
    <xf numFmtId="0" fontId="18" fillId="2" borderId="0" xfId="0" applyFont="1" applyFill="1"/>
    <xf numFmtId="0" fontId="18" fillId="2" borderId="0" xfId="0" applyFont="1" applyFill="1" applyAlignment="1">
      <alignment wrapText="1"/>
    </xf>
    <xf numFmtId="166" fontId="18" fillId="2" borderId="0" xfId="0" applyNumberFormat="1" applyFont="1" applyFill="1"/>
    <xf numFmtId="169" fontId="18" fillId="2" borderId="0" xfId="0" applyNumberFormat="1" applyFont="1" applyFill="1"/>
    <xf numFmtId="0" fontId="15" fillId="2" borderId="0" xfId="4" applyFont="1" applyFill="1" applyAlignment="1">
      <alignment wrapText="1"/>
      <protection locked="0"/>
    </xf>
    <xf numFmtId="0" fontId="53" fillId="2" borderId="0" xfId="4" applyFont="1" applyFill="1" applyAlignment="1">
      <alignment horizontal="center"/>
      <protection locked="0"/>
    </xf>
    <xf numFmtId="10" fontId="51" fillId="2" borderId="0" xfId="0" applyNumberFormat="1" applyFont="1" applyFill="1"/>
    <xf numFmtId="0" fontId="58" fillId="2" borderId="0" xfId="0" applyFont="1" applyFill="1"/>
    <xf numFmtId="0" fontId="52" fillId="2" borderId="1" xfId="0" applyFont="1" applyFill="1" applyBorder="1"/>
    <xf numFmtId="0" fontId="54" fillId="2" borderId="1" xfId="0" applyFont="1" applyFill="1" applyBorder="1" applyAlignment="1" applyProtection="1">
      <alignment horizontal="center"/>
      <protection locked="0"/>
    </xf>
    <xf numFmtId="2" fontId="53" fillId="2" borderId="1" xfId="0" applyNumberFormat="1" applyFont="1" applyFill="1" applyBorder="1" applyAlignment="1">
      <alignment horizontal="center"/>
    </xf>
    <xf numFmtId="10" fontId="53" fillId="2" borderId="1" xfId="0" applyNumberFormat="1" applyFont="1" applyFill="1" applyBorder="1" applyAlignment="1" applyProtection="1">
      <alignment horizontal="center"/>
      <protection locked="0"/>
    </xf>
    <xf numFmtId="1" fontId="75" fillId="2" borderId="1" xfId="0" applyNumberFormat="1" applyFont="1" applyFill="1" applyBorder="1" applyAlignment="1">
      <alignment horizontal="center"/>
    </xf>
    <xf numFmtId="10" fontId="54" fillId="2" borderId="1" xfId="0" applyNumberFormat="1" applyFont="1" applyFill="1" applyBorder="1" applyAlignment="1" applyProtection="1">
      <alignment horizontal="center"/>
      <protection locked="0"/>
    </xf>
    <xf numFmtId="0" fontId="53" fillId="2" borderId="1" xfId="0" applyFont="1" applyFill="1" applyBorder="1" applyAlignment="1" applyProtection="1">
      <alignment horizontal="center"/>
      <protection locked="0"/>
    </xf>
    <xf numFmtId="2" fontId="75" fillId="2" borderId="1" xfId="0" applyNumberFormat="1" applyFont="1" applyFill="1" applyBorder="1" applyAlignment="1">
      <alignment horizontal="center"/>
    </xf>
    <xf numFmtId="0" fontId="52" fillId="2" borderId="23" xfId="0" applyFont="1" applyFill="1" applyBorder="1" applyAlignment="1">
      <alignment vertical="center"/>
    </xf>
    <xf numFmtId="0" fontId="53" fillId="2" borderId="23" xfId="0" applyFont="1" applyFill="1" applyBorder="1" applyAlignment="1" applyProtection="1">
      <alignment horizontal="center"/>
      <protection locked="0"/>
    </xf>
    <xf numFmtId="1" fontId="53" fillId="2" borderId="23" xfId="0" applyNumberFormat="1" applyFont="1" applyFill="1" applyBorder="1" applyAlignment="1">
      <alignment horizontal="center"/>
    </xf>
    <xf numFmtId="2" fontId="53" fillId="2" borderId="23" xfId="0" applyNumberFormat="1" applyFont="1" applyFill="1" applyBorder="1" applyAlignment="1">
      <alignment horizontal="center"/>
    </xf>
    <xf numFmtId="2" fontId="53" fillId="2" borderId="23" xfId="0" applyNumberFormat="1" applyFont="1" applyFill="1" applyBorder="1" applyAlignment="1" applyProtection="1">
      <alignment horizontal="center"/>
      <protection locked="0"/>
    </xf>
    <xf numFmtId="2" fontId="54" fillId="2" borderId="23" xfId="0" applyNumberFormat="1" applyFont="1" applyFill="1" applyBorder="1" applyAlignment="1">
      <alignment horizontal="center"/>
    </xf>
    <xf numFmtId="0" fontId="67" fillId="7" borderId="25" xfId="1" applyFont="1" applyFill="1" applyBorder="1"/>
    <xf numFmtId="0" fontId="67" fillId="7" borderId="25" xfId="1" applyFont="1" applyFill="1" applyBorder="1" applyAlignment="1">
      <alignment wrapText="1"/>
    </xf>
    <xf numFmtId="0" fontId="67" fillId="7" borderId="25" xfId="1" applyFont="1" applyFill="1" applyBorder="1" applyAlignment="1">
      <alignment vertical="top" wrapText="1"/>
    </xf>
    <xf numFmtId="0" fontId="23" fillId="2" borderId="25" xfId="1" applyFont="1" applyFill="1" applyBorder="1"/>
    <xf numFmtId="1" fontId="7" fillId="2" borderId="25" xfId="1" applyNumberFormat="1" applyFont="1" applyFill="1" applyBorder="1"/>
    <xf numFmtId="2" fontId="7" fillId="2" borderId="25" xfId="1" applyNumberFormat="1" applyFont="1" applyFill="1" applyBorder="1"/>
    <xf numFmtId="1" fontId="2" fillId="2" borderId="25" xfId="1" applyNumberFormat="1" applyFont="1" applyFill="1" applyBorder="1"/>
    <xf numFmtId="0" fontId="2" fillId="2" borderId="25" xfId="1" applyFont="1" applyFill="1" applyBorder="1"/>
    <xf numFmtId="0" fontId="13" fillId="2" borderId="25" xfId="1" applyFont="1" applyFill="1" applyBorder="1" applyProtection="1">
      <protection locked="0"/>
    </xf>
    <xf numFmtId="49" fontId="13" fillId="2" borderId="25" xfId="1" applyNumberFormat="1" applyFont="1" applyFill="1" applyBorder="1" applyProtection="1">
      <protection locked="0"/>
    </xf>
    <xf numFmtId="2" fontId="2" fillId="2" borderId="25" xfId="1" applyNumberFormat="1" applyFont="1" applyFill="1" applyBorder="1"/>
    <xf numFmtId="0" fontId="2" fillId="2" borderId="25" xfId="1" applyFont="1" applyFill="1" applyBorder="1" applyAlignment="1">
      <alignment horizontal="right"/>
    </xf>
    <xf numFmtId="0" fontId="7" fillId="2" borderId="25" xfId="1" applyFont="1" applyFill="1" applyBorder="1"/>
    <xf numFmtId="166" fontId="2" fillId="0" borderId="23" xfId="1" applyNumberFormat="1" applyFont="1" applyBorder="1"/>
    <xf numFmtId="0" fontId="2" fillId="0" borderId="23" xfId="1" applyFont="1" applyBorder="1"/>
    <xf numFmtId="0" fontId="2" fillId="0" borderId="23" xfId="1" applyFont="1" applyBorder="1" applyProtection="1">
      <protection locked="0"/>
    </xf>
    <xf numFmtId="0" fontId="67" fillId="7" borderId="1" xfId="1" applyFont="1" applyFill="1" applyBorder="1"/>
    <xf numFmtId="0" fontId="67" fillId="7" borderId="1" xfId="1" applyFont="1" applyFill="1" applyBorder="1" applyAlignment="1">
      <alignment wrapText="1"/>
    </xf>
    <xf numFmtId="0" fontId="67" fillId="7" borderId="1" xfId="1" applyFont="1" applyFill="1" applyBorder="1" applyAlignment="1">
      <alignment vertical="top" wrapText="1"/>
    </xf>
    <xf numFmtId="0" fontId="75" fillId="2" borderId="1" xfId="1" applyFont="1" applyFill="1" applyBorder="1"/>
    <xf numFmtId="0" fontId="18" fillId="2" borderId="1" xfId="1" applyFont="1" applyFill="1" applyBorder="1" applyProtection="1">
      <protection locked="0"/>
    </xf>
    <xf numFmtId="2" fontId="18" fillId="2" borderId="1" xfId="1" applyNumberFormat="1" applyFont="1" applyFill="1" applyBorder="1"/>
    <xf numFmtId="2" fontId="18" fillId="2" borderId="1" xfId="1" applyNumberFormat="1" applyFont="1" applyFill="1" applyBorder="1" applyProtection="1">
      <protection locked="0"/>
    </xf>
    <xf numFmtId="2" fontId="51" fillId="2" borderId="1" xfId="1" applyNumberFormat="1" applyFont="1" applyFill="1" applyBorder="1"/>
    <xf numFmtId="0" fontId="51" fillId="2" borderId="1" xfId="1" applyFont="1" applyFill="1" applyBorder="1" applyProtection="1">
      <protection locked="0"/>
    </xf>
    <xf numFmtId="2" fontId="51" fillId="2" borderId="1" xfId="1" applyNumberFormat="1" applyFont="1" applyFill="1" applyBorder="1" applyProtection="1">
      <protection locked="0"/>
    </xf>
    <xf numFmtId="1" fontId="51" fillId="2" borderId="1" xfId="1" applyNumberFormat="1" applyFont="1" applyFill="1" applyBorder="1" applyProtection="1">
      <protection locked="0"/>
    </xf>
    <xf numFmtId="1" fontId="10" fillId="2" borderId="1" xfId="0" applyNumberFormat="1" applyFont="1" applyFill="1" applyBorder="1" applyAlignment="1">
      <alignment horizontal="center" vertical="center"/>
    </xf>
    <xf numFmtId="165" fontId="10" fillId="2" borderId="1" xfId="0" applyNumberFormat="1" applyFont="1" applyFill="1" applyBorder="1" applyAlignment="1">
      <alignment horizontal="center" vertical="center"/>
    </xf>
    <xf numFmtId="0" fontId="10" fillId="2" borderId="1" xfId="0" applyFont="1" applyFill="1" applyBorder="1" applyAlignment="1">
      <alignment horizontal="center" vertical="center"/>
    </xf>
    <xf numFmtId="10" fontId="10" fillId="2" borderId="1" xfId="0" applyNumberFormat="1" applyFont="1" applyFill="1" applyBorder="1" applyAlignment="1" applyProtection="1">
      <alignment horizontal="center" vertical="center"/>
      <protection locked="0"/>
    </xf>
    <xf numFmtId="2" fontId="10" fillId="2" borderId="1" xfId="0" applyNumberFormat="1" applyFont="1" applyFill="1" applyBorder="1" applyAlignment="1">
      <alignment horizontal="center" vertical="center"/>
    </xf>
    <xf numFmtId="10" fontId="10" fillId="2" borderId="1" xfId="0" applyNumberFormat="1" applyFont="1" applyFill="1" applyBorder="1" applyAlignment="1">
      <alignment horizontal="center" vertical="center"/>
    </xf>
    <xf numFmtId="166" fontId="11" fillId="2" borderId="1" xfId="0" applyNumberFormat="1" applyFont="1" applyFill="1" applyBorder="1" applyAlignment="1">
      <alignment horizontal="center" vertical="center"/>
    </xf>
    <xf numFmtId="0" fontId="12" fillId="2" borderId="1" xfId="0" applyFont="1" applyFill="1" applyBorder="1"/>
    <xf numFmtId="2" fontId="11" fillId="2" borderId="1" xfId="0" applyNumberFormat="1" applyFont="1" applyFill="1" applyBorder="1" applyAlignment="1">
      <alignment horizontal="center" vertical="center"/>
    </xf>
    <xf numFmtId="0" fontId="72" fillId="7" borderId="0" xfId="0" applyFont="1" applyFill="1"/>
    <xf numFmtId="0" fontId="66" fillId="7" borderId="0" xfId="0" applyFont="1" applyFill="1"/>
    <xf numFmtId="0" fontId="66" fillId="7" borderId="1" xfId="0" applyFont="1" applyFill="1" applyBorder="1"/>
    <xf numFmtId="0" fontId="66" fillId="7" borderId="1" xfId="0" applyFont="1" applyFill="1" applyBorder="1" applyAlignment="1">
      <alignment horizontal="center" vertical="center"/>
    </xf>
    <xf numFmtId="0" fontId="66" fillId="7" borderId="0" xfId="0" applyFont="1" applyFill="1" applyAlignment="1">
      <alignment horizontal="center"/>
    </xf>
    <xf numFmtId="0" fontId="66" fillId="7" borderId="0" xfId="0" applyFont="1" applyFill="1" applyAlignment="1">
      <alignment vertical="center"/>
    </xf>
    <xf numFmtId="0" fontId="66" fillId="7" borderId="1" xfId="0" applyFont="1" applyFill="1" applyBorder="1" applyAlignment="1">
      <alignment vertical="center"/>
    </xf>
    <xf numFmtId="0" fontId="67" fillId="7" borderId="28" xfId="9" applyFont="1" applyFill="1" applyBorder="1" applyAlignment="1">
      <alignment horizontal="left" vertical="top"/>
    </xf>
    <xf numFmtId="0" fontId="33" fillId="2" borderId="39" xfId="9" applyFont="1" applyFill="1" applyBorder="1" applyAlignment="1">
      <alignment vertical="top" wrapText="1"/>
    </xf>
    <xf numFmtId="0" fontId="33" fillId="2" borderId="43" xfId="9" applyFont="1" applyFill="1" applyBorder="1" applyAlignment="1">
      <alignment vertical="top" wrapText="1"/>
    </xf>
    <xf numFmtId="0" fontId="33" fillId="2" borderId="44" xfId="9" applyFont="1" applyFill="1" applyBorder="1" applyAlignment="1">
      <alignment wrapText="1"/>
    </xf>
    <xf numFmtId="0" fontId="52" fillId="0" borderId="0" xfId="0" applyFont="1" applyAlignment="1">
      <alignment horizontal="left" vertical="center"/>
    </xf>
    <xf numFmtId="0" fontId="76" fillId="8" borderId="49" xfId="9" applyFont="1" applyFill="1" applyBorder="1" applyAlignment="1">
      <alignment horizontal="left" vertical="top"/>
    </xf>
    <xf numFmtId="0" fontId="67" fillId="8" borderId="50" xfId="9" applyFont="1" applyFill="1" applyBorder="1" applyAlignment="1">
      <alignment horizontal="left" vertical="top"/>
    </xf>
    <xf numFmtId="0" fontId="32" fillId="8" borderId="51" xfId="9" applyFont="1" applyFill="1" applyBorder="1" applyAlignment="1">
      <alignment horizontal="left" vertical="top"/>
    </xf>
    <xf numFmtId="0" fontId="33" fillId="0" borderId="30" xfId="9" applyFont="1" applyBorder="1" applyAlignment="1">
      <alignment horizontal="left" vertical="top" wrapText="1" indent="3"/>
    </xf>
    <xf numFmtId="0" fontId="51" fillId="0" borderId="39" xfId="9" applyFont="1" applyBorder="1" applyAlignment="1">
      <alignment vertical="top" wrapText="1"/>
    </xf>
    <xf numFmtId="0" fontId="33" fillId="0" borderId="39" xfId="9" applyFont="1" applyBorder="1" applyAlignment="1" applyProtection="1">
      <alignment horizontal="left" vertical="top" wrapText="1"/>
      <protection locked="0"/>
    </xf>
    <xf numFmtId="0" fontId="33" fillId="0" borderId="38" xfId="9" applyFont="1" applyBorder="1" applyAlignment="1">
      <alignment horizontal="left" vertical="top" wrapText="1" indent="3"/>
    </xf>
    <xf numFmtId="0" fontId="51" fillId="0" borderId="42" xfId="9" applyFont="1" applyBorder="1" applyAlignment="1">
      <alignment vertical="top" wrapText="1"/>
    </xf>
    <xf numFmtId="0" fontId="33" fillId="0" borderId="42" xfId="9" applyFont="1" applyBorder="1" applyAlignment="1" applyProtection="1">
      <alignment horizontal="left" vertical="top" wrapText="1"/>
      <protection locked="0"/>
    </xf>
    <xf numFmtId="0" fontId="33" fillId="0" borderId="29" xfId="9" applyFont="1" applyBorder="1" applyAlignment="1">
      <alignment vertical="top" wrapText="1"/>
    </xf>
    <xf numFmtId="0" fontId="51" fillId="0" borderId="41" xfId="9" applyFont="1" applyBorder="1" applyAlignment="1">
      <alignment vertical="top" wrapText="1"/>
    </xf>
    <xf numFmtId="0" fontId="33" fillId="0" borderId="41" xfId="9" applyFont="1" applyBorder="1" applyAlignment="1" applyProtection="1">
      <alignment horizontal="left" vertical="top" wrapText="1"/>
      <protection locked="0"/>
    </xf>
    <xf numFmtId="0" fontId="67" fillId="7" borderId="52" xfId="9" applyFont="1" applyFill="1" applyBorder="1" applyAlignment="1">
      <alignment horizontal="left" vertical="top"/>
    </xf>
    <xf numFmtId="0" fontId="76" fillId="7" borderId="52" xfId="9" applyFont="1" applyFill="1" applyBorder="1" applyAlignment="1">
      <alignment horizontal="left" vertical="top"/>
    </xf>
    <xf numFmtId="0" fontId="33" fillId="2" borderId="41" xfId="9" applyFont="1" applyFill="1" applyBorder="1" applyAlignment="1" applyProtection="1">
      <alignment horizontal="left" vertical="top" wrapText="1"/>
      <protection locked="0"/>
    </xf>
    <xf numFmtId="0" fontId="33" fillId="2" borderId="39" xfId="9" applyFont="1" applyFill="1" applyBorder="1" applyAlignment="1" applyProtection="1">
      <alignment horizontal="left" vertical="top" wrapText="1"/>
      <protection locked="0"/>
    </xf>
    <xf numFmtId="0" fontId="33" fillId="2" borderId="42" xfId="9" applyFont="1" applyFill="1" applyBorder="1" applyAlignment="1" applyProtection="1">
      <alignment horizontal="left" vertical="top" wrapText="1"/>
      <protection locked="0"/>
    </xf>
    <xf numFmtId="0" fontId="67" fillId="7" borderId="34" xfId="9" applyFont="1" applyFill="1" applyBorder="1" applyAlignment="1">
      <alignment horizontal="left" vertical="top"/>
    </xf>
    <xf numFmtId="0" fontId="33" fillId="0" borderId="26" xfId="9" applyFont="1" applyBorder="1" applyAlignment="1">
      <alignment horizontal="left" vertical="top" wrapText="1" indent="3"/>
    </xf>
    <xf numFmtId="0" fontId="51" fillId="0" borderId="40" xfId="9" applyFont="1" applyBorder="1" applyAlignment="1">
      <alignment vertical="top" wrapText="1"/>
    </xf>
    <xf numFmtId="0" fontId="51" fillId="0" borderId="30" xfId="9" applyFont="1" applyBorder="1" applyAlignment="1">
      <alignment horizontal="left" vertical="top" wrapText="1" indent="3"/>
    </xf>
    <xf numFmtId="2" fontId="33" fillId="2" borderId="35" xfId="9" applyNumberFormat="1" applyFont="1" applyFill="1" applyBorder="1" applyAlignment="1" applyProtection="1">
      <alignment horizontal="left" wrapText="1"/>
      <protection locked="0"/>
    </xf>
    <xf numFmtId="0" fontId="33" fillId="2" borderId="30" xfId="9" applyFont="1" applyFill="1" applyBorder="1" applyAlignment="1">
      <alignment horizontal="left" vertical="top" wrapText="1" indent="3"/>
    </xf>
    <xf numFmtId="0" fontId="33" fillId="2" borderId="31" xfId="9" applyFont="1" applyFill="1" applyBorder="1" applyAlignment="1">
      <alignment horizontal="left" vertical="top" wrapText="1" indent="3"/>
    </xf>
    <xf numFmtId="0" fontId="33" fillId="2" borderId="53" xfId="9" applyFont="1" applyFill="1" applyBorder="1" applyAlignment="1">
      <alignment vertical="top" wrapText="1"/>
    </xf>
    <xf numFmtId="0" fontId="33" fillId="2" borderId="54" xfId="9" applyFont="1" applyFill="1" applyBorder="1" applyAlignment="1">
      <alignment vertical="top" wrapText="1"/>
    </xf>
    <xf numFmtId="0" fontId="33" fillId="2" borderId="55" xfId="9" applyFont="1" applyFill="1" applyBorder="1" applyAlignment="1" applyProtection="1">
      <alignment horizontal="left" vertical="top" wrapText="1"/>
      <protection locked="0"/>
    </xf>
    <xf numFmtId="0" fontId="33" fillId="2" borderId="44" xfId="9" applyFont="1" applyFill="1" applyBorder="1" applyAlignment="1" applyProtection="1">
      <alignment horizontal="left" vertical="top" wrapText="1"/>
      <protection locked="0"/>
    </xf>
    <xf numFmtId="170" fontId="33" fillId="2" borderId="44" xfId="9" applyNumberFormat="1" applyFont="1" applyFill="1" applyBorder="1" applyAlignment="1" applyProtection="1">
      <alignment horizontal="left" vertical="top" wrapText="1"/>
      <protection locked="0"/>
    </xf>
    <xf numFmtId="0" fontId="26" fillId="2" borderId="48" xfId="9" applyFont="1" applyFill="1" applyBorder="1" applyAlignment="1">
      <alignment horizontal="left" vertical="center" wrapText="1"/>
    </xf>
    <xf numFmtId="0" fontId="33" fillId="2" borderId="38" xfId="9" applyFont="1" applyFill="1" applyBorder="1" applyAlignment="1">
      <alignment horizontal="left" vertical="top" wrapText="1" indent="3"/>
    </xf>
    <xf numFmtId="0" fontId="67" fillId="7" borderId="32" xfId="9" applyFont="1" applyFill="1" applyBorder="1" applyAlignment="1">
      <alignment horizontal="left" vertical="top"/>
    </xf>
    <xf numFmtId="0" fontId="32" fillId="7" borderId="52" xfId="9" applyFont="1" applyFill="1" applyBorder="1" applyAlignment="1">
      <alignment horizontal="left" vertical="top"/>
    </xf>
    <xf numFmtId="0" fontId="33" fillId="2" borderId="37" xfId="9" applyFont="1" applyFill="1" applyBorder="1" applyAlignment="1" applyProtection="1">
      <alignment horizontal="left" wrapText="1"/>
      <protection locked="0"/>
    </xf>
    <xf numFmtId="0" fontId="33" fillId="2" borderId="29" xfId="9" applyFont="1" applyFill="1" applyBorder="1" applyAlignment="1">
      <alignment vertical="top" wrapText="1"/>
    </xf>
    <xf numFmtId="0" fontId="33" fillId="2" borderId="27" xfId="9" applyFont="1" applyFill="1" applyBorder="1" applyAlignment="1">
      <alignment vertical="top" wrapText="1"/>
    </xf>
    <xf numFmtId="0" fontId="33" fillId="2" borderId="36" xfId="9" applyFont="1" applyFill="1" applyBorder="1" applyAlignment="1" applyProtection="1">
      <alignment horizontal="left" vertical="top" wrapText="1"/>
      <protection locked="0"/>
    </xf>
    <xf numFmtId="0" fontId="76" fillId="7" borderId="28" xfId="9" applyFont="1" applyFill="1" applyBorder="1" applyAlignment="1">
      <alignment horizontal="left" vertical="top"/>
    </xf>
    <xf numFmtId="2" fontId="33" fillId="2" borderId="37" xfId="9" applyNumberFormat="1" applyFont="1" applyFill="1" applyBorder="1" applyAlignment="1" applyProtection="1">
      <alignment horizontal="left" wrapText="1"/>
      <protection locked="0"/>
    </xf>
    <xf numFmtId="0" fontId="33" fillId="2" borderId="36" xfId="9" applyFont="1" applyFill="1" applyBorder="1" applyAlignment="1" applyProtection="1">
      <alignment horizontal="left" wrapText="1"/>
      <protection locked="0"/>
    </xf>
    <xf numFmtId="0" fontId="77" fillId="7" borderId="52" xfId="9" applyFont="1" applyFill="1" applyBorder="1" applyAlignment="1">
      <alignment horizontal="left" vertical="top"/>
    </xf>
    <xf numFmtId="0" fontId="33" fillId="2" borderId="55" xfId="9" applyFont="1" applyFill="1" applyBorder="1" applyAlignment="1" applyProtection="1">
      <alignment horizontal="left" wrapText="1"/>
      <protection locked="0"/>
    </xf>
    <xf numFmtId="0" fontId="33" fillId="2" borderId="44" xfId="9" applyFont="1" applyFill="1" applyBorder="1" applyAlignment="1" applyProtection="1">
      <alignment horizontal="left" wrapText="1"/>
      <protection locked="0"/>
    </xf>
    <xf numFmtId="0" fontId="33" fillId="2" borderId="48" xfId="9" applyFont="1" applyFill="1" applyBorder="1" applyAlignment="1" applyProtection="1">
      <alignment horizontal="left" vertical="top" wrapText="1"/>
      <protection locked="0"/>
    </xf>
    <xf numFmtId="0" fontId="0" fillId="0" borderId="36" xfId="0" applyBorder="1" applyAlignment="1">
      <alignment horizontal="left"/>
    </xf>
    <xf numFmtId="0" fontId="32" fillId="7" borderId="34" xfId="9" applyFont="1" applyFill="1" applyBorder="1" applyAlignment="1">
      <alignment horizontal="left" vertical="top"/>
    </xf>
    <xf numFmtId="0" fontId="33" fillId="2" borderId="56" xfId="9" applyFont="1" applyFill="1" applyBorder="1" applyAlignment="1" applyProtection="1">
      <alignment horizontal="left" vertical="top" wrapText="1"/>
      <protection locked="0"/>
    </xf>
    <xf numFmtId="0" fontId="33" fillId="2" borderId="57" xfId="9" applyFont="1" applyFill="1" applyBorder="1" applyAlignment="1" applyProtection="1">
      <alignment horizontal="left" vertical="top" wrapText="1"/>
      <protection locked="0"/>
    </xf>
    <xf numFmtId="0" fontId="33" fillId="2" borderId="58" xfId="9" applyFont="1" applyFill="1" applyBorder="1" applyAlignment="1" applyProtection="1">
      <alignment horizontal="left" vertical="top" wrapText="1"/>
      <protection locked="0"/>
    </xf>
    <xf numFmtId="0" fontId="67" fillId="8" borderId="34" xfId="9" applyFont="1" applyFill="1" applyBorder="1" applyAlignment="1">
      <alignment horizontal="left" vertical="top"/>
    </xf>
    <xf numFmtId="0" fontId="67" fillId="8" borderId="8" xfId="9" applyFont="1" applyFill="1" applyBorder="1" applyAlignment="1">
      <alignment horizontal="left" vertical="top"/>
    </xf>
    <xf numFmtId="0" fontId="67" fillId="8" borderId="9" xfId="9" applyFont="1" applyFill="1" applyBorder="1" applyAlignment="1">
      <alignment horizontal="left" vertical="top" wrapText="1"/>
    </xf>
    <xf numFmtId="0" fontId="67" fillId="8" borderId="59" xfId="9" applyFont="1" applyFill="1" applyBorder="1" applyAlignment="1">
      <alignment horizontal="left" vertical="top" wrapText="1"/>
    </xf>
    <xf numFmtId="0" fontId="67" fillId="8" borderId="60" xfId="9" applyFont="1" applyFill="1" applyBorder="1" applyAlignment="1">
      <alignment horizontal="center" vertical="top" wrapText="1"/>
    </xf>
    <xf numFmtId="0" fontId="76" fillId="8" borderId="61" xfId="9" applyFont="1" applyFill="1" applyBorder="1" applyAlignment="1">
      <alignment horizontal="left" wrapText="1"/>
    </xf>
    <xf numFmtId="0" fontId="67" fillId="8" borderId="45" xfId="9" applyFont="1" applyFill="1" applyBorder="1" applyAlignment="1">
      <alignment horizontal="center" vertical="top" wrapText="1"/>
    </xf>
    <xf numFmtId="0" fontId="76" fillId="8" borderId="62" xfId="9" applyFont="1" applyFill="1" applyBorder="1" applyAlignment="1">
      <alignment horizontal="left" vertical="top" wrapText="1"/>
    </xf>
    <xf numFmtId="0" fontId="76" fillId="8" borderId="9" xfId="9" applyFont="1" applyFill="1" applyBorder="1" applyAlignment="1">
      <alignment horizontal="left" vertical="top" wrapText="1"/>
    </xf>
    <xf numFmtId="0" fontId="76" fillId="8" borderId="45" xfId="9" applyFont="1" applyFill="1" applyBorder="1" applyAlignment="1">
      <alignment horizontal="center" vertical="top" wrapText="1"/>
    </xf>
    <xf numFmtId="0" fontId="76" fillId="8" borderId="45" xfId="9" applyFont="1" applyFill="1" applyBorder="1" applyAlignment="1">
      <alignment horizontal="left" wrapText="1"/>
    </xf>
    <xf numFmtId="0" fontId="67" fillId="8" borderId="62" xfId="9" applyFont="1" applyFill="1" applyBorder="1" applyAlignment="1">
      <alignment horizontal="left" vertical="top" wrapText="1"/>
    </xf>
    <xf numFmtId="0" fontId="67" fillId="8" borderId="45" xfId="9" applyFont="1" applyFill="1" applyBorder="1" applyAlignment="1">
      <alignment horizontal="left" wrapText="1"/>
    </xf>
    <xf numFmtId="0" fontId="67" fillId="8" borderId="28" xfId="9" applyFont="1" applyFill="1" applyBorder="1" applyAlignment="1">
      <alignment horizontal="left" vertical="top"/>
    </xf>
    <xf numFmtId="0" fontId="67" fillId="8" borderId="52" xfId="9" applyFont="1" applyFill="1" applyBorder="1" applyAlignment="1">
      <alignment horizontal="left" wrapText="1"/>
    </xf>
    <xf numFmtId="0" fontId="33" fillId="2" borderId="20" xfId="9" applyFont="1" applyFill="1" applyBorder="1" applyAlignment="1">
      <alignment horizontal="left" vertical="top" wrapText="1"/>
    </xf>
    <xf numFmtId="0" fontId="76" fillId="8" borderId="62" xfId="9" applyFont="1" applyFill="1" applyBorder="1" applyAlignment="1">
      <alignment horizontal="left" wrapText="1"/>
    </xf>
    <xf numFmtId="0" fontId="26" fillId="2" borderId="20" xfId="9" applyFont="1" applyFill="1" applyBorder="1" applyAlignment="1">
      <alignment horizontal="left" vertical="top" wrapText="1"/>
    </xf>
    <xf numFmtId="0" fontId="26" fillId="0" borderId="20" xfId="9" applyFont="1" applyBorder="1" applyAlignment="1">
      <alignment horizontal="left" vertical="top" wrapText="1"/>
    </xf>
    <xf numFmtId="0" fontId="26" fillId="0" borderId="63" xfId="0" applyFont="1" applyBorder="1" applyAlignment="1">
      <alignment vertical="top" wrapText="1"/>
    </xf>
    <xf numFmtId="0" fontId="33" fillId="2" borderId="64" xfId="9" applyFont="1" applyFill="1" applyBorder="1" applyAlignment="1">
      <alignment wrapText="1"/>
    </xf>
    <xf numFmtId="0" fontId="33" fillId="2" borderId="44" xfId="9" applyFont="1" applyFill="1" applyBorder="1" applyAlignment="1">
      <alignment horizontal="center" vertical="top" wrapText="1"/>
    </xf>
    <xf numFmtId="0" fontId="26" fillId="2" borderId="44" xfId="9" applyFont="1" applyFill="1" applyBorder="1" applyAlignment="1">
      <alignment horizontal="center" vertical="top" wrapText="1"/>
    </xf>
    <xf numFmtId="0" fontId="26" fillId="2" borderId="47" xfId="9" applyFont="1" applyFill="1" applyBorder="1" applyAlignment="1">
      <alignment horizontal="center" vertical="top" wrapText="1"/>
    </xf>
    <xf numFmtId="0" fontId="26" fillId="0" borderId="44" xfId="9" applyFont="1" applyBorder="1" applyAlignment="1">
      <alignment horizontal="center" vertical="top" wrapText="1"/>
    </xf>
    <xf numFmtId="0" fontId="26" fillId="2" borderId="46" xfId="9" applyFont="1" applyFill="1" applyBorder="1" applyAlignment="1">
      <alignment horizontal="center" vertical="top" wrapText="1"/>
    </xf>
    <xf numFmtId="0" fontId="26" fillId="2" borderId="44" xfId="9" applyFont="1" applyFill="1" applyBorder="1" applyAlignment="1">
      <alignment horizontal="center" wrapText="1"/>
    </xf>
    <xf numFmtId="0" fontId="33" fillId="2" borderId="65" xfId="9" applyFont="1" applyFill="1" applyBorder="1" applyAlignment="1">
      <alignment horizontal="left" vertical="top"/>
    </xf>
    <xf numFmtId="0" fontId="33" fillId="2" borderId="33" xfId="9" applyFont="1" applyFill="1" applyBorder="1" applyAlignment="1">
      <alignment horizontal="left" vertical="top"/>
    </xf>
    <xf numFmtId="0" fontId="26" fillId="2" borderId="66" xfId="9" applyFont="1" applyFill="1" applyBorder="1" applyAlignment="1">
      <alignment horizontal="center" vertical="top"/>
    </xf>
    <xf numFmtId="0" fontId="33" fillId="2" borderId="67" xfId="9" applyFont="1" applyFill="1" applyBorder="1" applyAlignment="1">
      <alignment vertical="top" wrapText="1"/>
    </xf>
    <xf numFmtId="2" fontId="2" fillId="0" borderId="1" xfId="11" applyNumberFormat="1" applyFont="1" applyBorder="1"/>
    <xf numFmtId="0" fontId="1" fillId="6" borderId="1" xfId="11" applyFont="1" applyFill="1" applyBorder="1"/>
    <xf numFmtId="0" fontId="2" fillId="0" borderId="0" xfId="11" applyFont="1"/>
    <xf numFmtId="0" fontId="78" fillId="0" borderId="0" xfId="0" applyFont="1" applyAlignment="1">
      <alignment vertical="center" textRotation="255"/>
    </xf>
    <xf numFmtId="0" fontId="1" fillId="6" borderId="1" xfId="0" applyFont="1" applyFill="1" applyBorder="1"/>
    <xf numFmtId="2" fontId="2" fillId="0" borderId="1" xfId="0" applyNumberFormat="1" applyFont="1" applyBorder="1"/>
    <xf numFmtId="2" fontId="2" fillId="9" borderId="1" xfId="11" applyNumberFormat="1" applyFont="1" applyFill="1" applyBorder="1"/>
    <xf numFmtId="2" fontId="2" fillId="0" borderId="1" xfId="0" applyNumberFormat="1" applyFont="1" applyBorder="1" applyAlignment="1">
      <alignment horizontal="center"/>
    </xf>
    <xf numFmtId="1" fontId="2" fillId="0" borderId="19" xfId="0" applyNumberFormat="1" applyFont="1" applyBorder="1" applyAlignment="1">
      <alignment horizontal="center"/>
    </xf>
    <xf numFmtId="2" fontId="2" fillId="9" borderId="1" xfId="0" applyNumberFormat="1" applyFont="1" applyFill="1" applyBorder="1"/>
    <xf numFmtId="0" fontId="18" fillId="4" borderId="0" xfId="10" applyFill="1" applyProtection="1"/>
    <xf numFmtId="0" fontId="9" fillId="4" borderId="0" xfId="9" applyFill="1"/>
    <xf numFmtId="0" fontId="9" fillId="2" borderId="69" xfId="9" applyFill="1" applyBorder="1"/>
    <xf numFmtId="0" fontId="9" fillId="2" borderId="70" xfId="9" applyFill="1" applyBorder="1"/>
    <xf numFmtId="0" fontId="9" fillId="2" borderId="71" xfId="9" applyFill="1" applyBorder="1"/>
    <xf numFmtId="0" fontId="18" fillId="0" borderId="0" xfId="10" applyProtection="1"/>
    <xf numFmtId="0" fontId="9" fillId="2" borderId="72" xfId="9" applyFill="1" applyBorder="1"/>
    <xf numFmtId="0" fontId="81" fillId="2" borderId="0" xfId="9" applyFont="1" applyFill="1"/>
    <xf numFmtId="0" fontId="82" fillId="2" borderId="0" xfId="9" applyFont="1" applyFill="1"/>
    <xf numFmtId="0" fontId="9" fillId="2" borderId="73" xfId="9" applyFill="1" applyBorder="1"/>
    <xf numFmtId="0" fontId="82" fillId="2" borderId="0" xfId="9" applyFont="1" applyFill="1" applyAlignment="1">
      <alignment horizontal="left" wrapText="1"/>
    </xf>
    <xf numFmtId="0" fontId="51" fillId="2" borderId="73" xfId="9" applyFont="1" applyFill="1" applyBorder="1" applyAlignment="1">
      <alignment wrapText="1"/>
    </xf>
    <xf numFmtId="0" fontId="82" fillId="2" borderId="0" xfId="9" applyFont="1" applyFill="1" applyAlignment="1">
      <alignment wrapText="1"/>
    </xf>
    <xf numFmtId="0" fontId="51" fillId="0" borderId="73" xfId="0" applyFont="1" applyBorder="1" applyAlignment="1">
      <alignment wrapText="1"/>
    </xf>
    <xf numFmtId="0" fontId="82" fillId="2" borderId="0" xfId="9" applyFont="1" applyFill="1" applyAlignment="1">
      <alignment horizontal="left" vertical="top" wrapText="1"/>
    </xf>
    <xf numFmtId="0" fontId="0" fillId="0" borderId="73" xfId="0" applyBorder="1" applyAlignment="1">
      <alignment wrapText="1"/>
    </xf>
    <xf numFmtId="0" fontId="9" fillId="2" borderId="74" xfId="9" applyFill="1" applyBorder="1"/>
    <xf numFmtId="0" fontId="82" fillId="0" borderId="75" xfId="0" applyFont="1" applyBorder="1" applyAlignment="1">
      <alignment wrapText="1"/>
    </xf>
    <xf numFmtId="0" fontId="0" fillId="0" borderId="76" xfId="0" applyBorder="1" applyAlignment="1">
      <alignment wrapText="1"/>
    </xf>
    <xf numFmtId="49" fontId="5" fillId="0" borderId="1" xfId="8" applyNumberFormat="1" applyBorder="1" applyAlignment="1">
      <alignment horizontal="right"/>
    </xf>
    <xf numFmtId="0" fontId="7" fillId="0" borderId="0" xfId="0" applyFont="1" applyAlignment="1">
      <alignment vertical="center" wrapText="1"/>
    </xf>
    <xf numFmtId="0" fontId="2" fillId="0" borderId="0" xfId="0" applyFont="1" applyAlignment="1">
      <alignment horizontal="center"/>
    </xf>
    <xf numFmtId="0" fontId="7" fillId="0" borderId="0" xfId="0" applyFont="1" applyAlignment="1">
      <alignment horizontal="center" vertical="center" wrapText="1"/>
    </xf>
    <xf numFmtId="49" fontId="7" fillId="0" borderId="0" xfId="0" applyNumberFormat="1" applyFont="1" applyAlignment="1">
      <alignment horizontal="right" vertical="center" wrapText="1"/>
    </xf>
    <xf numFmtId="0" fontId="2" fillId="0" borderId="24" xfId="0" applyFont="1" applyBorder="1" applyAlignment="1">
      <alignment horizontal="center"/>
    </xf>
    <xf numFmtId="0" fontId="2" fillId="0" borderId="77" xfId="0" applyFont="1" applyBorder="1" applyAlignment="1">
      <alignment horizontal="center"/>
    </xf>
    <xf numFmtId="0" fontId="7" fillId="0" borderId="19" xfId="0" applyFont="1" applyBorder="1" applyAlignment="1">
      <alignment horizontal="center" vertical="center" wrapText="1"/>
    </xf>
    <xf numFmtId="0" fontId="83" fillId="0" borderId="0" xfId="0" applyFont="1" applyAlignment="1">
      <alignment horizontal="left" vertical="center" readingOrder="1"/>
    </xf>
    <xf numFmtId="0" fontId="7" fillId="0" borderId="77" xfId="0" applyFont="1" applyBorder="1" applyAlignment="1">
      <alignment horizontal="center" vertical="center" wrapText="1"/>
    </xf>
    <xf numFmtId="0" fontId="7" fillId="0" borderId="24" xfId="0" applyFont="1" applyBorder="1" applyAlignment="1">
      <alignment horizontal="center" vertical="center" wrapText="1"/>
    </xf>
    <xf numFmtId="49" fontId="7" fillId="0" borderId="77" xfId="0" applyNumberFormat="1" applyFont="1" applyBorder="1" applyAlignment="1">
      <alignment horizontal="center" vertical="center" wrapText="1"/>
    </xf>
    <xf numFmtId="0" fontId="2" fillId="0" borderId="19" xfId="0" applyFont="1" applyBorder="1" applyAlignment="1">
      <alignment horizontal="center"/>
    </xf>
    <xf numFmtId="49" fontId="7" fillId="0" borderId="19" xfId="0" applyNumberFormat="1" applyFont="1" applyBorder="1" applyAlignment="1">
      <alignment horizontal="center" vertical="center" wrapText="1"/>
    </xf>
    <xf numFmtId="2" fontId="7" fillId="9" borderId="1" xfId="0" applyNumberFormat="1" applyFont="1" applyFill="1" applyBorder="1"/>
    <xf numFmtId="49" fontId="5" fillId="0" borderId="1" xfId="8" quotePrefix="1" applyNumberFormat="1" applyBorder="1" applyAlignment="1">
      <alignment horizontal="right"/>
    </xf>
    <xf numFmtId="0" fontId="33" fillId="0" borderId="29" xfId="9" applyFont="1" applyBorder="1" applyAlignment="1">
      <alignment horizontal="left" vertical="top" wrapText="1" indent="3"/>
    </xf>
    <xf numFmtId="0" fontId="51" fillId="0" borderId="38" xfId="9" applyFont="1" applyBorder="1" applyAlignment="1">
      <alignment vertical="top" wrapText="1"/>
    </xf>
    <xf numFmtId="2" fontId="2" fillId="6" borderId="2" xfId="0" applyNumberFormat="1" applyFont="1" applyFill="1" applyBorder="1"/>
    <xf numFmtId="2" fontId="2" fillId="6" borderId="15" xfId="0" applyNumberFormat="1" applyFont="1" applyFill="1" applyBorder="1"/>
    <xf numFmtId="0" fontId="82" fillId="2" borderId="75" xfId="9" applyFont="1" applyFill="1" applyBorder="1" applyAlignment="1">
      <alignment wrapText="1"/>
    </xf>
    <xf numFmtId="0" fontId="82" fillId="0" borderId="75" xfId="0" applyFont="1" applyBorder="1" applyAlignment="1">
      <alignment wrapText="1"/>
    </xf>
    <xf numFmtId="0" fontId="82" fillId="2" borderId="0" xfId="9" applyFont="1" applyFill="1" applyAlignment="1">
      <alignment horizontal="left" wrapText="1"/>
    </xf>
    <xf numFmtId="0" fontId="82" fillId="2" borderId="0" xfId="9" applyFont="1" applyFill="1" applyAlignment="1">
      <alignment horizontal="left" vertical="top" wrapText="1"/>
    </xf>
    <xf numFmtId="0" fontId="62" fillId="0" borderId="2" xfId="0" applyFont="1" applyBorder="1" applyAlignment="1" applyProtection="1">
      <alignment horizontal="center"/>
      <protection locked="0"/>
    </xf>
    <xf numFmtId="165" fontId="53" fillId="0" borderId="2" xfId="0" applyNumberFormat="1" applyFont="1" applyBorder="1" applyAlignment="1" applyProtection="1">
      <alignment horizontal="center"/>
      <protection locked="0"/>
    </xf>
    <xf numFmtId="0" fontId="62" fillId="0" borderId="2" xfId="0" applyFont="1" applyBorder="1" applyAlignment="1">
      <alignment horizontal="left"/>
    </xf>
    <xf numFmtId="0" fontId="61" fillId="0" borderId="0" xfId="0" applyFont="1" applyAlignment="1">
      <alignment horizontal="center"/>
    </xf>
    <xf numFmtId="0" fontId="63" fillId="0" borderId="2" xfId="0" applyFont="1" applyBorder="1" applyAlignment="1" applyProtection="1">
      <alignment horizontal="center"/>
      <protection locked="0"/>
    </xf>
    <xf numFmtId="0" fontId="63" fillId="0" borderId="2" xfId="0" applyFont="1" applyBorder="1" applyAlignment="1">
      <alignment horizontal="center"/>
    </xf>
    <xf numFmtId="0" fontId="52" fillId="0" borderId="0" xfId="0" applyFont="1" applyAlignment="1">
      <alignment horizontal="center"/>
    </xf>
    <xf numFmtId="0" fontId="51" fillId="0" borderId="0" xfId="0" applyFont="1" applyAlignment="1">
      <alignment horizontal="center"/>
    </xf>
    <xf numFmtId="1" fontId="54" fillId="3" borderId="2" xfId="0" applyNumberFormat="1" applyFont="1" applyFill="1" applyBorder="1" applyAlignment="1">
      <alignment horizontal="center"/>
    </xf>
    <xf numFmtId="0" fontId="53" fillId="3" borderId="2" xfId="0" applyFont="1" applyFill="1" applyBorder="1" applyAlignment="1">
      <alignment horizontal="center"/>
    </xf>
    <xf numFmtId="0" fontId="54" fillId="0" borderId="2" xfId="0" applyFont="1" applyBorder="1" applyAlignment="1" applyProtection="1">
      <alignment horizontal="center"/>
      <protection locked="0"/>
    </xf>
    <xf numFmtId="49" fontId="53" fillId="0" borderId="2" xfId="0" applyNumberFormat="1" applyFont="1" applyBorder="1" applyAlignment="1" applyProtection="1">
      <alignment horizontal="center"/>
      <protection locked="0"/>
    </xf>
    <xf numFmtId="0" fontId="53" fillId="0" borderId="2" xfId="0" applyFont="1" applyBorder="1" applyAlignment="1" applyProtection="1">
      <alignment horizontal="center"/>
      <protection locked="0"/>
    </xf>
    <xf numFmtId="14" fontId="53" fillId="0" borderId="2" xfId="0" applyNumberFormat="1" applyFont="1" applyBorder="1" applyAlignment="1" applyProtection="1">
      <alignment horizontal="center"/>
      <protection locked="0"/>
    </xf>
    <xf numFmtId="49" fontId="18" fillId="0" borderId="2" xfId="0" applyNumberFormat="1" applyFont="1" applyBorder="1" applyAlignment="1" applyProtection="1">
      <alignment horizontal="center"/>
      <protection locked="0"/>
    </xf>
    <xf numFmtId="49" fontId="51" fillId="0" borderId="12" xfId="0" applyNumberFormat="1" applyFont="1" applyBorder="1" applyAlignment="1" applyProtection="1">
      <alignment horizontal="center"/>
      <protection locked="0"/>
    </xf>
    <xf numFmtId="49" fontId="51" fillId="0" borderId="13" xfId="0" applyNumberFormat="1" applyFont="1" applyBorder="1" applyAlignment="1" applyProtection="1">
      <alignment horizontal="center"/>
      <protection locked="0"/>
    </xf>
    <xf numFmtId="49" fontId="51" fillId="0" borderId="14" xfId="0" applyNumberFormat="1" applyFont="1" applyBorder="1" applyAlignment="1" applyProtection="1">
      <alignment horizontal="center"/>
      <protection locked="0"/>
    </xf>
    <xf numFmtId="165" fontId="54" fillId="3" borderId="2" xfId="0" applyNumberFormat="1" applyFont="1" applyFill="1" applyBorder="1" applyAlignment="1">
      <alignment horizontal="center"/>
    </xf>
    <xf numFmtId="2" fontId="54" fillId="0" borderId="2" xfId="0" applyNumberFormat="1" applyFont="1" applyBorder="1" applyAlignment="1" applyProtection="1">
      <alignment horizontal="center"/>
      <protection locked="0"/>
    </xf>
    <xf numFmtId="0" fontId="53" fillId="6" borderId="2" xfId="0" applyFont="1" applyFill="1" applyBorder="1" applyAlignment="1" applyProtection="1">
      <alignment horizontal="center"/>
      <protection locked="0"/>
    </xf>
    <xf numFmtId="10" fontId="53" fillId="6" borderId="2" xfId="0" applyNumberFormat="1" applyFont="1" applyFill="1" applyBorder="1" applyAlignment="1" applyProtection="1">
      <alignment horizontal="center"/>
      <protection locked="0"/>
    </xf>
    <xf numFmtId="2" fontId="53" fillId="3" borderId="2" xfId="0" applyNumberFormat="1" applyFont="1" applyFill="1" applyBorder="1" applyAlignment="1">
      <alignment horizontal="center"/>
    </xf>
    <xf numFmtId="2" fontId="53" fillId="3" borderId="2" xfId="0" applyNumberFormat="1" applyFont="1" applyFill="1" applyBorder="1" applyAlignment="1">
      <alignment horizontal="center" vertical="center"/>
    </xf>
    <xf numFmtId="2" fontId="54" fillId="3" borderId="2" xfId="0" applyNumberFormat="1" applyFont="1" applyFill="1" applyBorder="1" applyAlignment="1">
      <alignment horizontal="center"/>
    </xf>
    <xf numFmtId="49" fontId="53" fillId="3" borderId="2" xfId="0" applyNumberFormat="1" applyFont="1" applyFill="1" applyBorder="1" applyAlignment="1">
      <alignment horizontal="center" vertical="center"/>
    </xf>
    <xf numFmtId="0" fontId="53" fillId="3" borderId="2" xfId="0" applyFont="1" applyFill="1" applyBorder="1" applyAlignment="1">
      <alignment horizontal="center" vertical="center"/>
    </xf>
    <xf numFmtId="49" fontId="53" fillId="0" borderId="12" xfId="0" applyNumberFormat="1" applyFont="1" applyBorder="1" applyAlignment="1" applyProtection="1">
      <alignment horizontal="center"/>
      <protection locked="0"/>
    </xf>
    <xf numFmtId="49" fontId="53" fillId="0" borderId="13" xfId="0" applyNumberFormat="1" applyFont="1" applyBorder="1" applyAlignment="1" applyProtection="1">
      <alignment horizontal="center"/>
      <protection locked="0"/>
    </xf>
    <xf numFmtId="49" fontId="53" fillId="0" borderId="14" xfId="0" applyNumberFormat="1" applyFont="1" applyBorder="1" applyAlignment="1" applyProtection="1">
      <alignment horizontal="center"/>
      <protection locked="0"/>
    </xf>
    <xf numFmtId="0" fontId="51" fillId="0" borderId="12" xfId="0" applyFont="1" applyBorder="1" applyAlignment="1">
      <alignment horizontal="center"/>
    </xf>
    <xf numFmtId="0" fontId="51" fillId="0" borderId="13" xfId="0" applyFont="1" applyBorder="1" applyAlignment="1">
      <alignment horizontal="center"/>
    </xf>
    <xf numFmtId="0" fontId="51" fillId="0" borderId="14" xfId="0" applyFont="1" applyBorder="1" applyAlignment="1">
      <alignment horizontal="center"/>
    </xf>
    <xf numFmtId="49" fontId="53" fillId="0" borderId="12" xfId="2" applyNumberFormat="1" applyFont="1" applyBorder="1" applyAlignment="1">
      <alignment horizontal="center"/>
      <protection locked="0"/>
    </xf>
    <xf numFmtId="49" fontId="53" fillId="0" borderId="13" xfId="2" applyNumberFormat="1" applyFont="1" applyBorder="1" applyAlignment="1">
      <alignment horizontal="center"/>
      <protection locked="0"/>
    </xf>
    <xf numFmtId="49" fontId="53" fillId="0" borderId="14" xfId="2" applyNumberFormat="1" applyFont="1" applyBorder="1" applyAlignment="1">
      <alignment horizontal="center"/>
      <protection locked="0"/>
    </xf>
    <xf numFmtId="49" fontId="57" fillId="0" borderId="12" xfId="2" applyNumberFormat="1" applyFont="1" applyBorder="1" applyAlignment="1">
      <alignment horizontal="center"/>
      <protection locked="0"/>
    </xf>
    <xf numFmtId="49" fontId="57" fillId="0" borderId="13" xfId="2" applyNumberFormat="1" applyFont="1" applyBorder="1" applyAlignment="1">
      <alignment horizontal="center"/>
      <protection locked="0"/>
    </xf>
    <xf numFmtId="49" fontId="57" fillId="0" borderId="14" xfId="2" applyNumberFormat="1" applyFont="1" applyBorder="1" applyAlignment="1">
      <alignment horizontal="center"/>
      <protection locked="0"/>
    </xf>
    <xf numFmtId="49" fontId="18" fillId="0" borderId="12" xfId="0" applyNumberFormat="1" applyFont="1" applyBorder="1" applyAlignment="1" applyProtection="1">
      <alignment horizontal="center"/>
      <protection locked="0"/>
    </xf>
    <xf numFmtId="49" fontId="18" fillId="0" borderId="13" xfId="0" applyNumberFormat="1" applyFont="1" applyBorder="1" applyAlignment="1" applyProtection="1">
      <alignment horizontal="center"/>
      <protection locked="0"/>
    </xf>
    <xf numFmtId="49" fontId="18" fillId="0" borderId="14" xfId="0" applyNumberFormat="1" applyFont="1" applyBorder="1" applyAlignment="1" applyProtection="1">
      <alignment horizontal="center"/>
      <protection locked="0"/>
    </xf>
    <xf numFmtId="49" fontId="51" fillId="0" borderId="2" xfId="0" applyNumberFormat="1" applyFont="1" applyBorder="1" applyAlignment="1" applyProtection="1">
      <alignment horizontal="center"/>
      <protection locked="0"/>
    </xf>
    <xf numFmtId="1" fontId="53" fillId="3" borderId="2" xfId="0" applyNumberFormat="1" applyFont="1" applyFill="1" applyBorder="1" applyAlignment="1">
      <alignment horizontal="center"/>
    </xf>
    <xf numFmtId="1" fontId="54" fillId="0" borderId="2" xfId="0" applyNumberFormat="1" applyFont="1" applyBorder="1" applyAlignment="1" applyProtection="1">
      <alignment horizontal="center"/>
      <protection locked="0"/>
    </xf>
    <xf numFmtId="0" fontId="63" fillId="2" borderId="1" xfId="0" applyFont="1" applyFill="1" applyBorder="1" applyAlignment="1">
      <alignment horizontal="center" vertical="center"/>
    </xf>
    <xf numFmtId="0" fontId="0" fillId="0" borderId="0" xfId="0" applyAlignment="1">
      <alignment horizontal="center"/>
    </xf>
    <xf numFmtId="0" fontId="67" fillId="7" borderId="1" xfId="0" applyFont="1" applyFill="1" applyBorder="1" applyAlignment="1">
      <alignment horizontal="center" vertical="center"/>
    </xf>
    <xf numFmtId="0" fontId="71" fillId="2" borderId="1" xfId="0" applyFont="1" applyFill="1" applyBorder="1" applyAlignment="1">
      <alignment horizontal="center"/>
    </xf>
    <xf numFmtId="0" fontId="2" fillId="0" borderId="1" xfId="0" applyFont="1" applyBorder="1" applyAlignment="1">
      <alignment horizontal="center" vertical="center"/>
    </xf>
    <xf numFmtId="0" fontId="70" fillId="2" borderId="1" xfId="0" applyFont="1" applyFill="1" applyBorder="1" applyAlignment="1">
      <alignment horizontal="center"/>
    </xf>
    <xf numFmtId="0" fontId="71" fillId="2" borderId="1" xfId="0" applyFont="1" applyFill="1" applyBorder="1" applyAlignment="1">
      <alignment horizontal="center" vertical="center" wrapText="1"/>
    </xf>
    <xf numFmtId="0" fontId="66" fillId="7" borderId="1" xfId="0" applyFont="1" applyFill="1" applyBorder="1" applyAlignment="1">
      <alignment horizontal="center" vertical="center"/>
    </xf>
    <xf numFmtId="0" fontId="71" fillId="2" borderId="1" xfId="0" applyFont="1" applyFill="1" applyBorder="1" applyAlignment="1">
      <alignment horizontal="center" vertical="center"/>
    </xf>
    <xf numFmtId="0" fontId="70" fillId="2" borderId="1" xfId="0" applyFont="1" applyFill="1" applyBorder="1" applyAlignment="1">
      <alignment horizontal="center" vertical="center"/>
    </xf>
    <xf numFmtId="2" fontId="71" fillId="2" borderId="1" xfId="0" applyNumberFormat="1" applyFont="1" applyFill="1" applyBorder="1" applyAlignment="1">
      <alignment horizontal="center" vertical="center"/>
    </xf>
    <xf numFmtId="2" fontId="71" fillId="2" borderId="1" xfId="0" applyNumberFormat="1" applyFont="1" applyFill="1" applyBorder="1" applyAlignment="1">
      <alignment horizontal="center" vertical="center" wrapText="1"/>
    </xf>
    <xf numFmtId="2" fontId="6" fillId="2" borderId="1" xfId="0" applyNumberFormat="1" applyFont="1" applyFill="1" applyBorder="1" applyAlignment="1">
      <alignment horizontal="center" vertical="center"/>
    </xf>
    <xf numFmtId="0" fontId="6" fillId="2" borderId="1" xfId="0" applyFont="1" applyFill="1" applyBorder="1" applyAlignment="1">
      <alignment horizontal="center" vertical="center" wrapText="1"/>
    </xf>
    <xf numFmtId="0" fontId="6" fillId="2" borderId="1" xfId="0" applyFont="1" applyFill="1" applyBorder="1" applyAlignment="1">
      <alignment horizontal="center"/>
    </xf>
    <xf numFmtId="0" fontId="6" fillId="2" borderId="1" xfId="0" applyFont="1" applyFill="1" applyBorder="1" applyAlignment="1">
      <alignment horizontal="center" wrapText="1"/>
    </xf>
    <xf numFmtId="0" fontId="6" fillId="2" borderId="1" xfId="0" applyFont="1" applyFill="1" applyBorder="1" applyAlignment="1">
      <alignment horizontal="center" vertical="center"/>
    </xf>
    <xf numFmtId="0" fontId="54" fillId="0" borderId="0" xfId="0" applyFont="1" applyAlignment="1">
      <alignment horizontal="center"/>
    </xf>
    <xf numFmtId="0" fontId="51" fillId="2" borderId="1" xfId="0" applyFont="1" applyFill="1" applyBorder="1" applyAlignment="1">
      <alignment horizontal="center"/>
    </xf>
    <xf numFmtId="0" fontId="54" fillId="0" borderId="0" xfId="0" applyFont="1" applyAlignment="1">
      <alignment horizontal="left" vertical="top" wrapText="1"/>
    </xf>
    <xf numFmtId="0" fontId="69" fillId="0" borderId="0" xfId="0" applyFont="1" applyAlignment="1">
      <alignment horizontal="left" wrapText="1"/>
    </xf>
    <xf numFmtId="0" fontId="52" fillId="0" borderId="0" xfId="0" applyFont="1" applyAlignment="1">
      <alignment horizontal="center" vertical="center"/>
    </xf>
    <xf numFmtId="0" fontId="54" fillId="0" borderId="0" xfId="0" applyFont="1" applyAlignment="1">
      <alignment horizontal="left" wrapText="1"/>
    </xf>
    <xf numFmtId="0" fontId="54" fillId="0" borderId="0" xfId="0" applyFont="1" applyAlignment="1">
      <alignment horizontal="left" vertical="top"/>
    </xf>
    <xf numFmtId="0" fontId="2" fillId="0" borderId="2" xfId="0" applyFont="1" applyBorder="1" applyAlignment="1" applyProtection="1">
      <alignment horizontal="center"/>
      <protection locked="0"/>
    </xf>
    <xf numFmtId="0" fontId="2" fillId="0" borderId="24" xfId="0" applyFont="1" applyBorder="1" applyAlignment="1">
      <alignment horizontal="center" vertical="center"/>
    </xf>
    <xf numFmtId="0" fontId="2" fillId="0" borderId="77" xfId="0" applyFont="1" applyBorder="1" applyAlignment="1">
      <alignment horizontal="center" vertical="center"/>
    </xf>
    <xf numFmtId="0" fontId="2" fillId="0" borderId="19" xfId="0" applyFont="1" applyBorder="1" applyAlignment="1">
      <alignment horizontal="center" vertical="center"/>
    </xf>
    <xf numFmtId="0" fontId="7" fillId="0" borderId="24" xfId="0" applyFont="1" applyBorder="1" applyAlignment="1">
      <alignment horizontal="center" vertical="center" wrapText="1"/>
    </xf>
    <xf numFmtId="0" fontId="7" fillId="0" borderId="77" xfId="0" applyFont="1" applyBorder="1" applyAlignment="1">
      <alignment horizontal="center" vertical="center" wrapText="1"/>
    </xf>
    <xf numFmtId="0" fontId="7" fillId="0" borderId="19" xfId="0" applyFont="1" applyBorder="1" applyAlignment="1">
      <alignment horizontal="center" vertical="center" wrapText="1"/>
    </xf>
    <xf numFmtId="0" fontId="1" fillId="0" borderId="0" xfId="0" applyFont="1" applyAlignment="1">
      <alignment horizontal="center"/>
    </xf>
    <xf numFmtId="2" fontId="6" fillId="2" borderId="1" xfId="0" applyNumberFormat="1" applyFont="1" applyFill="1" applyBorder="1" applyAlignment="1" applyProtection="1">
      <alignment horizontal="center"/>
      <protection locked="0"/>
    </xf>
    <xf numFmtId="0" fontId="0" fillId="0" borderId="18" xfId="0" applyBorder="1" applyAlignment="1" applyProtection="1">
      <alignment horizontal="center"/>
      <protection locked="0"/>
    </xf>
    <xf numFmtId="0" fontId="0" fillId="0" borderId="17" xfId="0" applyBorder="1" applyAlignment="1" applyProtection="1">
      <alignment horizontal="center"/>
      <protection locked="0"/>
    </xf>
    <xf numFmtId="0" fontId="0" fillId="0" borderId="68" xfId="0" applyBorder="1" applyAlignment="1" applyProtection="1">
      <alignment horizontal="center"/>
      <protection locked="0"/>
    </xf>
    <xf numFmtId="0" fontId="2" fillId="0" borderId="24" xfId="0" applyFont="1" applyBorder="1" applyAlignment="1">
      <alignment horizontal="center" wrapText="1"/>
    </xf>
    <xf numFmtId="0" fontId="2" fillId="0" borderId="77" xfId="0" applyFont="1" applyBorder="1" applyAlignment="1">
      <alignment horizontal="center" wrapText="1"/>
    </xf>
    <xf numFmtId="0" fontId="2" fillId="0" borderId="19" xfId="0" applyFont="1" applyBorder="1" applyAlignment="1">
      <alignment horizontal="center" wrapText="1"/>
    </xf>
    <xf numFmtId="2" fontId="1" fillId="2" borderId="1" xfId="0" applyNumberFormat="1" applyFont="1" applyFill="1" applyBorder="1" applyAlignment="1">
      <alignment horizontal="center"/>
    </xf>
    <xf numFmtId="0" fontId="2" fillId="0" borderId="0" xfId="0" applyFont="1" applyAlignment="1">
      <alignment horizontal="left"/>
    </xf>
    <xf numFmtId="0" fontId="2" fillId="0" borderId="0" xfId="0" applyFont="1"/>
    <xf numFmtId="0" fontId="21" fillId="0" borderId="0" xfId="0" applyFont="1" applyAlignment="1">
      <alignment horizontal="center"/>
    </xf>
    <xf numFmtId="0" fontId="2" fillId="0" borderId="0" xfId="0" applyFont="1" applyAlignment="1">
      <alignment horizontal="center"/>
    </xf>
    <xf numFmtId="0" fontId="8" fillId="0" borderId="0" xfId="0" quotePrefix="1" applyFont="1" applyAlignment="1">
      <alignment horizontal="center"/>
    </xf>
    <xf numFmtId="0" fontId="8" fillId="0" borderId="0" xfId="0" applyFont="1" applyAlignment="1">
      <alignment horizontal="center"/>
    </xf>
    <xf numFmtId="0" fontId="6" fillId="2" borderId="1" xfId="0" applyFont="1" applyFill="1" applyBorder="1" applyAlignment="1" applyProtection="1">
      <alignment horizontal="center"/>
      <protection locked="0"/>
    </xf>
    <xf numFmtId="0" fontId="4" fillId="0" borderId="0" xfId="0" applyFont="1" applyAlignment="1">
      <alignment horizontal="center"/>
    </xf>
    <xf numFmtId="0" fontId="2" fillId="0" borderId="1" xfId="0" applyFont="1" applyBorder="1" applyAlignment="1" applyProtection="1">
      <alignment horizontal="center"/>
      <protection locked="0"/>
    </xf>
    <xf numFmtId="0" fontId="2" fillId="0" borderId="24" xfId="0" applyFont="1" applyBorder="1" applyAlignment="1" applyProtection="1">
      <alignment horizontal="center"/>
      <protection locked="0"/>
    </xf>
    <xf numFmtId="0" fontId="74" fillId="0" borderId="0" xfId="0" applyFont="1" applyAlignment="1">
      <alignment horizontal="center"/>
    </xf>
    <xf numFmtId="0" fontId="1" fillId="0" borderId="0" xfId="0" applyFont="1" applyAlignment="1">
      <alignment horizontal="right"/>
    </xf>
    <xf numFmtId="0" fontId="4" fillId="0" borderId="1" xfId="0" applyFont="1" applyBorder="1" applyAlignment="1">
      <alignment horizontal="center"/>
    </xf>
    <xf numFmtId="0" fontId="37" fillId="0" borderId="0" xfId="0" applyFont="1" applyAlignment="1">
      <alignment horizontal="center"/>
    </xf>
    <xf numFmtId="0" fontId="78" fillId="0" borderId="4" xfId="0" applyFont="1" applyBorder="1" applyAlignment="1">
      <alignment horizontal="center" vertical="center" textRotation="255"/>
    </xf>
    <xf numFmtId="0" fontId="37" fillId="0" borderId="0" xfId="0" applyFont="1" applyAlignment="1">
      <alignment horizontal="center" vertical="center" textRotation="255"/>
    </xf>
    <xf numFmtId="0" fontId="1" fillId="0" borderId="0" xfId="11" applyFont="1" applyAlignment="1">
      <alignment horizontal="right"/>
    </xf>
    <xf numFmtId="0" fontId="4" fillId="0" borderId="1" xfId="11" applyFont="1" applyBorder="1" applyAlignment="1">
      <alignment horizontal="center"/>
    </xf>
    <xf numFmtId="0" fontId="37" fillId="0" borderId="0" xfId="11" applyFont="1" applyAlignment="1">
      <alignment horizontal="center"/>
    </xf>
    <xf numFmtId="0" fontId="2" fillId="0" borderId="1" xfId="0" applyFont="1" applyBorder="1" applyAlignment="1">
      <alignment horizontal="center"/>
    </xf>
    <xf numFmtId="0" fontId="2" fillId="6" borderId="1" xfId="0" applyFont="1" applyFill="1" applyBorder="1" applyAlignment="1">
      <alignment horizontal="left"/>
    </xf>
    <xf numFmtId="0" fontId="19" fillId="2" borderId="23" xfId="0" applyFont="1" applyFill="1" applyBorder="1" applyAlignment="1">
      <alignment horizontal="left"/>
    </xf>
    <xf numFmtId="0" fontId="52" fillId="2" borderId="1" xfId="0" applyFont="1" applyFill="1" applyBorder="1" applyAlignment="1">
      <alignment horizontal="left"/>
    </xf>
    <xf numFmtId="0" fontId="52" fillId="2" borderId="0" xfId="0" applyFont="1" applyFill="1" applyAlignment="1">
      <alignment horizontal="right" vertical="top"/>
    </xf>
    <xf numFmtId="0" fontId="52" fillId="2" borderId="0" xfId="0" applyFont="1" applyFill="1" applyAlignment="1">
      <alignment horizontal="center"/>
    </xf>
    <xf numFmtId="0" fontId="52" fillId="2" borderId="23" xfId="0" applyFont="1" applyFill="1" applyBorder="1" applyAlignment="1">
      <alignment horizontal="right" vertical="center"/>
    </xf>
    <xf numFmtId="49" fontId="54" fillId="2" borderId="23" xfId="0" applyNumberFormat="1" applyFont="1" applyFill="1" applyBorder="1" applyAlignment="1" applyProtection="1">
      <alignment horizontal="center"/>
      <protection locked="0"/>
    </xf>
    <xf numFmtId="2" fontId="53" fillId="2" borderId="23" xfId="0" applyNumberFormat="1" applyFont="1" applyFill="1" applyBorder="1" applyAlignment="1" applyProtection="1">
      <alignment horizontal="center"/>
      <protection locked="0"/>
    </xf>
    <xf numFmtId="0" fontId="52" fillId="2" borderId="23" xfId="0" applyFont="1" applyFill="1" applyBorder="1"/>
    <xf numFmtId="0" fontId="52" fillId="2" borderId="23" xfId="0" applyFont="1" applyFill="1" applyBorder="1" applyAlignment="1">
      <alignment vertical="center"/>
    </xf>
    <xf numFmtId="0" fontId="19" fillId="2" borderId="23" xfId="0" applyFont="1" applyFill="1" applyBorder="1" applyAlignment="1">
      <alignment wrapText="1"/>
    </xf>
    <xf numFmtId="1" fontId="53" fillId="2" borderId="23" xfId="0" applyNumberFormat="1" applyFont="1" applyFill="1" applyBorder="1" applyAlignment="1">
      <alignment horizontal="center"/>
    </xf>
    <xf numFmtId="0" fontId="53" fillId="2" borderId="23" xfId="0" applyFont="1" applyFill="1" applyBorder="1" applyAlignment="1">
      <alignment horizontal="center"/>
    </xf>
    <xf numFmtId="0" fontId="53" fillId="2" borderId="23" xfId="0" applyFont="1" applyFill="1" applyBorder="1" applyAlignment="1" applyProtection="1">
      <alignment horizontal="center"/>
      <protection locked="0"/>
    </xf>
    <xf numFmtId="0" fontId="52" fillId="2" borderId="23" xfId="0" applyFont="1" applyFill="1" applyBorder="1" applyAlignment="1">
      <alignment horizontal="left"/>
    </xf>
    <xf numFmtId="0" fontId="19" fillId="2" borderId="23" xfId="0" applyFont="1" applyFill="1" applyBorder="1" applyAlignment="1">
      <alignment horizontal="left" wrapText="1"/>
    </xf>
    <xf numFmtId="0" fontId="4" fillId="0" borderId="0" xfId="1" applyFont="1" applyAlignment="1">
      <alignment horizontal="right"/>
    </xf>
    <xf numFmtId="0" fontId="1" fillId="0" borderId="0" xfId="1" applyFont="1" applyAlignment="1">
      <alignment horizontal="right"/>
    </xf>
    <xf numFmtId="0" fontId="1" fillId="0" borderId="0" xfId="1" applyFont="1" applyAlignment="1">
      <alignment horizontal="center"/>
    </xf>
    <xf numFmtId="0" fontId="2" fillId="0" borderId="0" xfId="1" applyFont="1" applyAlignment="1">
      <alignment horizontal="left"/>
    </xf>
    <xf numFmtId="2" fontId="1" fillId="0" borderId="0" xfId="1" applyNumberFormat="1" applyFont="1" applyAlignment="1">
      <alignment horizontal="center"/>
    </xf>
    <xf numFmtId="0" fontId="36" fillId="0" borderId="0" xfId="1" applyFont="1" applyAlignment="1">
      <alignment horizontal="center"/>
    </xf>
    <xf numFmtId="0" fontId="21" fillId="0" borderId="0" xfId="0" applyFont="1" applyAlignment="1">
      <alignment horizontal="center" vertical="center"/>
    </xf>
    <xf numFmtId="0" fontId="31" fillId="0" borderId="0" xfId="0" applyFont="1" applyAlignment="1">
      <alignment horizontal="center"/>
    </xf>
    <xf numFmtId="0" fontId="33" fillId="0" borderId="0" xfId="0" applyFont="1" applyAlignment="1">
      <alignment wrapText="1"/>
    </xf>
    <xf numFmtId="0" fontId="85" fillId="2" borderId="0" xfId="9" applyFont="1" applyFill="1"/>
    <xf numFmtId="0" fontId="87" fillId="2" borderId="0" xfId="9" applyFont="1" applyFill="1" applyAlignment="1">
      <alignment horizontal="left" wrapText="1"/>
    </xf>
    <xf numFmtId="0" fontId="87" fillId="2" borderId="0" xfId="9" applyFont="1" applyFill="1" applyAlignment="1">
      <alignment horizontal="left" vertical="top" wrapText="1"/>
    </xf>
    <xf numFmtId="0" fontId="89" fillId="0" borderId="0" xfId="0" applyFont="1" applyAlignment="1">
      <alignment horizontal="left" wrapText="1"/>
    </xf>
    <xf numFmtId="0" fontId="87" fillId="2" borderId="0" xfId="9" applyFont="1" applyFill="1" applyAlignment="1">
      <alignment horizontal="left" vertical="top" wrapText="1"/>
    </xf>
    <xf numFmtId="0" fontId="87" fillId="2" borderId="0" xfId="9" applyFont="1" applyFill="1" applyAlignment="1">
      <alignment vertical="top" wrapText="1"/>
    </xf>
    <xf numFmtId="0" fontId="91" fillId="2" borderId="0" xfId="9" applyFont="1" applyFill="1" applyAlignment="1">
      <alignment horizontal="left" vertical="top" wrapText="1"/>
    </xf>
  </cellXfs>
  <cellStyles count="12">
    <cellStyle name="Comma 2" xfId="6" xr:uid="{00000000-0005-0000-0000-000000000000}"/>
    <cellStyle name="Hyperlink" xfId="2" builtinId="8"/>
    <cellStyle name="Hyperlink 2" xfId="4" xr:uid="{00000000-0005-0000-0000-000002000000}"/>
    <cellStyle name="Normal" xfId="0" builtinId="0"/>
    <cellStyle name="Normal 2" xfId="7" xr:uid="{00000000-0005-0000-0000-000004000000}"/>
    <cellStyle name="Normal 2 2" xfId="9" xr:uid="{00000000-0005-0000-0000-000005000000}"/>
    <cellStyle name="Normal 2 3" xfId="11" xr:uid="{9FFDBCFF-B96C-CE47-BA30-D079EDD1BB5D}"/>
    <cellStyle name="Normal 3" xfId="10" xr:uid="{00000000-0005-0000-0000-000006000000}"/>
    <cellStyle name="Normal 3 2" xfId="1" xr:uid="{00000000-0005-0000-0000-000007000000}"/>
    <cellStyle name="Normal 5" xfId="8" xr:uid="{00000000-0005-0000-0000-000008000000}"/>
    <cellStyle name="Normal 7" xfId="3" xr:uid="{00000000-0005-0000-0000-000009000000}"/>
    <cellStyle name="Normal_Quinn Compacts 01.12.08" xfId="5" xr:uid="{00000000-0005-0000-0000-00000A000000}"/>
  </cellStyles>
  <dxfs count="88">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font>
        <condense val="0"/>
        <extend val="0"/>
        <color rgb="FF9C0006"/>
      </font>
      <fill>
        <patternFill>
          <bgColor rgb="FFFFC7CE"/>
        </patternFill>
      </fill>
    </dxf>
    <dxf>
      <font>
        <color theme="7"/>
      </font>
      <fill>
        <patternFill patternType="solid">
          <bgColor theme="4" tint="0.79998168889431442"/>
        </patternFill>
      </fill>
    </dxf>
    <dxf>
      <font>
        <color theme="9"/>
      </font>
      <fill>
        <patternFill patternType="solid">
          <fgColor auto="1"/>
          <bgColor theme="4" tint="0.79998168889431442"/>
        </patternFill>
      </fill>
    </dxf>
    <dxf>
      <font>
        <b/>
        <i/>
        <color rgb="FFFF0000"/>
      </font>
    </dxf>
    <dxf>
      <font>
        <b/>
        <i/>
        <color theme="9"/>
      </font>
      <numFmt numFmtId="0" formatCode="General"/>
    </dxf>
    <dxf>
      <font>
        <b/>
        <i/>
        <color theme="7"/>
      </font>
    </dxf>
    <dxf>
      <font>
        <b/>
        <i/>
        <color theme="9"/>
      </font>
    </dxf>
    <dxf>
      <font>
        <b/>
        <i/>
        <color rgb="FFFF0000"/>
      </font>
    </dxf>
    <dxf>
      <font>
        <b/>
        <i/>
        <color theme="9"/>
      </font>
      <numFmt numFmtId="0" formatCode="General"/>
    </dxf>
    <dxf>
      <font>
        <b/>
        <i/>
        <color theme="7"/>
      </font>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s>
  <tableStyles count="0" defaultTableStyle="TableStyleMedium2" defaultPivotStyle="PivotStyleLight16"/>
  <colors>
    <mruColors>
      <color rgb="FFFCC7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3.xml"/><Relationship Id="rId55"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theme" Target="theme/theme1.xml"/><Relationship Id="rId58"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customXml" Target="../customXml/item4.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1.xml"/><Relationship Id="rId56"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externalLink" Target="externalLinks/externalLink4.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tyles" Target="styles.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2.xml"/><Relationship Id="rId57"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5.xml"/><Relationship Id="rId60"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barChart>
        <c:barDir val="col"/>
        <c:grouping val="clustered"/>
        <c:varyColors val="0"/>
        <c:ser>
          <c:idx val="3"/>
          <c:order val="3"/>
          <c:tx>
            <c:v>CO2 Emissions</c:v>
          </c:tx>
          <c:spPr>
            <a:gradFill rotWithShape="1">
              <a:gsLst>
                <a:gs pos="0">
                  <a:schemeClr val="accent6">
                    <a:tint val="58000"/>
                    <a:satMod val="103000"/>
                    <a:lumMod val="102000"/>
                    <a:tint val="94000"/>
                  </a:schemeClr>
                </a:gs>
                <a:gs pos="50000">
                  <a:schemeClr val="accent6">
                    <a:tint val="58000"/>
                    <a:satMod val="110000"/>
                    <a:lumMod val="100000"/>
                    <a:shade val="100000"/>
                  </a:schemeClr>
                </a:gs>
                <a:gs pos="100000">
                  <a:schemeClr val="accent6">
                    <a:tint val="58000"/>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Lit>
              <c:ptCount val="5"/>
              <c:pt idx="0">
                <c:v>New Electric Boiler</c:v>
              </c:pt>
              <c:pt idx="1">
                <c:v>New High Efficient Gas Boiler</c:v>
              </c:pt>
              <c:pt idx="2">
                <c:v>Proposed Heat Pump</c:v>
              </c:pt>
              <c:pt idx="3">
                <c:v>New High Efficient LPG Boiler</c:v>
              </c:pt>
              <c:pt idx="4">
                <c:v>New High Efficient Oil Boiler</c:v>
              </c:pt>
            </c:strLit>
          </c:cat>
          <c:val>
            <c:numRef>
              <c:f>Graphs!$E$48:$E$52</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0-C1CB-4AA7-AE85-5B49578ED73E}"/>
            </c:ext>
          </c:extLst>
        </c:ser>
        <c:dLbls>
          <c:dLblPos val="outEnd"/>
          <c:showLegendKey val="0"/>
          <c:showVal val="1"/>
          <c:showCatName val="0"/>
          <c:showSerName val="0"/>
          <c:showPercent val="0"/>
          <c:showBubbleSize val="0"/>
        </c:dLbls>
        <c:gapWidth val="100"/>
        <c:overlap val="-24"/>
        <c:axId val="-2138711112"/>
        <c:axId val="-2138707384"/>
        <c:extLst>
          <c:ext xmlns:c15="http://schemas.microsoft.com/office/drawing/2012/chart" uri="{02D57815-91ED-43cb-92C2-25804820EDAC}">
            <c15:filteredBarSeries>
              <c15:ser>
                <c:idx val="0"/>
                <c:order val="0"/>
                <c:spPr>
                  <a:gradFill rotWithShape="1">
                    <a:gsLst>
                      <a:gs pos="0">
                        <a:schemeClr val="accent6">
                          <a:shade val="58000"/>
                          <a:satMod val="103000"/>
                          <a:lumMod val="102000"/>
                          <a:tint val="94000"/>
                        </a:schemeClr>
                      </a:gs>
                      <a:gs pos="50000">
                        <a:schemeClr val="accent6">
                          <a:shade val="58000"/>
                          <a:satMod val="110000"/>
                          <a:lumMod val="100000"/>
                          <a:shade val="100000"/>
                        </a:schemeClr>
                      </a:gs>
                      <a:gs pos="100000">
                        <a:schemeClr val="accent6">
                          <a:shade val="58000"/>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uri="{CE6537A1-D6FC-4f65-9D91-7224C49458BB}">
                      <c15:showLeaderLines val="1"/>
                      <c15:leaderLines>
                        <c:spPr>
                          <a:ln w="9525">
                            <a:solidFill>
                              <a:schemeClr val="tx2">
                                <a:lumMod val="35000"/>
                                <a:lumOff val="65000"/>
                              </a:schemeClr>
                            </a:solidFill>
                          </a:ln>
                          <a:effectLst/>
                        </c:spPr>
                      </c15:leaderLines>
                    </c:ext>
                  </c:extLst>
                </c:dLbls>
                <c:cat>
                  <c:strLit>
                    <c:ptCount val="5"/>
                    <c:pt idx="0">
                      <c:v>New Electric Boiler</c:v>
                    </c:pt>
                    <c:pt idx="1">
                      <c:v>New High Efficient Gas Boiler</c:v>
                    </c:pt>
                    <c:pt idx="2">
                      <c:v>Proposed Heat Pump</c:v>
                    </c:pt>
                    <c:pt idx="3">
                      <c:v>New High Efficient LPG Boiler</c:v>
                    </c:pt>
                    <c:pt idx="4">
                      <c:v>New High Efficient Oil Boiler</c:v>
                    </c:pt>
                  </c:strLit>
                </c:cat>
                <c:val>
                  <c:numLit>
                    <c:formatCode>General</c:formatCode>
                    <c:ptCount val="5"/>
                  </c:numLit>
                </c:val>
                <c:extLst>
                  <c:ext xmlns:c16="http://schemas.microsoft.com/office/drawing/2014/chart" uri="{C3380CC4-5D6E-409C-BE32-E72D297353CC}">
                    <c16:uniqueId val="{00000001-C1CB-4AA7-AE85-5B49578ED73E}"/>
                  </c:ext>
                </c:extLst>
              </c15:ser>
            </c15:filteredBarSeries>
            <c15:filteredBarSeries>
              <c15:ser>
                <c:idx val="1"/>
                <c:order val="1"/>
                <c:spPr>
                  <a:gradFill rotWithShape="1">
                    <a:gsLst>
                      <a:gs pos="0">
                        <a:schemeClr val="accent6">
                          <a:shade val="86000"/>
                          <a:satMod val="103000"/>
                          <a:lumMod val="102000"/>
                          <a:tint val="94000"/>
                        </a:schemeClr>
                      </a:gs>
                      <a:gs pos="50000">
                        <a:schemeClr val="accent6">
                          <a:shade val="86000"/>
                          <a:satMod val="110000"/>
                          <a:lumMod val="100000"/>
                          <a:shade val="100000"/>
                        </a:schemeClr>
                      </a:gs>
                      <a:gs pos="100000">
                        <a:schemeClr val="accent6">
                          <a:shade val="86000"/>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Lit>
                    <c:ptCount val="5"/>
                    <c:pt idx="0">
                      <c:v>New Electric Boiler</c:v>
                    </c:pt>
                    <c:pt idx="1">
                      <c:v>New High Efficient Gas Boiler</c:v>
                    </c:pt>
                    <c:pt idx="2">
                      <c:v>Proposed Heat Pump</c:v>
                    </c:pt>
                    <c:pt idx="3">
                      <c:v>New High Efficient LPG Boiler</c:v>
                    </c:pt>
                    <c:pt idx="4">
                      <c:v>New High Efficient Oil Boiler</c:v>
                    </c:pt>
                  </c:strLit>
                </c:cat>
                <c:val>
                  <c:numLit>
                    <c:formatCode>General</c:formatCode>
                    <c:ptCount val="5"/>
                  </c:numLit>
                </c:val>
                <c:extLst xmlns:c15="http://schemas.microsoft.com/office/drawing/2012/chart">
                  <c:ext xmlns:c16="http://schemas.microsoft.com/office/drawing/2014/chart" uri="{C3380CC4-5D6E-409C-BE32-E72D297353CC}">
                    <c16:uniqueId val="{00000002-C1CB-4AA7-AE85-5B49578ED73E}"/>
                  </c:ext>
                </c:extLst>
              </c15:ser>
            </c15:filteredBarSeries>
            <c15:filteredBarSeries>
              <c15:ser>
                <c:idx val="2"/>
                <c:order val="2"/>
                <c:spPr>
                  <a:gradFill rotWithShape="1">
                    <a:gsLst>
                      <a:gs pos="0">
                        <a:schemeClr val="accent6">
                          <a:tint val="86000"/>
                          <a:satMod val="103000"/>
                          <a:lumMod val="102000"/>
                          <a:tint val="94000"/>
                        </a:schemeClr>
                      </a:gs>
                      <a:gs pos="50000">
                        <a:schemeClr val="accent6">
                          <a:tint val="86000"/>
                          <a:satMod val="110000"/>
                          <a:lumMod val="100000"/>
                          <a:shade val="100000"/>
                        </a:schemeClr>
                      </a:gs>
                      <a:gs pos="100000">
                        <a:schemeClr val="accent6">
                          <a:tint val="86000"/>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Lit>
                    <c:ptCount val="5"/>
                    <c:pt idx="0">
                      <c:v>New Electric Boiler</c:v>
                    </c:pt>
                    <c:pt idx="1">
                      <c:v>New High Efficient Gas Boiler</c:v>
                    </c:pt>
                    <c:pt idx="2">
                      <c:v>Proposed Heat Pump</c:v>
                    </c:pt>
                    <c:pt idx="3">
                      <c:v>New High Efficient LPG Boiler</c:v>
                    </c:pt>
                    <c:pt idx="4">
                      <c:v>New High Efficient Oil Boiler</c:v>
                    </c:pt>
                  </c:strLit>
                </c:cat>
                <c:val>
                  <c:numLit>
                    <c:formatCode>General</c:formatCode>
                    <c:ptCount val="5"/>
                  </c:numLit>
                </c:val>
                <c:extLst xmlns:c15="http://schemas.microsoft.com/office/drawing/2012/chart">
                  <c:ext xmlns:c16="http://schemas.microsoft.com/office/drawing/2014/chart" uri="{C3380CC4-5D6E-409C-BE32-E72D297353CC}">
                    <c16:uniqueId val="{00000003-C1CB-4AA7-AE85-5B49578ED73E}"/>
                  </c:ext>
                </c:extLst>
              </c15:ser>
            </c15:filteredBarSeries>
          </c:ext>
        </c:extLst>
      </c:barChart>
      <c:catAx>
        <c:axId val="-213871111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138707384"/>
        <c:crosses val="autoZero"/>
        <c:auto val="1"/>
        <c:lblAlgn val="ctr"/>
        <c:lblOffset val="100"/>
        <c:noMultiLvlLbl val="0"/>
      </c:catAx>
      <c:valAx>
        <c:axId val="-2138707384"/>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kg CO₂/kWh</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138711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GB"/>
              <a:t>Annual Running Cost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barChart>
        <c:barDir val="col"/>
        <c:grouping val="clustered"/>
        <c:varyColors val="0"/>
        <c:ser>
          <c:idx val="0"/>
          <c:order val="0"/>
          <c:tx>
            <c:strRef>
              <c:f>Graphs!$A$35</c:f>
              <c:strCache>
                <c:ptCount val="1"/>
                <c:pt idx="0">
                  <c:v>ANNUAL COSTS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Graphs!$A$36:$A$40</c:f>
              <c:strCache>
                <c:ptCount val="5"/>
                <c:pt idx="0">
                  <c:v>New Electric Boiler</c:v>
                </c:pt>
                <c:pt idx="1">
                  <c:v>New High Efficient Gas Boiler</c:v>
                </c:pt>
                <c:pt idx="2">
                  <c:v>Proposed Heat Pump</c:v>
                </c:pt>
                <c:pt idx="3">
                  <c:v>New High Efficient LPG Boiler</c:v>
                </c:pt>
                <c:pt idx="4">
                  <c:v>New High Efficient Oil Boiler</c:v>
                </c:pt>
              </c:strCache>
            </c:strRef>
          </c:cat>
          <c:val>
            <c:numRef>
              <c:f>Graphs!$E$36:$E$40</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0-D9C0-4D4F-B8EB-B3AE993348B4}"/>
            </c:ext>
          </c:extLst>
        </c:ser>
        <c:dLbls>
          <c:dLblPos val="outEnd"/>
          <c:showLegendKey val="0"/>
          <c:showVal val="1"/>
          <c:showCatName val="0"/>
          <c:showSerName val="0"/>
          <c:showPercent val="0"/>
          <c:showBubbleSize val="0"/>
        </c:dLbls>
        <c:gapWidth val="100"/>
        <c:overlap val="-24"/>
        <c:axId val="-2140867416"/>
        <c:axId val="-2140876632"/>
      </c:barChart>
      <c:catAx>
        <c:axId val="-214086741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140876632"/>
        <c:crosses val="autoZero"/>
        <c:auto val="1"/>
        <c:lblAlgn val="ctr"/>
        <c:lblOffset val="100"/>
        <c:noMultiLvlLbl val="0"/>
      </c:catAx>
      <c:valAx>
        <c:axId val="-2140876632"/>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GB"/>
                  <a:t>Cost</a:t>
                </a:r>
                <a:r>
                  <a:rPr lang="en-GB" baseline="0"/>
                  <a:t> (£)</a:t>
                </a:r>
                <a:endParaRPr lang="en-GB"/>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140867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9">
  <a:schemeClr val="accent6"/>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drawings/_rels/drawing2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xdr:col>
      <xdr:colOff>1</xdr:colOff>
      <xdr:row>1</xdr:row>
      <xdr:rowOff>0</xdr:rowOff>
    </xdr:from>
    <xdr:to>
      <xdr:col>10</xdr:col>
      <xdr:colOff>0</xdr:colOff>
      <xdr:row>11</xdr:row>
      <xdr:rowOff>0</xdr:rowOff>
    </xdr:to>
    <xdr:sp macro="" textlink="">
      <xdr:nvSpPr>
        <xdr:cNvPr id="2" name="Rounded Rectangle 1">
          <a:extLst>
            <a:ext uri="{FF2B5EF4-FFF2-40B4-BE49-F238E27FC236}">
              <a16:creationId xmlns:a16="http://schemas.microsoft.com/office/drawing/2014/main" id="{00000000-0008-0000-0300-000002000000}"/>
            </a:ext>
          </a:extLst>
        </xdr:cNvPr>
        <xdr:cNvSpPr/>
      </xdr:nvSpPr>
      <xdr:spPr>
        <a:xfrm>
          <a:off x="1" y="323850"/>
          <a:ext cx="8582024" cy="1619250"/>
        </a:xfrm>
        <a:prstGeom prst="roundRect">
          <a:avLst>
            <a:gd name="adj" fmla="val 3138"/>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0</xdr:colOff>
      <xdr:row>12</xdr:row>
      <xdr:rowOff>0</xdr:rowOff>
    </xdr:from>
    <xdr:to>
      <xdr:col>10</xdr:col>
      <xdr:colOff>0</xdr:colOff>
      <xdr:row>34</xdr:row>
      <xdr:rowOff>76200</xdr:rowOff>
    </xdr:to>
    <xdr:sp macro="" textlink="">
      <xdr:nvSpPr>
        <xdr:cNvPr id="3" name="Rounded Rectangle 2">
          <a:extLst>
            <a:ext uri="{FF2B5EF4-FFF2-40B4-BE49-F238E27FC236}">
              <a16:creationId xmlns:a16="http://schemas.microsoft.com/office/drawing/2014/main" id="{00000000-0008-0000-0300-000003000000}"/>
            </a:ext>
          </a:extLst>
        </xdr:cNvPr>
        <xdr:cNvSpPr/>
      </xdr:nvSpPr>
      <xdr:spPr>
        <a:xfrm>
          <a:off x="0" y="2105025"/>
          <a:ext cx="8582025" cy="3800475"/>
        </a:xfrm>
        <a:prstGeom prst="roundRect">
          <a:avLst>
            <a:gd name="adj" fmla="val 1961"/>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0</xdr:colOff>
      <xdr:row>35</xdr:row>
      <xdr:rowOff>0</xdr:rowOff>
    </xdr:from>
    <xdr:to>
      <xdr:col>10</xdr:col>
      <xdr:colOff>0</xdr:colOff>
      <xdr:row>41</xdr:row>
      <xdr:rowOff>0</xdr:rowOff>
    </xdr:to>
    <xdr:sp macro="" textlink="">
      <xdr:nvSpPr>
        <xdr:cNvPr id="4" name="Rounded Rectangle 3">
          <a:extLst>
            <a:ext uri="{FF2B5EF4-FFF2-40B4-BE49-F238E27FC236}">
              <a16:creationId xmlns:a16="http://schemas.microsoft.com/office/drawing/2014/main" id="{00000000-0008-0000-0300-000004000000}"/>
            </a:ext>
          </a:extLst>
        </xdr:cNvPr>
        <xdr:cNvSpPr/>
      </xdr:nvSpPr>
      <xdr:spPr>
        <a:xfrm>
          <a:off x="0" y="5829300"/>
          <a:ext cx="8582025" cy="971550"/>
        </a:xfrm>
        <a:prstGeom prst="roundRect">
          <a:avLst>
            <a:gd name="adj" fmla="val 8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0</xdr:colOff>
      <xdr:row>84</xdr:row>
      <xdr:rowOff>0</xdr:rowOff>
    </xdr:from>
    <xdr:to>
      <xdr:col>10</xdr:col>
      <xdr:colOff>12700</xdr:colOff>
      <xdr:row>117</xdr:row>
      <xdr:rowOff>0</xdr:rowOff>
    </xdr:to>
    <xdr:sp macro="" textlink="">
      <xdr:nvSpPr>
        <xdr:cNvPr id="9" name="Rounded Rectangle 8">
          <a:extLst>
            <a:ext uri="{FF2B5EF4-FFF2-40B4-BE49-F238E27FC236}">
              <a16:creationId xmlns:a16="http://schemas.microsoft.com/office/drawing/2014/main" id="{00000000-0008-0000-0300-000009000000}"/>
            </a:ext>
          </a:extLst>
        </xdr:cNvPr>
        <xdr:cNvSpPr/>
      </xdr:nvSpPr>
      <xdr:spPr>
        <a:xfrm>
          <a:off x="88900" y="13982700"/>
          <a:ext cx="9791700" cy="5473700"/>
        </a:xfrm>
        <a:prstGeom prst="roundRect">
          <a:avLst>
            <a:gd name="adj" fmla="val 1159"/>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1</xdr:colOff>
      <xdr:row>41</xdr:row>
      <xdr:rowOff>161924</xdr:rowOff>
    </xdr:from>
    <xdr:to>
      <xdr:col>10</xdr:col>
      <xdr:colOff>0</xdr:colOff>
      <xdr:row>83</xdr:row>
      <xdr:rowOff>0</xdr:rowOff>
    </xdr:to>
    <xdr:sp macro="" textlink="">
      <xdr:nvSpPr>
        <xdr:cNvPr id="16" name="Rounded Rectangle 15">
          <a:extLst>
            <a:ext uri="{FF2B5EF4-FFF2-40B4-BE49-F238E27FC236}">
              <a16:creationId xmlns:a16="http://schemas.microsoft.com/office/drawing/2014/main" id="{00000000-0008-0000-0300-000010000000}"/>
            </a:ext>
          </a:extLst>
        </xdr:cNvPr>
        <xdr:cNvSpPr/>
      </xdr:nvSpPr>
      <xdr:spPr>
        <a:xfrm>
          <a:off x="1" y="6962774"/>
          <a:ext cx="8582024" cy="6696076"/>
        </a:xfrm>
        <a:prstGeom prst="roundRect">
          <a:avLst>
            <a:gd name="adj" fmla="val 1465"/>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2</xdr:col>
          <xdr:colOff>0</xdr:colOff>
          <xdr:row>42</xdr:row>
          <xdr:rowOff>22860</xdr:rowOff>
        </xdr:from>
        <xdr:to>
          <xdr:col>4</xdr:col>
          <xdr:colOff>0</xdr:colOff>
          <xdr:row>43</xdr:row>
          <xdr:rowOff>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Calibri"/>
                  <a:ea typeface="Calibri"/>
                  <a:cs typeface="Calibri"/>
                </a:rPr>
                <a:t>Ground Floor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167640</xdr:colOff>
          <xdr:row>42</xdr:row>
          <xdr:rowOff>22860</xdr:rowOff>
        </xdr:from>
        <xdr:to>
          <xdr:col>5</xdr:col>
          <xdr:colOff>914400</xdr:colOff>
          <xdr:row>43</xdr:row>
          <xdr:rowOff>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300-00000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Calibri"/>
                  <a:ea typeface="Calibri"/>
                  <a:cs typeface="Calibri"/>
                </a:rPr>
                <a:t>Mid-floor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1051560</xdr:colOff>
          <xdr:row>42</xdr:row>
          <xdr:rowOff>15240</xdr:rowOff>
        </xdr:from>
        <xdr:to>
          <xdr:col>7</xdr:col>
          <xdr:colOff>99060</xdr:colOff>
          <xdr:row>43</xdr:row>
          <xdr:rowOff>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Calibri"/>
                  <a:ea typeface="Calibri"/>
                  <a:cs typeface="Calibri"/>
                </a:rPr>
                <a:t>Upper Floor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243840</xdr:colOff>
          <xdr:row>42</xdr:row>
          <xdr:rowOff>15240</xdr:rowOff>
        </xdr:from>
        <xdr:to>
          <xdr:col>8</xdr:col>
          <xdr:colOff>647700</xdr:colOff>
          <xdr:row>43</xdr:row>
          <xdr:rowOff>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Calibri"/>
                  <a:ea typeface="Calibri"/>
                  <a:cs typeface="Calibri"/>
                </a:rPr>
                <a:t>Single Storey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84</xdr:row>
          <xdr:rowOff>15240</xdr:rowOff>
        </xdr:from>
        <xdr:to>
          <xdr:col>4</xdr:col>
          <xdr:colOff>0</xdr:colOff>
          <xdr:row>85</xdr:row>
          <xdr:rowOff>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300-00000D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Calibri"/>
                  <a:ea typeface="Calibri"/>
                  <a:cs typeface="Calibri"/>
                </a:rPr>
                <a:t>Overview</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xdr:colOff>
      <xdr:row>2</xdr:row>
      <xdr:rowOff>0</xdr:rowOff>
    </xdr:from>
    <xdr:to>
      <xdr:col>6</xdr:col>
      <xdr:colOff>0</xdr:colOff>
      <xdr:row>15</xdr:row>
      <xdr:rowOff>1</xdr:rowOff>
    </xdr:to>
    <xdr:sp macro="" textlink="">
      <xdr:nvSpPr>
        <xdr:cNvPr id="5" name="Rounded Rectangle 4">
          <a:extLst>
            <a:ext uri="{FF2B5EF4-FFF2-40B4-BE49-F238E27FC236}">
              <a16:creationId xmlns:a16="http://schemas.microsoft.com/office/drawing/2014/main" id="{00000000-0008-0000-0400-000005000000}"/>
            </a:ext>
          </a:extLst>
        </xdr:cNvPr>
        <xdr:cNvSpPr/>
      </xdr:nvSpPr>
      <xdr:spPr>
        <a:xfrm>
          <a:off x="1" y="323850"/>
          <a:ext cx="8201024" cy="2181226"/>
        </a:xfrm>
        <a:prstGeom prst="roundRect">
          <a:avLst>
            <a:gd name="adj" fmla="val 1282"/>
          </a:avLst>
        </a:prstGeom>
        <a:no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0</xdr:colOff>
      <xdr:row>22</xdr:row>
      <xdr:rowOff>0</xdr:rowOff>
    </xdr:to>
    <xdr:sp macro="" textlink="">
      <xdr:nvSpPr>
        <xdr:cNvPr id="2" name="Rounded Rectangle 1">
          <a:extLst>
            <a:ext uri="{FF2B5EF4-FFF2-40B4-BE49-F238E27FC236}">
              <a16:creationId xmlns:a16="http://schemas.microsoft.com/office/drawing/2014/main" id="{00000000-0008-0000-0500-000002000000}"/>
            </a:ext>
          </a:extLst>
        </xdr:cNvPr>
        <xdr:cNvSpPr/>
      </xdr:nvSpPr>
      <xdr:spPr>
        <a:xfrm>
          <a:off x="0" y="0"/>
          <a:ext cx="2828925" cy="4381500"/>
        </a:xfrm>
        <a:prstGeom prst="roundRect">
          <a:avLst>
            <a:gd name="adj" fmla="val 286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23</xdr:row>
      <xdr:rowOff>0</xdr:rowOff>
    </xdr:from>
    <xdr:to>
      <xdr:col>3</xdr:col>
      <xdr:colOff>0</xdr:colOff>
      <xdr:row>33</xdr:row>
      <xdr:rowOff>0</xdr:rowOff>
    </xdr:to>
    <xdr:sp macro="" textlink="">
      <xdr:nvSpPr>
        <xdr:cNvPr id="3" name="Rounded Rectangle 2">
          <a:extLst>
            <a:ext uri="{FF2B5EF4-FFF2-40B4-BE49-F238E27FC236}">
              <a16:creationId xmlns:a16="http://schemas.microsoft.com/office/drawing/2014/main" id="{00000000-0008-0000-0500-000003000000}"/>
            </a:ext>
          </a:extLst>
        </xdr:cNvPr>
        <xdr:cNvSpPr/>
      </xdr:nvSpPr>
      <xdr:spPr>
        <a:xfrm>
          <a:off x="0" y="3943350"/>
          <a:ext cx="2828925" cy="1619250"/>
        </a:xfrm>
        <a:prstGeom prst="roundRect">
          <a:avLst>
            <a:gd name="adj" fmla="val 2667"/>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0</xdr:colOff>
      <xdr:row>0</xdr:row>
      <xdr:rowOff>0</xdr:rowOff>
    </xdr:from>
    <xdr:to>
      <xdr:col>14</xdr:col>
      <xdr:colOff>0</xdr:colOff>
      <xdr:row>13</xdr:row>
      <xdr:rowOff>0</xdr:rowOff>
    </xdr:to>
    <xdr:sp macro="" textlink="">
      <xdr:nvSpPr>
        <xdr:cNvPr id="4" name="Rounded Rectangle 3">
          <a:extLst>
            <a:ext uri="{FF2B5EF4-FFF2-40B4-BE49-F238E27FC236}">
              <a16:creationId xmlns:a16="http://schemas.microsoft.com/office/drawing/2014/main" id="{00000000-0008-0000-0500-000004000000}"/>
            </a:ext>
          </a:extLst>
        </xdr:cNvPr>
        <xdr:cNvSpPr/>
      </xdr:nvSpPr>
      <xdr:spPr>
        <a:xfrm>
          <a:off x="3524250" y="0"/>
          <a:ext cx="6953250" cy="2324100"/>
        </a:xfrm>
        <a:prstGeom prst="roundRect">
          <a:avLst>
            <a:gd name="adj" fmla="val 355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0</xdr:colOff>
      <xdr:row>25</xdr:row>
      <xdr:rowOff>0</xdr:rowOff>
    </xdr:from>
    <xdr:to>
      <xdr:col>12</xdr:col>
      <xdr:colOff>0</xdr:colOff>
      <xdr:row>31</xdr:row>
      <xdr:rowOff>0</xdr:rowOff>
    </xdr:to>
    <xdr:sp macro="" textlink="">
      <xdr:nvSpPr>
        <xdr:cNvPr id="5" name="Rounded Rectangle 4">
          <a:extLst>
            <a:ext uri="{FF2B5EF4-FFF2-40B4-BE49-F238E27FC236}">
              <a16:creationId xmlns:a16="http://schemas.microsoft.com/office/drawing/2014/main" id="{00000000-0008-0000-0500-000005000000}"/>
            </a:ext>
          </a:extLst>
        </xdr:cNvPr>
        <xdr:cNvSpPr/>
      </xdr:nvSpPr>
      <xdr:spPr>
        <a:xfrm>
          <a:off x="3524250" y="4267200"/>
          <a:ext cx="5562600" cy="971550"/>
        </a:xfrm>
        <a:prstGeom prst="roundRect">
          <a:avLst>
            <a:gd name="adj" fmla="val 5883"/>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111760</xdr:colOff>
      <xdr:row>0</xdr:row>
      <xdr:rowOff>190500</xdr:rowOff>
    </xdr:from>
    <xdr:to>
      <xdr:col>15</xdr:col>
      <xdr:colOff>101600</xdr:colOff>
      <xdr:row>7</xdr:row>
      <xdr:rowOff>14732</xdr:rowOff>
    </xdr:to>
    <xdr:sp macro="" textlink="">
      <xdr:nvSpPr>
        <xdr:cNvPr id="2" name="Rounded Rectangle 12">
          <a:extLst>
            <a:ext uri="{FF2B5EF4-FFF2-40B4-BE49-F238E27FC236}">
              <a16:creationId xmlns:a16="http://schemas.microsoft.com/office/drawing/2014/main" id="{00000000-0008-0000-0600-000002000000}"/>
            </a:ext>
          </a:extLst>
        </xdr:cNvPr>
        <xdr:cNvSpPr/>
      </xdr:nvSpPr>
      <xdr:spPr>
        <a:xfrm>
          <a:off x="111760" y="190500"/>
          <a:ext cx="14023340" cy="1170432"/>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3" name="Rounded Rectangle 13">
          <a:extLst>
            <a:ext uri="{FF2B5EF4-FFF2-40B4-BE49-F238E27FC236}">
              <a16:creationId xmlns:a16="http://schemas.microsoft.com/office/drawing/2014/main" id="{00000000-0008-0000-0600-000003000000}"/>
            </a:ext>
          </a:extLst>
        </xdr:cNvPr>
        <xdr:cNvSpPr/>
      </xdr:nvSpPr>
      <xdr:spPr>
        <a:xfrm>
          <a:off x="91440" y="1438274"/>
          <a:ext cx="12871026" cy="75418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15240</xdr:colOff>
          <xdr:row>8</xdr:row>
          <xdr:rowOff>15240</xdr:rowOff>
        </xdr:from>
        <xdr:to>
          <xdr:col>4</xdr:col>
          <xdr:colOff>723900</xdr:colOff>
          <xdr:row>8</xdr:row>
          <xdr:rowOff>152400</xdr:rowOff>
        </xdr:to>
        <xdr:sp macro="" textlink="">
          <xdr:nvSpPr>
            <xdr:cNvPr id="63489" name="Button 1" hidden="1">
              <a:extLst>
                <a:ext uri="{63B3BB69-23CF-44E3-9099-C40C66FF867C}">
                  <a14:compatExt spid="_x0000_s63489"/>
                </a:ext>
                <a:ext uri="{FF2B5EF4-FFF2-40B4-BE49-F238E27FC236}">
                  <a16:creationId xmlns:a16="http://schemas.microsoft.com/office/drawing/2014/main" id="{00000000-0008-0000-0600-000001F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15240</xdr:rowOff>
        </xdr:from>
        <xdr:to>
          <xdr:col>4</xdr:col>
          <xdr:colOff>723900</xdr:colOff>
          <xdr:row>36</xdr:row>
          <xdr:rowOff>152400</xdr:rowOff>
        </xdr:to>
        <xdr:sp macro="" textlink="">
          <xdr:nvSpPr>
            <xdr:cNvPr id="63490" name="Button 2" hidden="1">
              <a:extLst>
                <a:ext uri="{63B3BB69-23CF-44E3-9099-C40C66FF867C}">
                  <a14:compatExt spid="_x0000_s63490"/>
                </a:ext>
                <a:ext uri="{FF2B5EF4-FFF2-40B4-BE49-F238E27FC236}">
                  <a16:creationId xmlns:a16="http://schemas.microsoft.com/office/drawing/2014/main" id="{00000000-0008-0000-0600-000002F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36</xdr:row>
          <xdr:rowOff>15240</xdr:rowOff>
        </xdr:from>
        <xdr:to>
          <xdr:col>6</xdr:col>
          <xdr:colOff>723900</xdr:colOff>
          <xdr:row>36</xdr:row>
          <xdr:rowOff>152400</xdr:rowOff>
        </xdr:to>
        <xdr:sp macro="" textlink="">
          <xdr:nvSpPr>
            <xdr:cNvPr id="63491" name="Button 3" hidden="1">
              <a:extLst>
                <a:ext uri="{63B3BB69-23CF-44E3-9099-C40C66FF867C}">
                  <a14:compatExt spid="_x0000_s63491"/>
                </a:ext>
                <a:ext uri="{FF2B5EF4-FFF2-40B4-BE49-F238E27FC236}">
                  <a16:creationId xmlns:a16="http://schemas.microsoft.com/office/drawing/2014/main" id="{00000000-0008-0000-0600-000003F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49</xdr:row>
          <xdr:rowOff>22860</xdr:rowOff>
        </xdr:from>
        <xdr:to>
          <xdr:col>4</xdr:col>
          <xdr:colOff>723900</xdr:colOff>
          <xdr:row>49</xdr:row>
          <xdr:rowOff>152400</xdr:rowOff>
        </xdr:to>
        <xdr:sp macro="" textlink="">
          <xdr:nvSpPr>
            <xdr:cNvPr id="63492" name="Button 4" hidden="1">
              <a:extLst>
                <a:ext uri="{63B3BB69-23CF-44E3-9099-C40C66FF867C}">
                  <a14:compatExt spid="_x0000_s63492"/>
                </a:ext>
                <a:ext uri="{FF2B5EF4-FFF2-40B4-BE49-F238E27FC236}">
                  <a16:creationId xmlns:a16="http://schemas.microsoft.com/office/drawing/2014/main" id="{00000000-0008-0000-0600-000004F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891540</xdr:colOff>
          <xdr:row>32</xdr:row>
          <xdr:rowOff>38100</xdr:rowOff>
        </xdr:from>
        <xdr:to>
          <xdr:col>4</xdr:col>
          <xdr:colOff>708660</xdr:colOff>
          <xdr:row>33</xdr:row>
          <xdr:rowOff>0</xdr:rowOff>
        </xdr:to>
        <xdr:sp macro="" textlink="">
          <xdr:nvSpPr>
            <xdr:cNvPr id="63493" name="Button 5" hidden="1">
              <a:extLst>
                <a:ext uri="{63B3BB69-23CF-44E3-9099-C40C66FF867C}">
                  <a14:compatExt spid="_x0000_s63493"/>
                </a:ext>
                <a:ext uri="{FF2B5EF4-FFF2-40B4-BE49-F238E27FC236}">
                  <a16:creationId xmlns:a16="http://schemas.microsoft.com/office/drawing/2014/main" id="{00000000-0008-0000-0600-000005F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54</xdr:row>
          <xdr:rowOff>22860</xdr:rowOff>
        </xdr:from>
        <xdr:to>
          <xdr:col>4</xdr:col>
          <xdr:colOff>723900</xdr:colOff>
          <xdr:row>55</xdr:row>
          <xdr:rowOff>15240</xdr:rowOff>
        </xdr:to>
        <xdr:sp macro="" textlink="">
          <xdr:nvSpPr>
            <xdr:cNvPr id="63494" name="Button 6" hidden="1">
              <a:extLst>
                <a:ext uri="{63B3BB69-23CF-44E3-9099-C40C66FF867C}">
                  <a14:compatExt spid="_x0000_s63494"/>
                </a:ext>
                <a:ext uri="{FF2B5EF4-FFF2-40B4-BE49-F238E27FC236}">
                  <a16:creationId xmlns:a16="http://schemas.microsoft.com/office/drawing/2014/main" id="{00000000-0008-0000-0600-000006F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xdr:colOff>
          <xdr:row>54</xdr:row>
          <xdr:rowOff>22860</xdr:rowOff>
        </xdr:from>
        <xdr:to>
          <xdr:col>6</xdr:col>
          <xdr:colOff>708660</xdr:colOff>
          <xdr:row>54</xdr:row>
          <xdr:rowOff>152400</xdr:rowOff>
        </xdr:to>
        <xdr:sp macro="" textlink="">
          <xdr:nvSpPr>
            <xdr:cNvPr id="63495" name="Button 7" hidden="1">
              <a:extLst>
                <a:ext uri="{63B3BB69-23CF-44E3-9099-C40C66FF867C}">
                  <a14:compatExt spid="_x0000_s63495"/>
                </a:ext>
                <a:ext uri="{FF2B5EF4-FFF2-40B4-BE49-F238E27FC236}">
                  <a16:creationId xmlns:a16="http://schemas.microsoft.com/office/drawing/2014/main" id="{00000000-0008-0000-0600-000007F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18</xdr:row>
          <xdr:rowOff>22860</xdr:rowOff>
        </xdr:from>
        <xdr:to>
          <xdr:col>4</xdr:col>
          <xdr:colOff>723900</xdr:colOff>
          <xdr:row>18</xdr:row>
          <xdr:rowOff>152400</xdr:rowOff>
        </xdr:to>
        <xdr:sp macro="" textlink="">
          <xdr:nvSpPr>
            <xdr:cNvPr id="63496" name="Button 8" hidden="1">
              <a:extLst>
                <a:ext uri="{63B3BB69-23CF-44E3-9099-C40C66FF867C}">
                  <a14:compatExt spid="_x0000_s63496"/>
                </a:ext>
                <a:ext uri="{FF2B5EF4-FFF2-40B4-BE49-F238E27FC236}">
                  <a16:creationId xmlns:a16="http://schemas.microsoft.com/office/drawing/2014/main" id="{00000000-0008-0000-0600-000008F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22860</xdr:rowOff>
        </xdr:from>
        <xdr:to>
          <xdr:col>3</xdr:col>
          <xdr:colOff>800100</xdr:colOff>
          <xdr:row>33</xdr:row>
          <xdr:rowOff>0</xdr:rowOff>
        </xdr:to>
        <xdr:sp macro="" textlink="">
          <xdr:nvSpPr>
            <xdr:cNvPr id="63497" name="Button 9" hidden="1">
              <a:extLst>
                <a:ext uri="{63B3BB69-23CF-44E3-9099-C40C66FF867C}">
                  <a14:compatExt spid="_x0000_s63497"/>
                </a:ext>
                <a:ext uri="{FF2B5EF4-FFF2-40B4-BE49-F238E27FC236}">
                  <a16:creationId xmlns:a16="http://schemas.microsoft.com/office/drawing/2014/main" id="{00000000-0008-0000-0600-000009F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63498" name="Button 10" hidden="1">
              <a:extLst>
                <a:ext uri="{63B3BB69-23CF-44E3-9099-C40C66FF867C}">
                  <a14:compatExt spid="_x0000_s63498"/>
                </a:ext>
                <a:ext uri="{FF2B5EF4-FFF2-40B4-BE49-F238E27FC236}">
                  <a16:creationId xmlns:a16="http://schemas.microsoft.com/office/drawing/2014/main" id="{00000000-0008-0000-0600-00000AF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22</xdr:row>
          <xdr:rowOff>38100</xdr:rowOff>
        </xdr:from>
        <xdr:to>
          <xdr:col>4</xdr:col>
          <xdr:colOff>739140</xdr:colOff>
          <xdr:row>23</xdr:row>
          <xdr:rowOff>0</xdr:rowOff>
        </xdr:to>
        <xdr:sp macro="" textlink="">
          <xdr:nvSpPr>
            <xdr:cNvPr id="63499" name="Button 11" hidden="1">
              <a:extLst>
                <a:ext uri="{63B3BB69-23CF-44E3-9099-C40C66FF867C}">
                  <a14:compatExt spid="_x0000_s63499"/>
                </a:ext>
                <a:ext uri="{FF2B5EF4-FFF2-40B4-BE49-F238E27FC236}">
                  <a16:creationId xmlns:a16="http://schemas.microsoft.com/office/drawing/2014/main" id="{00000000-0008-0000-0600-00000BF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Additional Ext. Walls</a:t>
              </a:r>
            </a:p>
            <a:p>
              <a:pPr algn="ctr" rtl="0">
                <a:defRPr sz="1000"/>
              </a:pPr>
              <a:r>
                <a:rPr lang="en-GB" sz="1100" b="0" i="0" u="none" strike="noStrike" baseline="0">
                  <a:solidFill>
                    <a:srgbClr val="000000"/>
                  </a:solidFill>
                  <a:latin typeface="Calibri"/>
                  <a:ea typeface="Calibri"/>
                  <a:cs typeface="Calibri"/>
                </a:rPr>
                <a:t>Additional Ext. Walls Button 193</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111760</xdr:colOff>
      <xdr:row>0</xdr:row>
      <xdr:rowOff>177800</xdr:rowOff>
    </xdr:from>
    <xdr:to>
      <xdr:col>15</xdr:col>
      <xdr:colOff>101600</xdr:colOff>
      <xdr:row>7</xdr:row>
      <xdr:rowOff>2032</xdr:rowOff>
    </xdr:to>
    <xdr:sp macro="" textlink="">
      <xdr:nvSpPr>
        <xdr:cNvPr id="13" name="Rounded Rectangle 12">
          <a:extLst>
            <a:ext uri="{FF2B5EF4-FFF2-40B4-BE49-F238E27FC236}">
              <a16:creationId xmlns:a16="http://schemas.microsoft.com/office/drawing/2014/main" id="{00000000-0008-0000-0700-00000D000000}"/>
            </a:ext>
          </a:extLst>
        </xdr:cNvPr>
        <xdr:cNvSpPr/>
      </xdr:nvSpPr>
      <xdr:spPr>
        <a:xfrm>
          <a:off x="111760" y="177800"/>
          <a:ext cx="14023340" cy="1170432"/>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14" name="Rounded Rectangle 13">
          <a:extLst>
            <a:ext uri="{FF2B5EF4-FFF2-40B4-BE49-F238E27FC236}">
              <a16:creationId xmlns:a16="http://schemas.microsoft.com/office/drawing/2014/main" id="{00000000-0008-0000-0700-00000E000000}"/>
            </a:ext>
          </a:extLst>
        </xdr:cNvPr>
        <xdr:cNvSpPr/>
      </xdr:nvSpPr>
      <xdr:spPr>
        <a:xfrm>
          <a:off x="91440" y="1508124"/>
          <a:ext cx="14052126" cy="51923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15240</xdr:colOff>
          <xdr:row>8</xdr:row>
          <xdr:rowOff>15240</xdr:rowOff>
        </xdr:from>
        <xdr:to>
          <xdr:col>4</xdr:col>
          <xdr:colOff>723900</xdr:colOff>
          <xdr:row>8</xdr:row>
          <xdr:rowOff>152400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7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15240</xdr:rowOff>
        </xdr:from>
        <xdr:to>
          <xdr:col>4</xdr:col>
          <xdr:colOff>723900</xdr:colOff>
          <xdr:row>36</xdr:row>
          <xdr:rowOff>152400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700-000003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36</xdr:row>
          <xdr:rowOff>15240</xdr:rowOff>
        </xdr:from>
        <xdr:to>
          <xdr:col>6</xdr:col>
          <xdr:colOff>723900</xdr:colOff>
          <xdr:row>36</xdr:row>
          <xdr:rowOff>152400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700-000004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49</xdr:row>
          <xdr:rowOff>22860</xdr:rowOff>
        </xdr:from>
        <xdr:to>
          <xdr:col>4</xdr:col>
          <xdr:colOff>723900</xdr:colOff>
          <xdr:row>49</xdr:row>
          <xdr:rowOff>152400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700-000005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891540</xdr:colOff>
          <xdr:row>32</xdr:row>
          <xdr:rowOff>38100</xdr:rowOff>
        </xdr:from>
        <xdr:to>
          <xdr:col>4</xdr:col>
          <xdr:colOff>708660</xdr:colOff>
          <xdr:row>33</xdr:row>
          <xdr:rowOff>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700-000009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54</xdr:row>
          <xdr:rowOff>22860</xdr:rowOff>
        </xdr:from>
        <xdr:to>
          <xdr:col>4</xdr:col>
          <xdr:colOff>723900</xdr:colOff>
          <xdr:row>55</xdr:row>
          <xdr:rowOff>15240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700-00000A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xdr:colOff>
          <xdr:row>54</xdr:row>
          <xdr:rowOff>22860</xdr:rowOff>
        </xdr:from>
        <xdr:to>
          <xdr:col>6</xdr:col>
          <xdr:colOff>708660</xdr:colOff>
          <xdr:row>54</xdr:row>
          <xdr:rowOff>152400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700-00000B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18</xdr:row>
          <xdr:rowOff>22860</xdr:rowOff>
        </xdr:from>
        <xdr:to>
          <xdr:col>4</xdr:col>
          <xdr:colOff>723900</xdr:colOff>
          <xdr:row>18</xdr:row>
          <xdr:rowOff>152400</xdr:rowOff>
        </xdr:to>
        <xdr:sp macro="" textlink="">
          <xdr:nvSpPr>
            <xdr:cNvPr id="6156" name="Button 12" hidden="1">
              <a:extLst>
                <a:ext uri="{63B3BB69-23CF-44E3-9099-C40C66FF867C}">
                  <a14:compatExt spid="_x0000_s6156"/>
                </a:ext>
                <a:ext uri="{FF2B5EF4-FFF2-40B4-BE49-F238E27FC236}">
                  <a16:creationId xmlns:a16="http://schemas.microsoft.com/office/drawing/2014/main" id="{00000000-0008-0000-0700-00000C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22860</xdr:rowOff>
        </xdr:from>
        <xdr:to>
          <xdr:col>3</xdr:col>
          <xdr:colOff>800100</xdr:colOff>
          <xdr:row>33</xdr:row>
          <xdr:rowOff>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700-00000D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6329" name="Button 185" hidden="1">
              <a:extLst>
                <a:ext uri="{63B3BB69-23CF-44E3-9099-C40C66FF867C}">
                  <a14:compatExt spid="_x0000_s6329"/>
                </a:ext>
                <a:ext uri="{FF2B5EF4-FFF2-40B4-BE49-F238E27FC236}">
                  <a16:creationId xmlns:a16="http://schemas.microsoft.com/office/drawing/2014/main" id="{00000000-0008-0000-0700-0000B9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22</xdr:row>
          <xdr:rowOff>38100</xdr:rowOff>
        </xdr:from>
        <xdr:to>
          <xdr:col>4</xdr:col>
          <xdr:colOff>708660</xdr:colOff>
          <xdr:row>22</xdr:row>
          <xdr:rowOff>152400</xdr:rowOff>
        </xdr:to>
        <xdr:sp macro="" textlink="">
          <xdr:nvSpPr>
            <xdr:cNvPr id="6337" name="Button 193" hidden="1">
              <a:extLst>
                <a:ext uri="{63B3BB69-23CF-44E3-9099-C40C66FF867C}">
                  <a14:compatExt spid="_x0000_s6337"/>
                </a:ext>
                <a:ext uri="{FF2B5EF4-FFF2-40B4-BE49-F238E27FC236}">
                  <a16:creationId xmlns:a16="http://schemas.microsoft.com/office/drawing/2014/main" id="{00000000-0008-0000-0700-0000C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Additional Ext. Walls</a:t>
              </a:r>
            </a:p>
            <a:p>
              <a:pPr algn="ctr" rtl="0">
                <a:defRPr sz="1000"/>
              </a:pPr>
              <a:r>
                <a:rPr lang="en-GB" sz="1100" b="0" i="0" u="none" strike="noStrike" baseline="0">
                  <a:solidFill>
                    <a:srgbClr val="000000"/>
                  </a:solidFill>
                  <a:latin typeface="Calibri"/>
                  <a:ea typeface="Calibri"/>
                  <a:cs typeface="Calibri"/>
                </a:rPr>
                <a:t>Additional Ext. Walls Button 193</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111760</xdr:colOff>
      <xdr:row>0</xdr:row>
      <xdr:rowOff>177800</xdr:rowOff>
    </xdr:from>
    <xdr:to>
      <xdr:col>15</xdr:col>
      <xdr:colOff>101600</xdr:colOff>
      <xdr:row>7</xdr:row>
      <xdr:rowOff>0</xdr:rowOff>
    </xdr:to>
    <xdr:sp macro="" textlink="">
      <xdr:nvSpPr>
        <xdr:cNvPr id="2" name="Rounded Rectangle 1">
          <a:extLst>
            <a:ext uri="{FF2B5EF4-FFF2-40B4-BE49-F238E27FC236}">
              <a16:creationId xmlns:a16="http://schemas.microsoft.com/office/drawing/2014/main" id="{00000000-0008-0000-0800-000002000000}"/>
            </a:ext>
          </a:extLst>
        </xdr:cNvPr>
        <xdr:cNvSpPr/>
      </xdr:nvSpPr>
      <xdr:spPr>
        <a:xfrm>
          <a:off x="111760" y="177800"/>
          <a:ext cx="14023340" cy="1168400"/>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3" name="Rounded Rectangle 2">
          <a:extLst>
            <a:ext uri="{FF2B5EF4-FFF2-40B4-BE49-F238E27FC236}">
              <a16:creationId xmlns:a16="http://schemas.microsoft.com/office/drawing/2014/main" id="{00000000-0008-0000-0800-000003000000}"/>
            </a:ext>
          </a:extLst>
        </xdr:cNvPr>
        <xdr:cNvSpPr/>
      </xdr:nvSpPr>
      <xdr:spPr>
        <a:xfrm>
          <a:off x="91440" y="1508124"/>
          <a:ext cx="14052126" cy="51923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15240</xdr:colOff>
          <xdr:row>8</xdr:row>
          <xdr:rowOff>15240</xdr:rowOff>
        </xdr:from>
        <xdr:to>
          <xdr:col>4</xdr:col>
          <xdr:colOff>723900</xdr:colOff>
          <xdr:row>8</xdr:row>
          <xdr:rowOff>152400</xdr:rowOff>
        </xdr:to>
        <xdr:sp macro="" textlink="">
          <xdr:nvSpPr>
            <xdr:cNvPr id="167937" name="Button 1" hidden="1">
              <a:extLst>
                <a:ext uri="{63B3BB69-23CF-44E3-9099-C40C66FF867C}">
                  <a14:compatExt spid="_x0000_s167937"/>
                </a:ext>
                <a:ext uri="{FF2B5EF4-FFF2-40B4-BE49-F238E27FC236}">
                  <a16:creationId xmlns:a16="http://schemas.microsoft.com/office/drawing/2014/main" id="{00000000-0008-0000-0800-0000019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15240</xdr:rowOff>
        </xdr:from>
        <xdr:to>
          <xdr:col>4</xdr:col>
          <xdr:colOff>723900</xdr:colOff>
          <xdr:row>36</xdr:row>
          <xdr:rowOff>152400</xdr:rowOff>
        </xdr:to>
        <xdr:sp macro="" textlink="">
          <xdr:nvSpPr>
            <xdr:cNvPr id="167938" name="Button 2" hidden="1">
              <a:extLst>
                <a:ext uri="{63B3BB69-23CF-44E3-9099-C40C66FF867C}">
                  <a14:compatExt spid="_x0000_s167938"/>
                </a:ext>
                <a:ext uri="{FF2B5EF4-FFF2-40B4-BE49-F238E27FC236}">
                  <a16:creationId xmlns:a16="http://schemas.microsoft.com/office/drawing/2014/main" id="{00000000-0008-0000-0800-0000029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36</xdr:row>
          <xdr:rowOff>15240</xdr:rowOff>
        </xdr:from>
        <xdr:to>
          <xdr:col>6</xdr:col>
          <xdr:colOff>723900</xdr:colOff>
          <xdr:row>36</xdr:row>
          <xdr:rowOff>152400</xdr:rowOff>
        </xdr:to>
        <xdr:sp macro="" textlink="">
          <xdr:nvSpPr>
            <xdr:cNvPr id="167939" name="Button 3" hidden="1">
              <a:extLst>
                <a:ext uri="{63B3BB69-23CF-44E3-9099-C40C66FF867C}">
                  <a14:compatExt spid="_x0000_s167939"/>
                </a:ext>
                <a:ext uri="{FF2B5EF4-FFF2-40B4-BE49-F238E27FC236}">
                  <a16:creationId xmlns:a16="http://schemas.microsoft.com/office/drawing/2014/main" id="{00000000-0008-0000-0800-0000039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49</xdr:row>
          <xdr:rowOff>22860</xdr:rowOff>
        </xdr:from>
        <xdr:to>
          <xdr:col>4</xdr:col>
          <xdr:colOff>723900</xdr:colOff>
          <xdr:row>49</xdr:row>
          <xdr:rowOff>152400</xdr:rowOff>
        </xdr:to>
        <xdr:sp macro="" textlink="">
          <xdr:nvSpPr>
            <xdr:cNvPr id="167940" name="Button 4" hidden="1">
              <a:extLst>
                <a:ext uri="{63B3BB69-23CF-44E3-9099-C40C66FF867C}">
                  <a14:compatExt spid="_x0000_s167940"/>
                </a:ext>
                <a:ext uri="{FF2B5EF4-FFF2-40B4-BE49-F238E27FC236}">
                  <a16:creationId xmlns:a16="http://schemas.microsoft.com/office/drawing/2014/main" id="{00000000-0008-0000-0800-0000049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891540</xdr:colOff>
          <xdr:row>32</xdr:row>
          <xdr:rowOff>38100</xdr:rowOff>
        </xdr:from>
        <xdr:to>
          <xdr:col>4</xdr:col>
          <xdr:colOff>708660</xdr:colOff>
          <xdr:row>33</xdr:row>
          <xdr:rowOff>0</xdr:rowOff>
        </xdr:to>
        <xdr:sp macro="" textlink="">
          <xdr:nvSpPr>
            <xdr:cNvPr id="167941" name="Button 5" hidden="1">
              <a:extLst>
                <a:ext uri="{63B3BB69-23CF-44E3-9099-C40C66FF867C}">
                  <a14:compatExt spid="_x0000_s167941"/>
                </a:ext>
                <a:ext uri="{FF2B5EF4-FFF2-40B4-BE49-F238E27FC236}">
                  <a16:creationId xmlns:a16="http://schemas.microsoft.com/office/drawing/2014/main" id="{00000000-0008-0000-0800-0000059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54</xdr:row>
          <xdr:rowOff>22860</xdr:rowOff>
        </xdr:from>
        <xdr:to>
          <xdr:col>4</xdr:col>
          <xdr:colOff>723900</xdr:colOff>
          <xdr:row>55</xdr:row>
          <xdr:rowOff>15240</xdr:rowOff>
        </xdr:to>
        <xdr:sp macro="" textlink="">
          <xdr:nvSpPr>
            <xdr:cNvPr id="167942" name="Button 6" hidden="1">
              <a:extLst>
                <a:ext uri="{63B3BB69-23CF-44E3-9099-C40C66FF867C}">
                  <a14:compatExt spid="_x0000_s167942"/>
                </a:ext>
                <a:ext uri="{FF2B5EF4-FFF2-40B4-BE49-F238E27FC236}">
                  <a16:creationId xmlns:a16="http://schemas.microsoft.com/office/drawing/2014/main" id="{00000000-0008-0000-0800-0000069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xdr:colOff>
          <xdr:row>54</xdr:row>
          <xdr:rowOff>22860</xdr:rowOff>
        </xdr:from>
        <xdr:to>
          <xdr:col>6</xdr:col>
          <xdr:colOff>708660</xdr:colOff>
          <xdr:row>54</xdr:row>
          <xdr:rowOff>152400</xdr:rowOff>
        </xdr:to>
        <xdr:sp macro="" textlink="">
          <xdr:nvSpPr>
            <xdr:cNvPr id="167943" name="Button 7" hidden="1">
              <a:extLst>
                <a:ext uri="{63B3BB69-23CF-44E3-9099-C40C66FF867C}">
                  <a14:compatExt spid="_x0000_s167943"/>
                </a:ext>
                <a:ext uri="{FF2B5EF4-FFF2-40B4-BE49-F238E27FC236}">
                  <a16:creationId xmlns:a16="http://schemas.microsoft.com/office/drawing/2014/main" id="{00000000-0008-0000-0800-0000079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18</xdr:row>
          <xdr:rowOff>22860</xdr:rowOff>
        </xdr:from>
        <xdr:to>
          <xdr:col>4</xdr:col>
          <xdr:colOff>723900</xdr:colOff>
          <xdr:row>18</xdr:row>
          <xdr:rowOff>152400</xdr:rowOff>
        </xdr:to>
        <xdr:sp macro="" textlink="">
          <xdr:nvSpPr>
            <xdr:cNvPr id="167944" name="Button 8" hidden="1">
              <a:extLst>
                <a:ext uri="{63B3BB69-23CF-44E3-9099-C40C66FF867C}">
                  <a14:compatExt spid="_x0000_s167944"/>
                </a:ext>
                <a:ext uri="{FF2B5EF4-FFF2-40B4-BE49-F238E27FC236}">
                  <a16:creationId xmlns:a16="http://schemas.microsoft.com/office/drawing/2014/main" id="{00000000-0008-0000-0800-0000089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22860</xdr:rowOff>
        </xdr:from>
        <xdr:to>
          <xdr:col>3</xdr:col>
          <xdr:colOff>800100</xdr:colOff>
          <xdr:row>33</xdr:row>
          <xdr:rowOff>0</xdr:rowOff>
        </xdr:to>
        <xdr:sp macro="" textlink="">
          <xdr:nvSpPr>
            <xdr:cNvPr id="167945" name="Button 9" hidden="1">
              <a:extLst>
                <a:ext uri="{63B3BB69-23CF-44E3-9099-C40C66FF867C}">
                  <a14:compatExt spid="_x0000_s167945"/>
                </a:ext>
                <a:ext uri="{FF2B5EF4-FFF2-40B4-BE49-F238E27FC236}">
                  <a16:creationId xmlns:a16="http://schemas.microsoft.com/office/drawing/2014/main" id="{00000000-0008-0000-0800-0000099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167946" name="Button 10" hidden="1">
              <a:extLst>
                <a:ext uri="{63B3BB69-23CF-44E3-9099-C40C66FF867C}">
                  <a14:compatExt spid="_x0000_s167946"/>
                </a:ext>
                <a:ext uri="{FF2B5EF4-FFF2-40B4-BE49-F238E27FC236}">
                  <a16:creationId xmlns:a16="http://schemas.microsoft.com/office/drawing/2014/main" id="{00000000-0008-0000-0800-00000A9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22</xdr:row>
          <xdr:rowOff>38100</xdr:rowOff>
        </xdr:from>
        <xdr:to>
          <xdr:col>5</xdr:col>
          <xdr:colOff>114300</xdr:colOff>
          <xdr:row>22</xdr:row>
          <xdr:rowOff>152400</xdr:rowOff>
        </xdr:to>
        <xdr:sp macro="" textlink="">
          <xdr:nvSpPr>
            <xdr:cNvPr id="167947" name="Button 11" hidden="1">
              <a:extLst>
                <a:ext uri="{63B3BB69-23CF-44E3-9099-C40C66FF867C}">
                  <a14:compatExt spid="_x0000_s167947"/>
                </a:ext>
                <a:ext uri="{FF2B5EF4-FFF2-40B4-BE49-F238E27FC236}">
                  <a16:creationId xmlns:a16="http://schemas.microsoft.com/office/drawing/2014/main" id="{00000000-0008-0000-0800-00000B9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Additional Ext. Walls</a:t>
              </a:r>
            </a:p>
            <a:p>
              <a:pPr algn="ctr" rtl="0">
                <a:defRPr sz="1000"/>
              </a:pPr>
              <a:r>
                <a:rPr lang="en-GB" sz="1100" b="0" i="0" u="none" strike="noStrike" baseline="0">
                  <a:solidFill>
                    <a:srgbClr val="000000"/>
                  </a:solidFill>
                  <a:latin typeface="Calibri"/>
                  <a:ea typeface="Calibri"/>
                  <a:cs typeface="Calibri"/>
                </a:rPr>
                <a:t>Additional Ext. Walls Button 193</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111760</xdr:colOff>
      <xdr:row>0</xdr:row>
      <xdr:rowOff>177800</xdr:rowOff>
    </xdr:from>
    <xdr:to>
      <xdr:col>15</xdr:col>
      <xdr:colOff>101600</xdr:colOff>
      <xdr:row>7</xdr:row>
      <xdr:rowOff>0</xdr:rowOff>
    </xdr:to>
    <xdr:sp macro="" textlink="">
      <xdr:nvSpPr>
        <xdr:cNvPr id="2" name="Rounded Rectangle 1">
          <a:extLst>
            <a:ext uri="{FF2B5EF4-FFF2-40B4-BE49-F238E27FC236}">
              <a16:creationId xmlns:a16="http://schemas.microsoft.com/office/drawing/2014/main" id="{00000000-0008-0000-0900-000002000000}"/>
            </a:ext>
          </a:extLst>
        </xdr:cNvPr>
        <xdr:cNvSpPr/>
      </xdr:nvSpPr>
      <xdr:spPr>
        <a:xfrm>
          <a:off x="111760" y="177800"/>
          <a:ext cx="14023340" cy="1168400"/>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3" name="Rounded Rectangle 2">
          <a:extLst>
            <a:ext uri="{FF2B5EF4-FFF2-40B4-BE49-F238E27FC236}">
              <a16:creationId xmlns:a16="http://schemas.microsoft.com/office/drawing/2014/main" id="{00000000-0008-0000-0900-000003000000}"/>
            </a:ext>
          </a:extLst>
        </xdr:cNvPr>
        <xdr:cNvSpPr/>
      </xdr:nvSpPr>
      <xdr:spPr>
        <a:xfrm>
          <a:off x="91440" y="1508124"/>
          <a:ext cx="14052126" cy="51923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15240</xdr:colOff>
          <xdr:row>8</xdr:row>
          <xdr:rowOff>15240</xdr:rowOff>
        </xdr:from>
        <xdr:to>
          <xdr:col>4</xdr:col>
          <xdr:colOff>723900</xdr:colOff>
          <xdr:row>8</xdr:row>
          <xdr:rowOff>152400</xdr:rowOff>
        </xdr:to>
        <xdr:sp macro="" textlink="">
          <xdr:nvSpPr>
            <xdr:cNvPr id="168961" name="Button 1" hidden="1">
              <a:extLst>
                <a:ext uri="{63B3BB69-23CF-44E3-9099-C40C66FF867C}">
                  <a14:compatExt spid="_x0000_s168961"/>
                </a:ext>
                <a:ext uri="{FF2B5EF4-FFF2-40B4-BE49-F238E27FC236}">
                  <a16:creationId xmlns:a16="http://schemas.microsoft.com/office/drawing/2014/main" id="{00000000-0008-0000-0900-0000019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15240</xdr:rowOff>
        </xdr:from>
        <xdr:to>
          <xdr:col>4</xdr:col>
          <xdr:colOff>723900</xdr:colOff>
          <xdr:row>36</xdr:row>
          <xdr:rowOff>152400</xdr:rowOff>
        </xdr:to>
        <xdr:sp macro="" textlink="">
          <xdr:nvSpPr>
            <xdr:cNvPr id="168962" name="Button 2" hidden="1">
              <a:extLst>
                <a:ext uri="{63B3BB69-23CF-44E3-9099-C40C66FF867C}">
                  <a14:compatExt spid="_x0000_s168962"/>
                </a:ext>
                <a:ext uri="{FF2B5EF4-FFF2-40B4-BE49-F238E27FC236}">
                  <a16:creationId xmlns:a16="http://schemas.microsoft.com/office/drawing/2014/main" id="{00000000-0008-0000-0900-0000029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36</xdr:row>
          <xdr:rowOff>15240</xdr:rowOff>
        </xdr:from>
        <xdr:to>
          <xdr:col>6</xdr:col>
          <xdr:colOff>723900</xdr:colOff>
          <xdr:row>36</xdr:row>
          <xdr:rowOff>152400</xdr:rowOff>
        </xdr:to>
        <xdr:sp macro="" textlink="">
          <xdr:nvSpPr>
            <xdr:cNvPr id="168963" name="Button 3" hidden="1">
              <a:extLst>
                <a:ext uri="{63B3BB69-23CF-44E3-9099-C40C66FF867C}">
                  <a14:compatExt spid="_x0000_s168963"/>
                </a:ext>
                <a:ext uri="{FF2B5EF4-FFF2-40B4-BE49-F238E27FC236}">
                  <a16:creationId xmlns:a16="http://schemas.microsoft.com/office/drawing/2014/main" id="{00000000-0008-0000-0900-0000039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49</xdr:row>
          <xdr:rowOff>22860</xdr:rowOff>
        </xdr:from>
        <xdr:to>
          <xdr:col>4</xdr:col>
          <xdr:colOff>723900</xdr:colOff>
          <xdr:row>49</xdr:row>
          <xdr:rowOff>152400</xdr:rowOff>
        </xdr:to>
        <xdr:sp macro="" textlink="">
          <xdr:nvSpPr>
            <xdr:cNvPr id="168964" name="Button 4" hidden="1">
              <a:extLst>
                <a:ext uri="{63B3BB69-23CF-44E3-9099-C40C66FF867C}">
                  <a14:compatExt spid="_x0000_s168964"/>
                </a:ext>
                <a:ext uri="{FF2B5EF4-FFF2-40B4-BE49-F238E27FC236}">
                  <a16:creationId xmlns:a16="http://schemas.microsoft.com/office/drawing/2014/main" id="{00000000-0008-0000-0900-0000049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891540</xdr:colOff>
          <xdr:row>32</xdr:row>
          <xdr:rowOff>38100</xdr:rowOff>
        </xdr:from>
        <xdr:to>
          <xdr:col>4</xdr:col>
          <xdr:colOff>708660</xdr:colOff>
          <xdr:row>33</xdr:row>
          <xdr:rowOff>0</xdr:rowOff>
        </xdr:to>
        <xdr:sp macro="" textlink="">
          <xdr:nvSpPr>
            <xdr:cNvPr id="168965" name="Button 5" hidden="1">
              <a:extLst>
                <a:ext uri="{63B3BB69-23CF-44E3-9099-C40C66FF867C}">
                  <a14:compatExt spid="_x0000_s168965"/>
                </a:ext>
                <a:ext uri="{FF2B5EF4-FFF2-40B4-BE49-F238E27FC236}">
                  <a16:creationId xmlns:a16="http://schemas.microsoft.com/office/drawing/2014/main" id="{00000000-0008-0000-0900-0000059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54</xdr:row>
          <xdr:rowOff>22860</xdr:rowOff>
        </xdr:from>
        <xdr:to>
          <xdr:col>4</xdr:col>
          <xdr:colOff>723900</xdr:colOff>
          <xdr:row>55</xdr:row>
          <xdr:rowOff>15240</xdr:rowOff>
        </xdr:to>
        <xdr:sp macro="" textlink="">
          <xdr:nvSpPr>
            <xdr:cNvPr id="168966" name="Button 6" hidden="1">
              <a:extLst>
                <a:ext uri="{63B3BB69-23CF-44E3-9099-C40C66FF867C}">
                  <a14:compatExt spid="_x0000_s168966"/>
                </a:ext>
                <a:ext uri="{FF2B5EF4-FFF2-40B4-BE49-F238E27FC236}">
                  <a16:creationId xmlns:a16="http://schemas.microsoft.com/office/drawing/2014/main" id="{00000000-0008-0000-0900-0000069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xdr:colOff>
          <xdr:row>54</xdr:row>
          <xdr:rowOff>22860</xdr:rowOff>
        </xdr:from>
        <xdr:to>
          <xdr:col>6</xdr:col>
          <xdr:colOff>708660</xdr:colOff>
          <xdr:row>54</xdr:row>
          <xdr:rowOff>152400</xdr:rowOff>
        </xdr:to>
        <xdr:sp macro="" textlink="">
          <xdr:nvSpPr>
            <xdr:cNvPr id="168967" name="Button 7" hidden="1">
              <a:extLst>
                <a:ext uri="{63B3BB69-23CF-44E3-9099-C40C66FF867C}">
                  <a14:compatExt spid="_x0000_s168967"/>
                </a:ext>
                <a:ext uri="{FF2B5EF4-FFF2-40B4-BE49-F238E27FC236}">
                  <a16:creationId xmlns:a16="http://schemas.microsoft.com/office/drawing/2014/main" id="{00000000-0008-0000-0900-0000079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18</xdr:row>
          <xdr:rowOff>22860</xdr:rowOff>
        </xdr:from>
        <xdr:to>
          <xdr:col>4</xdr:col>
          <xdr:colOff>723900</xdr:colOff>
          <xdr:row>18</xdr:row>
          <xdr:rowOff>152400</xdr:rowOff>
        </xdr:to>
        <xdr:sp macro="" textlink="">
          <xdr:nvSpPr>
            <xdr:cNvPr id="168968" name="Button 8" hidden="1">
              <a:extLst>
                <a:ext uri="{63B3BB69-23CF-44E3-9099-C40C66FF867C}">
                  <a14:compatExt spid="_x0000_s168968"/>
                </a:ext>
                <a:ext uri="{FF2B5EF4-FFF2-40B4-BE49-F238E27FC236}">
                  <a16:creationId xmlns:a16="http://schemas.microsoft.com/office/drawing/2014/main" id="{00000000-0008-0000-0900-0000089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22860</xdr:rowOff>
        </xdr:from>
        <xdr:to>
          <xdr:col>3</xdr:col>
          <xdr:colOff>800100</xdr:colOff>
          <xdr:row>33</xdr:row>
          <xdr:rowOff>0</xdr:rowOff>
        </xdr:to>
        <xdr:sp macro="" textlink="">
          <xdr:nvSpPr>
            <xdr:cNvPr id="168969" name="Button 9" hidden="1">
              <a:extLst>
                <a:ext uri="{63B3BB69-23CF-44E3-9099-C40C66FF867C}">
                  <a14:compatExt spid="_x0000_s168969"/>
                </a:ext>
                <a:ext uri="{FF2B5EF4-FFF2-40B4-BE49-F238E27FC236}">
                  <a16:creationId xmlns:a16="http://schemas.microsoft.com/office/drawing/2014/main" id="{00000000-0008-0000-0900-0000099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168970" name="Button 10" hidden="1">
              <a:extLst>
                <a:ext uri="{63B3BB69-23CF-44E3-9099-C40C66FF867C}">
                  <a14:compatExt spid="_x0000_s168970"/>
                </a:ext>
                <a:ext uri="{FF2B5EF4-FFF2-40B4-BE49-F238E27FC236}">
                  <a16:creationId xmlns:a16="http://schemas.microsoft.com/office/drawing/2014/main" id="{00000000-0008-0000-0900-00000A9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22</xdr:row>
          <xdr:rowOff>38100</xdr:rowOff>
        </xdr:from>
        <xdr:to>
          <xdr:col>5</xdr:col>
          <xdr:colOff>114300</xdr:colOff>
          <xdr:row>22</xdr:row>
          <xdr:rowOff>152400</xdr:rowOff>
        </xdr:to>
        <xdr:sp macro="" textlink="">
          <xdr:nvSpPr>
            <xdr:cNvPr id="168971" name="Button 11" hidden="1">
              <a:extLst>
                <a:ext uri="{63B3BB69-23CF-44E3-9099-C40C66FF867C}">
                  <a14:compatExt spid="_x0000_s168971"/>
                </a:ext>
                <a:ext uri="{FF2B5EF4-FFF2-40B4-BE49-F238E27FC236}">
                  <a16:creationId xmlns:a16="http://schemas.microsoft.com/office/drawing/2014/main" id="{00000000-0008-0000-0900-00000B9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Additional Ext. Walls</a:t>
              </a:r>
            </a:p>
            <a:p>
              <a:pPr algn="ctr" rtl="0">
                <a:defRPr sz="1000"/>
              </a:pPr>
              <a:r>
                <a:rPr lang="en-GB" sz="1100" b="0" i="0" u="none" strike="noStrike" baseline="0">
                  <a:solidFill>
                    <a:srgbClr val="000000"/>
                  </a:solidFill>
                  <a:latin typeface="Calibri"/>
                  <a:ea typeface="Calibri"/>
                  <a:cs typeface="Calibri"/>
                </a:rPr>
                <a:t>Additional Ext. Walls Button 193</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111760</xdr:colOff>
      <xdr:row>0</xdr:row>
      <xdr:rowOff>177800</xdr:rowOff>
    </xdr:from>
    <xdr:to>
      <xdr:col>15</xdr:col>
      <xdr:colOff>101600</xdr:colOff>
      <xdr:row>7</xdr:row>
      <xdr:rowOff>0</xdr:rowOff>
    </xdr:to>
    <xdr:sp macro="" textlink="">
      <xdr:nvSpPr>
        <xdr:cNvPr id="2" name="Rounded Rectangle 1">
          <a:extLst>
            <a:ext uri="{FF2B5EF4-FFF2-40B4-BE49-F238E27FC236}">
              <a16:creationId xmlns:a16="http://schemas.microsoft.com/office/drawing/2014/main" id="{00000000-0008-0000-0A00-000002000000}"/>
            </a:ext>
          </a:extLst>
        </xdr:cNvPr>
        <xdr:cNvSpPr/>
      </xdr:nvSpPr>
      <xdr:spPr>
        <a:xfrm>
          <a:off x="111760" y="177800"/>
          <a:ext cx="14023340" cy="1168400"/>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3" name="Rounded Rectangle 2">
          <a:extLst>
            <a:ext uri="{FF2B5EF4-FFF2-40B4-BE49-F238E27FC236}">
              <a16:creationId xmlns:a16="http://schemas.microsoft.com/office/drawing/2014/main" id="{00000000-0008-0000-0A00-000003000000}"/>
            </a:ext>
          </a:extLst>
        </xdr:cNvPr>
        <xdr:cNvSpPr/>
      </xdr:nvSpPr>
      <xdr:spPr>
        <a:xfrm>
          <a:off x="91440" y="1508124"/>
          <a:ext cx="14052126" cy="51923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15240</xdr:colOff>
          <xdr:row>8</xdr:row>
          <xdr:rowOff>15240</xdr:rowOff>
        </xdr:from>
        <xdr:to>
          <xdr:col>4</xdr:col>
          <xdr:colOff>723900</xdr:colOff>
          <xdr:row>8</xdr:row>
          <xdr:rowOff>152400</xdr:rowOff>
        </xdr:to>
        <xdr:sp macro="" textlink="">
          <xdr:nvSpPr>
            <xdr:cNvPr id="169985" name="Button 1" hidden="1">
              <a:extLst>
                <a:ext uri="{63B3BB69-23CF-44E3-9099-C40C66FF867C}">
                  <a14:compatExt spid="_x0000_s169985"/>
                </a:ext>
                <a:ext uri="{FF2B5EF4-FFF2-40B4-BE49-F238E27FC236}">
                  <a16:creationId xmlns:a16="http://schemas.microsoft.com/office/drawing/2014/main" id="{00000000-0008-0000-0A00-0000019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15240</xdr:rowOff>
        </xdr:from>
        <xdr:to>
          <xdr:col>4</xdr:col>
          <xdr:colOff>723900</xdr:colOff>
          <xdr:row>36</xdr:row>
          <xdr:rowOff>152400</xdr:rowOff>
        </xdr:to>
        <xdr:sp macro="" textlink="">
          <xdr:nvSpPr>
            <xdr:cNvPr id="169986" name="Button 2" hidden="1">
              <a:extLst>
                <a:ext uri="{63B3BB69-23CF-44E3-9099-C40C66FF867C}">
                  <a14:compatExt spid="_x0000_s169986"/>
                </a:ext>
                <a:ext uri="{FF2B5EF4-FFF2-40B4-BE49-F238E27FC236}">
                  <a16:creationId xmlns:a16="http://schemas.microsoft.com/office/drawing/2014/main" id="{00000000-0008-0000-0A00-0000029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36</xdr:row>
          <xdr:rowOff>15240</xdr:rowOff>
        </xdr:from>
        <xdr:to>
          <xdr:col>6</xdr:col>
          <xdr:colOff>723900</xdr:colOff>
          <xdr:row>36</xdr:row>
          <xdr:rowOff>152400</xdr:rowOff>
        </xdr:to>
        <xdr:sp macro="" textlink="">
          <xdr:nvSpPr>
            <xdr:cNvPr id="169987" name="Button 3" hidden="1">
              <a:extLst>
                <a:ext uri="{63B3BB69-23CF-44E3-9099-C40C66FF867C}">
                  <a14:compatExt spid="_x0000_s169987"/>
                </a:ext>
                <a:ext uri="{FF2B5EF4-FFF2-40B4-BE49-F238E27FC236}">
                  <a16:creationId xmlns:a16="http://schemas.microsoft.com/office/drawing/2014/main" id="{00000000-0008-0000-0A00-0000039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49</xdr:row>
          <xdr:rowOff>22860</xdr:rowOff>
        </xdr:from>
        <xdr:to>
          <xdr:col>4</xdr:col>
          <xdr:colOff>723900</xdr:colOff>
          <xdr:row>49</xdr:row>
          <xdr:rowOff>152400</xdr:rowOff>
        </xdr:to>
        <xdr:sp macro="" textlink="">
          <xdr:nvSpPr>
            <xdr:cNvPr id="169988" name="Button 4" hidden="1">
              <a:extLst>
                <a:ext uri="{63B3BB69-23CF-44E3-9099-C40C66FF867C}">
                  <a14:compatExt spid="_x0000_s169988"/>
                </a:ext>
                <a:ext uri="{FF2B5EF4-FFF2-40B4-BE49-F238E27FC236}">
                  <a16:creationId xmlns:a16="http://schemas.microsoft.com/office/drawing/2014/main" id="{00000000-0008-0000-0A00-0000049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891540</xdr:colOff>
          <xdr:row>32</xdr:row>
          <xdr:rowOff>38100</xdr:rowOff>
        </xdr:from>
        <xdr:to>
          <xdr:col>4</xdr:col>
          <xdr:colOff>708660</xdr:colOff>
          <xdr:row>33</xdr:row>
          <xdr:rowOff>0</xdr:rowOff>
        </xdr:to>
        <xdr:sp macro="" textlink="">
          <xdr:nvSpPr>
            <xdr:cNvPr id="169989" name="Button 5" hidden="1">
              <a:extLst>
                <a:ext uri="{63B3BB69-23CF-44E3-9099-C40C66FF867C}">
                  <a14:compatExt spid="_x0000_s169989"/>
                </a:ext>
                <a:ext uri="{FF2B5EF4-FFF2-40B4-BE49-F238E27FC236}">
                  <a16:creationId xmlns:a16="http://schemas.microsoft.com/office/drawing/2014/main" id="{00000000-0008-0000-0A00-0000059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54</xdr:row>
          <xdr:rowOff>22860</xdr:rowOff>
        </xdr:from>
        <xdr:to>
          <xdr:col>4</xdr:col>
          <xdr:colOff>723900</xdr:colOff>
          <xdr:row>55</xdr:row>
          <xdr:rowOff>15240</xdr:rowOff>
        </xdr:to>
        <xdr:sp macro="" textlink="">
          <xdr:nvSpPr>
            <xdr:cNvPr id="169990" name="Button 6" hidden="1">
              <a:extLst>
                <a:ext uri="{63B3BB69-23CF-44E3-9099-C40C66FF867C}">
                  <a14:compatExt spid="_x0000_s169990"/>
                </a:ext>
                <a:ext uri="{FF2B5EF4-FFF2-40B4-BE49-F238E27FC236}">
                  <a16:creationId xmlns:a16="http://schemas.microsoft.com/office/drawing/2014/main" id="{00000000-0008-0000-0A00-0000069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xdr:colOff>
          <xdr:row>54</xdr:row>
          <xdr:rowOff>22860</xdr:rowOff>
        </xdr:from>
        <xdr:to>
          <xdr:col>6</xdr:col>
          <xdr:colOff>708660</xdr:colOff>
          <xdr:row>54</xdr:row>
          <xdr:rowOff>152400</xdr:rowOff>
        </xdr:to>
        <xdr:sp macro="" textlink="">
          <xdr:nvSpPr>
            <xdr:cNvPr id="169991" name="Button 7" hidden="1">
              <a:extLst>
                <a:ext uri="{63B3BB69-23CF-44E3-9099-C40C66FF867C}">
                  <a14:compatExt spid="_x0000_s169991"/>
                </a:ext>
                <a:ext uri="{FF2B5EF4-FFF2-40B4-BE49-F238E27FC236}">
                  <a16:creationId xmlns:a16="http://schemas.microsoft.com/office/drawing/2014/main" id="{00000000-0008-0000-0A00-0000079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18</xdr:row>
          <xdr:rowOff>22860</xdr:rowOff>
        </xdr:from>
        <xdr:to>
          <xdr:col>4</xdr:col>
          <xdr:colOff>723900</xdr:colOff>
          <xdr:row>18</xdr:row>
          <xdr:rowOff>152400</xdr:rowOff>
        </xdr:to>
        <xdr:sp macro="" textlink="">
          <xdr:nvSpPr>
            <xdr:cNvPr id="169992" name="Button 8" hidden="1">
              <a:extLst>
                <a:ext uri="{63B3BB69-23CF-44E3-9099-C40C66FF867C}">
                  <a14:compatExt spid="_x0000_s169992"/>
                </a:ext>
                <a:ext uri="{FF2B5EF4-FFF2-40B4-BE49-F238E27FC236}">
                  <a16:creationId xmlns:a16="http://schemas.microsoft.com/office/drawing/2014/main" id="{00000000-0008-0000-0A00-0000089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22860</xdr:rowOff>
        </xdr:from>
        <xdr:to>
          <xdr:col>3</xdr:col>
          <xdr:colOff>800100</xdr:colOff>
          <xdr:row>33</xdr:row>
          <xdr:rowOff>0</xdr:rowOff>
        </xdr:to>
        <xdr:sp macro="" textlink="">
          <xdr:nvSpPr>
            <xdr:cNvPr id="169993" name="Button 9" hidden="1">
              <a:extLst>
                <a:ext uri="{63B3BB69-23CF-44E3-9099-C40C66FF867C}">
                  <a14:compatExt spid="_x0000_s169993"/>
                </a:ext>
                <a:ext uri="{FF2B5EF4-FFF2-40B4-BE49-F238E27FC236}">
                  <a16:creationId xmlns:a16="http://schemas.microsoft.com/office/drawing/2014/main" id="{00000000-0008-0000-0A00-0000099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169994" name="Button 10" hidden="1">
              <a:extLst>
                <a:ext uri="{63B3BB69-23CF-44E3-9099-C40C66FF867C}">
                  <a14:compatExt spid="_x0000_s169994"/>
                </a:ext>
                <a:ext uri="{FF2B5EF4-FFF2-40B4-BE49-F238E27FC236}">
                  <a16:creationId xmlns:a16="http://schemas.microsoft.com/office/drawing/2014/main" id="{00000000-0008-0000-0A00-00000A9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22</xdr:row>
          <xdr:rowOff>38100</xdr:rowOff>
        </xdr:from>
        <xdr:to>
          <xdr:col>5</xdr:col>
          <xdr:colOff>114300</xdr:colOff>
          <xdr:row>22</xdr:row>
          <xdr:rowOff>152400</xdr:rowOff>
        </xdr:to>
        <xdr:sp macro="" textlink="">
          <xdr:nvSpPr>
            <xdr:cNvPr id="169995" name="Button 11" hidden="1">
              <a:extLst>
                <a:ext uri="{63B3BB69-23CF-44E3-9099-C40C66FF867C}">
                  <a14:compatExt spid="_x0000_s169995"/>
                </a:ext>
                <a:ext uri="{FF2B5EF4-FFF2-40B4-BE49-F238E27FC236}">
                  <a16:creationId xmlns:a16="http://schemas.microsoft.com/office/drawing/2014/main" id="{00000000-0008-0000-0A00-00000B9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Additional Ext. Walls</a:t>
              </a:r>
            </a:p>
            <a:p>
              <a:pPr algn="ctr" rtl="0">
                <a:defRPr sz="1000"/>
              </a:pPr>
              <a:r>
                <a:rPr lang="en-GB" sz="1100" b="0" i="0" u="none" strike="noStrike" baseline="0">
                  <a:solidFill>
                    <a:srgbClr val="000000"/>
                  </a:solidFill>
                  <a:latin typeface="Calibri"/>
                  <a:ea typeface="Calibri"/>
                  <a:cs typeface="Calibri"/>
                </a:rPr>
                <a:t>Additional Ext. Walls Button 193</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0</xdr:col>
      <xdr:colOff>111760</xdr:colOff>
      <xdr:row>0</xdr:row>
      <xdr:rowOff>177800</xdr:rowOff>
    </xdr:from>
    <xdr:to>
      <xdr:col>15</xdr:col>
      <xdr:colOff>101600</xdr:colOff>
      <xdr:row>7</xdr:row>
      <xdr:rowOff>0</xdr:rowOff>
    </xdr:to>
    <xdr:sp macro="" textlink="">
      <xdr:nvSpPr>
        <xdr:cNvPr id="2" name="Rounded Rectangle 1">
          <a:extLst>
            <a:ext uri="{FF2B5EF4-FFF2-40B4-BE49-F238E27FC236}">
              <a16:creationId xmlns:a16="http://schemas.microsoft.com/office/drawing/2014/main" id="{00000000-0008-0000-0B00-000002000000}"/>
            </a:ext>
          </a:extLst>
        </xdr:cNvPr>
        <xdr:cNvSpPr/>
      </xdr:nvSpPr>
      <xdr:spPr>
        <a:xfrm>
          <a:off x="111760" y="177800"/>
          <a:ext cx="14023340" cy="1168400"/>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3" name="Rounded Rectangle 2">
          <a:extLst>
            <a:ext uri="{FF2B5EF4-FFF2-40B4-BE49-F238E27FC236}">
              <a16:creationId xmlns:a16="http://schemas.microsoft.com/office/drawing/2014/main" id="{00000000-0008-0000-0B00-000003000000}"/>
            </a:ext>
          </a:extLst>
        </xdr:cNvPr>
        <xdr:cNvSpPr/>
      </xdr:nvSpPr>
      <xdr:spPr>
        <a:xfrm>
          <a:off x="91440" y="1508124"/>
          <a:ext cx="14052126" cy="51923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15240</xdr:colOff>
          <xdr:row>8</xdr:row>
          <xdr:rowOff>15240</xdr:rowOff>
        </xdr:from>
        <xdr:to>
          <xdr:col>4</xdr:col>
          <xdr:colOff>723900</xdr:colOff>
          <xdr:row>8</xdr:row>
          <xdr:rowOff>152400</xdr:rowOff>
        </xdr:to>
        <xdr:sp macro="" textlink="">
          <xdr:nvSpPr>
            <xdr:cNvPr id="171009" name="Button 1" hidden="1">
              <a:extLst>
                <a:ext uri="{63B3BB69-23CF-44E3-9099-C40C66FF867C}">
                  <a14:compatExt spid="_x0000_s171009"/>
                </a:ext>
                <a:ext uri="{FF2B5EF4-FFF2-40B4-BE49-F238E27FC236}">
                  <a16:creationId xmlns:a16="http://schemas.microsoft.com/office/drawing/2014/main" id="{00000000-0008-0000-0B00-0000019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15240</xdr:rowOff>
        </xdr:from>
        <xdr:to>
          <xdr:col>4</xdr:col>
          <xdr:colOff>723900</xdr:colOff>
          <xdr:row>36</xdr:row>
          <xdr:rowOff>152400</xdr:rowOff>
        </xdr:to>
        <xdr:sp macro="" textlink="">
          <xdr:nvSpPr>
            <xdr:cNvPr id="171010" name="Button 2" hidden="1">
              <a:extLst>
                <a:ext uri="{63B3BB69-23CF-44E3-9099-C40C66FF867C}">
                  <a14:compatExt spid="_x0000_s171010"/>
                </a:ext>
                <a:ext uri="{FF2B5EF4-FFF2-40B4-BE49-F238E27FC236}">
                  <a16:creationId xmlns:a16="http://schemas.microsoft.com/office/drawing/2014/main" id="{00000000-0008-0000-0B00-0000029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36</xdr:row>
          <xdr:rowOff>15240</xdr:rowOff>
        </xdr:from>
        <xdr:to>
          <xdr:col>6</xdr:col>
          <xdr:colOff>723900</xdr:colOff>
          <xdr:row>36</xdr:row>
          <xdr:rowOff>152400</xdr:rowOff>
        </xdr:to>
        <xdr:sp macro="" textlink="">
          <xdr:nvSpPr>
            <xdr:cNvPr id="171011" name="Button 3" hidden="1">
              <a:extLst>
                <a:ext uri="{63B3BB69-23CF-44E3-9099-C40C66FF867C}">
                  <a14:compatExt spid="_x0000_s171011"/>
                </a:ext>
                <a:ext uri="{FF2B5EF4-FFF2-40B4-BE49-F238E27FC236}">
                  <a16:creationId xmlns:a16="http://schemas.microsoft.com/office/drawing/2014/main" id="{00000000-0008-0000-0B00-0000039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49</xdr:row>
          <xdr:rowOff>22860</xdr:rowOff>
        </xdr:from>
        <xdr:to>
          <xdr:col>4</xdr:col>
          <xdr:colOff>723900</xdr:colOff>
          <xdr:row>49</xdr:row>
          <xdr:rowOff>152400</xdr:rowOff>
        </xdr:to>
        <xdr:sp macro="" textlink="">
          <xdr:nvSpPr>
            <xdr:cNvPr id="171012" name="Button 4" hidden="1">
              <a:extLst>
                <a:ext uri="{63B3BB69-23CF-44E3-9099-C40C66FF867C}">
                  <a14:compatExt spid="_x0000_s171012"/>
                </a:ext>
                <a:ext uri="{FF2B5EF4-FFF2-40B4-BE49-F238E27FC236}">
                  <a16:creationId xmlns:a16="http://schemas.microsoft.com/office/drawing/2014/main" id="{00000000-0008-0000-0B00-0000049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891540</xdr:colOff>
          <xdr:row>32</xdr:row>
          <xdr:rowOff>38100</xdr:rowOff>
        </xdr:from>
        <xdr:to>
          <xdr:col>4</xdr:col>
          <xdr:colOff>708660</xdr:colOff>
          <xdr:row>33</xdr:row>
          <xdr:rowOff>0</xdr:rowOff>
        </xdr:to>
        <xdr:sp macro="" textlink="">
          <xdr:nvSpPr>
            <xdr:cNvPr id="171013" name="Button 5" hidden="1">
              <a:extLst>
                <a:ext uri="{63B3BB69-23CF-44E3-9099-C40C66FF867C}">
                  <a14:compatExt spid="_x0000_s171013"/>
                </a:ext>
                <a:ext uri="{FF2B5EF4-FFF2-40B4-BE49-F238E27FC236}">
                  <a16:creationId xmlns:a16="http://schemas.microsoft.com/office/drawing/2014/main" id="{00000000-0008-0000-0B00-0000059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54</xdr:row>
          <xdr:rowOff>22860</xdr:rowOff>
        </xdr:from>
        <xdr:to>
          <xdr:col>4</xdr:col>
          <xdr:colOff>723900</xdr:colOff>
          <xdr:row>55</xdr:row>
          <xdr:rowOff>15240</xdr:rowOff>
        </xdr:to>
        <xdr:sp macro="" textlink="">
          <xdr:nvSpPr>
            <xdr:cNvPr id="171014" name="Button 6" hidden="1">
              <a:extLst>
                <a:ext uri="{63B3BB69-23CF-44E3-9099-C40C66FF867C}">
                  <a14:compatExt spid="_x0000_s171014"/>
                </a:ext>
                <a:ext uri="{FF2B5EF4-FFF2-40B4-BE49-F238E27FC236}">
                  <a16:creationId xmlns:a16="http://schemas.microsoft.com/office/drawing/2014/main" id="{00000000-0008-0000-0B00-0000069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xdr:colOff>
          <xdr:row>54</xdr:row>
          <xdr:rowOff>22860</xdr:rowOff>
        </xdr:from>
        <xdr:to>
          <xdr:col>6</xdr:col>
          <xdr:colOff>708660</xdr:colOff>
          <xdr:row>54</xdr:row>
          <xdr:rowOff>152400</xdr:rowOff>
        </xdr:to>
        <xdr:sp macro="" textlink="">
          <xdr:nvSpPr>
            <xdr:cNvPr id="171015" name="Button 7" hidden="1">
              <a:extLst>
                <a:ext uri="{63B3BB69-23CF-44E3-9099-C40C66FF867C}">
                  <a14:compatExt spid="_x0000_s171015"/>
                </a:ext>
                <a:ext uri="{FF2B5EF4-FFF2-40B4-BE49-F238E27FC236}">
                  <a16:creationId xmlns:a16="http://schemas.microsoft.com/office/drawing/2014/main" id="{00000000-0008-0000-0B00-0000079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18</xdr:row>
          <xdr:rowOff>22860</xdr:rowOff>
        </xdr:from>
        <xdr:to>
          <xdr:col>4</xdr:col>
          <xdr:colOff>723900</xdr:colOff>
          <xdr:row>18</xdr:row>
          <xdr:rowOff>152400</xdr:rowOff>
        </xdr:to>
        <xdr:sp macro="" textlink="">
          <xdr:nvSpPr>
            <xdr:cNvPr id="171016" name="Button 8" hidden="1">
              <a:extLst>
                <a:ext uri="{63B3BB69-23CF-44E3-9099-C40C66FF867C}">
                  <a14:compatExt spid="_x0000_s171016"/>
                </a:ext>
                <a:ext uri="{FF2B5EF4-FFF2-40B4-BE49-F238E27FC236}">
                  <a16:creationId xmlns:a16="http://schemas.microsoft.com/office/drawing/2014/main" id="{00000000-0008-0000-0B00-0000089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22860</xdr:rowOff>
        </xdr:from>
        <xdr:to>
          <xdr:col>3</xdr:col>
          <xdr:colOff>800100</xdr:colOff>
          <xdr:row>33</xdr:row>
          <xdr:rowOff>0</xdr:rowOff>
        </xdr:to>
        <xdr:sp macro="" textlink="">
          <xdr:nvSpPr>
            <xdr:cNvPr id="171017" name="Button 9" hidden="1">
              <a:extLst>
                <a:ext uri="{63B3BB69-23CF-44E3-9099-C40C66FF867C}">
                  <a14:compatExt spid="_x0000_s171017"/>
                </a:ext>
                <a:ext uri="{FF2B5EF4-FFF2-40B4-BE49-F238E27FC236}">
                  <a16:creationId xmlns:a16="http://schemas.microsoft.com/office/drawing/2014/main" id="{00000000-0008-0000-0B00-0000099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171018" name="Button 10" hidden="1">
              <a:extLst>
                <a:ext uri="{63B3BB69-23CF-44E3-9099-C40C66FF867C}">
                  <a14:compatExt spid="_x0000_s171018"/>
                </a:ext>
                <a:ext uri="{FF2B5EF4-FFF2-40B4-BE49-F238E27FC236}">
                  <a16:creationId xmlns:a16="http://schemas.microsoft.com/office/drawing/2014/main" id="{00000000-0008-0000-0B00-00000A9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22</xdr:row>
          <xdr:rowOff>38100</xdr:rowOff>
        </xdr:from>
        <xdr:to>
          <xdr:col>5</xdr:col>
          <xdr:colOff>114300</xdr:colOff>
          <xdr:row>22</xdr:row>
          <xdr:rowOff>152400</xdr:rowOff>
        </xdr:to>
        <xdr:sp macro="" textlink="">
          <xdr:nvSpPr>
            <xdr:cNvPr id="171019" name="Button 11" hidden="1">
              <a:extLst>
                <a:ext uri="{63B3BB69-23CF-44E3-9099-C40C66FF867C}">
                  <a14:compatExt spid="_x0000_s171019"/>
                </a:ext>
                <a:ext uri="{FF2B5EF4-FFF2-40B4-BE49-F238E27FC236}">
                  <a16:creationId xmlns:a16="http://schemas.microsoft.com/office/drawing/2014/main" id="{00000000-0008-0000-0B00-00000B9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Additional Ext. Walls</a:t>
              </a:r>
            </a:p>
            <a:p>
              <a:pPr algn="ctr" rtl="0">
                <a:defRPr sz="1000"/>
              </a:pPr>
              <a:r>
                <a:rPr lang="en-GB" sz="1100" b="0" i="0" u="none" strike="noStrike" baseline="0">
                  <a:solidFill>
                    <a:srgbClr val="000000"/>
                  </a:solidFill>
                  <a:latin typeface="Calibri"/>
                  <a:ea typeface="Calibri"/>
                  <a:cs typeface="Calibri"/>
                </a:rPr>
                <a:t>Additional Ext. Walls Button 193</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0</xdr:col>
      <xdr:colOff>111760</xdr:colOff>
      <xdr:row>0</xdr:row>
      <xdr:rowOff>177800</xdr:rowOff>
    </xdr:from>
    <xdr:to>
      <xdr:col>15</xdr:col>
      <xdr:colOff>101600</xdr:colOff>
      <xdr:row>7</xdr:row>
      <xdr:rowOff>0</xdr:rowOff>
    </xdr:to>
    <xdr:sp macro="" textlink="">
      <xdr:nvSpPr>
        <xdr:cNvPr id="2" name="Rounded Rectangle 1">
          <a:extLst>
            <a:ext uri="{FF2B5EF4-FFF2-40B4-BE49-F238E27FC236}">
              <a16:creationId xmlns:a16="http://schemas.microsoft.com/office/drawing/2014/main" id="{00000000-0008-0000-0C00-000002000000}"/>
            </a:ext>
          </a:extLst>
        </xdr:cNvPr>
        <xdr:cNvSpPr/>
      </xdr:nvSpPr>
      <xdr:spPr>
        <a:xfrm>
          <a:off x="111760" y="177800"/>
          <a:ext cx="14023340" cy="1168400"/>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3" name="Rounded Rectangle 2">
          <a:extLst>
            <a:ext uri="{FF2B5EF4-FFF2-40B4-BE49-F238E27FC236}">
              <a16:creationId xmlns:a16="http://schemas.microsoft.com/office/drawing/2014/main" id="{00000000-0008-0000-0C00-000003000000}"/>
            </a:ext>
          </a:extLst>
        </xdr:cNvPr>
        <xdr:cNvSpPr/>
      </xdr:nvSpPr>
      <xdr:spPr>
        <a:xfrm>
          <a:off x="91440" y="1508124"/>
          <a:ext cx="14052126" cy="51923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15240</xdr:colOff>
          <xdr:row>8</xdr:row>
          <xdr:rowOff>15240</xdr:rowOff>
        </xdr:from>
        <xdr:to>
          <xdr:col>4</xdr:col>
          <xdr:colOff>723900</xdr:colOff>
          <xdr:row>8</xdr:row>
          <xdr:rowOff>152400</xdr:rowOff>
        </xdr:to>
        <xdr:sp macro="" textlink="">
          <xdr:nvSpPr>
            <xdr:cNvPr id="172033" name="Button 1" hidden="1">
              <a:extLst>
                <a:ext uri="{63B3BB69-23CF-44E3-9099-C40C66FF867C}">
                  <a14:compatExt spid="_x0000_s172033"/>
                </a:ext>
                <a:ext uri="{FF2B5EF4-FFF2-40B4-BE49-F238E27FC236}">
                  <a16:creationId xmlns:a16="http://schemas.microsoft.com/office/drawing/2014/main" id="{00000000-0008-0000-0C00-000001A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15240</xdr:rowOff>
        </xdr:from>
        <xdr:to>
          <xdr:col>4</xdr:col>
          <xdr:colOff>723900</xdr:colOff>
          <xdr:row>36</xdr:row>
          <xdr:rowOff>152400</xdr:rowOff>
        </xdr:to>
        <xdr:sp macro="" textlink="">
          <xdr:nvSpPr>
            <xdr:cNvPr id="172034" name="Button 2" hidden="1">
              <a:extLst>
                <a:ext uri="{63B3BB69-23CF-44E3-9099-C40C66FF867C}">
                  <a14:compatExt spid="_x0000_s172034"/>
                </a:ext>
                <a:ext uri="{FF2B5EF4-FFF2-40B4-BE49-F238E27FC236}">
                  <a16:creationId xmlns:a16="http://schemas.microsoft.com/office/drawing/2014/main" id="{00000000-0008-0000-0C00-000002A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36</xdr:row>
          <xdr:rowOff>15240</xdr:rowOff>
        </xdr:from>
        <xdr:to>
          <xdr:col>6</xdr:col>
          <xdr:colOff>723900</xdr:colOff>
          <xdr:row>36</xdr:row>
          <xdr:rowOff>152400</xdr:rowOff>
        </xdr:to>
        <xdr:sp macro="" textlink="">
          <xdr:nvSpPr>
            <xdr:cNvPr id="172035" name="Button 3" hidden="1">
              <a:extLst>
                <a:ext uri="{63B3BB69-23CF-44E3-9099-C40C66FF867C}">
                  <a14:compatExt spid="_x0000_s172035"/>
                </a:ext>
                <a:ext uri="{FF2B5EF4-FFF2-40B4-BE49-F238E27FC236}">
                  <a16:creationId xmlns:a16="http://schemas.microsoft.com/office/drawing/2014/main" id="{00000000-0008-0000-0C00-000003A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49</xdr:row>
          <xdr:rowOff>22860</xdr:rowOff>
        </xdr:from>
        <xdr:to>
          <xdr:col>4</xdr:col>
          <xdr:colOff>723900</xdr:colOff>
          <xdr:row>49</xdr:row>
          <xdr:rowOff>152400</xdr:rowOff>
        </xdr:to>
        <xdr:sp macro="" textlink="">
          <xdr:nvSpPr>
            <xdr:cNvPr id="172036" name="Button 4" hidden="1">
              <a:extLst>
                <a:ext uri="{63B3BB69-23CF-44E3-9099-C40C66FF867C}">
                  <a14:compatExt spid="_x0000_s172036"/>
                </a:ext>
                <a:ext uri="{FF2B5EF4-FFF2-40B4-BE49-F238E27FC236}">
                  <a16:creationId xmlns:a16="http://schemas.microsoft.com/office/drawing/2014/main" id="{00000000-0008-0000-0C00-000004A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891540</xdr:colOff>
          <xdr:row>32</xdr:row>
          <xdr:rowOff>38100</xdr:rowOff>
        </xdr:from>
        <xdr:to>
          <xdr:col>4</xdr:col>
          <xdr:colOff>708660</xdr:colOff>
          <xdr:row>33</xdr:row>
          <xdr:rowOff>0</xdr:rowOff>
        </xdr:to>
        <xdr:sp macro="" textlink="">
          <xdr:nvSpPr>
            <xdr:cNvPr id="172037" name="Button 5" hidden="1">
              <a:extLst>
                <a:ext uri="{63B3BB69-23CF-44E3-9099-C40C66FF867C}">
                  <a14:compatExt spid="_x0000_s172037"/>
                </a:ext>
                <a:ext uri="{FF2B5EF4-FFF2-40B4-BE49-F238E27FC236}">
                  <a16:creationId xmlns:a16="http://schemas.microsoft.com/office/drawing/2014/main" id="{00000000-0008-0000-0C00-000005A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54</xdr:row>
          <xdr:rowOff>22860</xdr:rowOff>
        </xdr:from>
        <xdr:to>
          <xdr:col>4</xdr:col>
          <xdr:colOff>723900</xdr:colOff>
          <xdr:row>55</xdr:row>
          <xdr:rowOff>15240</xdr:rowOff>
        </xdr:to>
        <xdr:sp macro="" textlink="">
          <xdr:nvSpPr>
            <xdr:cNvPr id="172038" name="Button 6" hidden="1">
              <a:extLst>
                <a:ext uri="{63B3BB69-23CF-44E3-9099-C40C66FF867C}">
                  <a14:compatExt spid="_x0000_s172038"/>
                </a:ext>
                <a:ext uri="{FF2B5EF4-FFF2-40B4-BE49-F238E27FC236}">
                  <a16:creationId xmlns:a16="http://schemas.microsoft.com/office/drawing/2014/main" id="{00000000-0008-0000-0C00-000006A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xdr:colOff>
          <xdr:row>54</xdr:row>
          <xdr:rowOff>22860</xdr:rowOff>
        </xdr:from>
        <xdr:to>
          <xdr:col>6</xdr:col>
          <xdr:colOff>708660</xdr:colOff>
          <xdr:row>54</xdr:row>
          <xdr:rowOff>152400</xdr:rowOff>
        </xdr:to>
        <xdr:sp macro="" textlink="">
          <xdr:nvSpPr>
            <xdr:cNvPr id="172039" name="Button 7" hidden="1">
              <a:extLst>
                <a:ext uri="{63B3BB69-23CF-44E3-9099-C40C66FF867C}">
                  <a14:compatExt spid="_x0000_s172039"/>
                </a:ext>
                <a:ext uri="{FF2B5EF4-FFF2-40B4-BE49-F238E27FC236}">
                  <a16:creationId xmlns:a16="http://schemas.microsoft.com/office/drawing/2014/main" id="{00000000-0008-0000-0C00-000007A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18</xdr:row>
          <xdr:rowOff>22860</xdr:rowOff>
        </xdr:from>
        <xdr:to>
          <xdr:col>4</xdr:col>
          <xdr:colOff>723900</xdr:colOff>
          <xdr:row>18</xdr:row>
          <xdr:rowOff>152400</xdr:rowOff>
        </xdr:to>
        <xdr:sp macro="" textlink="">
          <xdr:nvSpPr>
            <xdr:cNvPr id="172040" name="Button 8" hidden="1">
              <a:extLst>
                <a:ext uri="{63B3BB69-23CF-44E3-9099-C40C66FF867C}">
                  <a14:compatExt spid="_x0000_s172040"/>
                </a:ext>
                <a:ext uri="{FF2B5EF4-FFF2-40B4-BE49-F238E27FC236}">
                  <a16:creationId xmlns:a16="http://schemas.microsoft.com/office/drawing/2014/main" id="{00000000-0008-0000-0C00-000008A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22860</xdr:rowOff>
        </xdr:from>
        <xdr:to>
          <xdr:col>3</xdr:col>
          <xdr:colOff>800100</xdr:colOff>
          <xdr:row>33</xdr:row>
          <xdr:rowOff>0</xdr:rowOff>
        </xdr:to>
        <xdr:sp macro="" textlink="">
          <xdr:nvSpPr>
            <xdr:cNvPr id="172041" name="Button 9" hidden="1">
              <a:extLst>
                <a:ext uri="{63B3BB69-23CF-44E3-9099-C40C66FF867C}">
                  <a14:compatExt spid="_x0000_s172041"/>
                </a:ext>
                <a:ext uri="{FF2B5EF4-FFF2-40B4-BE49-F238E27FC236}">
                  <a16:creationId xmlns:a16="http://schemas.microsoft.com/office/drawing/2014/main" id="{00000000-0008-0000-0C00-000009A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172042" name="Button 10" hidden="1">
              <a:extLst>
                <a:ext uri="{63B3BB69-23CF-44E3-9099-C40C66FF867C}">
                  <a14:compatExt spid="_x0000_s172042"/>
                </a:ext>
                <a:ext uri="{FF2B5EF4-FFF2-40B4-BE49-F238E27FC236}">
                  <a16:creationId xmlns:a16="http://schemas.microsoft.com/office/drawing/2014/main" id="{00000000-0008-0000-0C00-00000AA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22</xdr:row>
          <xdr:rowOff>38100</xdr:rowOff>
        </xdr:from>
        <xdr:to>
          <xdr:col>5</xdr:col>
          <xdr:colOff>114300</xdr:colOff>
          <xdr:row>22</xdr:row>
          <xdr:rowOff>152400</xdr:rowOff>
        </xdr:to>
        <xdr:sp macro="" textlink="">
          <xdr:nvSpPr>
            <xdr:cNvPr id="172043" name="Button 11" hidden="1">
              <a:extLst>
                <a:ext uri="{63B3BB69-23CF-44E3-9099-C40C66FF867C}">
                  <a14:compatExt spid="_x0000_s172043"/>
                </a:ext>
                <a:ext uri="{FF2B5EF4-FFF2-40B4-BE49-F238E27FC236}">
                  <a16:creationId xmlns:a16="http://schemas.microsoft.com/office/drawing/2014/main" id="{00000000-0008-0000-0C00-00000BA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Additional Ext. Walls</a:t>
              </a:r>
            </a:p>
            <a:p>
              <a:pPr algn="ctr" rtl="0">
                <a:defRPr sz="1000"/>
              </a:pPr>
              <a:r>
                <a:rPr lang="en-GB" sz="1100" b="0" i="0" u="none" strike="noStrike" baseline="0">
                  <a:solidFill>
                    <a:srgbClr val="000000"/>
                  </a:solidFill>
                  <a:latin typeface="Calibri"/>
                  <a:ea typeface="Calibri"/>
                  <a:cs typeface="Calibri"/>
                </a:rPr>
                <a:t>Additional Ext. Walls Button 193</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0</xdr:col>
      <xdr:colOff>111760</xdr:colOff>
      <xdr:row>0</xdr:row>
      <xdr:rowOff>177800</xdr:rowOff>
    </xdr:from>
    <xdr:to>
      <xdr:col>15</xdr:col>
      <xdr:colOff>101600</xdr:colOff>
      <xdr:row>7</xdr:row>
      <xdr:rowOff>0</xdr:rowOff>
    </xdr:to>
    <xdr:sp macro="" textlink="">
      <xdr:nvSpPr>
        <xdr:cNvPr id="2" name="Rounded Rectangle 1">
          <a:extLst>
            <a:ext uri="{FF2B5EF4-FFF2-40B4-BE49-F238E27FC236}">
              <a16:creationId xmlns:a16="http://schemas.microsoft.com/office/drawing/2014/main" id="{00000000-0008-0000-0D00-000002000000}"/>
            </a:ext>
          </a:extLst>
        </xdr:cNvPr>
        <xdr:cNvSpPr/>
      </xdr:nvSpPr>
      <xdr:spPr>
        <a:xfrm>
          <a:off x="111760" y="177800"/>
          <a:ext cx="14023340" cy="1168400"/>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3" name="Rounded Rectangle 2">
          <a:extLst>
            <a:ext uri="{FF2B5EF4-FFF2-40B4-BE49-F238E27FC236}">
              <a16:creationId xmlns:a16="http://schemas.microsoft.com/office/drawing/2014/main" id="{00000000-0008-0000-0D00-000003000000}"/>
            </a:ext>
          </a:extLst>
        </xdr:cNvPr>
        <xdr:cNvSpPr/>
      </xdr:nvSpPr>
      <xdr:spPr>
        <a:xfrm>
          <a:off x="91440" y="1508124"/>
          <a:ext cx="14052126" cy="51923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15240</xdr:colOff>
          <xdr:row>8</xdr:row>
          <xdr:rowOff>15240</xdr:rowOff>
        </xdr:from>
        <xdr:to>
          <xdr:col>4</xdr:col>
          <xdr:colOff>723900</xdr:colOff>
          <xdr:row>8</xdr:row>
          <xdr:rowOff>152400</xdr:rowOff>
        </xdr:to>
        <xdr:sp macro="" textlink="">
          <xdr:nvSpPr>
            <xdr:cNvPr id="173057" name="Button 1" hidden="1">
              <a:extLst>
                <a:ext uri="{63B3BB69-23CF-44E3-9099-C40C66FF867C}">
                  <a14:compatExt spid="_x0000_s173057"/>
                </a:ext>
                <a:ext uri="{FF2B5EF4-FFF2-40B4-BE49-F238E27FC236}">
                  <a16:creationId xmlns:a16="http://schemas.microsoft.com/office/drawing/2014/main" id="{00000000-0008-0000-0D00-000001A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15240</xdr:rowOff>
        </xdr:from>
        <xdr:to>
          <xdr:col>4</xdr:col>
          <xdr:colOff>723900</xdr:colOff>
          <xdr:row>36</xdr:row>
          <xdr:rowOff>152400</xdr:rowOff>
        </xdr:to>
        <xdr:sp macro="" textlink="">
          <xdr:nvSpPr>
            <xdr:cNvPr id="173058" name="Button 2" hidden="1">
              <a:extLst>
                <a:ext uri="{63B3BB69-23CF-44E3-9099-C40C66FF867C}">
                  <a14:compatExt spid="_x0000_s173058"/>
                </a:ext>
                <a:ext uri="{FF2B5EF4-FFF2-40B4-BE49-F238E27FC236}">
                  <a16:creationId xmlns:a16="http://schemas.microsoft.com/office/drawing/2014/main" id="{00000000-0008-0000-0D00-000002A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36</xdr:row>
          <xdr:rowOff>15240</xdr:rowOff>
        </xdr:from>
        <xdr:to>
          <xdr:col>6</xdr:col>
          <xdr:colOff>723900</xdr:colOff>
          <xdr:row>36</xdr:row>
          <xdr:rowOff>152400</xdr:rowOff>
        </xdr:to>
        <xdr:sp macro="" textlink="">
          <xdr:nvSpPr>
            <xdr:cNvPr id="173059" name="Button 3" hidden="1">
              <a:extLst>
                <a:ext uri="{63B3BB69-23CF-44E3-9099-C40C66FF867C}">
                  <a14:compatExt spid="_x0000_s173059"/>
                </a:ext>
                <a:ext uri="{FF2B5EF4-FFF2-40B4-BE49-F238E27FC236}">
                  <a16:creationId xmlns:a16="http://schemas.microsoft.com/office/drawing/2014/main" id="{00000000-0008-0000-0D00-000003A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49</xdr:row>
          <xdr:rowOff>22860</xdr:rowOff>
        </xdr:from>
        <xdr:to>
          <xdr:col>4</xdr:col>
          <xdr:colOff>723900</xdr:colOff>
          <xdr:row>49</xdr:row>
          <xdr:rowOff>152400</xdr:rowOff>
        </xdr:to>
        <xdr:sp macro="" textlink="">
          <xdr:nvSpPr>
            <xdr:cNvPr id="173060" name="Button 4" hidden="1">
              <a:extLst>
                <a:ext uri="{63B3BB69-23CF-44E3-9099-C40C66FF867C}">
                  <a14:compatExt spid="_x0000_s173060"/>
                </a:ext>
                <a:ext uri="{FF2B5EF4-FFF2-40B4-BE49-F238E27FC236}">
                  <a16:creationId xmlns:a16="http://schemas.microsoft.com/office/drawing/2014/main" id="{00000000-0008-0000-0D00-000004A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891540</xdr:colOff>
          <xdr:row>32</xdr:row>
          <xdr:rowOff>38100</xdr:rowOff>
        </xdr:from>
        <xdr:to>
          <xdr:col>4</xdr:col>
          <xdr:colOff>708660</xdr:colOff>
          <xdr:row>33</xdr:row>
          <xdr:rowOff>0</xdr:rowOff>
        </xdr:to>
        <xdr:sp macro="" textlink="">
          <xdr:nvSpPr>
            <xdr:cNvPr id="173061" name="Button 5" hidden="1">
              <a:extLst>
                <a:ext uri="{63B3BB69-23CF-44E3-9099-C40C66FF867C}">
                  <a14:compatExt spid="_x0000_s173061"/>
                </a:ext>
                <a:ext uri="{FF2B5EF4-FFF2-40B4-BE49-F238E27FC236}">
                  <a16:creationId xmlns:a16="http://schemas.microsoft.com/office/drawing/2014/main" id="{00000000-0008-0000-0D00-000005A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54</xdr:row>
          <xdr:rowOff>22860</xdr:rowOff>
        </xdr:from>
        <xdr:to>
          <xdr:col>4</xdr:col>
          <xdr:colOff>723900</xdr:colOff>
          <xdr:row>55</xdr:row>
          <xdr:rowOff>15240</xdr:rowOff>
        </xdr:to>
        <xdr:sp macro="" textlink="">
          <xdr:nvSpPr>
            <xdr:cNvPr id="173062" name="Button 6" hidden="1">
              <a:extLst>
                <a:ext uri="{63B3BB69-23CF-44E3-9099-C40C66FF867C}">
                  <a14:compatExt spid="_x0000_s173062"/>
                </a:ext>
                <a:ext uri="{FF2B5EF4-FFF2-40B4-BE49-F238E27FC236}">
                  <a16:creationId xmlns:a16="http://schemas.microsoft.com/office/drawing/2014/main" id="{00000000-0008-0000-0D00-000006A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xdr:colOff>
          <xdr:row>54</xdr:row>
          <xdr:rowOff>22860</xdr:rowOff>
        </xdr:from>
        <xdr:to>
          <xdr:col>6</xdr:col>
          <xdr:colOff>708660</xdr:colOff>
          <xdr:row>54</xdr:row>
          <xdr:rowOff>152400</xdr:rowOff>
        </xdr:to>
        <xdr:sp macro="" textlink="">
          <xdr:nvSpPr>
            <xdr:cNvPr id="173063" name="Button 7" hidden="1">
              <a:extLst>
                <a:ext uri="{63B3BB69-23CF-44E3-9099-C40C66FF867C}">
                  <a14:compatExt spid="_x0000_s173063"/>
                </a:ext>
                <a:ext uri="{FF2B5EF4-FFF2-40B4-BE49-F238E27FC236}">
                  <a16:creationId xmlns:a16="http://schemas.microsoft.com/office/drawing/2014/main" id="{00000000-0008-0000-0D00-000007A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18</xdr:row>
          <xdr:rowOff>22860</xdr:rowOff>
        </xdr:from>
        <xdr:to>
          <xdr:col>4</xdr:col>
          <xdr:colOff>723900</xdr:colOff>
          <xdr:row>18</xdr:row>
          <xdr:rowOff>152400</xdr:rowOff>
        </xdr:to>
        <xdr:sp macro="" textlink="">
          <xdr:nvSpPr>
            <xdr:cNvPr id="173064" name="Button 8" hidden="1">
              <a:extLst>
                <a:ext uri="{63B3BB69-23CF-44E3-9099-C40C66FF867C}">
                  <a14:compatExt spid="_x0000_s173064"/>
                </a:ext>
                <a:ext uri="{FF2B5EF4-FFF2-40B4-BE49-F238E27FC236}">
                  <a16:creationId xmlns:a16="http://schemas.microsoft.com/office/drawing/2014/main" id="{00000000-0008-0000-0D00-000008A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22860</xdr:rowOff>
        </xdr:from>
        <xdr:to>
          <xdr:col>3</xdr:col>
          <xdr:colOff>800100</xdr:colOff>
          <xdr:row>33</xdr:row>
          <xdr:rowOff>0</xdr:rowOff>
        </xdr:to>
        <xdr:sp macro="" textlink="">
          <xdr:nvSpPr>
            <xdr:cNvPr id="173065" name="Button 9" hidden="1">
              <a:extLst>
                <a:ext uri="{63B3BB69-23CF-44E3-9099-C40C66FF867C}">
                  <a14:compatExt spid="_x0000_s173065"/>
                </a:ext>
                <a:ext uri="{FF2B5EF4-FFF2-40B4-BE49-F238E27FC236}">
                  <a16:creationId xmlns:a16="http://schemas.microsoft.com/office/drawing/2014/main" id="{00000000-0008-0000-0D00-000009A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173066" name="Button 10" hidden="1">
              <a:extLst>
                <a:ext uri="{63B3BB69-23CF-44E3-9099-C40C66FF867C}">
                  <a14:compatExt spid="_x0000_s173066"/>
                </a:ext>
                <a:ext uri="{FF2B5EF4-FFF2-40B4-BE49-F238E27FC236}">
                  <a16:creationId xmlns:a16="http://schemas.microsoft.com/office/drawing/2014/main" id="{00000000-0008-0000-0D00-00000AA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22</xdr:row>
          <xdr:rowOff>38100</xdr:rowOff>
        </xdr:from>
        <xdr:to>
          <xdr:col>5</xdr:col>
          <xdr:colOff>114300</xdr:colOff>
          <xdr:row>22</xdr:row>
          <xdr:rowOff>152400</xdr:rowOff>
        </xdr:to>
        <xdr:sp macro="" textlink="">
          <xdr:nvSpPr>
            <xdr:cNvPr id="173067" name="Button 11" hidden="1">
              <a:extLst>
                <a:ext uri="{63B3BB69-23CF-44E3-9099-C40C66FF867C}">
                  <a14:compatExt spid="_x0000_s173067"/>
                </a:ext>
                <a:ext uri="{FF2B5EF4-FFF2-40B4-BE49-F238E27FC236}">
                  <a16:creationId xmlns:a16="http://schemas.microsoft.com/office/drawing/2014/main" id="{00000000-0008-0000-0D00-00000BA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Additional Ext. Walls</a:t>
              </a:r>
            </a:p>
            <a:p>
              <a:pPr algn="ctr" rtl="0">
                <a:defRPr sz="1000"/>
              </a:pPr>
              <a:r>
                <a:rPr lang="en-GB" sz="1100" b="0" i="0" u="none" strike="noStrike" baseline="0">
                  <a:solidFill>
                    <a:srgbClr val="000000"/>
                  </a:solidFill>
                  <a:latin typeface="Calibri"/>
                  <a:ea typeface="Calibri"/>
                  <a:cs typeface="Calibri"/>
                </a:rPr>
                <a:t>Additional Ext. Walls Button 193</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0</xdr:col>
      <xdr:colOff>111760</xdr:colOff>
      <xdr:row>0</xdr:row>
      <xdr:rowOff>177800</xdr:rowOff>
    </xdr:from>
    <xdr:to>
      <xdr:col>15</xdr:col>
      <xdr:colOff>101600</xdr:colOff>
      <xdr:row>7</xdr:row>
      <xdr:rowOff>0</xdr:rowOff>
    </xdr:to>
    <xdr:sp macro="" textlink="">
      <xdr:nvSpPr>
        <xdr:cNvPr id="2" name="Rounded Rectangle 1">
          <a:extLst>
            <a:ext uri="{FF2B5EF4-FFF2-40B4-BE49-F238E27FC236}">
              <a16:creationId xmlns:a16="http://schemas.microsoft.com/office/drawing/2014/main" id="{00000000-0008-0000-0E00-000002000000}"/>
            </a:ext>
          </a:extLst>
        </xdr:cNvPr>
        <xdr:cNvSpPr/>
      </xdr:nvSpPr>
      <xdr:spPr>
        <a:xfrm>
          <a:off x="111760" y="177800"/>
          <a:ext cx="14023340" cy="1168400"/>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3" name="Rounded Rectangle 2">
          <a:extLst>
            <a:ext uri="{FF2B5EF4-FFF2-40B4-BE49-F238E27FC236}">
              <a16:creationId xmlns:a16="http://schemas.microsoft.com/office/drawing/2014/main" id="{00000000-0008-0000-0E00-000003000000}"/>
            </a:ext>
          </a:extLst>
        </xdr:cNvPr>
        <xdr:cNvSpPr/>
      </xdr:nvSpPr>
      <xdr:spPr>
        <a:xfrm>
          <a:off x="91440" y="1508124"/>
          <a:ext cx="14052126" cy="51923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15240</xdr:colOff>
          <xdr:row>8</xdr:row>
          <xdr:rowOff>15240</xdr:rowOff>
        </xdr:from>
        <xdr:to>
          <xdr:col>4</xdr:col>
          <xdr:colOff>723900</xdr:colOff>
          <xdr:row>8</xdr:row>
          <xdr:rowOff>152400</xdr:rowOff>
        </xdr:to>
        <xdr:sp macro="" textlink="">
          <xdr:nvSpPr>
            <xdr:cNvPr id="174081" name="Button 1" hidden="1">
              <a:extLst>
                <a:ext uri="{63B3BB69-23CF-44E3-9099-C40C66FF867C}">
                  <a14:compatExt spid="_x0000_s174081"/>
                </a:ext>
                <a:ext uri="{FF2B5EF4-FFF2-40B4-BE49-F238E27FC236}">
                  <a16:creationId xmlns:a16="http://schemas.microsoft.com/office/drawing/2014/main" id="{00000000-0008-0000-0E00-000001A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15240</xdr:rowOff>
        </xdr:from>
        <xdr:to>
          <xdr:col>4</xdr:col>
          <xdr:colOff>723900</xdr:colOff>
          <xdr:row>36</xdr:row>
          <xdr:rowOff>152400</xdr:rowOff>
        </xdr:to>
        <xdr:sp macro="" textlink="">
          <xdr:nvSpPr>
            <xdr:cNvPr id="174082" name="Button 2" hidden="1">
              <a:extLst>
                <a:ext uri="{63B3BB69-23CF-44E3-9099-C40C66FF867C}">
                  <a14:compatExt spid="_x0000_s174082"/>
                </a:ext>
                <a:ext uri="{FF2B5EF4-FFF2-40B4-BE49-F238E27FC236}">
                  <a16:creationId xmlns:a16="http://schemas.microsoft.com/office/drawing/2014/main" id="{00000000-0008-0000-0E00-000002A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36</xdr:row>
          <xdr:rowOff>15240</xdr:rowOff>
        </xdr:from>
        <xdr:to>
          <xdr:col>6</xdr:col>
          <xdr:colOff>723900</xdr:colOff>
          <xdr:row>36</xdr:row>
          <xdr:rowOff>152400</xdr:rowOff>
        </xdr:to>
        <xdr:sp macro="" textlink="">
          <xdr:nvSpPr>
            <xdr:cNvPr id="174083" name="Button 3" hidden="1">
              <a:extLst>
                <a:ext uri="{63B3BB69-23CF-44E3-9099-C40C66FF867C}">
                  <a14:compatExt spid="_x0000_s174083"/>
                </a:ext>
                <a:ext uri="{FF2B5EF4-FFF2-40B4-BE49-F238E27FC236}">
                  <a16:creationId xmlns:a16="http://schemas.microsoft.com/office/drawing/2014/main" id="{00000000-0008-0000-0E00-000003A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49</xdr:row>
          <xdr:rowOff>22860</xdr:rowOff>
        </xdr:from>
        <xdr:to>
          <xdr:col>4</xdr:col>
          <xdr:colOff>723900</xdr:colOff>
          <xdr:row>49</xdr:row>
          <xdr:rowOff>152400</xdr:rowOff>
        </xdr:to>
        <xdr:sp macro="" textlink="">
          <xdr:nvSpPr>
            <xdr:cNvPr id="174084" name="Button 4" hidden="1">
              <a:extLst>
                <a:ext uri="{63B3BB69-23CF-44E3-9099-C40C66FF867C}">
                  <a14:compatExt spid="_x0000_s174084"/>
                </a:ext>
                <a:ext uri="{FF2B5EF4-FFF2-40B4-BE49-F238E27FC236}">
                  <a16:creationId xmlns:a16="http://schemas.microsoft.com/office/drawing/2014/main" id="{00000000-0008-0000-0E00-000004A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891540</xdr:colOff>
          <xdr:row>32</xdr:row>
          <xdr:rowOff>38100</xdr:rowOff>
        </xdr:from>
        <xdr:to>
          <xdr:col>4</xdr:col>
          <xdr:colOff>708660</xdr:colOff>
          <xdr:row>33</xdr:row>
          <xdr:rowOff>0</xdr:rowOff>
        </xdr:to>
        <xdr:sp macro="" textlink="">
          <xdr:nvSpPr>
            <xdr:cNvPr id="174085" name="Button 5" hidden="1">
              <a:extLst>
                <a:ext uri="{63B3BB69-23CF-44E3-9099-C40C66FF867C}">
                  <a14:compatExt spid="_x0000_s174085"/>
                </a:ext>
                <a:ext uri="{FF2B5EF4-FFF2-40B4-BE49-F238E27FC236}">
                  <a16:creationId xmlns:a16="http://schemas.microsoft.com/office/drawing/2014/main" id="{00000000-0008-0000-0E00-000005A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54</xdr:row>
          <xdr:rowOff>22860</xdr:rowOff>
        </xdr:from>
        <xdr:to>
          <xdr:col>4</xdr:col>
          <xdr:colOff>723900</xdr:colOff>
          <xdr:row>55</xdr:row>
          <xdr:rowOff>15240</xdr:rowOff>
        </xdr:to>
        <xdr:sp macro="" textlink="">
          <xdr:nvSpPr>
            <xdr:cNvPr id="174086" name="Button 6" hidden="1">
              <a:extLst>
                <a:ext uri="{63B3BB69-23CF-44E3-9099-C40C66FF867C}">
                  <a14:compatExt spid="_x0000_s174086"/>
                </a:ext>
                <a:ext uri="{FF2B5EF4-FFF2-40B4-BE49-F238E27FC236}">
                  <a16:creationId xmlns:a16="http://schemas.microsoft.com/office/drawing/2014/main" id="{00000000-0008-0000-0E00-000006A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xdr:colOff>
          <xdr:row>54</xdr:row>
          <xdr:rowOff>22860</xdr:rowOff>
        </xdr:from>
        <xdr:to>
          <xdr:col>6</xdr:col>
          <xdr:colOff>708660</xdr:colOff>
          <xdr:row>54</xdr:row>
          <xdr:rowOff>152400</xdr:rowOff>
        </xdr:to>
        <xdr:sp macro="" textlink="">
          <xdr:nvSpPr>
            <xdr:cNvPr id="174087" name="Button 7" hidden="1">
              <a:extLst>
                <a:ext uri="{63B3BB69-23CF-44E3-9099-C40C66FF867C}">
                  <a14:compatExt spid="_x0000_s174087"/>
                </a:ext>
                <a:ext uri="{FF2B5EF4-FFF2-40B4-BE49-F238E27FC236}">
                  <a16:creationId xmlns:a16="http://schemas.microsoft.com/office/drawing/2014/main" id="{00000000-0008-0000-0E00-000007A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18</xdr:row>
          <xdr:rowOff>22860</xdr:rowOff>
        </xdr:from>
        <xdr:to>
          <xdr:col>4</xdr:col>
          <xdr:colOff>723900</xdr:colOff>
          <xdr:row>18</xdr:row>
          <xdr:rowOff>152400</xdr:rowOff>
        </xdr:to>
        <xdr:sp macro="" textlink="">
          <xdr:nvSpPr>
            <xdr:cNvPr id="174088" name="Button 8" hidden="1">
              <a:extLst>
                <a:ext uri="{63B3BB69-23CF-44E3-9099-C40C66FF867C}">
                  <a14:compatExt spid="_x0000_s174088"/>
                </a:ext>
                <a:ext uri="{FF2B5EF4-FFF2-40B4-BE49-F238E27FC236}">
                  <a16:creationId xmlns:a16="http://schemas.microsoft.com/office/drawing/2014/main" id="{00000000-0008-0000-0E00-000008A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22860</xdr:rowOff>
        </xdr:from>
        <xdr:to>
          <xdr:col>3</xdr:col>
          <xdr:colOff>800100</xdr:colOff>
          <xdr:row>33</xdr:row>
          <xdr:rowOff>0</xdr:rowOff>
        </xdr:to>
        <xdr:sp macro="" textlink="">
          <xdr:nvSpPr>
            <xdr:cNvPr id="174089" name="Button 9" hidden="1">
              <a:extLst>
                <a:ext uri="{63B3BB69-23CF-44E3-9099-C40C66FF867C}">
                  <a14:compatExt spid="_x0000_s174089"/>
                </a:ext>
                <a:ext uri="{FF2B5EF4-FFF2-40B4-BE49-F238E27FC236}">
                  <a16:creationId xmlns:a16="http://schemas.microsoft.com/office/drawing/2014/main" id="{00000000-0008-0000-0E00-000009A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174090" name="Button 10" hidden="1">
              <a:extLst>
                <a:ext uri="{63B3BB69-23CF-44E3-9099-C40C66FF867C}">
                  <a14:compatExt spid="_x0000_s174090"/>
                </a:ext>
                <a:ext uri="{FF2B5EF4-FFF2-40B4-BE49-F238E27FC236}">
                  <a16:creationId xmlns:a16="http://schemas.microsoft.com/office/drawing/2014/main" id="{00000000-0008-0000-0E00-00000AA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22</xdr:row>
          <xdr:rowOff>38100</xdr:rowOff>
        </xdr:from>
        <xdr:to>
          <xdr:col>5</xdr:col>
          <xdr:colOff>114300</xdr:colOff>
          <xdr:row>22</xdr:row>
          <xdr:rowOff>152400</xdr:rowOff>
        </xdr:to>
        <xdr:sp macro="" textlink="">
          <xdr:nvSpPr>
            <xdr:cNvPr id="174091" name="Button 11" hidden="1">
              <a:extLst>
                <a:ext uri="{63B3BB69-23CF-44E3-9099-C40C66FF867C}">
                  <a14:compatExt spid="_x0000_s174091"/>
                </a:ext>
                <a:ext uri="{FF2B5EF4-FFF2-40B4-BE49-F238E27FC236}">
                  <a16:creationId xmlns:a16="http://schemas.microsoft.com/office/drawing/2014/main" id="{00000000-0008-0000-0E00-00000BA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Additional Ext. Walls</a:t>
              </a:r>
            </a:p>
            <a:p>
              <a:pPr algn="ctr" rtl="0">
                <a:defRPr sz="1000"/>
              </a:pPr>
              <a:r>
                <a:rPr lang="en-GB" sz="1100" b="0" i="0" u="none" strike="noStrike" baseline="0">
                  <a:solidFill>
                    <a:srgbClr val="000000"/>
                  </a:solidFill>
                  <a:latin typeface="Calibri"/>
                  <a:ea typeface="Calibri"/>
                  <a:cs typeface="Calibri"/>
                </a:rPr>
                <a:t>Additional Ext. Walls Button 193</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0</xdr:col>
      <xdr:colOff>111760</xdr:colOff>
      <xdr:row>0</xdr:row>
      <xdr:rowOff>177800</xdr:rowOff>
    </xdr:from>
    <xdr:to>
      <xdr:col>15</xdr:col>
      <xdr:colOff>101600</xdr:colOff>
      <xdr:row>7</xdr:row>
      <xdr:rowOff>0</xdr:rowOff>
    </xdr:to>
    <xdr:sp macro="" textlink="">
      <xdr:nvSpPr>
        <xdr:cNvPr id="2" name="Rounded Rectangle 1">
          <a:extLst>
            <a:ext uri="{FF2B5EF4-FFF2-40B4-BE49-F238E27FC236}">
              <a16:creationId xmlns:a16="http://schemas.microsoft.com/office/drawing/2014/main" id="{00000000-0008-0000-0F00-000002000000}"/>
            </a:ext>
          </a:extLst>
        </xdr:cNvPr>
        <xdr:cNvSpPr/>
      </xdr:nvSpPr>
      <xdr:spPr>
        <a:xfrm>
          <a:off x="111760" y="177800"/>
          <a:ext cx="14023340" cy="1168400"/>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3" name="Rounded Rectangle 2">
          <a:extLst>
            <a:ext uri="{FF2B5EF4-FFF2-40B4-BE49-F238E27FC236}">
              <a16:creationId xmlns:a16="http://schemas.microsoft.com/office/drawing/2014/main" id="{00000000-0008-0000-0F00-000003000000}"/>
            </a:ext>
          </a:extLst>
        </xdr:cNvPr>
        <xdr:cNvSpPr/>
      </xdr:nvSpPr>
      <xdr:spPr>
        <a:xfrm>
          <a:off x="91440" y="1508124"/>
          <a:ext cx="14052126" cy="51923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15240</xdr:colOff>
          <xdr:row>8</xdr:row>
          <xdr:rowOff>15240</xdr:rowOff>
        </xdr:from>
        <xdr:to>
          <xdr:col>4</xdr:col>
          <xdr:colOff>723900</xdr:colOff>
          <xdr:row>8</xdr:row>
          <xdr:rowOff>152400</xdr:rowOff>
        </xdr:to>
        <xdr:sp macro="" textlink="">
          <xdr:nvSpPr>
            <xdr:cNvPr id="162817" name="Button 1" hidden="1">
              <a:extLst>
                <a:ext uri="{63B3BB69-23CF-44E3-9099-C40C66FF867C}">
                  <a14:compatExt spid="_x0000_s162817"/>
                </a:ext>
                <a:ext uri="{FF2B5EF4-FFF2-40B4-BE49-F238E27FC236}">
                  <a16:creationId xmlns:a16="http://schemas.microsoft.com/office/drawing/2014/main" id="{00000000-0008-0000-0F00-0000017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15240</xdr:rowOff>
        </xdr:from>
        <xdr:to>
          <xdr:col>4</xdr:col>
          <xdr:colOff>723900</xdr:colOff>
          <xdr:row>36</xdr:row>
          <xdr:rowOff>152400</xdr:rowOff>
        </xdr:to>
        <xdr:sp macro="" textlink="">
          <xdr:nvSpPr>
            <xdr:cNvPr id="162818" name="Button 2" hidden="1">
              <a:extLst>
                <a:ext uri="{63B3BB69-23CF-44E3-9099-C40C66FF867C}">
                  <a14:compatExt spid="_x0000_s162818"/>
                </a:ext>
                <a:ext uri="{FF2B5EF4-FFF2-40B4-BE49-F238E27FC236}">
                  <a16:creationId xmlns:a16="http://schemas.microsoft.com/office/drawing/2014/main" id="{00000000-0008-0000-0F00-0000027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36</xdr:row>
          <xdr:rowOff>15240</xdr:rowOff>
        </xdr:from>
        <xdr:to>
          <xdr:col>6</xdr:col>
          <xdr:colOff>723900</xdr:colOff>
          <xdr:row>36</xdr:row>
          <xdr:rowOff>152400</xdr:rowOff>
        </xdr:to>
        <xdr:sp macro="" textlink="">
          <xdr:nvSpPr>
            <xdr:cNvPr id="162819" name="Button 3" hidden="1">
              <a:extLst>
                <a:ext uri="{63B3BB69-23CF-44E3-9099-C40C66FF867C}">
                  <a14:compatExt spid="_x0000_s162819"/>
                </a:ext>
                <a:ext uri="{FF2B5EF4-FFF2-40B4-BE49-F238E27FC236}">
                  <a16:creationId xmlns:a16="http://schemas.microsoft.com/office/drawing/2014/main" id="{00000000-0008-0000-0F00-0000037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49</xdr:row>
          <xdr:rowOff>22860</xdr:rowOff>
        </xdr:from>
        <xdr:to>
          <xdr:col>4</xdr:col>
          <xdr:colOff>723900</xdr:colOff>
          <xdr:row>49</xdr:row>
          <xdr:rowOff>152400</xdr:rowOff>
        </xdr:to>
        <xdr:sp macro="" textlink="">
          <xdr:nvSpPr>
            <xdr:cNvPr id="162820" name="Button 4" hidden="1">
              <a:extLst>
                <a:ext uri="{63B3BB69-23CF-44E3-9099-C40C66FF867C}">
                  <a14:compatExt spid="_x0000_s162820"/>
                </a:ext>
                <a:ext uri="{FF2B5EF4-FFF2-40B4-BE49-F238E27FC236}">
                  <a16:creationId xmlns:a16="http://schemas.microsoft.com/office/drawing/2014/main" id="{00000000-0008-0000-0F00-0000047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891540</xdr:colOff>
          <xdr:row>32</xdr:row>
          <xdr:rowOff>38100</xdr:rowOff>
        </xdr:from>
        <xdr:to>
          <xdr:col>4</xdr:col>
          <xdr:colOff>708660</xdr:colOff>
          <xdr:row>33</xdr:row>
          <xdr:rowOff>0</xdr:rowOff>
        </xdr:to>
        <xdr:sp macro="" textlink="">
          <xdr:nvSpPr>
            <xdr:cNvPr id="162821" name="Button 5" hidden="1">
              <a:extLst>
                <a:ext uri="{63B3BB69-23CF-44E3-9099-C40C66FF867C}">
                  <a14:compatExt spid="_x0000_s162821"/>
                </a:ext>
                <a:ext uri="{FF2B5EF4-FFF2-40B4-BE49-F238E27FC236}">
                  <a16:creationId xmlns:a16="http://schemas.microsoft.com/office/drawing/2014/main" id="{00000000-0008-0000-0F00-0000057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54</xdr:row>
          <xdr:rowOff>22860</xdr:rowOff>
        </xdr:from>
        <xdr:to>
          <xdr:col>4</xdr:col>
          <xdr:colOff>723900</xdr:colOff>
          <xdr:row>55</xdr:row>
          <xdr:rowOff>15240</xdr:rowOff>
        </xdr:to>
        <xdr:sp macro="" textlink="">
          <xdr:nvSpPr>
            <xdr:cNvPr id="162822" name="Button 6" hidden="1">
              <a:extLst>
                <a:ext uri="{63B3BB69-23CF-44E3-9099-C40C66FF867C}">
                  <a14:compatExt spid="_x0000_s162822"/>
                </a:ext>
                <a:ext uri="{FF2B5EF4-FFF2-40B4-BE49-F238E27FC236}">
                  <a16:creationId xmlns:a16="http://schemas.microsoft.com/office/drawing/2014/main" id="{00000000-0008-0000-0F00-0000067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xdr:colOff>
          <xdr:row>54</xdr:row>
          <xdr:rowOff>22860</xdr:rowOff>
        </xdr:from>
        <xdr:to>
          <xdr:col>6</xdr:col>
          <xdr:colOff>708660</xdr:colOff>
          <xdr:row>54</xdr:row>
          <xdr:rowOff>152400</xdr:rowOff>
        </xdr:to>
        <xdr:sp macro="" textlink="">
          <xdr:nvSpPr>
            <xdr:cNvPr id="162823" name="Button 7" hidden="1">
              <a:extLst>
                <a:ext uri="{63B3BB69-23CF-44E3-9099-C40C66FF867C}">
                  <a14:compatExt spid="_x0000_s162823"/>
                </a:ext>
                <a:ext uri="{FF2B5EF4-FFF2-40B4-BE49-F238E27FC236}">
                  <a16:creationId xmlns:a16="http://schemas.microsoft.com/office/drawing/2014/main" id="{00000000-0008-0000-0F00-0000077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18</xdr:row>
          <xdr:rowOff>22860</xdr:rowOff>
        </xdr:from>
        <xdr:to>
          <xdr:col>4</xdr:col>
          <xdr:colOff>723900</xdr:colOff>
          <xdr:row>18</xdr:row>
          <xdr:rowOff>152400</xdr:rowOff>
        </xdr:to>
        <xdr:sp macro="" textlink="">
          <xdr:nvSpPr>
            <xdr:cNvPr id="162824" name="Button 8" hidden="1">
              <a:extLst>
                <a:ext uri="{63B3BB69-23CF-44E3-9099-C40C66FF867C}">
                  <a14:compatExt spid="_x0000_s162824"/>
                </a:ext>
                <a:ext uri="{FF2B5EF4-FFF2-40B4-BE49-F238E27FC236}">
                  <a16:creationId xmlns:a16="http://schemas.microsoft.com/office/drawing/2014/main" id="{00000000-0008-0000-0F00-0000087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22860</xdr:rowOff>
        </xdr:from>
        <xdr:to>
          <xdr:col>3</xdr:col>
          <xdr:colOff>800100</xdr:colOff>
          <xdr:row>33</xdr:row>
          <xdr:rowOff>0</xdr:rowOff>
        </xdr:to>
        <xdr:sp macro="" textlink="">
          <xdr:nvSpPr>
            <xdr:cNvPr id="162825" name="Button 9" hidden="1">
              <a:extLst>
                <a:ext uri="{63B3BB69-23CF-44E3-9099-C40C66FF867C}">
                  <a14:compatExt spid="_x0000_s162825"/>
                </a:ext>
                <a:ext uri="{FF2B5EF4-FFF2-40B4-BE49-F238E27FC236}">
                  <a16:creationId xmlns:a16="http://schemas.microsoft.com/office/drawing/2014/main" id="{00000000-0008-0000-0F00-0000097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162826" name="Button 10" hidden="1">
              <a:extLst>
                <a:ext uri="{63B3BB69-23CF-44E3-9099-C40C66FF867C}">
                  <a14:compatExt spid="_x0000_s162826"/>
                </a:ext>
                <a:ext uri="{FF2B5EF4-FFF2-40B4-BE49-F238E27FC236}">
                  <a16:creationId xmlns:a16="http://schemas.microsoft.com/office/drawing/2014/main" id="{00000000-0008-0000-0F00-00000A7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22</xdr:row>
          <xdr:rowOff>38100</xdr:rowOff>
        </xdr:from>
        <xdr:to>
          <xdr:col>5</xdr:col>
          <xdr:colOff>114300</xdr:colOff>
          <xdr:row>22</xdr:row>
          <xdr:rowOff>152400</xdr:rowOff>
        </xdr:to>
        <xdr:sp macro="" textlink="">
          <xdr:nvSpPr>
            <xdr:cNvPr id="162827" name="Button 11" hidden="1">
              <a:extLst>
                <a:ext uri="{63B3BB69-23CF-44E3-9099-C40C66FF867C}">
                  <a14:compatExt spid="_x0000_s162827"/>
                </a:ext>
                <a:ext uri="{FF2B5EF4-FFF2-40B4-BE49-F238E27FC236}">
                  <a16:creationId xmlns:a16="http://schemas.microsoft.com/office/drawing/2014/main" id="{00000000-0008-0000-0F00-00000B7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Additional Ext. Walls</a:t>
              </a:r>
            </a:p>
            <a:p>
              <a:pPr algn="ctr" rtl="0">
                <a:defRPr sz="1000"/>
              </a:pPr>
              <a:r>
                <a:rPr lang="en-GB" sz="1100" b="0" i="0" u="none" strike="noStrike" baseline="0">
                  <a:solidFill>
                    <a:srgbClr val="000000"/>
                  </a:solidFill>
                  <a:latin typeface="Calibri"/>
                  <a:ea typeface="Calibri"/>
                  <a:cs typeface="Calibri"/>
                </a:rPr>
                <a:t>Additional Ext. Walls Button 193</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0</xdr:col>
      <xdr:colOff>111760</xdr:colOff>
      <xdr:row>0</xdr:row>
      <xdr:rowOff>177800</xdr:rowOff>
    </xdr:from>
    <xdr:to>
      <xdr:col>15</xdr:col>
      <xdr:colOff>101600</xdr:colOff>
      <xdr:row>7</xdr:row>
      <xdr:rowOff>0</xdr:rowOff>
    </xdr:to>
    <xdr:sp macro="" textlink="">
      <xdr:nvSpPr>
        <xdr:cNvPr id="2" name="Rounded Rectangle 1">
          <a:extLst>
            <a:ext uri="{FF2B5EF4-FFF2-40B4-BE49-F238E27FC236}">
              <a16:creationId xmlns:a16="http://schemas.microsoft.com/office/drawing/2014/main" id="{00000000-0008-0000-1000-000002000000}"/>
            </a:ext>
          </a:extLst>
        </xdr:cNvPr>
        <xdr:cNvSpPr/>
      </xdr:nvSpPr>
      <xdr:spPr>
        <a:xfrm>
          <a:off x="111760" y="177800"/>
          <a:ext cx="14023340" cy="1168400"/>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3" name="Rounded Rectangle 2">
          <a:extLst>
            <a:ext uri="{FF2B5EF4-FFF2-40B4-BE49-F238E27FC236}">
              <a16:creationId xmlns:a16="http://schemas.microsoft.com/office/drawing/2014/main" id="{00000000-0008-0000-1000-000003000000}"/>
            </a:ext>
          </a:extLst>
        </xdr:cNvPr>
        <xdr:cNvSpPr/>
      </xdr:nvSpPr>
      <xdr:spPr>
        <a:xfrm>
          <a:off x="91440" y="1508124"/>
          <a:ext cx="14052126" cy="51923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15240</xdr:colOff>
          <xdr:row>8</xdr:row>
          <xdr:rowOff>15240</xdr:rowOff>
        </xdr:from>
        <xdr:to>
          <xdr:col>4</xdr:col>
          <xdr:colOff>723900</xdr:colOff>
          <xdr:row>8</xdr:row>
          <xdr:rowOff>152400</xdr:rowOff>
        </xdr:to>
        <xdr:sp macro="" textlink="">
          <xdr:nvSpPr>
            <xdr:cNvPr id="163841" name="Button 1" hidden="1">
              <a:extLst>
                <a:ext uri="{63B3BB69-23CF-44E3-9099-C40C66FF867C}">
                  <a14:compatExt spid="_x0000_s163841"/>
                </a:ext>
                <a:ext uri="{FF2B5EF4-FFF2-40B4-BE49-F238E27FC236}">
                  <a16:creationId xmlns:a16="http://schemas.microsoft.com/office/drawing/2014/main" id="{00000000-0008-0000-1000-0000018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15240</xdr:rowOff>
        </xdr:from>
        <xdr:to>
          <xdr:col>4</xdr:col>
          <xdr:colOff>723900</xdr:colOff>
          <xdr:row>36</xdr:row>
          <xdr:rowOff>152400</xdr:rowOff>
        </xdr:to>
        <xdr:sp macro="" textlink="">
          <xdr:nvSpPr>
            <xdr:cNvPr id="163842" name="Button 2" hidden="1">
              <a:extLst>
                <a:ext uri="{63B3BB69-23CF-44E3-9099-C40C66FF867C}">
                  <a14:compatExt spid="_x0000_s163842"/>
                </a:ext>
                <a:ext uri="{FF2B5EF4-FFF2-40B4-BE49-F238E27FC236}">
                  <a16:creationId xmlns:a16="http://schemas.microsoft.com/office/drawing/2014/main" id="{00000000-0008-0000-1000-0000028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36</xdr:row>
          <xdr:rowOff>15240</xdr:rowOff>
        </xdr:from>
        <xdr:to>
          <xdr:col>6</xdr:col>
          <xdr:colOff>723900</xdr:colOff>
          <xdr:row>36</xdr:row>
          <xdr:rowOff>152400</xdr:rowOff>
        </xdr:to>
        <xdr:sp macro="" textlink="">
          <xdr:nvSpPr>
            <xdr:cNvPr id="163843" name="Button 3" hidden="1">
              <a:extLst>
                <a:ext uri="{63B3BB69-23CF-44E3-9099-C40C66FF867C}">
                  <a14:compatExt spid="_x0000_s163843"/>
                </a:ext>
                <a:ext uri="{FF2B5EF4-FFF2-40B4-BE49-F238E27FC236}">
                  <a16:creationId xmlns:a16="http://schemas.microsoft.com/office/drawing/2014/main" id="{00000000-0008-0000-1000-0000038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49</xdr:row>
          <xdr:rowOff>22860</xdr:rowOff>
        </xdr:from>
        <xdr:to>
          <xdr:col>4</xdr:col>
          <xdr:colOff>723900</xdr:colOff>
          <xdr:row>49</xdr:row>
          <xdr:rowOff>152400</xdr:rowOff>
        </xdr:to>
        <xdr:sp macro="" textlink="">
          <xdr:nvSpPr>
            <xdr:cNvPr id="163844" name="Button 4" hidden="1">
              <a:extLst>
                <a:ext uri="{63B3BB69-23CF-44E3-9099-C40C66FF867C}">
                  <a14:compatExt spid="_x0000_s163844"/>
                </a:ext>
                <a:ext uri="{FF2B5EF4-FFF2-40B4-BE49-F238E27FC236}">
                  <a16:creationId xmlns:a16="http://schemas.microsoft.com/office/drawing/2014/main" id="{00000000-0008-0000-1000-0000048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891540</xdr:colOff>
          <xdr:row>32</xdr:row>
          <xdr:rowOff>38100</xdr:rowOff>
        </xdr:from>
        <xdr:to>
          <xdr:col>4</xdr:col>
          <xdr:colOff>708660</xdr:colOff>
          <xdr:row>33</xdr:row>
          <xdr:rowOff>0</xdr:rowOff>
        </xdr:to>
        <xdr:sp macro="" textlink="">
          <xdr:nvSpPr>
            <xdr:cNvPr id="163845" name="Button 5" hidden="1">
              <a:extLst>
                <a:ext uri="{63B3BB69-23CF-44E3-9099-C40C66FF867C}">
                  <a14:compatExt spid="_x0000_s163845"/>
                </a:ext>
                <a:ext uri="{FF2B5EF4-FFF2-40B4-BE49-F238E27FC236}">
                  <a16:creationId xmlns:a16="http://schemas.microsoft.com/office/drawing/2014/main" id="{00000000-0008-0000-1000-0000058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54</xdr:row>
          <xdr:rowOff>22860</xdr:rowOff>
        </xdr:from>
        <xdr:to>
          <xdr:col>4</xdr:col>
          <xdr:colOff>723900</xdr:colOff>
          <xdr:row>55</xdr:row>
          <xdr:rowOff>15240</xdr:rowOff>
        </xdr:to>
        <xdr:sp macro="" textlink="">
          <xdr:nvSpPr>
            <xdr:cNvPr id="163846" name="Button 6" hidden="1">
              <a:extLst>
                <a:ext uri="{63B3BB69-23CF-44E3-9099-C40C66FF867C}">
                  <a14:compatExt spid="_x0000_s163846"/>
                </a:ext>
                <a:ext uri="{FF2B5EF4-FFF2-40B4-BE49-F238E27FC236}">
                  <a16:creationId xmlns:a16="http://schemas.microsoft.com/office/drawing/2014/main" id="{00000000-0008-0000-1000-0000068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xdr:colOff>
          <xdr:row>54</xdr:row>
          <xdr:rowOff>22860</xdr:rowOff>
        </xdr:from>
        <xdr:to>
          <xdr:col>6</xdr:col>
          <xdr:colOff>708660</xdr:colOff>
          <xdr:row>54</xdr:row>
          <xdr:rowOff>152400</xdr:rowOff>
        </xdr:to>
        <xdr:sp macro="" textlink="">
          <xdr:nvSpPr>
            <xdr:cNvPr id="163847" name="Button 7" hidden="1">
              <a:extLst>
                <a:ext uri="{63B3BB69-23CF-44E3-9099-C40C66FF867C}">
                  <a14:compatExt spid="_x0000_s163847"/>
                </a:ext>
                <a:ext uri="{FF2B5EF4-FFF2-40B4-BE49-F238E27FC236}">
                  <a16:creationId xmlns:a16="http://schemas.microsoft.com/office/drawing/2014/main" id="{00000000-0008-0000-1000-0000078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18</xdr:row>
          <xdr:rowOff>22860</xdr:rowOff>
        </xdr:from>
        <xdr:to>
          <xdr:col>4</xdr:col>
          <xdr:colOff>723900</xdr:colOff>
          <xdr:row>18</xdr:row>
          <xdr:rowOff>152400</xdr:rowOff>
        </xdr:to>
        <xdr:sp macro="" textlink="">
          <xdr:nvSpPr>
            <xdr:cNvPr id="163848" name="Button 8" hidden="1">
              <a:extLst>
                <a:ext uri="{63B3BB69-23CF-44E3-9099-C40C66FF867C}">
                  <a14:compatExt spid="_x0000_s163848"/>
                </a:ext>
                <a:ext uri="{FF2B5EF4-FFF2-40B4-BE49-F238E27FC236}">
                  <a16:creationId xmlns:a16="http://schemas.microsoft.com/office/drawing/2014/main" id="{00000000-0008-0000-1000-0000088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22860</xdr:rowOff>
        </xdr:from>
        <xdr:to>
          <xdr:col>3</xdr:col>
          <xdr:colOff>800100</xdr:colOff>
          <xdr:row>33</xdr:row>
          <xdr:rowOff>0</xdr:rowOff>
        </xdr:to>
        <xdr:sp macro="" textlink="">
          <xdr:nvSpPr>
            <xdr:cNvPr id="163849" name="Button 9" hidden="1">
              <a:extLst>
                <a:ext uri="{63B3BB69-23CF-44E3-9099-C40C66FF867C}">
                  <a14:compatExt spid="_x0000_s163849"/>
                </a:ext>
                <a:ext uri="{FF2B5EF4-FFF2-40B4-BE49-F238E27FC236}">
                  <a16:creationId xmlns:a16="http://schemas.microsoft.com/office/drawing/2014/main" id="{00000000-0008-0000-1000-0000098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163850" name="Button 10" hidden="1">
              <a:extLst>
                <a:ext uri="{63B3BB69-23CF-44E3-9099-C40C66FF867C}">
                  <a14:compatExt spid="_x0000_s163850"/>
                </a:ext>
                <a:ext uri="{FF2B5EF4-FFF2-40B4-BE49-F238E27FC236}">
                  <a16:creationId xmlns:a16="http://schemas.microsoft.com/office/drawing/2014/main" id="{00000000-0008-0000-1000-00000A8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22</xdr:row>
          <xdr:rowOff>38100</xdr:rowOff>
        </xdr:from>
        <xdr:to>
          <xdr:col>5</xdr:col>
          <xdr:colOff>114300</xdr:colOff>
          <xdr:row>22</xdr:row>
          <xdr:rowOff>152400</xdr:rowOff>
        </xdr:to>
        <xdr:sp macro="" textlink="">
          <xdr:nvSpPr>
            <xdr:cNvPr id="163851" name="Button 11" hidden="1">
              <a:extLst>
                <a:ext uri="{63B3BB69-23CF-44E3-9099-C40C66FF867C}">
                  <a14:compatExt spid="_x0000_s163851"/>
                </a:ext>
                <a:ext uri="{FF2B5EF4-FFF2-40B4-BE49-F238E27FC236}">
                  <a16:creationId xmlns:a16="http://schemas.microsoft.com/office/drawing/2014/main" id="{00000000-0008-0000-1000-00000B8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Additional Ext. Walls</a:t>
              </a:r>
            </a:p>
            <a:p>
              <a:pPr algn="ctr" rtl="0">
                <a:defRPr sz="1000"/>
              </a:pPr>
              <a:r>
                <a:rPr lang="en-GB" sz="1100" b="0" i="0" u="none" strike="noStrike" baseline="0">
                  <a:solidFill>
                    <a:srgbClr val="000000"/>
                  </a:solidFill>
                  <a:latin typeface="Calibri"/>
                  <a:ea typeface="Calibri"/>
                  <a:cs typeface="Calibri"/>
                </a:rPr>
                <a:t>Additional Ext. Walls Button 193</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0</xdr:col>
      <xdr:colOff>111760</xdr:colOff>
      <xdr:row>0</xdr:row>
      <xdr:rowOff>177800</xdr:rowOff>
    </xdr:from>
    <xdr:to>
      <xdr:col>15</xdr:col>
      <xdr:colOff>101600</xdr:colOff>
      <xdr:row>7</xdr:row>
      <xdr:rowOff>0</xdr:rowOff>
    </xdr:to>
    <xdr:sp macro="" textlink="">
      <xdr:nvSpPr>
        <xdr:cNvPr id="2" name="Rounded Rectangle 1">
          <a:extLst>
            <a:ext uri="{FF2B5EF4-FFF2-40B4-BE49-F238E27FC236}">
              <a16:creationId xmlns:a16="http://schemas.microsoft.com/office/drawing/2014/main" id="{00000000-0008-0000-1100-000002000000}"/>
            </a:ext>
          </a:extLst>
        </xdr:cNvPr>
        <xdr:cNvSpPr/>
      </xdr:nvSpPr>
      <xdr:spPr>
        <a:xfrm>
          <a:off x="111760" y="177800"/>
          <a:ext cx="14023340" cy="1168400"/>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3" name="Rounded Rectangle 2">
          <a:extLst>
            <a:ext uri="{FF2B5EF4-FFF2-40B4-BE49-F238E27FC236}">
              <a16:creationId xmlns:a16="http://schemas.microsoft.com/office/drawing/2014/main" id="{00000000-0008-0000-1100-000003000000}"/>
            </a:ext>
          </a:extLst>
        </xdr:cNvPr>
        <xdr:cNvSpPr/>
      </xdr:nvSpPr>
      <xdr:spPr>
        <a:xfrm>
          <a:off x="91440" y="1508124"/>
          <a:ext cx="14052126" cy="51923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15240</xdr:colOff>
          <xdr:row>8</xdr:row>
          <xdr:rowOff>15240</xdr:rowOff>
        </xdr:from>
        <xdr:to>
          <xdr:col>4</xdr:col>
          <xdr:colOff>723900</xdr:colOff>
          <xdr:row>8</xdr:row>
          <xdr:rowOff>152400</xdr:rowOff>
        </xdr:to>
        <xdr:sp macro="" textlink="">
          <xdr:nvSpPr>
            <xdr:cNvPr id="164865" name="Button 1" hidden="1">
              <a:extLst>
                <a:ext uri="{63B3BB69-23CF-44E3-9099-C40C66FF867C}">
                  <a14:compatExt spid="_x0000_s164865"/>
                </a:ext>
                <a:ext uri="{FF2B5EF4-FFF2-40B4-BE49-F238E27FC236}">
                  <a16:creationId xmlns:a16="http://schemas.microsoft.com/office/drawing/2014/main" id="{00000000-0008-0000-1100-0000018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15240</xdr:rowOff>
        </xdr:from>
        <xdr:to>
          <xdr:col>4</xdr:col>
          <xdr:colOff>723900</xdr:colOff>
          <xdr:row>36</xdr:row>
          <xdr:rowOff>152400</xdr:rowOff>
        </xdr:to>
        <xdr:sp macro="" textlink="">
          <xdr:nvSpPr>
            <xdr:cNvPr id="164866" name="Button 2" hidden="1">
              <a:extLst>
                <a:ext uri="{63B3BB69-23CF-44E3-9099-C40C66FF867C}">
                  <a14:compatExt spid="_x0000_s164866"/>
                </a:ext>
                <a:ext uri="{FF2B5EF4-FFF2-40B4-BE49-F238E27FC236}">
                  <a16:creationId xmlns:a16="http://schemas.microsoft.com/office/drawing/2014/main" id="{00000000-0008-0000-1100-0000028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36</xdr:row>
          <xdr:rowOff>15240</xdr:rowOff>
        </xdr:from>
        <xdr:to>
          <xdr:col>6</xdr:col>
          <xdr:colOff>723900</xdr:colOff>
          <xdr:row>36</xdr:row>
          <xdr:rowOff>152400</xdr:rowOff>
        </xdr:to>
        <xdr:sp macro="" textlink="">
          <xdr:nvSpPr>
            <xdr:cNvPr id="164867" name="Button 3" hidden="1">
              <a:extLst>
                <a:ext uri="{63B3BB69-23CF-44E3-9099-C40C66FF867C}">
                  <a14:compatExt spid="_x0000_s164867"/>
                </a:ext>
                <a:ext uri="{FF2B5EF4-FFF2-40B4-BE49-F238E27FC236}">
                  <a16:creationId xmlns:a16="http://schemas.microsoft.com/office/drawing/2014/main" id="{00000000-0008-0000-1100-0000038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49</xdr:row>
          <xdr:rowOff>22860</xdr:rowOff>
        </xdr:from>
        <xdr:to>
          <xdr:col>4</xdr:col>
          <xdr:colOff>723900</xdr:colOff>
          <xdr:row>49</xdr:row>
          <xdr:rowOff>152400</xdr:rowOff>
        </xdr:to>
        <xdr:sp macro="" textlink="">
          <xdr:nvSpPr>
            <xdr:cNvPr id="164868" name="Button 4" hidden="1">
              <a:extLst>
                <a:ext uri="{63B3BB69-23CF-44E3-9099-C40C66FF867C}">
                  <a14:compatExt spid="_x0000_s164868"/>
                </a:ext>
                <a:ext uri="{FF2B5EF4-FFF2-40B4-BE49-F238E27FC236}">
                  <a16:creationId xmlns:a16="http://schemas.microsoft.com/office/drawing/2014/main" id="{00000000-0008-0000-1100-0000048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891540</xdr:colOff>
          <xdr:row>32</xdr:row>
          <xdr:rowOff>38100</xdr:rowOff>
        </xdr:from>
        <xdr:to>
          <xdr:col>4</xdr:col>
          <xdr:colOff>708660</xdr:colOff>
          <xdr:row>33</xdr:row>
          <xdr:rowOff>0</xdr:rowOff>
        </xdr:to>
        <xdr:sp macro="" textlink="">
          <xdr:nvSpPr>
            <xdr:cNvPr id="164869" name="Button 5" hidden="1">
              <a:extLst>
                <a:ext uri="{63B3BB69-23CF-44E3-9099-C40C66FF867C}">
                  <a14:compatExt spid="_x0000_s164869"/>
                </a:ext>
                <a:ext uri="{FF2B5EF4-FFF2-40B4-BE49-F238E27FC236}">
                  <a16:creationId xmlns:a16="http://schemas.microsoft.com/office/drawing/2014/main" id="{00000000-0008-0000-1100-0000058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54</xdr:row>
          <xdr:rowOff>22860</xdr:rowOff>
        </xdr:from>
        <xdr:to>
          <xdr:col>4</xdr:col>
          <xdr:colOff>723900</xdr:colOff>
          <xdr:row>55</xdr:row>
          <xdr:rowOff>15240</xdr:rowOff>
        </xdr:to>
        <xdr:sp macro="" textlink="">
          <xdr:nvSpPr>
            <xdr:cNvPr id="164870" name="Button 6" hidden="1">
              <a:extLst>
                <a:ext uri="{63B3BB69-23CF-44E3-9099-C40C66FF867C}">
                  <a14:compatExt spid="_x0000_s164870"/>
                </a:ext>
                <a:ext uri="{FF2B5EF4-FFF2-40B4-BE49-F238E27FC236}">
                  <a16:creationId xmlns:a16="http://schemas.microsoft.com/office/drawing/2014/main" id="{00000000-0008-0000-1100-0000068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xdr:colOff>
          <xdr:row>54</xdr:row>
          <xdr:rowOff>22860</xdr:rowOff>
        </xdr:from>
        <xdr:to>
          <xdr:col>6</xdr:col>
          <xdr:colOff>708660</xdr:colOff>
          <xdr:row>54</xdr:row>
          <xdr:rowOff>152400</xdr:rowOff>
        </xdr:to>
        <xdr:sp macro="" textlink="">
          <xdr:nvSpPr>
            <xdr:cNvPr id="164871" name="Button 7" hidden="1">
              <a:extLst>
                <a:ext uri="{63B3BB69-23CF-44E3-9099-C40C66FF867C}">
                  <a14:compatExt spid="_x0000_s164871"/>
                </a:ext>
                <a:ext uri="{FF2B5EF4-FFF2-40B4-BE49-F238E27FC236}">
                  <a16:creationId xmlns:a16="http://schemas.microsoft.com/office/drawing/2014/main" id="{00000000-0008-0000-1100-0000078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18</xdr:row>
          <xdr:rowOff>22860</xdr:rowOff>
        </xdr:from>
        <xdr:to>
          <xdr:col>4</xdr:col>
          <xdr:colOff>723900</xdr:colOff>
          <xdr:row>18</xdr:row>
          <xdr:rowOff>152400</xdr:rowOff>
        </xdr:to>
        <xdr:sp macro="" textlink="">
          <xdr:nvSpPr>
            <xdr:cNvPr id="164872" name="Button 8" hidden="1">
              <a:extLst>
                <a:ext uri="{63B3BB69-23CF-44E3-9099-C40C66FF867C}">
                  <a14:compatExt spid="_x0000_s164872"/>
                </a:ext>
                <a:ext uri="{FF2B5EF4-FFF2-40B4-BE49-F238E27FC236}">
                  <a16:creationId xmlns:a16="http://schemas.microsoft.com/office/drawing/2014/main" id="{00000000-0008-0000-1100-0000088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22860</xdr:rowOff>
        </xdr:from>
        <xdr:to>
          <xdr:col>3</xdr:col>
          <xdr:colOff>800100</xdr:colOff>
          <xdr:row>33</xdr:row>
          <xdr:rowOff>0</xdr:rowOff>
        </xdr:to>
        <xdr:sp macro="" textlink="">
          <xdr:nvSpPr>
            <xdr:cNvPr id="164873" name="Button 9" hidden="1">
              <a:extLst>
                <a:ext uri="{63B3BB69-23CF-44E3-9099-C40C66FF867C}">
                  <a14:compatExt spid="_x0000_s164873"/>
                </a:ext>
                <a:ext uri="{FF2B5EF4-FFF2-40B4-BE49-F238E27FC236}">
                  <a16:creationId xmlns:a16="http://schemas.microsoft.com/office/drawing/2014/main" id="{00000000-0008-0000-1100-0000098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164874" name="Button 10" hidden="1">
              <a:extLst>
                <a:ext uri="{63B3BB69-23CF-44E3-9099-C40C66FF867C}">
                  <a14:compatExt spid="_x0000_s164874"/>
                </a:ext>
                <a:ext uri="{FF2B5EF4-FFF2-40B4-BE49-F238E27FC236}">
                  <a16:creationId xmlns:a16="http://schemas.microsoft.com/office/drawing/2014/main" id="{00000000-0008-0000-1100-00000A8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22</xdr:row>
          <xdr:rowOff>38100</xdr:rowOff>
        </xdr:from>
        <xdr:to>
          <xdr:col>5</xdr:col>
          <xdr:colOff>114300</xdr:colOff>
          <xdr:row>22</xdr:row>
          <xdr:rowOff>152400</xdr:rowOff>
        </xdr:to>
        <xdr:sp macro="" textlink="">
          <xdr:nvSpPr>
            <xdr:cNvPr id="164875" name="Button 11" hidden="1">
              <a:extLst>
                <a:ext uri="{63B3BB69-23CF-44E3-9099-C40C66FF867C}">
                  <a14:compatExt spid="_x0000_s164875"/>
                </a:ext>
                <a:ext uri="{FF2B5EF4-FFF2-40B4-BE49-F238E27FC236}">
                  <a16:creationId xmlns:a16="http://schemas.microsoft.com/office/drawing/2014/main" id="{00000000-0008-0000-1100-00000B8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Additional Ext. Walls</a:t>
              </a:r>
            </a:p>
            <a:p>
              <a:pPr algn="ctr" rtl="0">
                <a:defRPr sz="1000"/>
              </a:pPr>
              <a:r>
                <a:rPr lang="en-GB" sz="1100" b="0" i="0" u="none" strike="noStrike" baseline="0">
                  <a:solidFill>
                    <a:srgbClr val="000000"/>
                  </a:solidFill>
                  <a:latin typeface="Calibri"/>
                  <a:ea typeface="Calibri"/>
                  <a:cs typeface="Calibri"/>
                </a:rPr>
                <a:t>Additional Ext. Walls Button 193</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0</xdr:col>
      <xdr:colOff>111760</xdr:colOff>
      <xdr:row>0</xdr:row>
      <xdr:rowOff>177800</xdr:rowOff>
    </xdr:from>
    <xdr:to>
      <xdr:col>15</xdr:col>
      <xdr:colOff>101600</xdr:colOff>
      <xdr:row>7</xdr:row>
      <xdr:rowOff>0</xdr:rowOff>
    </xdr:to>
    <xdr:sp macro="" textlink="">
      <xdr:nvSpPr>
        <xdr:cNvPr id="2" name="Rounded Rectangle 1">
          <a:extLst>
            <a:ext uri="{FF2B5EF4-FFF2-40B4-BE49-F238E27FC236}">
              <a16:creationId xmlns:a16="http://schemas.microsoft.com/office/drawing/2014/main" id="{00000000-0008-0000-1200-000002000000}"/>
            </a:ext>
          </a:extLst>
        </xdr:cNvPr>
        <xdr:cNvSpPr/>
      </xdr:nvSpPr>
      <xdr:spPr>
        <a:xfrm>
          <a:off x="111760" y="177800"/>
          <a:ext cx="14023340" cy="1168400"/>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3" name="Rounded Rectangle 2">
          <a:extLst>
            <a:ext uri="{FF2B5EF4-FFF2-40B4-BE49-F238E27FC236}">
              <a16:creationId xmlns:a16="http://schemas.microsoft.com/office/drawing/2014/main" id="{00000000-0008-0000-1200-000003000000}"/>
            </a:ext>
          </a:extLst>
        </xdr:cNvPr>
        <xdr:cNvSpPr/>
      </xdr:nvSpPr>
      <xdr:spPr>
        <a:xfrm>
          <a:off x="91440" y="1508124"/>
          <a:ext cx="14052126" cy="51923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15240</xdr:colOff>
          <xdr:row>8</xdr:row>
          <xdr:rowOff>15240</xdr:rowOff>
        </xdr:from>
        <xdr:to>
          <xdr:col>4</xdr:col>
          <xdr:colOff>723900</xdr:colOff>
          <xdr:row>8</xdr:row>
          <xdr:rowOff>152400</xdr:rowOff>
        </xdr:to>
        <xdr:sp macro="" textlink="">
          <xdr:nvSpPr>
            <xdr:cNvPr id="165889" name="Button 1" hidden="1">
              <a:extLst>
                <a:ext uri="{63B3BB69-23CF-44E3-9099-C40C66FF867C}">
                  <a14:compatExt spid="_x0000_s165889"/>
                </a:ext>
                <a:ext uri="{FF2B5EF4-FFF2-40B4-BE49-F238E27FC236}">
                  <a16:creationId xmlns:a16="http://schemas.microsoft.com/office/drawing/2014/main" id="{00000000-0008-0000-1200-0000018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15240</xdr:rowOff>
        </xdr:from>
        <xdr:to>
          <xdr:col>4</xdr:col>
          <xdr:colOff>723900</xdr:colOff>
          <xdr:row>36</xdr:row>
          <xdr:rowOff>152400</xdr:rowOff>
        </xdr:to>
        <xdr:sp macro="" textlink="">
          <xdr:nvSpPr>
            <xdr:cNvPr id="165890" name="Button 2" hidden="1">
              <a:extLst>
                <a:ext uri="{63B3BB69-23CF-44E3-9099-C40C66FF867C}">
                  <a14:compatExt spid="_x0000_s165890"/>
                </a:ext>
                <a:ext uri="{FF2B5EF4-FFF2-40B4-BE49-F238E27FC236}">
                  <a16:creationId xmlns:a16="http://schemas.microsoft.com/office/drawing/2014/main" id="{00000000-0008-0000-1200-0000028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36</xdr:row>
          <xdr:rowOff>15240</xdr:rowOff>
        </xdr:from>
        <xdr:to>
          <xdr:col>6</xdr:col>
          <xdr:colOff>723900</xdr:colOff>
          <xdr:row>36</xdr:row>
          <xdr:rowOff>152400</xdr:rowOff>
        </xdr:to>
        <xdr:sp macro="" textlink="">
          <xdr:nvSpPr>
            <xdr:cNvPr id="165891" name="Button 3" hidden="1">
              <a:extLst>
                <a:ext uri="{63B3BB69-23CF-44E3-9099-C40C66FF867C}">
                  <a14:compatExt spid="_x0000_s165891"/>
                </a:ext>
                <a:ext uri="{FF2B5EF4-FFF2-40B4-BE49-F238E27FC236}">
                  <a16:creationId xmlns:a16="http://schemas.microsoft.com/office/drawing/2014/main" id="{00000000-0008-0000-1200-0000038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49</xdr:row>
          <xdr:rowOff>22860</xdr:rowOff>
        </xdr:from>
        <xdr:to>
          <xdr:col>4</xdr:col>
          <xdr:colOff>723900</xdr:colOff>
          <xdr:row>49</xdr:row>
          <xdr:rowOff>152400</xdr:rowOff>
        </xdr:to>
        <xdr:sp macro="" textlink="">
          <xdr:nvSpPr>
            <xdr:cNvPr id="165892" name="Button 4" hidden="1">
              <a:extLst>
                <a:ext uri="{63B3BB69-23CF-44E3-9099-C40C66FF867C}">
                  <a14:compatExt spid="_x0000_s165892"/>
                </a:ext>
                <a:ext uri="{FF2B5EF4-FFF2-40B4-BE49-F238E27FC236}">
                  <a16:creationId xmlns:a16="http://schemas.microsoft.com/office/drawing/2014/main" id="{00000000-0008-0000-1200-0000048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891540</xdr:colOff>
          <xdr:row>32</xdr:row>
          <xdr:rowOff>38100</xdr:rowOff>
        </xdr:from>
        <xdr:to>
          <xdr:col>4</xdr:col>
          <xdr:colOff>708660</xdr:colOff>
          <xdr:row>33</xdr:row>
          <xdr:rowOff>0</xdr:rowOff>
        </xdr:to>
        <xdr:sp macro="" textlink="">
          <xdr:nvSpPr>
            <xdr:cNvPr id="165893" name="Button 5" hidden="1">
              <a:extLst>
                <a:ext uri="{63B3BB69-23CF-44E3-9099-C40C66FF867C}">
                  <a14:compatExt spid="_x0000_s165893"/>
                </a:ext>
                <a:ext uri="{FF2B5EF4-FFF2-40B4-BE49-F238E27FC236}">
                  <a16:creationId xmlns:a16="http://schemas.microsoft.com/office/drawing/2014/main" id="{00000000-0008-0000-1200-0000058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54</xdr:row>
          <xdr:rowOff>22860</xdr:rowOff>
        </xdr:from>
        <xdr:to>
          <xdr:col>4</xdr:col>
          <xdr:colOff>723900</xdr:colOff>
          <xdr:row>55</xdr:row>
          <xdr:rowOff>15240</xdr:rowOff>
        </xdr:to>
        <xdr:sp macro="" textlink="">
          <xdr:nvSpPr>
            <xdr:cNvPr id="165894" name="Button 6" hidden="1">
              <a:extLst>
                <a:ext uri="{63B3BB69-23CF-44E3-9099-C40C66FF867C}">
                  <a14:compatExt spid="_x0000_s165894"/>
                </a:ext>
                <a:ext uri="{FF2B5EF4-FFF2-40B4-BE49-F238E27FC236}">
                  <a16:creationId xmlns:a16="http://schemas.microsoft.com/office/drawing/2014/main" id="{00000000-0008-0000-1200-0000068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xdr:colOff>
          <xdr:row>54</xdr:row>
          <xdr:rowOff>22860</xdr:rowOff>
        </xdr:from>
        <xdr:to>
          <xdr:col>6</xdr:col>
          <xdr:colOff>708660</xdr:colOff>
          <xdr:row>54</xdr:row>
          <xdr:rowOff>152400</xdr:rowOff>
        </xdr:to>
        <xdr:sp macro="" textlink="">
          <xdr:nvSpPr>
            <xdr:cNvPr id="165895" name="Button 7" hidden="1">
              <a:extLst>
                <a:ext uri="{63B3BB69-23CF-44E3-9099-C40C66FF867C}">
                  <a14:compatExt spid="_x0000_s165895"/>
                </a:ext>
                <a:ext uri="{FF2B5EF4-FFF2-40B4-BE49-F238E27FC236}">
                  <a16:creationId xmlns:a16="http://schemas.microsoft.com/office/drawing/2014/main" id="{00000000-0008-0000-1200-0000078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18</xdr:row>
          <xdr:rowOff>22860</xdr:rowOff>
        </xdr:from>
        <xdr:to>
          <xdr:col>4</xdr:col>
          <xdr:colOff>723900</xdr:colOff>
          <xdr:row>18</xdr:row>
          <xdr:rowOff>152400</xdr:rowOff>
        </xdr:to>
        <xdr:sp macro="" textlink="">
          <xdr:nvSpPr>
            <xdr:cNvPr id="165896" name="Button 8" hidden="1">
              <a:extLst>
                <a:ext uri="{63B3BB69-23CF-44E3-9099-C40C66FF867C}">
                  <a14:compatExt spid="_x0000_s165896"/>
                </a:ext>
                <a:ext uri="{FF2B5EF4-FFF2-40B4-BE49-F238E27FC236}">
                  <a16:creationId xmlns:a16="http://schemas.microsoft.com/office/drawing/2014/main" id="{00000000-0008-0000-1200-0000088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22860</xdr:rowOff>
        </xdr:from>
        <xdr:to>
          <xdr:col>3</xdr:col>
          <xdr:colOff>800100</xdr:colOff>
          <xdr:row>33</xdr:row>
          <xdr:rowOff>0</xdr:rowOff>
        </xdr:to>
        <xdr:sp macro="" textlink="">
          <xdr:nvSpPr>
            <xdr:cNvPr id="165897" name="Button 9" hidden="1">
              <a:extLst>
                <a:ext uri="{63B3BB69-23CF-44E3-9099-C40C66FF867C}">
                  <a14:compatExt spid="_x0000_s165897"/>
                </a:ext>
                <a:ext uri="{FF2B5EF4-FFF2-40B4-BE49-F238E27FC236}">
                  <a16:creationId xmlns:a16="http://schemas.microsoft.com/office/drawing/2014/main" id="{00000000-0008-0000-1200-0000098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165898" name="Button 10" hidden="1">
              <a:extLst>
                <a:ext uri="{63B3BB69-23CF-44E3-9099-C40C66FF867C}">
                  <a14:compatExt spid="_x0000_s165898"/>
                </a:ext>
                <a:ext uri="{FF2B5EF4-FFF2-40B4-BE49-F238E27FC236}">
                  <a16:creationId xmlns:a16="http://schemas.microsoft.com/office/drawing/2014/main" id="{00000000-0008-0000-1200-00000A8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22</xdr:row>
          <xdr:rowOff>38100</xdr:rowOff>
        </xdr:from>
        <xdr:to>
          <xdr:col>5</xdr:col>
          <xdr:colOff>114300</xdr:colOff>
          <xdr:row>22</xdr:row>
          <xdr:rowOff>152400</xdr:rowOff>
        </xdr:to>
        <xdr:sp macro="" textlink="">
          <xdr:nvSpPr>
            <xdr:cNvPr id="165899" name="Button 11" hidden="1">
              <a:extLst>
                <a:ext uri="{63B3BB69-23CF-44E3-9099-C40C66FF867C}">
                  <a14:compatExt spid="_x0000_s165899"/>
                </a:ext>
                <a:ext uri="{FF2B5EF4-FFF2-40B4-BE49-F238E27FC236}">
                  <a16:creationId xmlns:a16="http://schemas.microsoft.com/office/drawing/2014/main" id="{00000000-0008-0000-1200-00000B8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Additional Ext. Walls</a:t>
              </a:r>
            </a:p>
            <a:p>
              <a:pPr algn="ctr" rtl="0">
                <a:defRPr sz="1000"/>
              </a:pPr>
              <a:r>
                <a:rPr lang="en-GB" sz="1100" b="0" i="0" u="none" strike="noStrike" baseline="0">
                  <a:solidFill>
                    <a:srgbClr val="000000"/>
                  </a:solidFill>
                  <a:latin typeface="Calibri"/>
                  <a:ea typeface="Calibri"/>
                  <a:cs typeface="Calibri"/>
                </a:rPr>
                <a:t>Additional Ext. Walls Button 193</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0</xdr:col>
      <xdr:colOff>111760</xdr:colOff>
      <xdr:row>0</xdr:row>
      <xdr:rowOff>177800</xdr:rowOff>
    </xdr:from>
    <xdr:to>
      <xdr:col>15</xdr:col>
      <xdr:colOff>101600</xdr:colOff>
      <xdr:row>7</xdr:row>
      <xdr:rowOff>0</xdr:rowOff>
    </xdr:to>
    <xdr:sp macro="" textlink="">
      <xdr:nvSpPr>
        <xdr:cNvPr id="2" name="Rounded Rectangle 1">
          <a:extLst>
            <a:ext uri="{FF2B5EF4-FFF2-40B4-BE49-F238E27FC236}">
              <a16:creationId xmlns:a16="http://schemas.microsoft.com/office/drawing/2014/main" id="{00000000-0008-0000-1300-000002000000}"/>
            </a:ext>
          </a:extLst>
        </xdr:cNvPr>
        <xdr:cNvSpPr/>
      </xdr:nvSpPr>
      <xdr:spPr>
        <a:xfrm>
          <a:off x="111760" y="177800"/>
          <a:ext cx="14023340" cy="1168400"/>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3" name="Rounded Rectangle 2">
          <a:extLst>
            <a:ext uri="{FF2B5EF4-FFF2-40B4-BE49-F238E27FC236}">
              <a16:creationId xmlns:a16="http://schemas.microsoft.com/office/drawing/2014/main" id="{00000000-0008-0000-1300-000003000000}"/>
            </a:ext>
          </a:extLst>
        </xdr:cNvPr>
        <xdr:cNvSpPr/>
      </xdr:nvSpPr>
      <xdr:spPr>
        <a:xfrm>
          <a:off x="91440" y="1508124"/>
          <a:ext cx="14052126" cy="51923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15240</xdr:colOff>
          <xdr:row>8</xdr:row>
          <xdr:rowOff>15240</xdr:rowOff>
        </xdr:from>
        <xdr:to>
          <xdr:col>4</xdr:col>
          <xdr:colOff>723900</xdr:colOff>
          <xdr:row>8</xdr:row>
          <xdr:rowOff>152400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1300-000001A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15240</xdr:rowOff>
        </xdr:from>
        <xdr:to>
          <xdr:col>4</xdr:col>
          <xdr:colOff>723900</xdr:colOff>
          <xdr:row>36</xdr:row>
          <xdr:rowOff>152400</xdr:rowOff>
        </xdr:to>
        <xdr:sp macro="" textlink="">
          <xdr:nvSpPr>
            <xdr:cNvPr id="175106" name="Button 2" hidden="1">
              <a:extLst>
                <a:ext uri="{63B3BB69-23CF-44E3-9099-C40C66FF867C}">
                  <a14:compatExt spid="_x0000_s175106"/>
                </a:ext>
                <a:ext uri="{FF2B5EF4-FFF2-40B4-BE49-F238E27FC236}">
                  <a16:creationId xmlns:a16="http://schemas.microsoft.com/office/drawing/2014/main" id="{00000000-0008-0000-1300-000002A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36</xdr:row>
          <xdr:rowOff>15240</xdr:rowOff>
        </xdr:from>
        <xdr:to>
          <xdr:col>6</xdr:col>
          <xdr:colOff>723900</xdr:colOff>
          <xdr:row>36</xdr:row>
          <xdr:rowOff>152400</xdr:rowOff>
        </xdr:to>
        <xdr:sp macro="" textlink="">
          <xdr:nvSpPr>
            <xdr:cNvPr id="175107" name="Button 3" hidden="1">
              <a:extLst>
                <a:ext uri="{63B3BB69-23CF-44E3-9099-C40C66FF867C}">
                  <a14:compatExt spid="_x0000_s175107"/>
                </a:ext>
                <a:ext uri="{FF2B5EF4-FFF2-40B4-BE49-F238E27FC236}">
                  <a16:creationId xmlns:a16="http://schemas.microsoft.com/office/drawing/2014/main" id="{00000000-0008-0000-1300-000003A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49</xdr:row>
          <xdr:rowOff>22860</xdr:rowOff>
        </xdr:from>
        <xdr:to>
          <xdr:col>4</xdr:col>
          <xdr:colOff>723900</xdr:colOff>
          <xdr:row>49</xdr:row>
          <xdr:rowOff>152400</xdr:rowOff>
        </xdr:to>
        <xdr:sp macro="" textlink="">
          <xdr:nvSpPr>
            <xdr:cNvPr id="175108" name="Button 4" hidden="1">
              <a:extLst>
                <a:ext uri="{63B3BB69-23CF-44E3-9099-C40C66FF867C}">
                  <a14:compatExt spid="_x0000_s175108"/>
                </a:ext>
                <a:ext uri="{FF2B5EF4-FFF2-40B4-BE49-F238E27FC236}">
                  <a16:creationId xmlns:a16="http://schemas.microsoft.com/office/drawing/2014/main" id="{00000000-0008-0000-1300-000004A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891540</xdr:colOff>
          <xdr:row>32</xdr:row>
          <xdr:rowOff>38100</xdr:rowOff>
        </xdr:from>
        <xdr:to>
          <xdr:col>4</xdr:col>
          <xdr:colOff>708660</xdr:colOff>
          <xdr:row>33</xdr:row>
          <xdr:rowOff>0</xdr:rowOff>
        </xdr:to>
        <xdr:sp macro="" textlink="">
          <xdr:nvSpPr>
            <xdr:cNvPr id="175109" name="Button 5" hidden="1">
              <a:extLst>
                <a:ext uri="{63B3BB69-23CF-44E3-9099-C40C66FF867C}">
                  <a14:compatExt spid="_x0000_s175109"/>
                </a:ext>
                <a:ext uri="{FF2B5EF4-FFF2-40B4-BE49-F238E27FC236}">
                  <a16:creationId xmlns:a16="http://schemas.microsoft.com/office/drawing/2014/main" id="{00000000-0008-0000-1300-000005A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54</xdr:row>
          <xdr:rowOff>22860</xdr:rowOff>
        </xdr:from>
        <xdr:to>
          <xdr:col>4</xdr:col>
          <xdr:colOff>723900</xdr:colOff>
          <xdr:row>55</xdr:row>
          <xdr:rowOff>15240</xdr:rowOff>
        </xdr:to>
        <xdr:sp macro="" textlink="">
          <xdr:nvSpPr>
            <xdr:cNvPr id="175110" name="Button 6" hidden="1">
              <a:extLst>
                <a:ext uri="{63B3BB69-23CF-44E3-9099-C40C66FF867C}">
                  <a14:compatExt spid="_x0000_s175110"/>
                </a:ext>
                <a:ext uri="{FF2B5EF4-FFF2-40B4-BE49-F238E27FC236}">
                  <a16:creationId xmlns:a16="http://schemas.microsoft.com/office/drawing/2014/main" id="{00000000-0008-0000-1300-000006A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xdr:colOff>
          <xdr:row>54</xdr:row>
          <xdr:rowOff>22860</xdr:rowOff>
        </xdr:from>
        <xdr:to>
          <xdr:col>6</xdr:col>
          <xdr:colOff>708660</xdr:colOff>
          <xdr:row>54</xdr:row>
          <xdr:rowOff>152400</xdr:rowOff>
        </xdr:to>
        <xdr:sp macro="" textlink="">
          <xdr:nvSpPr>
            <xdr:cNvPr id="175111" name="Button 7" hidden="1">
              <a:extLst>
                <a:ext uri="{63B3BB69-23CF-44E3-9099-C40C66FF867C}">
                  <a14:compatExt spid="_x0000_s175111"/>
                </a:ext>
                <a:ext uri="{FF2B5EF4-FFF2-40B4-BE49-F238E27FC236}">
                  <a16:creationId xmlns:a16="http://schemas.microsoft.com/office/drawing/2014/main" id="{00000000-0008-0000-1300-000007A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18</xdr:row>
          <xdr:rowOff>22860</xdr:rowOff>
        </xdr:from>
        <xdr:to>
          <xdr:col>4</xdr:col>
          <xdr:colOff>723900</xdr:colOff>
          <xdr:row>18</xdr:row>
          <xdr:rowOff>152400</xdr:rowOff>
        </xdr:to>
        <xdr:sp macro="" textlink="">
          <xdr:nvSpPr>
            <xdr:cNvPr id="175112" name="Button 8" hidden="1">
              <a:extLst>
                <a:ext uri="{63B3BB69-23CF-44E3-9099-C40C66FF867C}">
                  <a14:compatExt spid="_x0000_s175112"/>
                </a:ext>
                <a:ext uri="{FF2B5EF4-FFF2-40B4-BE49-F238E27FC236}">
                  <a16:creationId xmlns:a16="http://schemas.microsoft.com/office/drawing/2014/main" id="{00000000-0008-0000-1300-000008A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22860</xdr:rowOff>
        </xdr:from>
        <xdr:to>
          <xdr:col>3</xdr:col>
          <xdr:colOff>800100</xdr:colOff>
          <xdr:row>33</xdr:row>
          <xdr:rowOff>0</xdr:rowOff>
        </xdr:to>
        <xdr:sp macro="" textlink="">
          <xdr:nvSpPr>
            <xdr:cNvPr id="175113" name="Button 9" hidden="1">
              <a:extLst>
                <a:ext uri="{63B3BB69-23CF-44E3-9099-C40C66FF867C}">
                  <a14:compatExt spid="_x0000_s175113"/>
                </a:ext>
                <a:ext uri="{FF2B5EF4-FFF2-40B4-BE49-F238E27FC236}">
                  <a16:creationId xmlns:a16="http://schemas.microsoft.com/office/drawing/2014/main" id="{00000000-0008-0000-1300-000009A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175114" name="Button 10" hidden="1">
              <a:extLst>
                <a:ext uri="{63B3BB69-23CF-44E3-9099-C40C66FF867C}">
                  <a14:compatExt spid="_x0000_s175114"/>
                </a:ext>
                <a:ext uri="{FF2B5EF4-FFF2-40B4-BE49-F238E27FC236}">
                  <a16:creationId xmlns:a16="http://schemas.microsoft.com/office/drawing/2014/main" id="{00000000-0008-0000-1300-00000AA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22</xdr:row>
          <xdr:rowOff>38100</xdr:rowOff>
        </xdr:from>
        <xdr:to>
          <xdr:col>5</xdr:col>
          <xdr:colOff>114300</xdr:colOff>
          <xdr:row>22</xdr:row>
          <xdr:rowOff>152400</xdr:rowOff>
        </xdr:to>
        <xdr:sp macro="" textlink="">
          <xdr:nvSpPr>
            <xdr:cNvPr id="175115" name="Button 11" hidden="1">
              <a:extLst>
                <a:ext uri="{63B3BB69-23CF-44E3-9099-C40C66FF867C}">
                  <a14:compatExt spid="_x0000_s175115"/>
                </a:ext>
                <a:ext uri="{FF2B5EF4-FFF2-40B4-BE49-F238E27FC236}">
                  <a16:creationId xmlns:a16="http://schemas.microsoft.com/office/drawing/2014/main" id="{00000000-0008-0000-1300-00000BA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Additional Ext. Walls</a:t>
              </a:r>
            </a:p>
            <a:p>
              <a:pPr algn="ctr" rtl="0">
                <a:defRPr sz="1000"/>
              </a:pPr>
              <a:r>
                <a:rPr lang="en-GB" sz="1100" b="0" i="0" u="none" strike="noStrike" baseline="0">
                  <a:solidFill>
                    <a:srgbClr val="000000"/>
                  </a:solidFill>
                  <a:latin typeface="Calibri"/>
                  <a:ea typeface="Calibri"/>
                  <a:cs typeface="Calibri"/>
                </a:rPr>
                <a:t>Additional Ext. Walls Button 193</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0</xdr:col>
      <xdr:colOff>111760</xdr:colOff>
      <xdr:row>0</xdr:row>
      <xdr:rowOff>177800</xdr:rowOff>
    </xdr:from>
    <xdr:to>
      <xdr:col>15</xdr:col>
      <xdr:colOff>101600</xdr:colOff>
      <xdr:row>7</xdr:row>
      <xdr:rowOff>0</xdr:rowOff>
    </xdr:to>
    <xdr:sp macro="" textlink="">
      <xdr:nvSpPr>
        <xdr:cNvPr id="2" name="Rounded Rectangle 1">
          <a:extLst>
            <a:ext uri="{FF2B5EF4-FFF2-40B4-BE49-F238E27FC236}">
              <a16:creationId xmlns:a16="http://schemas.microsoft.com/office/drawing/2014/main" id="{00000000-0008-0000-1400-000002000000}"/>
            </a:ext>
          </a:extLst>
        </xdr:cNvPr>
        <xdr:cNvSpPr/>
      </xdr:nvSpPr>
      <xdr:spPr>
        <a:xfrm>
          <a:off x="111760" y="177800"/>
          <a:ext cx="14023340" cy="1168400"/>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3" name="Rounded Rectangle 2">
          <a:extLst>
            <a:ext uri="{FF2B5EF4-FFF2-40B4-BE49-F238E27FC236}">
              <a16:creationId xmlns:a16="http://schemas.microsoft.com/office/drawing/2014/main" id="{00000000-0008-0000-1400-000003000000}"/>
            </a:ext>
          </a:extLst>
        </xdr:cNvPr>
        <xdr:cNvSpPr/>
      </xdr:nvSpPr>
      <xdr:spPr>
        <a:xfrm>
          <a:off x="91440" y="1508124"/>
          <a:ext cx="14052126" cy="51923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15240</xdr:colOff>
          <xdr:row>8</xdr:row>
          <xdr:rowOff>15240</xdr:rowOff>
        </xdr:from>
        <xdr:to>
          <xdr:col>4</xdr:col>
          <xdr:colOff>723900</xdr:colOff>
          <xdr:row>8</xdr:row>
          <xdr:rowOff>152400</xdr:rowOff>
        </xdr:to>
        <xdr:sp macro="" textlink="">
          <xdr:nvSpPr>
            <xdr:cNvPr id="176129" name="Button 1" hidden="1">
              <a:extLst>
                <a:ext uri="{63B3BB69-23CF-44E3-9099-C40C66FF867C}">
                  <a14:compatExt spid="_x0000_s176129"/>
                </a:ext>
                <a:ext uri="{FF2B5EF4-FFF2-40B4-BE49-F238E27FC236}">
                  <a16:creationId xmlns:a16="http://schemas.microsoft.com/office/drawing/2014/main" id="{00000000-0008-0000-1400-000001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15240</xdr:rowOff>
        </xdr:from>
        <xdr:to>
          <xdr:col>4</xdr:col>
          <xdr:colOff>723900</xdr:colOff>
          <xdr:row>36</xdr:row>
          <xdr:rowOff>152400</xdr:rowOff>
        </xdr:to>
        <xdr:sp macro="" textlink="">
          <xdr:nvSpPr>
            <xdr:cNvPr id="176130" name="Button 2" hidden="1">
              <a:extLst>
                <a:ext uri="{63B3BB69-23CF-44E3-9099-C40C66FF867C}">
                  <a14:compatExt spid="_x0000_s176130"/>
                </a:ext>
                <a:ext uri="{FF2B5EF4-FFF2-40B4-BE49-F238E27FC236}">
                  <a16:creationId xmlns:a16="http://schemas.microsoft.com/office/drawing/2014/main" id="{00000000-0008-0000-1400-000002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36</xdr:row>
          <xdr:rowOff>15240</xdr:rowOff>
        </xdr:from>
        <xdr:to>
          <xdr:col>6</xdr:col>
          <xdr:colOff>723900</xdr:colOff>
          <xdr:row>36</xdr:row>
          <xdr:rowOff>152400</xdr:rowOff>
        </xdr:to>
        <xdr:sp macro="" textlink="">
          <xdr:nvSpPr>
            <xdr:cNvPr id="176131" name="Button 3" hidden="1">
              <a:extLst>
                <a:ext uri="{63B3BB69-23CF-44E3-9099-C40C66FF867C}">
                  <a14:compatExt spid="_x0000_s176131"/>
                </a:ext>
                <a:ext uri="{FF2B5EF4-FFF2-40B4-BE49-F238E27FC236}">
                  <a16:creationId xmlns:a16="http://schemas.microsoft.com/office/drawing/2014/main" id="{00000000-0008-0000-1400-000003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49</xdr:row>
          <xdr:rowOff>22860</xdr:rowOff>
        </xdr:from>
        <xdr:to>
          <xdr:col>4</xdr:col>
          <xdr:colOff>723900</xdr:colOff>
          <xdr:row>49</xdr:row>
          <xdr:rowOff>152400</xdr:rowOff>
        </xdr:to>
        <xdr:sp macro="" textlink="">
          <xdr:nvSpPr>
            <xdr:cNvPr id="176132" name="Button 4" hidden="1">
              <a:extLst>
                <a:ext uri="{63B3BB69-23CF-44E3-9099-C40C66FF867C}">
                  <a14:compatExt spid="_x0000_s176132"/>
                </a:ext>
                <a:ext uri="{FF2B5EF4-FFF2-40B4-BE49-F238E27FC236}">
                  <a16:creationId xmlns:a16="http://schemas.microsoft.com/office/drawing/2014/main" id="{00000000-0008-0000-1400-000004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891540</xdr:colOff>
          <xdr:row>32</xdr:row>
          <xdr:rowOff>38100</xdr:rowOff>
        </xdr:from>
        <xdr:to>
          <xdr:col>4</xdr:col>
          <xdr:colOff>708660</xdr:colOff>
          <xdr:row>33</xdr:row>
          <xdr:rowOff>0</xdr:rowOff>
        </xdr:to>
        <xdr:sp macro="" textlink="">
          <xdr:nvSpPr>
            <xdr:cNvPr id="176133" name="Button 5" hidden="1">
              <a:extLst>
                <a:ext uri="{63B3BB69-23CF-44E3-9099-C40C66FF867C}">
                  <a14:compatExt spid="_x0000_s176133"/>
                </a:ext>
                <a:ext uri="{FF2B5EF4-FFF2-40B4-BE49-F238E27FC236}">
                  <a16:creationId xmlns:a16="http://schemas.microsoft.com/office/drawing/2014/main" id="{00000000-0008-0000-1400-000005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54</xdr:row>
          <xdr:rowOff>22860</xdr:rowOff>
        </xdr:from>
        <xdr:to>
          <xdr:col>4</xdr:col>
          <xdr:colOff>723900</xdr:colOff>
          <xdr:row>55</xdr:row>
          <xdr:rowOff>15240</xdr:rowOff>
        </xdr:to>
        <xdr:sp macro="" textlink="">
          <xdr:nvSpPr>
            <xdr:cNvPr id="176134" name="Button 6" hidden="1">
              <a:extLst>
                <a:ext uri="{63B3BB69-23CF-44E3-9099-C40C66FF867C}">
                  <a14:compatExt spid="_x0000_s176134"/>
                </a:ext>
                <a:ext uri="{FF2B5EF4-FFF2-40B4-BE49-F238E27FC236}">
                  <a16:creationId xmlns:a16="http://schemas.microsoft.com/office/drawing/2014/main" id="{00000000-0008-0000-1400-000006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xdr:colOff>
          <xdr:row>54</xdr:row>
          <xdr:rowOff>22860</xdr:rowOff>
        </xdr:from>
        <xdr:to>
          <xdr:col>6</xdr:col>
          <xdr:colOff>708660</xdr:colOff>
          <xdr:row>54</xdr:row>
          <xdr:rowOff>152400</xdr:rowOff>
        </xdr:to>
        <xdr:sp macro="" textlink="">
          <xdr:nvSpPr>
            <xdr:cNvPr id="176135" name="Button 7" hidden="1">
              <a:extLst>
                <a:ext uri="{63B3BB69-23CF-44E3-9099-C40C66FF867C}">
                  <a14:compatExt spid="_x0000_s176135"/>
                </a:ext>
                <a:ext uri="{FF2B5EF4-FFF2-40B4-BE49-F238E27FC236}">
                  <a16:creationId xmlns:a16="http://schemas.microsoft.com/office/drawing/2014/main" id="{00000000-0008-0000-1400-000007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18</xdr:row>
          <xdr:rowOff>22860</xdr:rowOff>
        </xdr:from>
        <xdr:to>
          <xdr:col>4</xdr:col>
          <xdr:colOff>723900</xdr:colOff>
          <xdr:row>18</xdr:row>
          <xdr:rowOff>152400</xdr:rowOff>
        </xdr:to>
        <xdr:sp macro="" textlink="">
          <xdr:nvSpPr>
            <xdr:cNvPr id="176136" name="Button 8" hidden="1">
              <a:extLst>
                <a:ext uri="{63B3BB69-23CF-44E3-9099-C40C66FF867C}">
                  <a14:compatExt spid="_x0000_s176136"/>
                </a:ext>
                <a:ext uri="{FF2B5EF4-FFF2-40B4-BE49-F238E27FC236}">
                  <a16:creationId xmlns:a16="http://schemas.microsoft.com/office/drawing/2014/main" id="{00000000-0008-0000-1400-000008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22860</xdr:rowOff>
        </xdr:from>
        <xdr:to>
          <xdr:col>3</xdr:col>
          <xdr:colOff>800100</xdr:colOff>
          <xdr:row>33</xdr:row>
          <xdr:rowOff>0</xdr:rowOff>
        </xdr:to>
        <xdr:sp macro="" textlink="">
          <xdr:nvSpPr>
            <xdr:cNvPr id="176137" name="Button 9" hidden="1">
              <a:extLst>
                <a:ext uri="{63B3BB69-23CF-44E3-9099-C40C66FF867C}">
                  <a14:compatExt spid="_x0000_s176137"/>
                </a:ext>
                <a:ext uri="{FF2B5EF4-FFF2-40B4-BE49-F238E27FC236}">
                  <a16:creationId xmlns:a16="http://schemas.microsoft.com/office/drawing/2014/main" id="{00000000-0008-0000-1400-000009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176138" name="Button 10" hidden="1">
              <a:extLst>
                <a:ext uri="{63B3BB69-23CF-44E3-9099-C40C66FF867C}">
                  <a14:compatExt spid="_x0000_s176138"/>
                </a:ext>
                <a:ext uri="{FF2B5EF4-FFF2-40B4-BE49-F238E27FC236}">
                  <a16:creationId xmlns:a16="http://schemas.microsoft.com/office/drawing/2014/main" id="{00000000-0008-0000-1400-00000A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22</xdr:row>
          <xdr:rowOff>38100</xdr:rowOff>
        </xdr:from>
        <xdr:to>
          <xdr:col>5</xdr:col>
          <xdr:colOff>114300</xdr:colOff>
          <xdr:row>22</xdr:row>
          <xdr:rowOff>152400</xdr:rowOff>
        </xdr:to>
        <xdr:sp macro="" textlink="">
          <xdr:nvSpPr>
            <xdr:cNvPr id="176139" name="Button 11" hidden="1">
              <a:extLst>
                <a:ext uri="{63B3BB69-23CF-44E3-9099-C40C66FF867C}">
                  <a14:compatExt spid="_x0000_s176139"/>
                </a:ext>
                <a:ext uri="{FF2B5EF4-FFF2-40B4-BE49-F238E27FC236}">
                  <a16:creationId xmlns:a16="http://schemas.microsoft.com/office/drawing/2014/main" id="{00000000-0008-0000-1400-00000B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Additional Ext. Walls</a:t>
              </a:r>
            </a:p>
            <a:p>
              <a:pPr algn="ctr" rtl="0">
                <a:defRPr sz="1000"/>
              </a:pPr>
              <a:r>
                <a:rPr lang="en-GB" sz="1100" b="0" i="0" u="none" strike="noStrike" baseline="0">
                  <a:solidFill>
                    <a:srgbClr val="000000"/>
                  </a:solidFill>
                  <a:latin typeface="Calibri"/>
                  <a:ea typeface="Calibri"/>
                  <a:cs typeface="Calibri"/>
                </a:rPr>
                <a:t>Additional Ext. Walls Button 193</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0</xdr:col>
      <xdr:colOff>0</xdr:colOff>
      <xdr:row>1</xdr:row>
      <xdr:rowOff>161924</xdr:rowOff>
    </xdr:from>
    <xdr:to>
      <xdr:col>7</xdr:col>
      <xdr:colOff>76200</xdr:colOff>
      <xdr:row>23</xdr:row>
      <xdr:rowOff>38100</xdr:rowOff>
    </xdr:to>
    <xdr:sp macro="" textlink="">
      <xdr:nvSpPr>
        <xdr:cNvPr id="2" name="Rounded Rectangle 1">
          <a:extLst>
            <a:ext uri="{FF2B5EF4-FFF2-40B4-BE49-F238E27FC236}">
              <a16:creationId xmlns:a16="http://schemas.microsoft.com/office/drawing/2014/main" id="{00000000-0008-0000-1700-000002000000}"/>
            </a:ext>
          </a:extLst>
        </xdr:cNvPr>
        <xdr:cNvSpPr/>
      </xdr:nvSpPr>
      <xdr:spPr>
        <a:xfrm>
          <a:off x="0" y="327024"/>
          <a:ext cx="6858000" cy="3508376"/>
        </a:xfrm>
        <a:prstGeom prst="roundRect">
          <a:avLst>
            <a:gd name="adj" fmla="val 138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24</xdr:row>
      <xdr:rowOff>161924</xdr:rowOff>
    </xdr:from>
    <xdr:to>
      <xdr:col>7</xdr:col>
      <xdr:colOff>0</xdr:colOff>
      <xdr:row>46</xdr:row>
      <xdr:rowOff>149224</xdr:rowOff>
    </xdr:to>
    <xdr:sp macro="" textlink="">
      <xdr:nvSpPr>
        <xdr:cNvPr id="3" name="Rounded Rectangle 2">
          <a:extLst>
            <a:ext uri="{FF2B5EF4-FFF2-40B4-BE49-F238E27FC236}">
              <a16:creationId xmlns:a16="http://schemas.microsoft.com/office/drawing/2014/main" id="{00000000-0008-0000-1700-000003000000}"/>
            </a:ext>
          </a:extLst>
        </xdr:cNvPr>
        <xdr:cNvSpPr/>
      </xdr:nvSpPr>
      <xdr:spPr>
        <a:xfrm>
          <a:off x="0" y="4124324"/>
          <a:ext cx="6781800" cy="3619500"/>
        </a:xfrm>
        <a:prstGeom prst="roundRect">
          <a:avLst>
            <a:gd name="adj" fmla="val 1507"/>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9</xdr:col>
      <xdr:colOff>0</xdr:colOff>
      <xdr:row>32</xdr:row>
      <xdr:rowOff>0</xdr:rowOff>
    </xdr:from>
    <xdr:to>
      <xdr:col>13</xdr:col>
      <xdr:colOff>0</xdr:colOff>
      <xdr:row>36</xdr:row>
      <xdr:rowOff>0</xdr:rowOff>
    </xdr:to>
    <xdr:sp macro="" textlink="">
      <xdr:nvSpPr>
        <xdr:cNvPr id="2" name="Rounded Rectangle 1">
          <a:extLst>
            <a:ext uri="{FF2B5EF4-FFF2-40B4-BE49-F238E27FC236}">
              <a16:creationId xmlns:a16="http://schemas.microsoft.com/office/drawing/2014/main" id="{00000000-0008-0000-1B00-000002000000}"/>
            </a:ext>
          </a:extLst>
        </xdr:cNvPr>
        <xdr:cNvSpPr/>
      </xdr:nvSpPr>
      <xdr:spPr>
        <a:xfrm>
          <a:off x="6410325" y="5505450"/>
          <a:ext cx="2800350" cy="647700"/>
        </a:xfrm>
        <a:prstGeom prst="roundRect">
          <a:avLst>
            <a:gd name="adj" fmla="val 10785"/>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0</xdr:colOff>
      <xdr:row>32</xdr:row>
      <xdr:rowOff>161924</xdr:rowOff>
    </xdr:from>
    <xdr:to>
      <xdr:col>4</xdr:col>
      <xdr:colOff>0</xdr:colOff>
      <xdr:row>45</xdr:row>
      <xdr:rowOff>47624</xdr:rowOff>
    </xdr:to>
    <xdr:sp macro="" textlink="">
      <xdr:nvSpPr>
        <xdr:cNvPr id="2" name="Rounded Rectangle 1">
          <a:extLst>
            <a:ext uri="{FF2B5EF4-FFF2-40B4-BE49-F238E27FC236}">
              <a16:creationId xmlns:a16="http://schemas.microsoft.com/office/drawing/2014/main" id="{00000000-0008-0000-1800-000002000000}"/>
            </a:ext>
          </a:extLst>
        </xdr:cNvPr>
        <xdr:cNvSpPr/>
      </xdr:nvSpPr>
      <xdr:spPr>
        <a:xfrm>
          <a:off x="0" y="5676899"/>
          <a:ext cx="4276725" cy="1990725"/>
        </a:xfrm>
        <a:prstGeom prst="roundRect">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0</xdr:colOff>
      <xdr:row>52</xdr:row>
      <xdr:rowOff>0</xdr:rowOff>
    </xdr:to>
    <xdr:sp macro="" textlink="">
      <xdr:nvSpPr>
        <xdr:cNvPr id="8" name="Rounded Rectangle 7">
          <a:extLst>
            <a:ext uri="{FF2B5EF4-FFF2-40B4-BE49-F238E27FC236}">
              <a16:creationId xmlns:a16="http://schemas.microsoft.com/office/drawing/2014/main" id="{00000000-0008-0000-1C00-000008000000}"/>
            </a:ext>
          </a:extLst>
        </xdr:cNvPr>
        <xdr:cNvSpPr/>
      </xdr:nvSpPr>
      <xdr:spPr>
        <a:xfrm>
          <a:off x="0" y="0"/>
          <a:ext cx="5705475" cy="8420100"/>
        </a:xfrm>
        <a:prstGeom prst="roundRect">
          <a:avLst>
            <a:gd name="adj" fmla="val 929"/>
          </a:avLst>
        </a:prstGeom>
        <a:no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9</xdr:col>
      <xdr:colOff>142875</xdr:colOff>
      <xdr:row>19</xdr:row>
      <xdr:rowOff>0</xdr:rowOff>
    </xdr:from>
    <xdr:to>
      <xdr:col>19</xdr:col>
      <xdr:colOff>0</xdr:colOff>
      <xdr:row>37</xdr:row>
      <xdr:rowOff>0</xdr:rowOff>
    </xdr:to>
    <xdr:graphicFrame macro="">
      <xdr:nvGraphicFramePr>
        <xdr:cNvPr id="10" name="Chart 9">
          <a:extLst>
            <a:ext uri="{FF2B5EF4-FFF2-40B4-BE49-F238E27FC236}">
              <a16:creationId xmlns:a16="http://schemas.microsoft.com/office/drawing/2014/main" id="{00000000-0008-0000-1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152400</xdr:colOff>
      <xdr:row>0</xdr:row>
      <xdr:rowOff>138111</xdr:rowOff>
    </xdr:from>
    <xdr:to>
      <xdr:col>18</xdr:col>
      <xdr:colOff>600075</xdr:colOff>
      <xdr:row>18</xdr:row>
      <xdr:rowOff>95250</xdr:rowOff>
    </xdr:to>
    <xdr:graphicFrame macro="">
      <xdr:nvGraphicFramePr>
        <xdr:cNvPr id="2" name="Chart 1">
          <a:extLst>
            <a:ext uri="{FF2B5EF4-FFF2-40B4-BE49-F238E27FC236}">
              <a16:creationId xmlns:a16="http://schemas.microsoft.com/office/drawing/2014/main" id="{00000000-0008-0000-1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editAs="oneCell">
    <xdr:from>
      <xdr:col>3</xdr:col>
      <xdr:colOff>1933575</xdr:colOff>
      <xdr:row>0</xdr:row>
      <xdr:rowOff>171450</xdr:rowOff>
    </xdr:from>
    <xdr:to>
      <xdr:col>3</xdr:col>
      <xdr:colOff>2962275</xdr:colOff>
      <xdr:row>3</xdr:row>
      <xdr:rowOff>301625</xdr:rowOff>
    </xdr:to>
    <xdr:pic>
      <xdr:nvPicPr>
        <xdr:cNvPr id="3" name="Picture 2">
          <a:extLst>
            <a:ext uri="{FF2B5EF4-FFF2-40B4-BE49-F238E27FC236}">
              <a16:creationId xmlns:a16="http://schemas.microsoft.com/office/drawing/2014/main" id="{00000000-0008-0000-1D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143750" y="171450"/>
          <a:ext cx="1028700" cy="103505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wsDr>
</file>

<file path=xl/drawings/drawing24.xml><?xml version="1.0" encoding="utf-8"?>
<xdr:wsDr xmlns:xdr="http://schemas.openxmlformats.org/drawingml/2006/spreadsheetDrawing" xmlns:a="http://schemas.openxmlformats.org/drawingml/2006/main">
  <xdr:twoCellAnchor>
    <xdr:from>
      <xdr:col>0</xdr:col>
      <xdr:colOff>111760</xdr:colOff>
      <xdr:row>0</xdr:row>
      <xdr:rowOff>177800</xdr:rowOff>
    </xdr:from>
    <xdr:to>
      <xdr:col>15</xdr:col>
      <xdr:colOff>101600</xdr:colOff>
      <xdr:row>7</xdr:row>
      <xdr:rowOff>0</xdr:rowOff>
    </xdr:to>
    <xdr:sp macro="" textlink="">
      <xdr:nvSpPr>
        <xdr:cNvPr id="2" name="Rounded Rectangle 1">
          <a:extLst>
            <a:ext uri="{FF2B5EF4-FFF2-40B4-BE49-F238E27FC236}">
              <a16:creationId xmlns:a16="http://schemas.microsoft.com/office/drawing/2014/main" id="{00000000-0008-0000-1F00-000002000000}"/>
            </a:ext>
          </a:extLst>
        </xdr:cNvPr>
        <xdr:cNvSpPr/>
      </xdr:nvSpPr>
      <xdr:spPr>
        <a:xfrm>
          <a:off x="111760" y="177800"/>
          <a:ext cx="14023340" cy="1168400"/>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3" name="Rounded Rectangle 2">
          <a:extLst>
            <a:ext uri="{FF2B5EF4-FFF2-40B4-BE49-F238E27FC236}">
              <a16:creationId xmlns:a16="http://schemas.microsoft.com/office/drawing/2014/main" id="{00000000-0008-0000-1F00-000003000000}"/>
            </a:ext>
          </a:extLst>
        </xdr:cNvPr>
        <xdr:cNvSpPr/>
      </xdr:nvSpPr>
      <xdr:spPr>
        <a:xfrm>
          <a:off x="91440" y="1508124"/>
          <a:ext cx="14052126" cy="51923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15240</xdr:colOff>
          <xdr:row>8</xdr:row>
          <xdr:rowOff>15240</xdr:rowOff>
        </xdr:from>
        <xdr:to>
          <xdr:col>4</xdr:col>
          <xdr:colOff>723900</xdr:colOff>
          <xdr:row>8</xdr:row>
          <xdr:rowOff>152400</xdr:rowOff>
        </xdr:to>
        <xdr:sp macro="" textlink="">
          <xdr:nvSpPr>
            <xdr:cNvPr id="181249" name="Button 1" hidden="1">
              <a:extLst>
                <a:ext uri="{63B3BB69-23CF-44E3-9099-C40C66FF867C}">
                  <a14:compatExt spid="_x0000_s181249"/>
                </a:ext>
                <a:ext uri="{FF2B5EF4-FFF2-40B4-BE49-F238E27FC236}">
                  <a16:creationId xmlns:a16="http://schemas.microsoft.com/office/drawing/2014/main" id="{00000000-0008-0000-1F00-000001C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15240</xdr:rowOff>
        </xdr:from>
        <xdr:to>
          <xdr:col>4</xdr:col>
          <xdr:colOff>723900</xdr:colOff>
          <xdr:row>36</xdr:row>
          <xdr:rowOff>152400</xdr:rowOff>
        </xdr:to>
        <xdr:sp macro="" textlink="">
          <xdr:nvSpPr>
            <xdr:cNvPr id="181250" name="Button 2" hidden="1">
              <a:extLst>
                <a:ext uri="{63B3BB69-23CF-44E3-9099-C40C66FF867C}">
                  <a14:compatExt spid="_x0000_s181250"/>
                </a:ext>
                <a:ext uri="{FF2B5EF4-FFF2-40B4-BE49-F238E27FC236}">
                  <a16:creationId xmlns:a16="http://schemas.microsoft.com/office/drawing/2014/main" id="{00000000-0008-0000-1F00-000002C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36</xdr:row>
          <xdr:rowOff>15240</xdr:rowOff>
        </xdr:from>
        <xdr:to>
          <xdr:col>6</xdr:col>
          <xdr:colOff>723900</xdr:colOff>
          <xdr:row>36</xdr:row>
          <xdr:rowOff>152400</xdr:rowOff>
        </xdr:to>
        <xdr:sp macro="" textlink="">
          <xdr:nvSpPr>
            <xdr:cNvPr id="181251" name="Button 3" hidden="1">
              <a:extLst>
                <a:ext uri="{63B3BB69-23CF-44E3-9099-C40C66FF867C}">
                  <a14:compatExt spid="_x0000_s181251"/>
                </a:ext>
                <a:ext uri="{FF2B5EF4-FFF2-40B4-BE49-F238E27FC236}">
                  <a16:creationId xmlns:a16="http://schemas.microsoft.com/office/drawing/2014/main" id="{00000000-0008-0000-1F00-000003C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49</xdr:row>
          <xdr:rowOff>22860</xdr:rowOff>
        </xdr:from>
        <xdr:to>
          <xdr:col>4</xdr:col>
          <xdr:colOff>723900</xdr:colOff>
          <xdr:row>49</xdr:row>
          <xdr:rowOff>152400</xdr:rowOff>
        </xdr:to>
        <xdr:sp macro="" textlink="">
          <xdr:nvSpPr>
            <xdr:cNvPr id="181252" name="Button 4" hidden="1">
              <a:extLst>
                <a:ext uri="{63B3BB69-23CF-44E3-9099-C40C66FF867C}">
                  <a14:compatExt spid="_x0000_s181252"/>
                </a:ext>
                <a:ext uri="{FF2B5EF4-FFF2-40B4-BE49-F238E27FC236}">
                  <a16:creationId xmlns:a16="http://schemas.microsoft.com/office/drawing/2014/main" id="{00000000-0008-0000-1F00-000004C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891540</xdr:colOff>
          <xdr:row>32</xdr:row>
          <xdr:rowOff>38100</xdr:rowOff>
        </xdr:from>
        <xdr:to>
          <xdr:col>4</xdr:col>
          <xdr:colOff>708660</xdr:colOff>
          <xdr:row>33</xdr:row>
          <xdr:rowOff>0</xdr:rowOff>
        </xdr:to>
        <xdr:sp macro="" textlink="">
          <xdr:nvSpPr>
            <xdr:cNvPr id="181253" name="Button 5" hidden="1">
              <a:extLst>
                <a:ext uri="{63B3BB69-23CF-44E3-9099-C40C66FF867C}">
                  <a14:compatExt spid="_x0000_s181253"/>
                </a:ext>
                <a:ext uri="{FF2B5EF4-FFF2-40B4-BE49-F238E27FC236}">
                  <a16:creationId xmlns:a16="http://schemas.microsoft.com/office/drawing/2014/main" id="{00000000-0008-0000-1F00-000005C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54</xdr:row>
          <xdr:rowOff>22860</xdr:rowOff>
        </xdr:from>
        <xdr:to>
          <xdr:col>4</xdr:col>
          <xdr:colOff>723900</xdr:colOff>
          <xdr:row>55</xdr:row>
          <xdr:rowOff>15240</xdr:rowOff>
        </xdr:to>
        <xdr:sp macro="" textlink="">
          <xdr:nvSpPr>
            <xdr:cNvPr id="181254" name="Button 6" hidden="1">
              <a:extLst>
                <a:ext uri="{63B3BB69-23CF-44E3-9099-C40C66FF867C}">
                  <a14:compatExt spid="_x0000_s181254"/>
                </a:ext>
                <a:ext uri="{FF2B5EF4-FFF2-40B4-BE49-F238E27FC236}">
                  <a16:creationId xmlns:a16="http://schemas.microsoft.com/office/drawing/2014/main" id="{00000000-0008-0000-1F00-000006C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xdr:colOff>
          <xdr:row>54</xdr:row>
          <xdr:rowOff>22860</xdr:rowOff>
        </xdr:from>
        <xdr:to>
          <xdr:col>6</xdr:col>
          <xdr:colOff>708660</xdr:colOff>
          <xdr:row>54</xdr:row>
          <xdr:rowOff>152400</xdr:rowOff>
        </xdr:to>
        <xdr:sp macro="" textlink="">
          <xdr:nvSpPr>
            <xdr:cNvPr id="181255" name="Button 7" hidden="1">
              <a:extLst>
                <a:ext uri="{63B3BB69-23CF-44E3-9099-C40C66FF867C}">
                  <a14:compatExt spid="_x0000_s181255"/>
                </a:ext>
                <a:ext uri="{FF2B5EF4-FFF2-40B4-BE49-F238E27FC236}">
                  <a16:creationId xmlns:a16="http://schemas.microsoft.com/office/drawing/2014/main" id="{00000000-0008-0000-1F00-000007C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18</xdr:row>
          <xdr:rowOff>22860</xdr:rowOff>
        </xdr:from>
        <xdr:to>
          <xdr:col>4</xdr:col>
          <xdr:colOff>723900</xdr:colOff>
          <xdr:row>18</xdr:row>
          <xdr:rowOff>152400</xdr:rowOff>
        </xdr:to>
        <xdr:sp macro="" textlink="">
          <xdr:nvSpPr>
            <xdr:cNvPr id="181256" name="Button 8" hidden="1">
              <a:extLst>
                <a:ext uri="{63B3BB69-23CF-44E3-9099-C40C66FF867C}">
                  <a14:compatExt spid="_x0000_s181256"/>
                </a:ext>
                <a:ext uri="{FF2B5EF4-FFF2-40B4-BE49-F238E27FC236}">
                  <a16:creationId xmlns:a16="http://schemas.microsoft.com/office/drawing/2014/main" id="{00000000-0008-0000-1F00-000008C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22860</xdr:rowOff>
        </xdr:from>
        <xdr:to>
          <xdr:col>3</xdr:col>
          <xdr:colOff>800100</xdr:colOff>
          <xdr:row>33</xdr:row>
          <xdr:rowOff>0</xdr:rowOff>
        </xdr:to>
        <xdr:sp macro="" textlink="">
          <xdr:nvSpPr>
            <xdr:cNvPr id="181257" name="Button 9" hidden="1">
              <a:extLst>
                <a:ext uri="{63B3BB69-23CF-44E3-9099-C40C66FF867C}">
                  <a14:compatExt spid="_x0000_s181257"/>
                </a:ext>
                <a:ext uri="{FF2B5EF4-FFF2-40B4-BE49-F238E27FC236}">
                  <a16:creationId xmlns:a16="http://schemas.microsoft.com/office/drawing/2014/main" id="{00000000-0008-0000-1F00-000009C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181258" name="Button 10" hidden="1">
              <a:extLst>
                <a:ext uri="{63B3BB69-23CF-44E3-9099-C40C66FF867C}">
                  <a14:compatExt spid="_x0000_s181258"/>
                </a:ext>
                <a:ext uri="{FF2B5EF4-FFF2-40B4-BE49-F238E27FC236}">
                  <a16:creationId xmlns:a16="http://schemas.microsoft.com/office/drawing/2014/main" id="{00000000-0008-0000-1F00-00000AC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22</xdr:row>
          <xdr:rowOff>38100</xdr:rowOff>
        </xdr:from>
        <xdr:to>
          <xdr:col>5</xdr:col>
          <xdr:colOff>114300</xdr:colOff>
          <xdr:row>22</xdr:row>
          <xdr:rowOff>152400</xdr:rowOff>
        </xdr:to>
        <xdr:sp macro="" textlink="">
          <xdr:nvSpPr>
            <xdr:cNvPr id="181259" name="Button 11" hidden="1">
              <a:extLst>
                <a:ext uri="{63B3BB69-23CF-44E3-9099-C40C66FF867C}">
                  <a14:compatExt spid="_x0000_s181259"/>
                </a:ext>
                <a:ext uri="{FF2B5EF4-FFF2-40B4-BE49-F238E27FC236}">
                  <a16:creationId xmlns:a16="http://schemas.microsoft.com/office/drawing/2014/main" id="{00000000-0008-0000-1F00-00000BC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Additional Ext. Walls</a:t>
              </a:r>
            </a:p>
            <a:p>
              <a:pPr algn="ctr" rtl="0">
                <a:defRPr sz="1000"/>
              </a:pPr>
              <a:r>
                <a:rPr lang="en-GB" sz="1100" b="0" i="0" u="none" strike="noStrike" baseline="0">
                  <a:solidFill>
                    <a:srgbClr val="000000"/>
                  </a:solidFill>
                  <a:latin typeface="Calibri"/>
                  <a:ea typeface="Calibri"/>
                  <a:cs typeface="Calibri"/>
                </a:rPr>
                <a:t>Additional Ext. Walls Button 193</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xdr:from>
      <xdr:col>0</xdr:col>
      <xdr:colOff>111760</xdr:colOff>
      <xdr:row>0</xdr:row>
      <xdr:rowOff>177800</xdr:rowOff>
    </xdr:from>
    <xdr:to>
      <xdr:col>15</xdr:col>
      <xdr:colOff>101600</xdr:colOff>
      <xdr:row>7</xdr:row>
      <xdr:rowOff>0</xdr:rowOff>
    </xdr:to>
    <xdr:sp macro="" textlink="">
      <xdr:nvSpPr>
        <xdr:cNvPr id="2" name="Rounded Rectangle 1">
          <a:extLst>
            <a:ext uri="{FF2B5EF4-FFF2-40B4-BE49-F238E27FC236}">
              <a16:creationId xmlns:a16="http://schemas.microsoft.com/office/drawing/2014/main" id="{00000000-0008-0000-2000-000002000000}"/>
            </a:ext>
          </a:extLst>
        </xdr:cNvPr>
        <xdr:cNvSpPr/>
      </xdr:nvSpPr>
      <xdr:spPr>
        <a:xfrm>
          <a:off x="111760" y="177800"/>
          <a:ext cx="14023340" cy="1168400"/>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3" name="Rounded Rectangle 2">
          <a:extLst>
            <a:ext uri="{FF2B5EF4-FFF2-40B4-BE49-F238E27FC236}">
              <a16:creationId xmlns:a16="http://schemas.microsoft.com/office/drawing/2014/main" id="{00000000-0008-0000-2000-000003000000}"/>
            </a:ext>
          </a:extLst>
        </xdr:cNvPr>
        <xdr:cNvSpPr/>
      </xdr:nvSpPr>
      <xdr:spPr>
        <a:xfrm>
          <a:off x="91440" y="1508124"/>
          <a:ext cx="14052126" cy="51923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15240</xdr:colOff>
          <xdr:row>8</xdr:row>
          <xdr:rowOff>15240</xdr:rowOff>
        </xdr:from>
        <xdr:to>
          <xdr:col>4</xdr:col>
          <xdr:colOff>723900</xdr:colOff>
          <xdr:row>8</xdr:row>
          <xdr:rowOff>152400</xdr:rowOff>
        </xdr:to>
        <xdr:sp macro="" textlink="">
          <xdr:nvSpPr>
            <xdr:cNvPr id="182273" name="Button 1" hidden="1">
              <a:extLst>
                <a:ext uri="{63B3BB69-23CF-44E3-9099-C40C66FF867C}">
                  <a14:compatExt spid="_x0000_s182273"/>
                </a:ext>
                <a:ext uri="{FF2B5EF4-FFF2-40B4-BE49-F238E27FC236}">
                  <a16:creationId xmlns:a16="http://schemas.microsoft.com/office/drawing/2014/main" id="{00000000-0008-0000-2000-000001C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15240</xdr:rowOff>
        </xdr:from>
        <xdr:to>
          <xdr:col>4</xdr:col>
          <xdr:colOff>723900</xdr:colOff>
          <xdr:row>36</xdr:row>
          <xdr:rowOff>152400</xdr:rowOff>
        </xdr:to>
        <xdr:sp macro="" textlink="">
          <xdr:nvSpPr>
            <xdr:cNvPr id="182274" name="Button 2" hidden="1">
              <a:extLst>
                <a:ext uri="{63B3BB69-23CF-44E3-9099-C40C66FF867C}">
                  <a14:compatExt spid="_x0000_s182274"/>
                </a:ext>
                <a:ext uri="{FF2B5EF4-FFF2-40B4-BE49-F238E27FC236}">
                  <a16:creationId xmlns:a16="http://schemas.microsoft.com/office/drawing/2014/main" id="{00000000-0008-0000-2000-000002C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36</xdr:row>
          <xdr:rowOff>15240</xdr:rowOff>
        </xdr:from>
        <xdr:to>
          <xdr:col>6</xdr:col>
          <xdr:colOff>723900</xdr:colOff>
          <xdr:row>36</xdr:row>
          <xdr:rowOff>152400</xdr:rowOff>
        </xdr:to>
        <xdr:sp macro="" textlink="">
          <xdr:nvSpPr>
            <xdr:cNvPr id="182275" name="Button 3" hidden="1">
              <a:extLst>
                <a:ext uri="{63B3BB69-23CF-44E3-9099-C40C66FF867C}">
                  <a14:compatExt spid="_x0000_s182275"/>
                </a:ext>
                <a:ext uri="{FF2B5EF4-FFF2-40B4-BE49-F238E27FC236}">
                  <a16:creationId xmlns:a16="http://schemas.microsoft.com/office/drawing/2014/main" id="{00000000-0008-0000-2000-000003C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49</xdr:row>
          <xdr:rowOff>22860</xdr:rowOff>
        </xdr:from>
        <xdr:to>
          <xdr:col>4</xdr:col>
          <xdr:colOff>723900</xdr:colOff>
          <xdr:row>49</xdr:row>
          <xdr:rowOff>152400</xdr:rowOff>
        </xdr:to>
        <xdr:sp macro="" textlink="">
          <xdr:nvSpPr>
            <xdr:cNvPr id="182276" name="Button 4" hidden="1">
              <a:extLst>
                <a:ext uri="{63B3BB69-23CF-44E3-9099-C40C66FF867C}">
                  <a14:compatExt spid="_x0000_s182276"/>
                </a:ext>
                <a:ext uri="{FF2B5EF4-FFF2-40B4-BE49-F238E27FC236}">
                  <a16:creationId xmlns:a16="http://schemas.microsoft.com/office/drawing/2014/main" id="{00000000-0008-0000-2000-000004C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891540</xdr:colOff>
          <xdr:row>32</xdr:row>
          <xdr:rowOff>38100</xdr:rowOff>
        </xdr:from>
        <xdr:to>
          <xdr:col>4</xdr:col>
          <xdr:colOff>708660</xdr:colOff>
          <xdr:row>33</xdr:row>
          <xdr:rowOff>0</xdr:rowOff>
        </xdr:to>
        <xdr:sp macro="" textlink="">
          <xdr:nvSpPr>
            <xdr:cNvPr id="182277" name="Button 5" hidden="1">
              <a:extLst>
                <a:ext uri="{63B3BB69-23CF-44E3-9099-C40C66FF867C}">
                  <a14:compatExt spid="_x0000_s182277"/>
                </a:ext>
                <a:ext uri="{FF2B5EF4-FFF2-40B4-BE49-F238E27FC236}">
                  <a16:creationId xmlns:a16="http://schemas.microsoft.com/office/drawing/2014/main" id="{00000000-0008-0000-2000-000005C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54</xdr:row>
          <xdr:rowOff>22860</xdr:rowOff>
        </xdr:from>
        <xdr:to>
          <xdr:col>4</xdr:col>
          <xdr:colOff>723900</xdr:colOff>
          <xdr:row>55</xdr:row>
          <xdr:rowOff>15240</xdr:rowOff>
        </xdr:to>
        <xdr:sp macro="" textlink="">
          <xdr:nvSpPr>
            <xdr:cNvPr id="182278" name="Button 6" hidden="1">
              <a:extLst>
                <a:ext uri="{63B3BB69-23CF-44E3-9099-C40C66FF867C}">
                  <a14:compatExt spid="_x0000_s182278"/>
                </a:ext>
                <a:ext uri="{FF2B5EF4-FFF2-40B4-BE49-F238E27FC236}">
                  <a16:creationId xmlns:a16="http://schemas.microsoft.com/office/drawing/2014/main" id="{00000000-0008-0000-2000-000006C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xdr:colOff>
          <xdr:row>54</xdr:row>
          <xdr:rowOff>22860</xdr:rowOff>
        </xdr:from>
        <xdr:to>
          <xdr:col>6</xdr:col>
          <xdr:colOff>708660</xdr:colOff>
          <xdr:row>54</xdr:row>
          <xdr:rowOff>152400</xdr:rowOff>
        </xdr:to>
        <xdr:sp macro="" textlink="">
          <xdr:nvSpPr>
            <xdr:cNvPr id="182279" name="Button 7" hidden="1">
              <a:extLst>
                <a:ext uri="{63B3BB69-23CF-44E3-9099-C40C66FF867C}">
                  <a14:compatExt spid="_x0000_s182279"/>
                </a:ext>
                <a:ext uri="{FF2B5EF4-FFF2-40B4-BE49-F238E27FC236}">
                  <a16:creationId xmlns:a16="http://schemas.microsoft.com/office/drawing/2014/main" id="{00000000-0008-0000-2000-000007C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18</xdr:row>
          <xdr:rowOff>22860</xdr:rowOff>
        </xdr:from>
        <xdr:to>
          <xdr:col>4</xdr:col>
          <xdr:colOff>723900</xdr:colOff>
          <xdr:row>18</xdr:row>
          <xdr:rowOff>152400</xdr:rowOff>
        </xdr:to>
        <xdr:sp macro="" textlink="">
          <xdr:nvSpPr>
            <xdr:cNvPr id="182280" name="Button 8" hidden="1">
              <a:extLst>
                <a:ext uri="{63B3BB69-23CF-44E3-9099-C40C66FF867C}">
                  <a14:compatExt spid="_x0000_s182280"/>
                </a:ext>
                <a:ext uri="{FF2B5EF4-FFF2-40B4-BE49-F238E27FC236}">
                  <a16:creationId xmlns:a16="http://schemas.microsoft.com/office/drawing/2014/main" id="{00000000-0008-0000-2000-000008C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22860</xdr:rowOff>
        </xdr:from>
        <xdr:to>
          <xdr:col>3</xdr:col>
          <xdr:colOff>800100</xdr:colOff>
          <xdr:row>33</xdr:row>
          <xdr:rowOff>0</xdr:rowOff>
        </xdr:to>
        <xdr:sp macro="" textlink="">
          <xdr:nvSpPr>
            <xdr:cNvPr id="182281" name="Button 9" hidden="1">
              <a:extLst>
                <a:ext uri="{63B3BB69-23CF-44E3-9099-C40C66FF867C}">
                  <a14:compatExt spid="_x0000_s182281"/>
                </a:ext>
                <a:ext uri="{FF2B5EF4-FFF2-40B4-BE49-F238E27FC236}">
                  <a16:creationId xmlns:a16="http://schemas.microsoft.com/office/drawing/2014/main" id="{00000000-0008-0000-2000-000009C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182282" name="Button 10" hidden="1">
              <a:extLst>
                <a:ext uri="{63B3BB69-23CF-44E3-9099-C40C66FF867C}">
                  <a14:compatExt spid="_x0000_s182282"/>
                </a:ext>
                <a:ext uri="{FF2B5EF4-FFF2-40B4-BE49-F238E27FC236}">
                  <a16:creationId xmlns:a16="http://schemas.microsoft.com/office/drawing/2014/main" id="{00000000-0008-0000-2000-00000AC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22</xdr:row>
          <xdr:rowOff>38100</xdr:rowOff>
        </xdr:from>
        <xdr:to>
          <xdr:col>5</xdr:col>
          <xdr:colOff>114300</xdr:colOff>
          <xdr:row>22</xdr:row>
          <xdr:rowOff>152400</xdr:rowOff>
        </xdr:to>
        <xdr:sp macro="" textlink="">
          <xdr:nvSpPr>
            <xdr:cNvPr id="182283" name="Button 11" hidden="1">
              <a:extLst>
                <a:ext uri="{63B3BB69-23CF-44E3-9099-C40C66FF867C}">
                  <a14:compatExt spid="_x0000_s182283"/>
                </a:ext>
                <a:ext uri="{FF2B5EF4-FFF2-40B4-BE49-F238E27FC236}">
                  <a16:creationId xmlns:a16="http://schemas.microsoft.com/office/drawing/2014/main" id="{00000000-0008-0000-2000-00000BC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Additional Ext. Walls</a:t>
              </a:r>
            </a:p>
            <a:p>
              <a:pPr algn="ctr" rtl="0">
                <a:defRPr sz="1000"/>
              </a:pPr>
              <a:r>
                <a:rPr lang="en-GB" sz="1100" b="0" i="0" u="none" strike="noStrike" baseline="0">
                  <a:solidFill>
                    <a:srgbClr val="000000"/>
                  </a:solidFill>
                  <a:latin typeface="Calibri"/>
                  <a:ea typeface="Calibri"/>
                  <a:cs typeface="Calibri"/>
                </a:rPr>
                <a:t>Additional Ext. Walls Button 193</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xdr:from>
      <xdr:col>0</xdr:col>
      <xdr:colOff>111760</xdr:colOff>
      <xdr:row>0</xdr:row>
      <xdr:rowOff>177800</xdr:rowOff>
    </xdr:from>
    <xdr:to>
      <xdr:col>15</xdr:col>
      <xdr:colOff>101600</xdr:colOff>
      <xdr:row>7</xdr:row>
      <xdr:rowOff>0</xdr:rowOff>
    </xdr:to>
    <xdr:sp macro="" textlink="">
      <xdr:nvSpPr>
        <xdr:cNvPr id="2" name="Rounded Rectangle 1">
          <a:extLst>
            <a:ext uri="{FF2B5EF4-FFF2-40B4-BE49-F238E27FC236}">
              <a16:creationId xmlns:a16="http://schemas.microsoft.com/office/drawing/2014/main" id="{00000000-0008-0000-2100-000002000000}"/>
            </a:ext>
          </a:extLst>
        </xdr:cNvPr>
        <xdr:cNvSpPr/>
      </xdr:nvSpPr>
      <xdr:spPr>
        <a:xfrm>
          <a:off x="111760" y="177800"/>
          <a:ext cx="14023340" cy="1168400"/>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3" name="Rounded Rectangle 2">
          <a:extLst>
            <a:ext uri="{FF2B5EF4-FFF2-40B4-BE49-F238E27FC236}">
              <a16:creationId xmlns:a16="http://schemas.microsoft.com/office/drawing/2014/main" id="{00000000-0008-0000-2100-000003000000}"/>
            </a:ext>
          </a:extLst>
        </xdr:cNvPr>
        <xdr:cNvSpPr/>
      </xdr:nvSpPr>
      <xdr:spPr>
        <a:xfrm>
          <a:off x="91440" y="1508124"/>
          <a:ext cx="14052126" cy="51923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15240</xdr:colOff>
          <xdr:row>8</xdr:row>
          <xdr:rowOff>15240</xdr:rowOff>
        </xdr:from>
        <xdr:to>
          <xdr:col>4</xdr:col>
          <xdr:colOff>723900</xdr:colOff>
          <xdr:row>8</xdr:row>
          <xdr:rowOff>152400</xdr:rowOff>
        </xdr:to>
        <xdr:sp macro="" textlink="">
          <xdr:nvSpPr>
            <xdr:cNvPr id="183297" name="Button 1" hidden="1">
              <a:extLst>
                <a:ext uri="{63B3BB69-23CF-44E3-9099-C40C66FF867C}">
                  <a14:compatExt spid="_x0000_s183297"/>
                </a:ext>
                <a:ext uri="{FF2B5EF4-FFF2-40B4-BE49-F238E27FC236}">
                  <a16:creationId xmlns:a16="http://schemas.microsoft.com/office/drawing/2014/main" id="{00000000-0008-0000-2100-000001C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15240</xdr:rowOff>
        </xdr:from>
        <xdr:to>
          <xdr:col>4</xdr:col>
          <xdr:colOff>723900</xdr:colOff>
          <xdr:row>36</xdr:row>
          <xdr:rowOff>152400</xdr:rowOff>
        </xdr:to>
        <xdr:sp macro="" textlink="">
          <xdr:nvSpPr>
            <xdr:cNvPr id="183298" name="Button 2" hidden="1">
              <a:extLst>
                <a:ext uri="{63B3BB69-23CF-44E3-9099-C40C66FF867C}">
                  <a14:compatExt spid="_x0000_s183298"/>
                </a:ext>
                <a:ext uri="{FF2B5EF4-FFF2-40B4-BE49-F238E27FC236}">
                  <a16:creationId xmlns:a16="http://schemas.microsoft.com/office/drawing/2014/main" id="{00000000-0008-0000-2100-000002C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36</xdr:row>
          <xdr:rowOff>15240</xdr:rowOff>
        </xdr:from>
        <xdr:to>
          <xdr:col>6</xdr:col>
          <xdr:colOff>723900</xdr:colOff>
          <xdr:row>36</xdr:row>
          <xdr:rowOff>152400</xdr:rowOff>
        </xdr:to>
        <xdr:sp macro="" textlink="">
          <xdr:nvSpPr>
            <xdr:cNvPr id="183299" name="Button 3" hidden="1">
              <a:extLst>
                <a:ext uri="{63B3BB69-23CF-44E3-9099-C40C66FF867C}">
                  <a14:compatExt spid="_x0000_s183299"/>
                </a:ext>
                <a:ext uri="{FF2B5EF4-FFF2-40B4-BE49-F238E27FC236}">
                  <a16:creationId xmlns:a16="http://schemas.microsoft.com/office/drawing/2014/main" id="{00000000-0008-0000-2100-000003C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49</xdr:row>
          <xdr:rowOff>22860</xdr:rowOff>
        </xdr:from>
        <xdr:to>
          <xdr:col>4</xdr:col>
          <xdr:colOff>723900</xdr:colOff>
          <xdr:row>49</xdr:row>
          <xdr:rowOff>152400</xdr:rowOff>
        </xdr:to>
        <xdr:sp macro="" textlink="">
          <xdr:nvSpPr>
            <xdr:cNvPr id="183300" name="Button 4" hidden="1">
              <a:extLst>
                <a:ext uri="{63B3BB69-23CF-44E3-9099-C40C66FF867C}">
                  <a14:compatExt spid="_x0000_s183300"/>
                </a:ext>
                <a:ext uri="{FF2B5EF4-FFF2-40B4-BE49-F238E27FC236}">
                  <a16:creationId xmlns:a16="http://schemas.microsoft.com/office/drawing/2014/main" id="{00000000-0008-0000-2100-000004C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891540</xdr:colOff>
          <xdr:row>32</xdr:row>
          <xdr:rowOff>38100</xdr:rowOff>
        </xdr:from>
        <xdr:to>
          <xdr:col>4</xdr:col>
          <xdr:colOff>708660</xdr:colOff>
          <xdr:row>33</xdr:row>
          <xdr:rowOff>0</xdr:rowOff>
        </xdr:to>
        <xdr:sp macro="" textlink="">
          <xdr:nvSpPr>
            <xdr:cNvPr id="183301" name="Button 5" hidden="1">
              <a:extLst>
                <a:ext uri="{63B3BB69-23CF-44E3-9099-C40C66FF867C}">
                  <a14:compatExt spid="_x0000_s183301"/>
                </a:ext>
                <a:ext uri="{FF2B5EF4-FFF2-40B4-BE49-F238E27FC236}">
                  <a16:creationId xmlns:a16="http://schemas.microsoft.com/office/drawing/2014/main" id="{00000000-0008-0000-2100-000005C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54</xdr:row>
          <xdr:rowOff>22860</xdr:rowOff>
        </xdr:from>
        <xdr:to>
          <xdr:col>4</xdr:col>
          <xdr:colOff>723900</xdr:colOff>
          <xdr:row>55</xdr:row>
          <xdr:rowOff>15240</xdr:rowOff>
        </xdr:to>
        <xdr:sp macro="" textlink="">
          <xdr:nvSpPr>
            <xdr:cNvPr id="183302" name="Button 6" hidden="1">
              <a:extLst>
                <a:ext uri="{63B3BB69-23CF-44E3-9099-C40C66FF867C}">
                  <a14:compatExt spid="_x0000_s183302"/>
                </a:ext>
                <a:ext uri="{FF2B5EF4-FFF2-40B4-BE49-F238E27FC236}">
                  <a16:creationId xmlns:a16="http://schemas.microsoft.com/office/drawing/2014/main" id="{00000000-0008-0000-2100-000006C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xdr:colOff>
          <xdr:row>54</xdr:row>
          <xdr:rowOff>22860</xdr:rowOff>
        </xdr:from>
        <xdr:to>
          <xdr:col>6</xdr:col>
          <xdr:colOff>708660</xdr:colOff>
          <xdr:row>54</xdr:row>
          <xdr:rowOff>152400</xdr:rowOff>
        </xdr:to>
        <xdr:sp macro="" textlink="">
          <xdr:nvSpPr>
            <xdr:cNvPr id="183303" name="Button 7" hidden="1">
              <a:extLst>
                <a:ext uri="{63B3BB69-23CF-44E3-9099-C40C66FF867C}">
                  <a14:compatExt spid="_x0000_s183303"/>
                </a:ext>
                <a:ext uri="{FF2B5EF4-FFF2-40B4-BE49-F238E27FC236}">
                  <a16:creationId xmlns:a16="http://schemas.microsoft.com/office/drawing/2014/main" id="{00000000-0008-0000-2100-000007C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18</xdr:row>
          <xdr:rowOff>22860</xdr:rowOff>
        </xdr:from>
        <xdr:to>
          <xdr:col>4</xdr:col>
          <xdr:colOff>723900</xdr:colOff>
          <xdr:row>18</xdr:row>
          <xdr:rowOff>152400</xdr:rowOff>
        </xdr:to>
        <xdr:sp macro="" textlink="">
          <xdr:nvSpPr>
            <xdr:cNvPr id="183304" name="Button 8" hidden="1">
              <a:extLst>
                <a:ext uri="{63B3BB69-23CF-44E3-9099-C40C66FF867C}">
                  <a14:compatExt spid="_x0000_s183304"/>
                </a:ext>
                <a:ext uri="{FF2B5EF4-FFF2-40B4-BE49-F238E27FC236}">
                  <a16:creationId xmlns:a16="http://schemas.microsoft.com/office/drawing/2014/main" id="{00000000-0008-0000-2100-000008C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22860</xdr:rowOff>
        </xdr:from>
        <xdr:to>
          <xdr:col>3</xdr:col>
          <xdr:colOff>800100</xdr:colOff>
          <xdr:row>33</xdr:row>
          <xdr:rowOff>0</xdr:rowOff>
        </xdr:to>
        <xdr:sp macro="" textlink="">
          <xdr:nvSpPr>
            <xdr:cNvPr id="183305" name="Button 9" hidden="1">
              <a:extLst>
                <a:ext uri="{63B3BB69-23CF-44E3-9099-C40C66FF867C}">
                  <a14:compatExt spid="_x0000_s183305"/>
                </a:ext>
                <a:ext uri="{FF2B5EF4-FFF2-40B4-BE49-F238E27FC236}">
                  <a16:creationId xmlns:a16="http://schemas.microsoft.com/office/drawing/2014/main" id="{00000000-0008-0000-2100-000009C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183306" name="Button 10" hidden="1">
              <a:extLst>
                <a:ext uri="{63B3BB69-23CF-44E3-9099-C40C66FF867C}">
                  <a14:compatExt spid="_x0000_s183306"/>
                </a:ext>
                <a:ext uri="{FF2B5EF4-FFF2-40B4-BE49-F238E27FC236}">
                  <a16:creationId xmlns:a16="http://schemas.microsoft.com/office/drawing/2014/main" id="{00000000-0008-0000-2100-00000AC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22</xdr:row>
          <xdr:rowOff>38100</xdr:rowOff>
        </xdr:from>
        <xdr:to>
          <xdr:col>5</xdr:col>
          <xdr:colOff>114300</xdr:colOff>
          <xdr:row>22</xdr:row>
          <xdr:rowOff>152400</xdr:rowOff>
        </xdr:to>
        <xdr:sp macro="" textlink="">
          <xdr:nvSpPr>
            <xdr:cNvPr id="183307" name="Button 11" hidden="1">
              <a:extLst>
                <a:ext uri="{63B3BB69-23CF-44E3-9099-C40C66FF867C}">
                  <a14:compatExt spid="_x0000_s183307"/>
                </a:ext>
                <a:ext uri="{FF2B5EF4-FFF2-40B4-BE49-F238E27FC236}">
                  <a16:creationId xmlns:a16="http://schemas.microsoft.com/office/drawing/2014/main" id="{00000000-0008-0000-2100-00000BC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Additional Ext. Walls</a:t>
              </a:r>
            </a:p>
            <a:p>
              <a:pPr algn="ctr" rtl="0">
                <a:defRPr sz="1000"/>
              </a:pPr>
              <a:r>
                <a:rPr lang="en-GB" sz="1100" b="0" i="0" u="none" strike="noStrike" baseline="0">
                  <a:solidFill>
                    <a:srgbClr val="000000"/>
                  </a:solidFill>
                  <a:latin typeface="Calibri"/>
                  <a:ea typeface="Calibri"/>
                  <a:cs typeface="Calibri"/>
                </a:rPr>
                <a:t>Additional Ext. Walls Button 193</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xdr:from>
      <xdr:col>0</xdr:col>
      <xdr:colOff>111760</xdr:colOff>
      <xdr:row>0</xdr:row>
      <xdr:rowOff>177800</xdr:rowOff>
    </xdr:from>
    <xdr:to>
      <xdr:col>15</xdr:col>
      <xdr:colOff>101600</xdr:colOff>
      <xdr:row>7</xdr:row>
      <xdr:rowOff>0</xdr:rowOff>
    </xdr:to>
    <xdr:sp macro="" textlink="">
      <xdr:nvSpPr>
        <xdr:cNvPr id="2" name="Rounded Rectangle 1">
          <a:extLst>
            <a:ext uri="{FF2B5EF4-FFF2-40B4-BE49-F238E27FC236}">
              <a16:creationId xmlns:a16="http://schemas.microsoft.com/office/drawing/2014/main" id="{00000000-0008-0000-2200-000002000000}"/>
            </a:ext>
          </a:extLst>
        </xdr:cNvPr>
        <xdr:cNvSpPr/>
      </xdr:nvSpPr>
      <xdr:spPr>
        <a:xfrm>
          <a:off x="111760" y="177800"/>
          <a:ext cx="14023340" cy="1168400"/>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3" name="Rounded Rectangle 2">
          <a:extLst>
            <a:ext uri="{FF2B5EF4-FFF2-40B4-BE49-F238E27FC236}">
              <a16:creationId xmlns:a16="http://schemas.microsoft.com/office/drawing/2014/main" id="{00000000-0008-0000-2200-000003000000}"/>
            </a:ext>
          </a:extLst>
        </xdr:cNvPr>
        <xdr:cNvSpPr/>
      </xdr:nvSpPr>
      <xdr:spPr>
        <a:xfrm>
          <a:off x="91440" y="1508124"/>
          <a:ext cx="14052126" cy="51923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15240</xdr:colOff>
          <xdr:row>8</xdr:row>
          <xdr:rowOff>15240</xdr:rowOff>
        </xdr:from>
        <xdr:to>
          <xdr:col>4</xdr:col>
          <xdr:colOff>723900</xdr:colOff>
          <xdr:row>8</xdr:row>
          <xdr:rowOff>152400</xdr:rowOff>
        </xdr:to>
        <xdr:sp macro="" textlink="">
          <xdr:nvSpPr>
            <xdr:cNvPr id="184321" name="Button 1" hidden="1">
              <a:extLst>
                <a:ext uri="{63B3BB69-23CF-44E3-9099-C40C66FF867C}">
                  <a14:compatExt spid="_x0000_s184321"/>
                </a:ext>
                <a:ext uri="{FF2B5EF4-FFF2-40B4-BE49-F238E27FC236}">
                  <a16:creationId xmlns:a16="http://schemas.microsoft.com/office/drawing/2014/main" id="{00000000-0008-0000-2200-000001D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15240</xdr:rowOff>
        </xdr:from>
        <xdr:to>
          <xdr:col>4</xdr:col>
          <xdr:colOff>723900</xdr:colOff>
          <xdr:row>36</xdr:row>
          <xdr:rowOff>152400</xdr:rowOff>
        </xdr:to>
        <xdr:sp macro="" textlink="">
          <xdr:nvSpPr>
            <xdr:cNvPr id="184322" name="Button 2" hidden="1">
              <a:extLst>
                <a:ext uri="{63B3BB69-23CF-44E3-9099-C40C66FF867C}">
                  <a14:compatExt spid="_x0000_s184322"/>
                </a:ext>
                <a:ext uri="{FF2B5EF4-FFF2-40B4-BE49-F238E27FC236}">
                  <a16:creationId xmlns:a16="http://schemas.microsoft.com/office/drawing/2014/main" id="{00000000-0008-0000-2200-000002D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36</xdr:row>
          <xdr:rowOff>15240</xdr:rowOff>
        </xdr:from>
        <xdr:to>
          <xdr:col>6</xdr:col>
          <xdr:colOff>723900</xdr:colOff>
          <xdr:row>36</xdr:row>
          <xdr:rowOff>152400</xdr:rowOff>
        </xdr:to>
        <xdr:sp macro="" textlink="">
          <xdr:nvSpPr>
            <xdr:cNvPr id="184323" name="Button 3" hidden="1">
              <a:extLst>
                <a:ext uri="{63B3BB69-23CF-44E3-9099-C40C66FF867C}">
                  <a14:compatExt spid="_x0000_s184323"/>
                </a:ext>
                <a:ext uri="{FF2B5EF4-FFF2-40B4-BE49-F238E27FC236}">
                  <a16:creationId xmlns:a16="http://schemas.microsoft.com/office/drawing/2014/main" id="{00000000-0008-0000-2200-000003D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49</xdr:row>
          <xdr:rowOff>22860</xdr:rowOff>
        </xdr:from>
        <xdr:to>
          <xdr:col>4</xdr:col>
          <xdr:colOff>723900</xdr:colOff>
          <xdr:row>49</xdr:row>
          <xdr:rowOff>152400</xdr:rowOff>
        </xdr:to>
        <xdr:sp macro="" textlink="">
          <xdr:nvSpPr>
            <xdr:cNvPr id="184324" name="Button 4" hidden="1">
              <a:extLst>
                <a:ext uri="{63B3BB69-23CF-44E3-9099-C40C66FF867C}">
                  <a14:compatExt spid="_x0000_s184324"/>
                </a:ext>
                <a:ext uri="{FF2B5EF4-FFF2-40B4-BE49-F238E27FC236}">
                  <a16:creationId xmlns:a16="http://schemas.microsoft.com/office/drawing/2014/main" id="{00000000-0008-0000-2200-000004D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891540</xdr:colOff>
          <xdr:row>32</xdr:row>
          <xdr:rowOff>38100</xdr:rowOff>
        </xdr:from>
        <xdr:to>
          <xdr:col>4</xdr:col>
          <xdr:colOff>708660</xdr:colOff>
          <xdr:row>33</xdr:row>
          <xdr:rowOff>0</xdr:rowOff>
        </xdr:to>
        <xdr:sp macro="" textlink="">
          <xdr:nvSpPr>
            <xdr:cNvPr id="184325" name="Button 5" hidden="1">
              <a:extLst>
                <a:ext uri="{63B3BB69-23CF-44E3-9099-C40C66FF867C}">
                  <a14:compatExt spid="_x0000_s184325"/>
                </a:ext>
                <a:ext uri="{FF2B5EF4-FFF2-40B4-BE49-F238E27FC236}">
                  <a16:creationId xmlns:a16="http://schemas.microsoft.com/office/drawing/2014/main" id="{00000000-0008-0000-2200-000005D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54</xdr:row>
          <xdr:rowOff>22860</xdr:rowOff>
        </xdr:from>
        <xdr:to>
          <xdr:col>4</xdr:col>
          <xdr:colOff>723900</xdr:colOff>
          <xdr:row>55</xdr:row>
          <xdr:rowOff>15240</xdr:rowOff>
        </xdr:to>
        <xdr:sp macro="" textlink="">
          <xdr:nvSpPr>
            <xdr:cNvPr id="184326" name="Button 6" hidden="1">
              <a:extLst>
                <a:ext uri="{63B3BB69-23CF-44E3-9099-C40C66FF867C}">
                  <a14:compatExt spid="_x0000_s184326"/>
                </a:ext>
                <a:ext uri="{FF2B5EF4-FFF2-40B4-BE49-F238E27FC236}">
                  <a16:creationId xmlns:a16="http://schemas.microsoft.com/office/drawing/2014/main" id="{00000000-0008-0000-2200-000006D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xdr:colOff>
          <xdr:row>54</xdr:row>
          <xdr:rowOff>22860</xdr:rowOff>
        </xdr:from>
        <xdr:to>
          <xdr:col>6</xdr:col>
          <xdr:colOff>708660</xdr:colOff>
          <xdr:row>54</xdr:row>
          <xdr:rowOff>152400</xdr:rowOff>
        </xdr:to>
        <xdr:sp macro="" textlink="">
          <xdr:nvSpPr>
            <xdr:cNvPr id="184327" name="Button 7" hidden="1">
              <a:extLst>
                <a:ext uri="{63B3BB69-23CF-44E3-9099-C40C66FF867C}">
                  <a14:compatExt spid="_x0000_s184327"/>
                </a:ext>
                <a:ext uri="{FF2B5EF4-FFF2-40B4-BE49-F238E27FC236}">
                  <a16:creationId xmlns:a16="http://schemas.microsoft.com/office/drawing/2014/main" id="{00000000-0008-0000-2200-000007D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18</xdr:row>
          <xdr:rowOff>22860</xdr:rowOff>
        </xdr:from>
        <xdr:to>
          <xdr:col>4</xdr:col>
          <xdr:colOff>723900</xdr:colOff>
          <xdr:row>18</xdr:row>
          <xdr:rowOff>152400</xdr:rowOff>
        </xdr:to>
        <xdr:sp macro="" textlink="">
          <xdr:nvSpPr>
            <xdr:cNvPr id="184328" name="Button 8" hidden="1">
              <a:extLst>
                <a:ext uri="{63B3BB69-23CF-44E3-9099-C40C66FF867C}">
                  <a14:compatExt spid="_x0000_s184328"/>
                </a:ext>
                <a:ext uri="{FF2B5EF4-FFF2-40B4-BE49-F238E27FC236}">
                  <a16:creationId xmlns:a16="http://schemas.microsoft.com/office/drawing/2014/main" id="{00000000-0008-0000-2200-000008D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22860</xdr:rowOff>
        </xdr:from>
        <xdr:to>
          <xdr:col>3</xdr:col>
          <xdr:colOff>800100</xdr:colOff>
          <xdr:row>33</xdr:row>
          <xdr:rowOff>0</xdr:rowOff>
        </xdr:to>
        <xdr:sp macro="" textlink="">
          <xdr:nvSpPr>
            <xdr:cNvPr id="184329" name="Button 9" hidden="1">
              <a:extLst>
                <a:ext uri="{63B3BB69-23CF-44E3-9099-C40C66FF867C}">
                  <a14:compatExt spid="_x0000_s184329"/>
                </a:ext>
                <a:ext uri="{FF2B5EF4-FFF2-40B4-BE49-F238E27FC236}">
                  <a16:creationId xmlns:a16="http://schemas.microsoft.com/office/drawing/2014/main" id="{00000000-0008-0000-2200-000009D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184330" name="Button 10" hidden="1">
              <a:extLst>
                <a:ext uri="{63B3BB69-23CF-44E3-9099-C40C66FF867C}">
                  <a14:compatExt spid="_x0000_s184330"/>
                </a:ext>
                <a:ext uri="{FF2B5EF4-FFF2-40B4-BE49-F238E27FC236}">
                  <a16:creationId xmlns:a16="http://schemas.microsoft.com/office/drawing/2014/main" id="{00000000-0008-0000-2200-00000AD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22</xdr:row>
          <xdr:rowOff>38100</xdr:rowOff>
        </xdr:from>
        <xdr:to>
          <xdr:col>5</xdr:col>
          <xdr:colOff>114300</xdr:colOff>
          <xdr:row>22</xdr:row>
          <xdr:rowOff>152400</xdr:rowOff>
        </xdr:to>
        <xdr:sp macro="" textlink="">
          <xdr:nvSpPr>
            <xdr:cNvPr id="184331" name="Button 11" hidden="1">
              <a:extLst>
                <a:ext uri="{63B3BB69-23CF-44E3-9099-C40C66FF867C}">
                  <a14:compatExt spid="_x0000_s184331"/>
                </a:ext>
                <a:ext uri="{FF2B5EF4-FFF2-40B4-BE49-F238E27FC236}">
                  <a16:creationId xmlns:a16="http://schemas.microsoft.com/office/drawing/2014/main" id="{00000000-0008-0000-2200-00000BD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Additional Ext. Walls</a:t>
              </a:r>
            </a:p>
            <a:p>
              <a:pPr algn="ctr" rtl="0">
                <a:defRPr sz="1000"/>
              </a:pPr>
              <a:r>
                <a:rPr lang="en-GB" sz="1100" b="0" i="0" u="none" strike="noStrike" baseline="0">
                  <a:solidFill>
                    <a:srgbClr val="000000"/>
                  </a:solidFill>
                  <a:latin typeface="Calibri"/>
                  <a:ea typeface="Calibri"/>
                  <a:cs typeface="Calibri"/>
                </a:rPr>
                <a:t>Additional Ext. Walls Button 193</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twoCellAnchor>
    <xdr:from>
      <xdr:col>0</xdr:col>
      <xdr:colOff>111760</xdr:colOff>
      <xdr:row>0</xdr:row>
      <xdr:rowOff>177800</xdr:rowOff>
    </xdr:from>
    <xdr:to>
      <xdr:col>15</xdr:col>
      <xdr:colOff>101600</xdr:colOff>
      <xdr:row>7</xdr:row>
      <xdr:rowOff>0</xdr:rowOff>
    </xdr:to>
    <xdr:sp macro="" textlink="">
      <xdr:nvSpPr>
        <xdr:cNvPr id="2" name="Rounded Rectangle 1">
          <a:extLst>
            <a:ext uri="{FF2B5EF4-FFF2-40B4-BE49-F238E27FC236}">
              <a16:creationId xmlns:a16="http://schemas.microsoft.com/office/drawing/2014/main" id="{00000000-0008-0000-2300-000002000000}"/>
            </a:ext>
          </a:extLst>
        </xdr:cNvPr>
        <xdr:cNvSpPr/>
      </xdr:nvSpPr>
      <xdr:spPr>
        <a:xfrm>
          <a:off x="111760" y="177800"/>
          <a:ext cx="14023340" cy="1168400"/>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3" name="Rounded Rectangle 2">
          <a:extLst>
            <a:ext uri="{FF2B5EF4-FFF2-40B4-BE49-F238E27FC236}">
              <a16:creationId xmlns:a16="http://schemas.microsoft.com/office/drawing/2014/main" id="{00000000-0008-0000-2300-000003000000}"/>
            </a:ext>
          </a:extLst>
        </xdr:cNvPr>
        <xdr:cNvSpPr/>
      </xdr:nvSpPr>
      <xdr:spPr>
        <a:xfrm>
          <a:off x="91440" y="1508124"/>
          <a:ext cx="14052126" cy="51923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15240</xdr:colOff>
          <xdr:row>8</xdr:row>
          <xdr:rowOff>15240</xdr:rowOff>
        </xdr:from>
        <xdr:to>
          <xdr:col>4</xdr:col>
          <xdr:colOff>723900</xdr:colOff>
          <xdr:row>8</xdr:row>
          <xdr:rowOff>152400</xdr:rowOff>
        </xdr:to>
        <xdr:sp macro="" textlink="">
          <xdr:nvSpPr>
            <xdr:cNvPr id="185345" name="Button 1" hidden="1">
              <a:extLst>
                <a:ext uri="{63B3BB69-23CF-44E3-9099-C40C66FF867C}">
                  <a14:compatExt spid="_x0000_s185345"/>
                </a:ext>
                <a:ext uri="{FF2B5EF4-FFF2-40B4-BE49-F238E27FC236}">
                  <a16:creationId xmlns:a16="http://schemas.microsoft.com/office/drawing/2014/main" id="{00000000-0008-0000-2300-000001D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15240</xdr:rowOff>
        </xdr:from>
        <xdr:to>
          <xdr:col>4</xdr:col>
          <xdr:colOff>723900</xdr:colOff>
          <xdr:row>36</xdr:row>
          <xdr:rowOff>152400</xdr:rowOff>
        </xdr:to>
        <xdr:sp macro="" textlink="">
          <xdr:nvSpPr>
            <xdr:cNvPr id="185346" name="Button 2" hidden="1">
              <a:extLst>
                <a:ext uri="{63B3BB69-23CF-44E3-9099-C40C66FF867C}">
                  <a14:compatExt spid="_x0000_s185346"/>
                </a:ext>
                <a:ext uri="{FF2B5EF4-FFF2-40B4-BE49-F238E27FC236}">
                  <a16:creationId xmlns:a16="http://schemas.microsoft.com/office/drawing/2014/main" id="{00000000-0008-0000-2300-000002D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36</xdr:row>
          <xdr:rowOff>15240</xdr:rowOff>
        </xdr:from>
        <xdr:to>
          <xdr:col>6</xdr:col>
          <xdr:colOff>723900</xdr:colOff>
          <xdr:row>36</xdr:row>
          <xdr:rowOff>152400</xdr:rowOff>
        </xdr:to>
        <xdr:sp macro="" textlink="">
          <xdr:nvSpPr>
            <xdr:cNvPr id="185347" name="Button 3" hidden="1">
              <a:extLst>
                <a:ext uri="{63B3BB69-23CF-44E3-9099-C40C66FF867C}">
                  <a14:compatExt spid="_x0000_s185347"/>
                </a:ext>
                <a:ext uri="{FF2B5EF4-FFF2-40B4-BE49-F238E27FC236}">
                  <a16:creationId xmlns:a16="http://schemas.microsoft.com/office/drawing/2014/main" id="{00000000-0008-0000-2300-000003D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49</xdr:row>
          <xdr:rowOff>22860</xdr:rowOff>
        </xdr:from>
        <xdr:to>
          <xdr:col>4</xdr:col>
          <xdr:colOff>723900</xdr:colOff>
          <xdr:row>49</xdr:row>
          <xdr:rowOff>152400</xdr:rowOff>
        </xdr:to>
        <xdr:sp macro="" textlink="">
          <xdr:nvSpPr>
            <xdr:cNvPr id="185348" name="Button 4" hidden="1">
              <a:extLst>
                <a:ext uri="{63B3BB69-23CF-44E3-9099-C40C66FF867C}">
                  <a14:compatExt spid="_x0000_s185348"/>
                </a:ext>
                <a:ext uri="{FF2B5EF4-FFF2-40B4-BE49-F238E27FC236}">
                  <a16:creationId xmlns:a16="http://schemas.microsoft.com/office/drawing/2014/main" id="{00000000-0008-0000-2300-000004D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891540</xdr:colOff>
          <xdr:row>32</xdr:row>
          <xdr:rowOff>38100</xdr:rowOff>
        </xdr:from>
        <xdr:to>
          <xdr:col>4</xdr:col>
          <xdr:colOff>708660</xdr:colOff>
          <xdr:row>33</xdr:row>
          <xdr:rowOff>0</xdr:rowOff>
        </xdr:to>
        <xdr:sp macro="" textlink="">
          <xdr:nvSpPr>
            <xdr:cNvPr id="185349" name="Button 5" hidden="1">
              <a:extLst>
                <a:ext uri="{63B3BB69-23CF-44E3-9099-C40C66FF867C}">
                  <a14:compatExt spid="_x0000_s185349"/>
                </a:ext>
                <a:ext uri="{FF2B5EF4-FFF2-40B4-BE49-F238E27FC236}">
                  <a16:creationId xmlns:a16="http://schemas.microsoft.com/office/drawing/2014/main" id="{00000000-0008-0000-2300-000005D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54</xdr:row>
          <xdr:rowOff>22860</xdr:rowOff>
        </xdr:from>
        <xdr:to>
          <xdr:col>4</xdr:col>
          <xdr:colOff>723900</xdr:colOff>
          <xdr:row>55</xdr:row>
          <xdr:rowOff>15240</xdr:rowOff>
        </xdr:to>
        <xdr:sp macro="" textlink="">
          <xdr:nvSpPr>
            <xdr:cNvPr id="185350" name="Button 6" hidden="1">
              <a:extLst>
                <a:ext uri="{63B3BB69-23CF-44E3-9099-C40C66FF867C}">
                  <a14:compatExt spid="_x0000_s185350"/>
                </a:ext>
                <a:ext uri="{FF2B5EF4-FFF2-40B4-BE49-F238E27FC236}">
                  <a16:creationId xmlns:a16="http://schemas.microsoft.com/office/drawing/2014/main" id="{00000000-0008-0000-2300-000006D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xdr:colOff>
          <xdr:row>54</xdr:row>
          <xdr:rowOff>22860</xdr:rowOff>
        </xdr:from>
        <xdr:to>
          <xdr:col>6</xdr:col>
          <xdr:colOff>708660</xdr:colOff>
          <xdr:row>54</xdr:row>
          <xdr:rowOff>152400</xdr:rowOff>
        </xdr:to>
        <xdr:sp macro="" textlink="">
          <xdr:nvSpPr>
            <xdr:cNvPr id="185351" name="Button 7" hidden="1">
              <a:extLst>
                <a:ext uri="{63B3BB69-23CF-44E3-9099-C40C66FF867C}">
                  <a14:compatExt spid="_x0000_s185351"/>
                </a:ext>
                <a:ext uri="{FF2B5EF4-FFF2-40B4-BE49-F238E27FC236}">
                  <a16:creationId xmlns:a16="http://schemas.microsoft.com/office/drawing/2014/main" id="{00000000-0008-0000-2300-000007D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18</xdr:row>
          <xdr:rowOff>22860</xdr:rowOff>
        </xdr:from>
        <xdr:to>
          <xdr:col>4</xdr:col>
          <xdr:colOff>723900</xdr:colOff>
          <xdr:row>18</xdr:row>
          <xdr:rowOff>152400</xdr:rowOff>
        </xdr:to>
        <xdr:sp macro="" textlink="">
          <xdr:nvSpPr>
            <xdr:cNvPr id="185352" name="Button 8" hidden="1">
              <a:extLst>
                <a:ext uri="{63B3BB69-23CF-44E3-9099-C40C66FF867C}">
                  <a14:compatExt spid="_x0000_s185352"/>
                </a:ext>
                <a:ext uri="{FF2B5EF4-FFF2-40B4-BE49-F238E27FC236}">
                  <a16:creationId xmlns:a16="http://schemas.microsoft.com/office/drawing/2014/main" id="{00000000-0008-0000-2300-000008D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22860</xdr:rowOff>
        </xdr:from>
        <xdr:to>
          <xdr:col>3</xdr:col>
          <xdr:colOff>800100</xdr:colOff>
          <xdr:row>33</xdr:row>
          <xdr:rowOff>0</xdr:rowOff>
        </xdr:to>
        <xdr:sp macro="" textlink="">
          <xdr:nvSpPr>
            <xdr:cNvPr id="185353" name="Button 9" hidden="1">
              <a:extLst>
                <a:ext uri="{63B3BB69-23CF-44E3-9099-C40C66FF867C}">
                  <a14:compatExt spid="_x0000_s185353"/>
                </a:ext>
                <a:ext uri="{FF2B5EF4-FFF2-40B4-BE49-F238E27FC236}">
                  <a16:creationId xmlns:a16="http://schemas.microsoft.com/office/drawing/2014/main" id="{00000000-0008-0000-2300-000009D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185354" name="Button 10" hidden="1">
              <a:extLst>
                <a:ext uri="{63B3BB69-23CF-44E3-9099-C40C66FF867C}">
                  <a14:compatExt spid="_x0000_s185354"/>
                </a:ext>
                <a:ext uri="{FF2B5EF4-FFF2-40B4-BE49-F238E27FC236}">
                  <a16:creationId xmlns:a16="http://schemas.microsoft.com/office/drawing/2014/main" id="{00000000-0008-0000-2300-00000AD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22</xdr:row>
          <xdr:rowOff>38100</xdr:rowOff>
        </xdr:from>
        <xdr:to>
          <xdr:col>5</xdr:col>
          <xdr:colOff>114300</xdr:colOff>
          <xdr:row>22</xdr:row>
          <xdr:rowOff>152400</xdr:rowOff>
        </xdr:to>
        <xdr:sp macro="" textlink="">
          <xdr:nvSpPr>
            <xdr:cNvPr id="185355" name="Button 11" hidden="1">
              <a:extLst>
                <a:ext uri="{63B3BB69-23CF-44E3-9099-C40C66FF867C}">
                  <a14:compatExt spid="_x0000_s185355"/>
                </a:ext>
                <a:ext uri="{FF2B5EF4-FFF2-40B4-BE49-F238E27FC236}">
                  <a16:creationId xmlns:a16="http://schemas.microsoft.com/office/drawing/2014/main" id="{00000000-0008-0000-2300-00000BD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Additional Ext. Walls</a:t>
              </a:r>
            </a:p>
            <a:p>
              <a:pPr algn="ctr" rtl="0">
                <a:defRPr sz="1000"/>
              </a:pPr>
              <a:r>
                <a:rPr lang="en-GB" sz="1100" b="0" i="0" u="none" strike="noStrike" baseline="0">
                  <a:solidFill>
                    <a:srgbClr val="000000"/>
                  </a:solidFill>
                  <a:latin typeface="Calibri"/>
                  <a:ea typeface="Calibri"/>
                  <a:cs typeface="Calibri"/>
                </a:rPr>
                <a:t>Additional Ext. Walls Button 193</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xdr:from>
      <xdr:col>0</xdr:col>
      <xdr:colOff>111760</xdr:colOff>
      <xdr:row>0</xdr:row>
      <xdr:rowOff>177800</xdr:rowOff>
    </xdr:from>
    <xdr:to>
      <xdr:col>15</xdr:col>
      <xdr:colOff>101600</xdr:colOff>
      <xdr:row>7</xdr:row>
      <xdr:rowOff>0</xdr:rowOff>
    </xdr:to>
    <xdr:sp macro="" textlink="">
      <xdr:nvSpPr>
        <xdr:cNvPr id="2" name="Rounded Rectangle 1">
          <a:extLst>
            <a:ext uri="{FF2B5EF4-FFF2-40B4-BE49-F238E27FC236}">
              <a16:creationId xmlns:a16="http://schemas.microsoft.com/office/drawing/2014/main" id="{00000000-0008-0000-2400-000002000000}"/>
            </a:ext>
          </a:extLst>
        </xdr:cNvPr>
        <xdr:cNvSpPr/>
      </xdr:nvSpPr>
      <xdr:spPr>
        <a:xfrm>
          <a:off x="111760" y="177800"/>
          <a:ext cx="14023340" cy="1168400"/>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3" name="Rounded Rectangle 2">
          <a:extLst>
            <a:ext uri="{FF2B5EF4-FFF2-40B4-BE49-F238E27FC236}">
              <a16:creationId xmlns:a16="http://schemas.microsoft.com/office/drawing/2014/main" id="{00000000-0008-0000-2400-000003000000}"/>
            </a:ext>
          </a:extLst>
        </xdr:cNvPr>
        <xdr:cNvSpPr/>
      </xdr:nvSpPr>
      <xdr:spPr>
        <a:xfrm>
          <a:off x="91440" y="1508124"/>
          <a:ext cx="14052126" cy="51923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15240</xdr:colOff>
          <xdr:row>8</xdr:row>
          <xdr:rowOff>15240</xdr:rowOff>
        </xdr:from>
        <xdr:to>
          <xdr:col>4</xdr:col>
          <xdr:colOff>723900</xdr:colOff>
          <xdr:row>8</xdr:row>
          <xdr:rowOff>152400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2400-000001D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15240</xdr:rowOff>
        </xdr:from>
        <xdr:to>
          <xdr:col>4</xdr:col>
          <xdr:colOff>723900</xdr:colOff>
          <xdr:row>36</xdr:row>
          <xdr:rowOff>152400</xdr:rowOff>
        </xdr:to>
        <xdr:sp macro="" textlink="">
          <xdr:nvSpPr>
            <xdr:cNvPr id="186370" name="Button 2" hidden="1">
              <a:extLst>
                <a:ext uri="{63B3BB69-23CF-44E3-9099-C40C66FF867C}">
                  <a14:compatExt spid="_x0000_s186370"/>
                </a:ext>
                <a:ext uri="{FF2B5EF4-FFF2-40B4-BE49-F238E27FC236}">
                  <a16:creationId xmlns:a16="http://schemas.microsoft.com/office/drawing/2014/main" id="{00000000-0008-0000-2400-000002D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36</xdr:row>
          <xdr:rowOff>15240</xdr:rowOff>
        </xdr:from>
        <xdr:to>
          <xdr:col>6</xdr:col>
          <xdr:colOff>723900</xdr:colOff>
          <xdr:row>36</xdr:row>
          <xdr:rowOff>152400</xdr:rowOff>
        </xdr:to>
        <xdr:sp macro="" textlink="">
          <xdr:nvSpPr>
            <xdr:cNvPr id="186371" name="Button 3" hidden="1">
              <a:extLst>
                <a:ext uri="{63B3BB69-23CF-44E3-9099-C40C66FF867C}">
                  <a14:compatExt spid="_x0000_s186371"/>
                </a:ext>
                <a:ext uri="{FF2B5EF4-FFF2-40B4-BE49-F238E27FC236}">
                  <a16:creationId xmlns:a16="http://schemas.microsoft.com/office/drawing/2014/main" id="{00000000-0008-0000-2400-000003D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49</xdr:row>
          <xdr:rowOff>22860</xdr:rowOff>
        </xdr:from>
        <xdr:to>
          <xdr:col>4</xdr:col>
          <xdr:colOff>723900</xdr:colOff>
          <xdr:row>49</xdr:row>
          <xdr:rowOff>152400</xdr:rowOff>
        </xdr:to>
        <xdr:sp macro="" textlink="">
          <xdr:nvSpPr>
            <xdr:cNvPr id="186372" name="Button 4" hidden="1">
              <a:extLst>
                <a:ext uri="{63B3BB69-23CF-44E3-9099-C40C66FF867C}">
                  <a14:compatExt spid="_x0000_s186372"/>
                </a:ext>
                <a:ext uri="{FF2B5EF4-FFF2-40B4-BE49-F238E27FC236}">
                  <a16:creationId xmlns:a16="http://schemas.microsoft.com/office/drawing/2014/main" id="{00000000-0008-0000-2400-000004D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891540</xdr:colOff>
          <xdr:row>32</xdr:row>
          <xdr:rowOff>38100</xdr:rowOff>
        </xdr:from>
        <xdr:to>
          <xdr:col>4</xdr:col>
          <xdr:colOff>708660</xdr:colOff>
          <xdr:row>33</xdr:row>
          <xdr:rowOff>0</xdr:rowOff>
        </xdr:to>
        <xdr:sp macro="" textlink="">
          <xdr:nvSpPr>
            <xdr:cNvPr id="186373" name="Button 5" hidden="1">
              <a:extLst>
                <a:ext uri="{63B3BB69-23CF-44E3-9099-C40C66FF867C}">
                  <a14:compatExt spid="_x0000_s186373"/>
                </a:ext>
                <a:ext uri="{FF2B5EF4-FFF2-40B4-BE49-F238E27FC236}">
                  <a16:creationId xmlns:a16="http://schemas.microsoft.com/office/drawing/2014/main" id="{00000000-0008-0000-2400-000005D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54</xdr:row>
          <xdr:rowOff>22860</xdr:rowOff>
        </xdr:from>
        <xdr:to>
          <xdr:col>4</xdr:col>
          <xdr:colOff>723900</xdr:colOff>
          <xdr:row>55</xdr:row>
          <xdr:rowOff>15240</xdr:rowOff>
        </xdr:to>
        <xdr:sp macro="" textlink="">
          <xdr:nvSpPr>
            <xdr:cNvPr id="186374" name="Button 6" hidden="1">
              <a:extLst>
                <a:ext uri="{63B3BB69-23CF-44E3-9099-C40C66FF867C}">
                  <a14:compatExt spid="_x0000_s186374"/>
                </a:ext>
                <a:ext uri="{FF2B5EF4-FFF2-40B4-BE49-F238E27FC236}">
                  <a16:creationId xmlns:a16="http://schemas.microsoft.com/office/drawing/2014/main" id="{00000000-0008-0000-2400-000006D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xdr:colOff>
          <xdr:row>54</xdr:row>
          <xdr:rowOff>22860</xdr:rowOff>
        </xdr:from>
        <xdr:to>
          <xdr:col>6</xdr:col>
          <xdr:colOff>708660</xdr:colOff>
          <xdr:row>54</xdr:row>
          <xdr:rowOff>152400</xdr:rowOff>
        </xdr:to>
        <xdr:sp macro="" textlink="">
          <xdr:nvSpPr>
            <xdr:cNvPr id="186375" name="Button 7" hidden="1">
              <a:extLst>
                <a:ext uri="{63B3BB69-23CF-44E3-9099-C40C66FF867C}">
                  <a14:compatExt spid="_x0000_s186375"/>
                </a:ext>
                <a:ext uri="{FF2B5EF4-FFF2-40B4-BE49-F238E27FC236}">
                  <a16:creationId xmlns:a16="http://schemas.microsoft.com/office/drawing/2014/main" id="{00000000-0008-0000-2400-000007D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18</xdr:row>
          <xdr:rowOff>22860</xdr:rowOff>
        </xdr:from>
        <xdr:to>
          <xdr:col>4</xdr:col>
          <xdr:colOff>723900</xdr:colOff>
          <xdr:row>18</xdr:row>
          <xdr:rowOff>152400</xdr:rowOff>
        </xdr:to>
        <xdr:sp macro="" textlink="">
          <xdr:nvSpPr>
            <xdr:cNvPr id="186376" name="Button 8" hidden="1">
              <a:extLst>
                <a:ext uri="{63B3BB69-23CF-44E3-9099-C40C66FF867C}">
                  <a14:compatExt spid="_x0000_s186376"/>
                </a:ext>
                <a:ext uri="{FF2B5EF4-FFF2-40B4-BE49-F238E27FC236}">
                  <a16:creationId xmlns:a16="http://schemas.microsoft.com/office/drawing/2014/main" id="{00000000-0008-0000-2400-000008D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22860</xdr:rowOff>
        </xdr:from>
        <xdr:to>
          <xdr:col>3</xdr:col>
          <xdr:colOff>800100</xdr:colOff>
          <xdr:row>33</xdr:row>
          <xdr:rowOff>0</xdr:rowOff>
        </xdr:to>
        <xdr:sp macro="" textlink="">
          <xdr:nvSpPr>
            <xdr:cNvPr id="186377" name="Button 9" hidden="1">
              <a:extLst>
                <a:ext uri="{63B3BB69-23CF-44E3-9099-C40C66FF867C}">
                  <a14:compatExt spid="_x0000_s186377"/>
                </a:ext>
                <a:ext uri="{FF2B5EF4-FFF2-40B4-BE49-F238E27FC236}">
                  <a16:creationId xmlns:a16="http://schemas.microsoft.com/office/drawing/2014/main" id="{00000000-0008-0000-2400-000009D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186378" name="Button 10" hidden="1">
              <a:extLst>
                <a:ext uri="{63B3BB69-23CF-44E3-9099-C40C66FF867C}">
                  <a14:compatExt spid="_x0000_s186378"/>
                </a:ext>
                <a:ext uri="{FF2B5EF4-FFF2-40B4-BE49-F238E27FC236}">
                  <a16:creationId xmlns:a16="http://schemas.microsoft.com/office/drawing/2014/main" id="{00000000-0008-0000-2400-00000AD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22</xdr:row>
          <xdr:rowOff>38100</xdr:rowOff>
        </xdr:from>
        <xdr:to>
          <xdr:col>5</xdr:col>
          <xdr:colOff>114300</xdr:colOff>
          <xdr:row>22</xdr:row>
          <xdr:rowOff>152400</xdr:rowOff>
        </xdr:to>
        <xdr:sp macro="" textlink="">
          <xdr:nvSpPr>
            <xdr:cNvPr id="186379" name="Button 11" hidden="1">
              <a:extLst>
                <a:ext uri="{63B3BB69-23CF-44E3-9099-C40C66FF867C}">
                  <a14:compatExt spid="_x0000_s186379"/>
                </a:ext>
                <a:ext uri="{FF2B5EF4-FFF2-40B4-BE49-F238E27FC236}">
                  <a16:creationId xmlns:a16="http://schemas.microsoft.com/office/drawing/2014/main" id="{00000000-0008-0000-2400-00000BD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Additional Ext. Walls</a:t>
              </a:r>
            </a:p>
            <a:p>
              <a:pPr algn="ctr" rtl="0">
                <a:defRPr sz="1000"/>
              </a:pPr>
              <a:r>
                <a:rPr lang="en-GB" sz="1100" b="0" i="0" u="none" strike="noStrike" baseline="0">
                  <a:solidFill>
                    <a:srgbClr val="000000"/>
                  </a:solidFill>
                  <a:latin typeface="Calibri"/>
                  <a:ea typeface="Calibri"/>
                  <a:cs typeface="Calibri"/>
                </a:rPr>
                <a:t>Additional Ext. Walls Button 193</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xdr:from>
      <xdr:col>0</xdr:col>
      <xdr:colOff>111760</xdr:colOff>
      <xdr:row>0</xdr:row>
      <xdr:rowOff>177800</xdr:rowOff>
    </xdr:from>
    <xdr:to>
      <xdr:col>15</xdr:col>
      <xdr:colOff>101600</xdr:colOff>
      <xdr:row>7</xdr:row>
      <xdr:rowOff>0</xdr:rowOff>
    </xdr:to>
    <xdr:sp macro="" textlink="">
      <xdr:nvSpPr>
        <xdr:cNvPr id="2" name="Rounded Rectangle 1">
          <a:extLst>
            <a:ext uri="{FF2B5EF4-FFF2-40B4-BE49-F238E27FC236}">
              <a16:creationId xmlns:a16="http://schemas.microsoft.com/office/drawing/2014/main" id="{00000000-0008-0000-2500-000002000000}"/>
            </a:ext>
          </a:extLst>
        </xdr:cNvPr>
        <xdr:cNvSpPr/>
      </xdr:nvSpPr>
      <xdr:spPr>
        <a:xfrm>
          <a:off x="111760" y="177800"/>
          <a:ext cx="14023340" cy="1168400"/>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3" name="Rounded Rectangle 2">
          <a:extLst>
            <a:ext uri="{FF2B5EF4-FFF2-40B4-BE49-F238E27FC236}">
              <a16:creationId xmlns:a16="http://schemas.microsoft.com/office/drawing/2014/main" id="{00000000-0008-0000-2500-000003000000}"/>
            </a:ext>
          </a:extLst>
        </xdr:cNvPr>
        <xdr:cNvSpPr/>
      </xdr:nvSpPr>
      <xdr:spPr>
        <a:xfrm>
          <a:off x="91440" y="1508124"/>
          <a:ext cx="14052126" cy="51923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15240</xdr:colOff>
          <xdr:row>8</xdr:row>
          <xdr:rowOff>15240</xdr:rowOff>
        </xdr:from>
        <xdr:to>
          <xdr:col>4</xdr:col>
          <xdr:colOff>723900</xdr:colOff>
          <xdr:row>8</xdr:row>
          <xdr:rowOff>152400</xdr:rowOff>
        </xdr:to>
        <xdr:sp macro="" textlink="">
          <xdr:nvSpPr>
            <xdr:cNvPr id="187393" name="Button 1" hidden="1">
              <a:extLst>
                <a:ext uri="{63B3BB69-23CF-44E3-9099-C40C66FF867C}">
                  <a14:compatExt spid="_x0000_s187393"/>
                </a:ext>
                <a:ext uri="{FF2B5EF4-FFF2-40B4-BE49-F238E27FC236}">
                  <a16:creationId xmlns:a16="http://schemas.microsoft.com/office/drawing/2014/main" id="{00000000-0008-0000-2500-000001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15240</xdr:rowOff>
        </xdr:from>
        <xdr:to>
          <xdr:col>4</xdr:col>
          <xdr:colOff>723900</xdr:colOff>
          <xdr:row>36</xdr:row>
          <xdr:rowOff>152400</xdr:rowOff>
        </xdr:to>
        <xdr:sp macro="" textlink="">
          <xdr:nvSpPr>
            <xdr:cNvPr id="187394" name="Button 2" hidden="1">
              <a:extLst>
                <a:ext uri="{63B3BB69-23CF-44E3-9099-C40C66FF867C}">
                  <a14:compatExt spid="_x0000_s187394"/>
                </a:ext>
                <a:ext uri="{FF2B5EF4-FFF2-40B4-BE49-F238E27FC236}">
                  <a16:creationId xmlns:a16="http://schemas.microsoft.com/office/drawing/2014/main" id="{00000000-0008-0000-2500-000002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36</xdr:row>
          <xdr:rowOff>15240</xdr:rowOff>
        </xdr:from>
        <xdr:to>
          <xdr:col>6</xdr:col>
          <xdr:colOff>723900</xdr:colOff>
          <xdr:row>36</xdr:row>
          <xdr:rowOff>152400</xdr:rowOff>
        </xdr:to>
        <xdr:sp macro="" textlink="">
          <xdr:nvSpPr>
            <xdr:cNvPr id="187395" name="Button 3" hidden="1">
              <a:extLst>
                <a:ext uri="{63B3BB69-23CF-44E3-9099-C40C66FF867C}">
                  <a14:compatExt spid="_x0000_s187395"/>
                </a:ext>
                <a:ext uri="{FF2B5EF4-FFF2-40B4-BE49-F238E27FC236}">
                  <a16:creationId xmlns:a16="http://schemas.microsoft.com/office/drawing/2014/main" id="{00000000-0008-0000-2500-000003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49</xdr:row>
          <xdr:rowOff>22860</xdr:rowOff>
        </xdr:from>
        <xdr:to>
          <xdr:col>4</xdr:col>
          <xdr:colOff>723900</xdr:colOff>
          <xdr:row>49</xdr:row>
          <xdr:rowOff>152400</xdr:rowOff>
        </xdr:to>
        <xdr:sp macro="" textlink="">
          <xdr:nvSpPr>
            <xdr:cNvPr id="187396" name="Button 4" hidden="1">
              <a:extLst>
                <a:ext uri="{63B3BB69-23CF-44E3-9099-C40C66FF867C}">
                  <a14:compatExt spid="_x0000_s187396"/>
                </a:ext>
                <a:ext uri="{FF2B5EF4-FFF2-40B4-BE49-F238E27FC236}">
                  <a16:creationId xmlns:a16="http://schemas.microsoft.com/office/drawing/2014/main" id="{00000000-0008-0000-2500-000004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891540</xdr:colOff>
          <xdr:row>32</xdr:row>
          <xdr:rowOff>38100</xdr:rowOff>
        </xdr:from>
        <xdr:to>
          <xdr:col>4</xdr:col>
          <xdr:colOff>708660</xdr:colOff>
          <xdr:row>33</xdr:row>
          <xdr:rowOff>0</xdr:rowOff>
        </xdr:to>
        <xdr:sp macro="" textlink="">
          <xdr:nvSpPr>
            <xdr:cNvPr id="187397" name="Button 5" hidden="1">
              <a:extLst>
                <a:ext uri="{63B3BB69-23CF-44E3-9099-C40C66FF867C}">
                  <a14:compatExt spid="_x0000_s187397"/>
                </a:ext>
                <a:ext uri="{FF2B5EF4-FFF2-40B4-BE49-F238E27FC236}">
                  <a16:creationId xmlns:a16="http://schemas.microsoft.com/office/drawing/2014/main" id="{00000000-0008-0000-2500-000005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54</xdr:row>
          <xdr:rowOff>22860</xdr:rowOff>
        </xdr:from>
        <xdr:to>
          <xdr:col>4</xdr:col>
          <xdr:colOff>723900</xdr:colOff>
          <xdr:row>55</xdr:row>
          <xdr:rowOff>15240</xdr:rowOff>
        </xdr:to>
        <xdr:sp macro="" textlink="">
          <xdr:nvSpPr>
            <xdr:cNvPr id="187398" name="Button 6" hidden="1">
              <a:extLst>
                <a:ext uri="{63B3BB69-23CF-44E3-9099-C40C66FF867C}">
                  <a14:compatExt spid="_x0000_s187398"/>
                </a:ext>
                <a:ext uri="{FF2B5EF4-FFF2-40B4-BE49-F238E27FC236}">
                  <a16:creationId xmlns:a16="http://schemas.microsoft.com/office/drawing/2014/main" id="{00000000-0008-0000-2500-000006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xdr:colOff>
          <xdr:row>54</xdr:row>
          <xdr:rowOff>22860</xdr:rowOff>
        </xdr:from>
        <xdr:to>
          <xdr:col>6</xdr:col>
          <xdr:colOff>708660</xdr:colOff>
          <xdr:row>54</xdr:row>
          <xdr:rowOff>152400</xdr:rowOff>
        </xdr:to>
        <xdr:sp macro="" textlink="">
          <xdr:nvSpPr>
            <xdr:cNvPr id="187399" name="Button 7" hidden="1">
              <a:extLst>
                <a:ext uri="{63B3BB69-23CF-44E3-9099-C40C66FF867C}">
                  <a14:compatExt spid="_x0000_s187399"/>
                </a:ext>
                <a:ext uri="{FF2B5EF4-FFF2-40B4-BE49-F238E27FC236}">
                  <a16:creationId xmlns:a16="http://schemas.microsoft.com/office/drawing/2014/main" id="{00000000-0008-0000-2500-000007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18</xdr:row>
          <xdr:rowOff>22860</xdr:rowOff>
        </xdr:from>
        <xdr:to>
          <xdr:col>4</xdr:col>
          <xdr:colOff>723900</xdr:colOff>
          <xdr:row>18</xdr:row>
          <xdr:rowOff>152400</xdr:rowOff>
        </xdr:to>
        <xdr:sp macro="" textlink="">
          <xdr:nvSpPr>
            <xdr:cNvPr id="187400" name="Button 8" hidden="1">
              <a:extLst>
                <a:ext uri="{63B3BB69-23CF-44E3-9099-C40C66FF867C}">
                  <a14:compatExt spid="_x0000_s187400"/>
                </a:ext>
                <a:ext uri="{FF2B5EF4-FFF2-40B4-BE49-F238E27FC236}">
                  <a16:creationId xmlns:a16="http://schemas.microsoft.com/office/drawing/2014/main" id="{00000000-0008-0000-2500-000008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22860</xdr:rowOff>
        </xdr:from>
        <xdr:to>
          <xdr:col>3</xdr:col>
          <xdr:colOff>800100</xdr:colOff>
          <xdr:row>33</xdr:row>
          <xdr:rowOff>0</xdr:rowOff>
        </xdr:to>
        <xdr:sp macro="" textlink="">
          <xdr:nvSpPr>
            <xdr:cNvPr id="187401" name="Button 9" hidden="1">
              <a:extLst>
                <a:ext uri="{63B3BB69-23CF-44E3-9099-C40C66FF867C}">
                  <a14:compatExt spid="_x0000_s187401"/>
                </a:ext>
                <a:ext uri="{FF2B5EF4-FFF2-40B4-BE49-F238E27FC236}">
                  <a16:creationId xmlns:a16="http://schemas.microsoft.com/office/drawing/2014/main" id="{00000000-0008-0000-2500-000009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187402" name="Button 10" hidden="1">
              <a:extLst>
                <a:ext uri="{63B3BB69-23CF-44E3-9099-C40C66FF867C}">
                  <a14:compatExt spid="_x0000_s187402"/>
                </a:ext>
                <a:ext uri="{FF2B5EF4-FFF2-40B4-BE49-F238E27FC236}">
                  <a16:creationId xmlns:a16="http://schemas.microsoft.com/office/drawing/2014/main" id="{00000000-0008-0000-2500-00000A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22</xdr:row>
          <xdr:rowOff>38100</xdr:rowOff>
        </xdr:from>
        <xdr:to>
          <xdr:col>5</xdr:col>
          <xdr:colOff>114300</xdr:colOff>
          <xdr:row>22</xdr:row>
          <xdr:rowOff>152400</xdr:rowOff>
        </xdr:to>
        <xdr:sp macro="" textlink="">
          <xdr:nvSpPr>
            <xdr:cNvPr id="187403" name="Button 11" hidden="1">
              <a:extLst>
                <a:ext uri="{63B3BB69-23CF-44E3-9099-C40C66FF867C}">
                  <a14:compatExt spid="_x0000_s187403"/>
                </a:ext>
                <a:ext uri="{FF2B5EF4-FFF2-40B4-BE49-F238E27FC236}">
                  <a16:creationId xmlns:a16="http://schemas.microsoft.com/office/drawing/2014/main" id="{00000000-0008-0000-2500-00000B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Additional Ext. Walls</a:t>
              </a:r>
            </a:p>
            <a:p>
              <a:pPr algn="ctr" rtl="0">
                <a:defRPr sz="1000"/>
              </a:pPr>
              <a:r>
                <a:rPr lang="en-GB" sz="1100" b="0" i="0" u="none" strike="noStrike" baseline="0">
                  <a:solidFill>
                    <a:srgbClr val="000000"/>
                  </a:solidFill>
                  <a:latin typeface="Calibri"/>
                  <a:ea typeface="Calibri"/>
                  <a:cs typeface="Calibri"/>
                </a:rPr>
                <a:t>Additional Ext. Walls Button 193</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xdr:from>
      <xdr:col>0</xdr:col>
      <xdr:colOff>111760</xdr:colOff>
      <xdr:row>0</xdr:row>
      <xdr:rowOff>177800</xdr:rowOff>
    </xdr:from>
    <xdr:to>
      <xdr:col>15</xdr:col>
      <xdr:colOff>101600</xdr:colOff>
      <xdr:row>7</xdr:row>
      <xdr:rowOff>0</xdr:rowOff>
    </xdr:to>
    <xdr:sp macro="" textlink="">
      <xdr:nvSpPr>
        <xdr:cNvPr id="2" name="Rounded Rectangle 1">
          <a:extLst>
            <a:ext uri="{FF2B5EF4-FFF2-40B4-BE49-F238E27FC236}">
              <a16:creationId xmlns:a16="http://schemas.microsoft.com/office/drawing/2014/main" id="{00000000-0008-0000-2600-000002000000}"/>
            </a:ext>
          </a:extLst>
        </xdr:cNvPr>
        <xdr:cNvSpPr/>
      </xdr:nvSpPr>
      <xdr:spPr>
        <a:xfrm>
          <a:off x="111760" y="177800"/>
          <a:ext cx="14023340" cy="1168400"/>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3" name="Rounded Rectangle 2">
          <a:extLst>
            <a:ext uri="{FF2B5EF4-FFF2-40B4-BE49-F238E27FC236}">
              <a16:creationId xmlns:a16="http://schemas.microsoft.com/office/drawing/2014/main" id="{00000000-0008-0000-2600-000003000000}"/>
            </a:ext>
          </a:extLst>
        </xdr:cNvPr>
        <xdr:cNvSpPr/>
      </xdr:nvSpPr>
      <xdr:spPr>
        <a:xfrm>
          <a:off x="91440" y="1508124"/>
          <a:ext cx="14052126" cy="51923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15240</xdr:colOff>
          <xdr:row>8</xdr:row>
          <xdr:rowOff>15240</xdr:rowOff>
        </xdr:from>
        <xdr:to>
          <xdr:col>4</xdr:col>
          <xdr:colOff>723900</xdr:colOff>
          <xdr:row>8</xdr:row>
          <xdr:rowOff>152400</xdr:rowOff>
        </xdr:to>
        <xdr:sp macro="" textlink="">
          <xdr:nvSpPr>
            <xdr:cNvPr id="188417" name="Button 1" hidden="1">
              <a:extLst>
                <a:ext uri="{63B3BB69-23CF-44E3-9099-C40C66FF867C}">
                  <a14:compatExt spid="_x0000_s188417"/>
                </a:ext>
                <a:ext uri="{FF2B5EF4-FFF2-40B4-BE49-F238E27FC236}">
                  <a16:creationId xmlns:a16="http://schemas.microsoft.com/office/drawing/2014/main" id="{00000000-0008-0000-2600-000001E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15240</xdr:rowOff>
        </xdr:from>
        <xdr:to>
          <xdr:col>4</xdr:col>
          <xdr:colOff>723900</xdr:colOff>
          <xdr:row>36</xdr:row>
          <xdr:rowOff>152400</xdr:rowOff>
        </xdr:to>
        <xdr:sp macro="" textlink="">
          <xdr:nvSpPr>
            <xdr:cNvPr id="188418" name="Button 2" hidden="1">
              <a:extLst>
                <a:ext uri="{63B3BB69-23CF-44E3-9099-C40C66FF867C}">
                  <a14:compatExt spid="_x0000_s188418"/>
                </a:ext>
                <a:ext uri="{FF2B5EF4-FFF2-40B4-BE49-F238E27FC236}">
                  <a16:creationId xmlns:a16="http://schemas.microsoft.com/office/drawing/2014/main" id="{00000000-0008-0000-2600-000002E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36</xdr:row>
          <xdr:rowOff>15240</xdr:rowOff>
        </xdr:from>
        <xdr:to>
          <xdr:col>6</xdr:col>
          <xdr:colOff>723900</xdr:colOff>
          <xdr:row>36</xdr:row>
          <xdr:rowOff>152400</xdr:rowOff>
        </xdr:to>
        <xdr:sp macro="" textlink="">
          <xdr:nvSpPr>
            <xdr:cNvPr id="188419" name="Button 3" hidden="1">
              <a:extLst>
                <a:ext uri="{63B3BB69-23CF-44E3-9099-C40C66FF867C}">
                  <a14:compatExt spid="_x0000_s188419"/>
                </a:ext>
                <a:ext uri="{FF2B5EF4-FFF2-40B4-BE49-F238E27FC236}">
                  <a16:creationId xmlns:a16="http://schemas.microsoft.com/office/drawing/2014/main" id="{00000000-0008-0000-2600-000003E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49</xdr:row>
          <xdr:rowOff>22860</xdr:rowOff>
        </xdr:from>
        <xdr:to>
          <xdr:col>4</xdr:col>
          <xdr:colOff>723900</xdr:colOff>
          <xdr:row>49</xdr:row>
          <xdr:rowOff>152400</xdr:rowOff>
        </xdr:to>
        <xdr:sp macro="" textlink="">
          <xdr:nvSpPr>
            <xdr:cNvPr id="188420" name="Button 4" hidden="1">
              <a:extLst>
                <a:ext uri="{63B3BB69-23CF-44E3-9099-C40C66FF867C}">
                  <a14:compatExt spid="_x0000_s188420"/>
                </a:ext>
                <a:ext uri="{FF2B5EF4-FFF2-40B4-BE49-F238E27FC236}">
                  <a16:creationId xmlns:a16="http://schemas.microsoft.com/office/drawing/2014/main" id="{00000000-0008-0000-2600-000004E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891540</xdr:colOff>
          <xdr:row>32</xdr:row>
          <xdr:rowOff>38100</xdr:rowOff>
        </xdr:from>
        <xdr:to>
          <xdr:col>4</xdr:col>
          <xdr:colOff>708660</xdr:colOff>
          <xdr:row>33</xdr:row>
          <xdr:rowOff>0</xdr:rowOff>
        </xdr:to>
        <xdr:sp macro="" textlink="">
          <xdr:nvSpPr>
            <xdr:cNvPr id="188421" name="Button 5" hidden="1">
              <a:extLst>
                <a:ext uri="{63B3BB69-23CF-44E3-9099-C40C66FF867C}">
                  <a14:compatExt spid="_x0000_s188421"/>
                </a:ext>
                <a:ext uri="{FF2B5EF4-FFF2-40B4-BE49-F238E27FC236}">
                  <a16:creationId xmlns:a16="http://schemas.microsoft.com/office/drawing/2014/main" id="{00000000-0008-0000-2600-000005E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54</xdr:row>
          <xdr:rowOff>22860</xdr:rowOff>
        </xdr:from>
        <xdr:to>
          <xdr:col>4</xdr:col>
          <xdr:colOff>723900</xdr:colOff>
          <xdr:row>55</xdr:row>
          <xdr:rowOff>15240</xdr:rowOff>
        </xdr:to>
        <xdr:sp macro="" textlink="">
          <xdr:nvSpPr>
            <xdr:cNvPr id="188422" name="Button 6" hidden="1">
              <a:extLst>
                <a:ext uri="{63B3BB69-23CF-44E3-9099-C40C66FF867C}">
                  <a14:compatExt spid="_x0000_s188422"/>
                </a:ext>
                <a:ext uri="{FF2B5EF4-FFF2-40B4-BE49-F238E27FC236}">
                  <a16:creationId xmlns:a16="http://schemas.microsoft.com/office/drawing/2014/main" id="{00000000-0008-0000-2600-000006E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xdr:colOff>
          <xdr:row>54</xdr:row>
          <xdr:rowOff>22860</xdr:rowOff>
        </xdr:from>
        <xdr:to>
          <xdr:col>6</xdr:col>
          <xdr:colOff>708660</xdr:colOff>
          <xdr:row>54</xdr:row>
          <xdr:rowOff>152400</xdr:rowOff>
        </xdr:to>
        <xdr:sp macro="" textlink="">
          <xdr:nvSpPr>
            <xdr:cNvPr id="188423" name="Button 7" hidden="1">
              <a:extLst>
                <a:ext uri="{63B3BB69-23CF-44E3-9099-C40C66FF867C}">
                  <a14:compatExt spid="_x0000_s188423"/>
                </a:ext>
                <a:ext uri="{FF2B5EF4-FFF2-40B4-BE49-F238E27FC236}">
                  <a16:creationId xmlns:a16="http://schemas.microsoft.com/office/drawing/2014/main" id="{00000000-0008-0000-2600-000007E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18</xdr:row>
          <xdr:rowOff>22860</xdr:rowOff>
        </xdr:from>
        <xdr:to>
          <xdr:col>4</xdr:col>
          <xdr:colOff>723900</xdr:colOff>
          <xdr:row>18</xdr:row>
          <xdr:rowOff>152400</xdr:rowOff>
        </xdr:to>
        <xdr:sp macro="" textlink="">
          <xdr:nvSpPr>
            <xdr:cNvPr id="188424" name="Button 8" hidden="1">
              <a:extLst>
                <a:ext uri="{63B3BB69-23CF-44E3-9099-C40C66FF867C}">
                  <a14:compatExt spid="_x0000_s188424"/>
                </a:ext>
                <a:ext uri="{FF2B5EF4-FFF2-40B4-BE49-F238E27FC236}">
                  <a16:creationId xmlns:a16="http://schemas.microsoft.com/office/drawing/2014/main" id="{00000000-0008-0000-2600-000008E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22860</xdr:rowOff>
        </xdr:from>
        <xdr:to>
          <xdr:col>3</xdr:col>
          <xdr:colOff>800100</xdr:colOff>
          <xdr:row>33</xdr:row>
          <xdr:rowOff>0</xdr:rowOff>
        </xdr:to>
        <xdr:sp macro="" textlink="">
          <xdr:nvSpPr>
            <xdr:cNvPr id="188425" name="Button 9" hidden="1">
              <a:extLst>
                <a:ext uri="{63B3BB69-23CF-44E3-9099-C40C66FF867C}">
                  <a14:compatExt spid="_x0000_s188425"/>
                </a:ext>
                <a:ext uri="{FF2B5EF4-FFF2-40B4-BE49-F238E27FC236}">
                  <a16:creationId xmlns:a16="http://schemas.microsoft.com/office/drawing/2014/main" id="{00000000-0008-0000-2600-000009E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188426" name="Button 10" hidden="1">
              <a:extLst>
                <a:ext uri="{63B3BB69-23CF-44E3-9099-C40C66FF867C}">
                  <a14:compatExt spid="_x0000_s188426"/>
                </a:ext>
                <a:ext uri="{FF2B5EF4-FFF2-40B4-BE49-F238E27FC236}">
                  <a16:creationId xmlns:a16="http://schemas.microsoft.com/office/drawing/2014/main" id="{00000000-0008-0000-2600-00000AE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22</xdr:row>
          <xdr:rowOff>38100</xdr:rowOff>
        </xdr:from>
        <xdr:to>
          <xdr:col>5</xdr:col>
          <xdr:colOff>114300</xdr:colOff>
          <xdr:row>22</xdr:row>
          <xdr:rowOff>152400</xdr:rowOff>
        </xdr:to>
        <xdr:sp macro="" textlink="">
          <xdr:nvSpPr>
            <xdr:cNvPr id="188427" name="Button 11" hidden="1">
              <a:extLst>
                <a:ext uri="{63B3BB69-23CF-44E3-9099-C40C66FF867C}">
                  <a14:compatExt spid="_x0000_s188427"/>
                </a:ext>
                <a:ext uri="{FF2B5EF4-FFF2-40B4-BE49-F238E27FC236}">
                  <a16:creationId xmlns:a16="http://schemas.microsoft.com/office/drawing/2014/main" id="{00000000-0008-0000-2600-00000BE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Additional Ext. Walls</a:t>
              </a:r>
            </a:p>
            <a:p>
              <a:pPr algn="ctr" rtl="0">
                <a:defRPr sz="1000"/>
              </a:pPr>
              <a:r>
                <a:rPr lang="en-GB" sz="1100" b="0" i="0" u="none" strike="noStrike" baseline="0">
                  <a:solidFill>
                    <a:srgbClr val="000000"/>
                  </a:solidFill>
                  <a:latin typeface="Calibri"/>
                  <a:ea typeface="Calibri"/>
                  <a:cs typeface="Calibri"/>
                </a:rPr>
                <a:t>Additional Ext. Walls Button 193</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xdr:from>
      <xdr:col>0</xdr:col>
      <xdr:colOff>111760</xdr:colOff>
      <xdr:row>0</xdr:row>
      <xdr:rowOff>177800</xdr:rowOff>
    </xdr:from>
    <xdr:to>
      <xdr:col>15</xdr:col>
      <xdr:colOff>101600</xdr:colOff>
      <xdr:row>7</xdr:row>
      <xdr:rowOff>0</xdr:rowOff>
    </xdr:to>
    <xdr:sp macro="" textlink="">
      <xdr:nvSpPr>
        <xdr:cNvPr id="2" name="Rounded Rectangle 1">
          <a:extLst>
            <a:ext uri="{FF2B5EF4-FFF2-40B4-BE49-F238E27FC236}">
              <a16:creationId xmlns:a16="http://schemas.microsoft.com/office/drawing/2014/main" id="{00000000-0008-0000-2700-000002000000}"/>
            </a:ext>
          </a:extLst>
        </xdr:cNvPr>
        <xdr:cNvSpPr/>
      </xdr:nvSpPr>
      <xdr:spPr>
        <a:xfrm>
          <a:off x="111760" y="177800"/>
          <a:ext cx="14023340" cy="1168400"/>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3" name="Rounded Rectangle 2">
          <a:extLst>
            <a:ext uri="{FF2B5EF4-FFF2-40B4-BE49-F238E27FC236}">
              <a16:creationId xmlns:a16="http://schemas.microsoft.com/office/drawing/2014/main" id="{00000000-0008-0000-2700-000003000000}"/>
            </a:ext>
          </a:extLst>
        </xdr:cNvPr>
        <xdr:cNvSpPr/>
      </xdr:nvSpPr>
      <xdr:spPr>
        <a:xfrm>
          <a:off x="91440" y="1508124"/>
          <a:ext cx="14052126" cy="51923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15240</xdr:colOff>
          <xdr:row>8</xdr:row>
          <xdr:rowOff>15240</xdr:rowOff>
        </xdr:from>
        <xdr:to>
          <xdr:col>4</xdr:col>
          <xdr:colOff>723900</xdr:colOff>
          <xdr:row>8</xdr:row>
          <xdr:rowOff>152400</xdr:rowOff>
        </xdr:to>
        <xdr:sp macro="" textlink="">
          <xdr:nvSpPr>
            <xdr:cNvPr id="189441" name="Button 1" hidden="1">
              <a:extLst>
                <a:ext uri="{63B3BB69-23CF-44E3-9099-C40C66FF867C}">
                  <a14:compatExt spid="_x0000_s189441"/>
                </a:ext>
                <a:ext uri="{FF2B5EF4-FFF2-40B4-BE49-F238E27FC236}">
                  <a16:creationId xmlns:a16="http://schemas.microsoft.com/office/drawing/2014/main" id="{00000000-0008-0000-2700-000001E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15240</xdr:rowOff>
        </xdr:from>
        <xdr:to>
          <xdr:col>4</xdr:col>
          <xdr:colOff>723900</xdr:colOff>
          <xdr:row>36</xdr:row>
          <xdr:rowOff>152400</xdr:rowOff>
        </xdr:to>
        <xdr:sp macro="" textlink="">
          <xdr:nvSpPr>
            <xdr:cNvPr id="189442" name="Button 2" hidden="1">
              <a:extLst>
                <a:ext uri="{63B3BB69-23CF-44E3-9099-C40C66FF867C}">
                  <a14:compatExt spid="_x0000_s189442"/>
                </a:ext>
                <a:ext uri="{FF2B5EF4-FFF2-40B4-BE49-F238E27FC236}">
                  <a16:creationId xmlns:a16="http://schemas.microsoft.com/office/drawing/2014/main" id="{00000000-0008-0000-2700-000002E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36</xdr:row>
          <xdr:rowOff>15240</xdr:rowOff>
        </xdr:from>
        <xdr:to>
          <xdr:col>6</xdr:col>
          <xdr:colOff>723900</xdr:colOff>
          <xdr:row>36</xdr:row>
          <xdr:rowOff>152400</xdr:rowOff>
        </xdr:to>
        <xdr:sp macro="" textlink="">
          <xdr:nvSpPr>
            <xdr:cNvPr id="189443" name="Button 3" hidden="1">
              <a:extLst>
                <a:ext uri="{63B3BB69-23CF-44E3-9099-C40C66FF867C}">
                  <a14:compatExt spid="_x0000_s189443"/>
                </a:ext>
                <a:ext uri="{FF2B5EF4-FFF2-40B4-BE49-F238E27FC236}">
                  <a16:creationId xmlns:a16="http://schemas.microsoft.com/office/drawing/2014/main" id="{00000000-0008-0000-2700-000003E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49</xdr:row>
          <xdr:rowOff>22860</xdr:rowOff>
        </xdr:from>
        <xdr:to>
          <xdr:col>4</xdr:col>
          <xdr:colOff>723900</xdr:colOff>
          <xdr:row>49</xdr:row>
          <xdr:rowOff>152400</xdr:rowOff>
        </xdr:to>
        <xdr:sp macro="" textlink="">
          <xdr:nvSpPr>
            <xdr:cNvPr id="189444" name="Button 4" hidden="1">
              <a:extLst>
                <a:ext uri="{63B3BB69-23CF-44E3-9099-C40C66FF867C}">
                  <a14:compatExt spid="_x0000_s189444"/>
                </a:ext>
                <a:ext uri="{FF2B5EF4-FFF2-40B4-BE49-F238E27FC236}">
                  <a16:creationId xmlns:a16="http://schemas.microsoft.com/office/drawing/2014/main" id="{00000000-0008-0000-2700-000004E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891540</xdr:colOff>
          <xdr:row>32</xdr:row>
          <xdr:rowOff>38100</xdr:rowOff>
        </xdr:from>
        <xdr:to>
          <xdr:col>4</xdr:col>
          <xdr:colOff>708660</xdr:colOff>
          <xdr:row>33</xdr:row>
          <xdr:rowOff>0</xdr:rowOff>
        </xdr:to>
        <xdr:sp macro="" textlink="">
          <xdr:nvSpPr>
            <xdr:cNvPr id="189445" name="Button 5" hidden="1">
              <a:extLst>
                <a:ext uri="{63B3BB69-23CF-44E3-9099-C40C66FF867C}">
                  <a14:compatExt spid="_x0000_s189445"/>
                </a:ext>
                <a:ext uri="{FF2B5EF4-FFF2-40B4-BE49-F238E27FC236}">
                  <a16:creationId xmlns:a16="http://schemas.microsoft.com/office/drawing/2014/main" id="{00000000-0008-0000-2700-000005E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54</xdr:row>
          <xdr:rowOff>22860</xdr:rowOff>
        </xdr:from>
        <xdr:to>
          <xdr:col>4</xdr:col>
          <xdr:colOff>723900</xdr:colOff>
          <xdr:row>55</xdr:row>
          <xdr:rowOff>15240</xdr:rowOff>
        </xdr:to>
        <xdr:sp macro="" textlink="">
          <xdr:nvSpPr>
            <xdr:cNvPr id="189446" name="Button 6" hidden="1">
              <a:extLst>
                <a:ext uri="{63B3BB69-23CF-44E3-9099-C40C66FF867C}">
                  <a14:compatExt spid="_x0000_s189446"/>
                </a:ext>
                <a:ext uri="{FF2B5EF4-FFF2-40B4-BE49-F238E27FC236}">
                  <a16:creationId xmlns:a16="http://schemas.microsoft.com/office/drawing/2014/main" id="{00000000-0008-0000-2700-000006E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xdr:colOff>
          <xdr:row>54</xdr:row>
          <xdr:rowOff>22860</xdr:rowOff>
        </xdr:from>
        <xdr:to>
          <xdr:col>6</xdr:col>
          <xdr:colOff>708660</xdr:colOff>
          <xdr:row>54</xdr:row>
          <xdr:rowOff>152400</xdr:rowOff>
        </xdr:to>
        <xdr:sp macro="" textlink="">
          <xdr:nvSpPr>
            <xdr:cNvPr id="189447" name="Button 7" hidden="1">
              <a:extLst>
                <a:ext uri="{63B3BB69-23CF-44E3-9099-C40C66FF867C}">
                  <a14:compatExt spid="_x0000_s189447"/>
                </a:ext>
                <a:ext uri="{FF2B5EF4-FFF2-40B4-BE49-F238E27FC236}">
                  <a16:creationId xmlns:a16="http://schemas.microsoft.com/office/drawing/2014/main" id="{00000000-0008-0000-2700-000007E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18</xdr:row>
          <xdr:rowOff>22860</xdr:rowOff>
        </xdr:from>
        <xdr:to>
          <xdr:col>4</xdr:col>
          <xdr:colOff>723900</xdr:colOff>
          <xdr:row>18</xdr:row>
          <xdr:rowOff>152400</xdr:rowOff>
        </xdr:to>
        <xdr:sp macro="" textlink="">
          <xdr:nvSpPr>
            <xdr:cNvPr id="189448" name="Button 8" hidden="1">
              <a:extLst>
                <a:ext uri="{63B3BB69-23CF-44E3-9099-C40C66FF867C}">
                  <a14:compatExt spid="_x0000_s189448"/>
                </a:ext>
                <a:ext uri="{FF2B5EF4-FFF2-40B4-BE49-F238E27FC236}">
                  <a16:creationId xmlns:a16="http://schemas.microsoft.com/office/drawing/2014/main" id="{00000000-0008-0000-2700-000008E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22860</xdr:rowOff>
        </xdr:from>
        <xdr:to>
          <xdr:col>3</xdr:col>
          <xdr:colOff>800100</xdr:colOff>
          <xdr:row>33</xdr:row>
          <xdr:rowOff>0</xdr:rowOff>
        </xdr:to>
        <xdr:sp macro="" textlink="">
          <xdr:nvSpPr>
            <xdr:cNvPr id="189449" name="Button 9" hidden="1">
              <a:extLst>
                <a:ext uri="{63B3BB69-23CF-44E3-9099-C40C66FF867C}">
                  <a14:compatExt spid="_x0000_s189449"/>
                </a:ext>
                <a:ext uri="{FF2B5EF4-FFF2-40B4-BE49-F238E27FC236}">
                  <a16:creationId xmlns:a16="http://schemas.microsoft.com/office/drawing/2014/main" id="{00000000-0008-0000-2700-000009E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189450" name="Button 10" hidden="1">
              <a:extLst>
                <a:ext uri="{63B3BB69-23CF-44E3-9099-C40C66FF867C}">
                  <a14:compatExt spid="_x0000_s189450"/>
                </a:ext>
                <a:ext uri="{FF2B5EF4-FFF2-40B4-BE49-F238E27FC236}">
                  <a16:creationId xmlns:a16="http://schemas.microsoft.com/office/drawing/2014/main" id="{00000000-0008-0000-2700-00000AE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22</xdr:row>
          <xdr:rowOff>38100</xdr:rowOff>
        </xdr:from>
        <xdr:to>
          <xdr:col>5</xdr:col>
          <xdr:colOff>114300</xdr:colOff>
          <xdr:row>22</xdr:row>
          <xdr:rowOff>152400</xdr:rowOff>
        </xdr:to>
        <xdr:sp macro="" textlink="">
          <xdr:nvSpPr>
            <xdr:cNvPr id="189451" name="Button 11" hidden="1">
              <a:extLst>
                <a:ext uri="{63B3BB69-23CF-44E3-9099-C40C66FF867C}">
                  <a14:compatExt spid="_x0000_s189451"/>
                </a:ext>
                <a:ext uri="{FF2B5EF4-FFF2-40B4-BE49-F238E27FC236}">
                  <a16:creationId xmlns:a16="http://schemas.microsoft.com/office/drawing/2014/main" id="{00000000-0008-0000-2700-00000BE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Additional Ext. Walls</a:t>
              </a:r>
            </a:p>
            <a:p>
              <a:pPr algn="ctr" rtl="0">
                <a:defRPr sz="1000"/>
              </a:pPr>
              <a:r>
                <a:rPr lang="en-GB" sz="1100" b="0" i="0" u="none" strike="noStrike" baseline="0">
                  <a:solidFill>
                    <a:srgbClr val="000000"/>
                  </a:solidFill>
                  <a:latin typeface="Calibri"/>
                  <a:ea typeface="Calibri"/>
                  <a:cs typeface="Calibri"/>
                </a:rPr>
                <a:t>Additional Ext. Walls Button 193</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xdr:from>
      <xdr:col>0</xdr:col>
      <xdr:colOff>111760</xdr:colOff>
      <xdr:row>0</xdr:row>
      <xdr:rowOff>177800</xdr:rowOff>
    </xdr:from>
    <xdr:to>
      <xdr:col>15</xdr:col>
      <xdr:colOff>101600</xdr:colOff>
      <xdr:row>7</xdr:row>
      <xdr:rowOff>0</xdr:rowOff>
    </xdr:to>
    <xdr:sp macro="" textlink="">
      <xdr:nvSpPr>
        <xdr:cNvPr id="2" name="Rounded Rectangle 1">
          <a:extLst>
            <a:ext uri="{FF2B5EF4-FFF2-40B4-BE49-F238E27FC236}">
              <a16:creationId xmlns:a16="http://schemas.microsoft.com/office/drawing/2014/main" id="{00000000-0008-0000-2800-000002000000}"/>
            </a:ext>
          </a:extLst>
        </xdr:cNvPr>
        <xdr:cNvSpPr/>
      </xdr:nvSpPr>
      <xdr:spPr>
        <a:xfrm>
          <a:off x="111760" y="177800"/>
          <a:ext cx="14023340" cy="1168400"/>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3" name="Rounded Rectangle 2">
          <a:extLst>
            <a:ext uri="{FF2B5EF4-FFF2-40B4-BE49-F238E27FC236}">
              <a16:creationId xmlns:a16="http://schemas.microsoft.com/office/drawing/2014/main" id="{00000000-0008-0000-2800-000003000000}"/>
            </a:ext>
          </a:extLst>
        </xdr:cNvPr>
        <xdr:cNvSpPr/>
      </xdr:nvSpPr>
      <xdr:spPr>
        <a:xfrm>
          <a:off x="91440" y="1508124"/>
          <a:ext cx="14052126" cy="51923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15240</xdr:colOff>
          <xdr:row>8</xdr:row>
          <xdr:rowOff>15240</xdr:rowOff>
        </xdr:from>
        <xdr:to>
          <xdr:col>4</xdr:col>
          <xdr:colOff>723900</xdr:colOff>
          <xdr:row>8</xdr:row>
          <xdr:rowOff>152400</xdr:rowOff>
        </xdr:to>
        <xdr:sp macro="" textlink="">
          <xdr:nvSpPr>
            <xdr:cNvPr id="180225" name="Button 1" hidden="1">
              <a:extLst>
                <a:ext uri="{63B3BB69-23CF-44E3-9099-C40C66FF867C}">
                  <a14:compatExt spid="_x0000_s180225"/>
                </a:ext>
                <a:ext uri="{FF2B5EF4-FFF2-40B4-BE49-F238E27FC236}">
                  <a16:creationId xmlns:a16="http://schemas.microsoft.com/office/drawing/2014/main" id="{00000000-0008-0000-2800-000001C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15240</xdr:rowOff>
        </xdr:from>
        <xdr:to>
          <xdr:col>4</xdr:col>
          <xdr:colOff>723900</xdr:colOff>
          <xdr:row>36</xdr:row>
          <xdr:rowOff>152400</xdr:rowOff>
        </xdr:to>
        <xdr:sp macro="" textlink="">
          <xdr:nvSpPr>
            <xdr:cNvPr id="180226" name="Button 2" hidden="1">
              <a:extLst>
                <a:ext uri="{63B3BB69-23CF-44E3-9099-C40C66FF867C}">
                  <a14:compatExt spid="_x0000_s180226"/>
                </a:ext>
                <a:ext uri="{FF2B5EF4-FFF2-40B4-BE49-F238E27FC236}">
                  <a16:creationId xmlns:a16="http://schemas.microsoft.com/office/drawing/2014/main" id="{00000000-0008-0000-2800-000002C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36</xdr:row>
          <xdr:rowOff>15240</xdr:rowOff>
        </xdr:from>
        <xdr:to>
          <xdr:col>6</xdr:col>
          <xdr:colOff>723900</xdr:colOff>
          <xdr:row>36</xdr:row>
          <xdr:rowOff>152400</xdr:rowOff>
        </xdr:to>
        <xdr:sp macro="" textlink="">
          <xdr:nvSpPr>
            <xdr:cNvPr id="180227" name="Button 3" hidden="1">
              <a:extLst>
                <a:ext uri="{63B3BB69-23CF-44E3-9099-C40C66FF867C}">
                  <a14:compatExt spid="_x0000_s180227"/>
                </a:ext>
                <a:ext uri="{FF2B5EF4-FFF2-40B4-BE49-F238E27FC236}">
                  <a16:creationId xmlns:a16="http://schemas.microsoft.com/office/drawing/2014/main" id="{00000000-0008-0000-2800-000003C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49</xdr:row>
          <xdr:rowOff>22860</xdr:rowOff>
        </xdr:from>
        <xdr:to>
          <xdr:col>4</xdr:col>
          <xdr:colOff>723900</xdr:colOff>
          <xdr:row>49</xdr:row>
          <xdr:rowOff>152400</xdr:rowOff>
        </xdr:to>
        <xdr:sp macro="" textlink="">
          <xdr:nvSpPr>
            <xdr:cNvPr id="180228" name="Button 4" hidden="1">
              <a:extLst>
                <a:ext uri="{63B3BB69-23CF-44E3-9099-C40C66FF867C}">
                  <a14:compatExt spid="_x0000_s180228"/>
                </a:ext>
                <a:ext uri="{FF2B5EF4-FFF2-40B4-BE49-F238E27FC236}">
                  <a16:creationId xmlns:a16="http://schemas.microsoft.com/office/drawing/2014/main" id="{00000000-0008-0000-2800-000004C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891540</xdr:colOff>
          <xdr:row>32</xdr:row>
          <xdr:rowOff>38100</xdr:rowOff>
        </xdr:from>
        <xdr:to>
          <xdr:col>4</xdr:col>
          <xdr:colOff>708660</xdr:colOff>
          <xdr:row>33</xdr:row>
          <xdr:rowOff>0</xdr:rowOff>
        </xdr:to>
        <xdr:sp macro="" textlink="">
          <xdr:nvSpPr>
            <xdr:cNvPr id="180229" name="Button 5" hidden="1">
              <a:extLst>
                <a:ext uri="{63B3BB69-23CF-44E3-9099-C40C66FF867C}">
                  <a14:compatExt spid="_x0000_s180229"/>
                </a:ext>
                <a:ext uri="{FF2B5EF4-FFF2-40B4-BE49-F238E27FC236}">
                  <a16:creationId xmlns:a16="http://schemas.microsoft.com/office/drawing/2014/main" id="{00000000-0008-0000-2800-000005C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54</xdr:row>
          <xdr:rowOff>22860</xdr:rowOff>
        </xdr:from>
        <xdr:to>
          <xdr:col>4</xdr:col>
          <xdr:colOff>723900</xdr:colOff>
          <xdr:row>55</xdr:row>
          <xdr:rowOff>15240</xdr:rowOff>
        </xdr:to>
        <xdr:sp macro="" textlink="">
          <xdr:nvSpPr>
            <xdr:cNvPr id="180230" name="Button 6" hidden="1">
              <a:extLst>
                <a:ext uri="{63B3BB69-23CF-44E3-9099-C40C66FF867C}">
                  <a14:compatExt spid="_x0000_s180230"/>
                </a:ext>
                <a:ext uri="{FF2B5EF4-FFF2-40B4-BE49-F238E27FC236}">
                  <a16:creationId xmlns:a16="http://schemas.microsoft.com/office/drawing/2014/main" id="{00000000-0008-0000-2800-000006C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xdr:colOff>
          <xdr:row>54</xdr:row>
          <xdr:rowOff>22860</xdr:rowOff>
        </xdr:from>
        <xdr:to>
          <xdr:col>6</xdr:col>
          <xdr:colOff>708660</xdr:colOff>
          <xdr:row>54</xdr:row>
          <xdr:rowOff>152400</xdr:rowOff>
        </xdr:to>
        <xdr:sp macro="" textlink="">
          <xdr:nvSpPr>
            <xdr:cNvPr id="180231" name="Button 7" hidden="1">
              <a:extLst>
                <a:ext uri="{63B3BB69-23CF-44E3-9099-C40C66FF867C}">
                  <a14:compatExt spid="_x0000_s180231"/>
                </a:ext>
                <a:ext uri="{FF2B5EF4-FFF2-40B4-BE49-F238E27FC236}">
                  <a16:creationId xmlns:a16="http://schemas.microsoft.com/office/drawing/2014/main" id="{00000000-0008-0000-2800-000007C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18</xdr:row>
          <xdr:rowOff>22860</xdr:rowOff>
        </xdr:from>
        <xdr:to>
          <xdr:col>4</xdr:col>
          <xdr:colOff>723900</xdr:colOff>
          <xdr:row>18</xdr:row>
          <xdr:rowOff>152400</xdr:rowOff>
        </xdr:to>
        <xdr:sp macro="" textlink="">
          <xdr:nvSpPr>
            <xdr:cNvPr id="180232" name="Button 8" hidden="1">
              <a:extLst>
                <a:ext uri="{63B3BB69-23CF-44E3-9099-C40C66FF867C}">
                  <a14:compatExt spid="_x0000_s180232"/>
                </a:ext>
                <a:ext uri="{FF2B5EF4-FFF2-40B4-BE49-F238E27FC236}">
                  <a16:creationId xmlns:a16="http://schemas.microsoft.com/office/drawing/2014/main" id="{00000000-0008-0000-2800-000008C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22860</xdr:rowOff>
        </xdr:from>
        <xdr:to>
          <xdr:col>3</xdr:col>
          <xdr:colOff>800100</xdr:colOff>
          <xdr:row>33</xdr:row>
          <xdr:rowOff>0</xdr:rowOff>
        </xdr:to>
        <xdr:sp macro="" textlink="">
          <xdr:nvSpPr>
            <xdr:cNvPr id="180233" name="Button 9" hidden="1">
              <a:extLst>
                <a:ext uri="{63B3BB69-23CF-44E3-9099-C40C66FF867C}">
                  <a14:compatExt spid="_x0000_s180233"/>
                </a:ext>
                <a:ext uri="{FF2B5EF4-FFF2-40B4-BE49-F238E27FC236}">
                  <a16:creationId xmlns:a16="http://schemas.microsoft.com/office/drawing/2014/main" id="{00000000-0008-0000-2800-000009C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180234" name="Button 10" hidden="1">
              <a:extLst>
                <a:ext uri="{63B3BB69-23CF-44E3-9099-C40C66FF867C}">
                  <a14:compatExt spid="_x0000_s180234"/>
                </a:ext>
                <a:ext uri="{FF2B5EF4-FFF2-40B4-BE49-F238E27FC236}">
                  <a16:creationId xmlns:a16="http://schemas.microsoft.com/office/drawing/2014/main" id="{00000000-0008-0000-2800-00000AC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22</xdr:row>
          <xdr:rowOff>38100</xdr:rowOff>
        </xdr:from>
        <xdr:to>
          <xdr:col>5</xdr:col>
          <xdr:colOff>114300</xdr:colOff>
          <xdr:row>22</xdr:row>
          <xdr:rowOff>152400</xdr:rowOff>
        </xdr:to>
        <xdr:sp macro="" textlink="">
          <xdr:nvSpPr>
            <xdr:cNvPr id="180235" name="Button 11" hidden="1">
              <a:extLst>
                <a:ext uri="{63B3BB69-23CF-44E3-9099-C40C66FF867C}">
                  <a14:compatExt spid="_x0000_s180235"/>
                </a:ext>
                <a:ext uri="{FF2B5EF4-FFF2-40B4-BE49-F238E27FC236}">
                  <a16:creationId xmlns:a16="http://schemas.microsoft.com/office/drawing/2014/main" id="{00000000-0008-0000-2800-00000BC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Additional Ext. Walls</a:t>
              </a:r>
            </a:p>
            <a:p>
              <a:pPr algn="ctr" rtl="0">
                <a:defRPr sz="1000"/>
              </a:pPr>
              <a:r>
                <a:rPr lang="en-GB" sz="1100" b="0" i="0" u="none" strike="noStrike" baseline="0">
                  <a:solidFill>
                    <a:srgbClr val="000000"/>
                  </a:solidFill>
                  <a:latin typeface="Calibri"/>
                  <a:ea typeface="Calibri"/>
                  <a:cs typeface="Calibri"/>
                </a:rPr>
                <a:t>Additional Ext. Walls Button 193</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xdr:twoCellAnchor>
    <xdr:from>
      <xdr:col>0</xdr:col>
      <xdr:colOff>111760</xdr:colOff>
      <xdr:row>0</xdr:row>
      <xdr:rowOff>177800</xdr:rowOff>
    </xdr:from>
    <xdr:to>
      <xdr:col>15</xdr:col>
      <xdr:colOff>101600</xdr:colOff>
      <xdr:row>7</xdr:row>
      <xdr:rowOff>0</xdr:rowOff>
    </xdr:to>
    <xdr:sp macro="" textlink="">
      <xdr:nvSpPr>
        <xdr:cNvPr id="2" name="Rounded Rectangle 1">
          <a:extLst>
            <a:ext uri="{FF2B5EF4-FFF2-40B4-BE49-F238E27FC236}">
              <a16:creationId xmlns:a16="http://schemas.microsoft.com/office/drawing/2014/main" id="{00000000-0008-0000-2900-000002000000}"/>
            </a:ext>
          </a:extLst>
        </xdr:cNvPr>
        <xdr:cNvSpPr/>
      </xdr:nvSpPr>
      <xdr:spPr>
        <a:xfrm>
          <a:off x="111760" y="177800"/>
          <a:ext cx="14023340" cy="1168400"/>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3" name="Rounded Rectangle 2">
          <a:extLst>
            <a:ext uri="{FF2B5EF4-FFF2-40B4-BE49-F238E27FC236}">
              <a16:creationId xmlns:a16="http://schemas.microsoft.com/office/drawing/2014/main" id="{00000000-0008-0000-2900-000003000000}"/>
            </a:ext>
          </a:extLst>
        </xdr:cNvPr>
        <xdr:cNvSpPr/>
      </xdr:nvSpPr>
      <xdr:spPr>
        <a:xfrm>
          <a:off x="91440" y="1508124"/>
          <a:ext cx="14052126" cy="51923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15240</xdr:colOff>
          <xdr:row>8</xdr:row>
          <xdr:rowOff>15240</xdr:rowOff>
        </xdr:from>
        <xdr:to>
          <xdr:col>4</xdr:col>
          <xdr:colOff>723900</xdr:colOff>
          <xdr:row>8</xdr:row>
          <xdr:rowOff>152400</xdr:rowOff>
        </xdr:to>
        <xdr:sp macro="" textlink="">
          <xdr:nvSpPr>
            <xdr:cNvPr id="192513" name="Button 1" hidden="1">
              <a:extLst>
                <a:ext uri="{63B3BB69-23CF-44E3-9099-C40C66FF867C}">
                  <a14:compatExt spid="_x0000_s192513"/>
                </a:ext>
                <a:ext uri="{FF2B5EF4-FFF2-40B4-BE49-F238E27FC236}">
                  <a16:creationId xmlns:a16="http://schemas.microsoft.com/office/drawing/2014/main" id="{00000000-0008-0000-2900-000001F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15240</xdr:rowOff>
        </xdr:from>
        <xdr:to>
          <xdr:col>4</xdr:col>
          <xdr:colOff>723900</xdr:colOff>
          <xdr:row>36</xdr:row>
          <xdr:rowOff>152400</xdr:rowOff>
        </xdr:to>
        <xdr:sp macro="" textlink="">
          <xdr:nvSpPr>
            <xdr:cNvPr id="192514" name="Button 2" hidden="1">
              <a:extLst>
                <a:ext uri="{63B3BB69-23CF-44E3-9099-C40C66FF867C}">
                  <a14:compatExt spid="_x0000_s192514"/>
                </a:ext>
                <a:ext uri="{FF2B5EF4-FFF2-40B4-BE49-F238E27FC236}">
                  <a16:creationId xmlns:a16="http://schemas.microsoft.com/office/drawing/2014/main" id="{00000000-0008-0000-2900-000002F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36</xdr:row>
          <xdr:rowOff>15240</xdr:rowOff>
        </xdr:from>
        <xdr:to>
          <xdr:col>6</xdr:col>
          <xdr:colOff>723900</xdr:colOff>
          <xdr:row>36</xdr:row>
          <xdr:rowOff>152400</xdr:rowOff>
        </xdr:to>
        <xdr:sp macro="" textlink="">
          <xdr:nvSpPr>
            <xdr:cNvPr id="192515" name="Button 3" hidden="1">
              <a:extLst>
                <a:ext uri="{63B3BB69-23CF-44E3-9099-C40C66FF867C}">
                  <a14:compatExt spid="_x0000_s192515"/>
                </a:ext>
                <a:ext uri="{FF2B5EF4-FFF2-40B4-BE49-F238E27FC236}">
                  <a16:creationId xmlns:a16="http://schemas.microsoft.com/office/drawing/2014/main" id="{00000000-0008-0000-2900-000003F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49</xdr:row>
          <xdr:rowOff>22860</xdr:rowOff>
        </xdr:from>
        <xdr:to>
          <xdr:col>4</xdr:col>
          <xdr:colOff>723900</xdr:colOff>
          <xdr:row>49</xdr:row>
          <xdr:rowOff>152400</xdr:rowOff>
        </xdr:to>
        <xdr:sp macro="" textlink="">
          <xdr:nvSpPr>
            <xdr:cNvPr id="192516" name="Button 4" hidden="1">
              <a:extLst>
                <a:ext uri="{63B3BB69-23CF-44E3-9099-C40C66FF867C}">
                  <a14:compatExt spid="_x0000_s192516"/>
                </a:ext>
                <a:ext uri="{FF2B5EF4-FFF2-40B4-BE49-F238E27FC236}">
                  <a16:creationId xmlns:a16="http://schemas.microsoft.com/office/drawing/2014/main" id="{00000000-0008-0000-2900-000004F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891540</xdr:colOff>
          <xdr:row>32</xdr:row>
          <xdr:rowOff>38100</xdr:rowOff>
        </xdr:from>
        <xdr:to>
          <xdr:col>4</xdr:col>
          <xdr:colOff>708660</xdr:colOff>
          <xdr:row>33</xdr:row>
          <xdr:rowOff>0</xdr:rowOff>
        </xdr:to>
        <xdr:sp macro="" textlink="">
          <xdr:nvSpPr>
            <xdr:cNvPr id="192517" name="Button 5" hidden="1">
              <a:extLst>
                <a:ext uri="{63B3BB69-23CF-44E3-9099-C40C66FF867C}">
                  <a14:compatExt spid="_x0000_s192517"/>
                </a:ext>
                <a:ext uri="{FF2B5EF4-FFF2-40B4-BE49-F238E27FC236}">
                  <a16:creationId xmlns:a16="http://schemas.microsoft.com/office/drawing/2014/main" id="{00000000-0008-0000-2900-000005F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54</xdr:row>
          <xdr:rowOff>22860</xdr:rowOff>
        </xdr:from>
        <xdr:to>
          <xdr:col>4</xdr:col>
          <xdr:colOff>723900</xdr:colOff>
          <xdr:row>55</xdr:row>
          <xdr:rowOff>15240</xdr:rowOff>
        </xdr:to>
        <xdr:sp macro="" textlink="">
          <xdr:nvSpPr>
            <xdr:cNvPr id="192518" name="Button 6" hidden="1">
              <a:extLst>
                <a:ext uri="{63B3BB69-23CF-44E3-9099-C40C66FF867C}">
                  <a14:compatExt spid="_x0000_s192518"/>
                </a:ext>
                <a:ext uri="{FF2B5EF4-FFF2-40B4-BE49-F238E27FC236}">
                  <a16:creationId xmlns:a16="http://schemas.microsoft.com/office/drawing/2014/main" id="{00000000-0008-0000-2900-000006F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xdr:colOff>
          <xdr:row>54</xdr:row>
          <xdr:rowOff>22860</xdr:rowOff>
        </xdr:from>
        <xdr:to>
          <xdr:col>6</xdr:col>
          <xdr:colOff>708660</xdr:colOff>
          <xdr:row>54</xdr:row>
          <xdr:rowOff>152400</xdr:rowOff>
        </xdr:to>
        <xdr:sp macro="" textlink="">
          <xdr:nvSpPr>
            <xdr:cNvPr id="192519" name="Button 7" hidden="1">
              <a:extLst>
                <a:ext uri="{63B3BB69-23CF-44E3-9099-C40C66FF867C}">
                  <a14:compatExt spid="_x0000_s192519"/>
                </a:ext>
                <a:ext uri="{FF2B5EF4-FFF2-40B4-BE49-F238E27FC236}">
                  <a16:creationId xmlns:a16="http://schemas.microsoft.com/office/drawing/2014/main" id="{00000000-0008-0000-2900-000007F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18</xdr:row>
          <xdr:rowOff>22860</xdr:rowOff>
        </xdr:from>
        <xdr:to>
          <xdr:col>4</xdr:col>
          <xdr:colOff>723900</xdr:colOff>
          <xdr:row>18</xdr:row>
          <xdr:rowOff>152400</xdr:rowOff>
        </xdr:to>
        <xdr:sp macro="" textlink="">
          <xdr:nvSpPr>
            <xdr:cNvPr id="192520" name="Button 8" hidden="1">
              <a:extLst>
                <a:ext uri="{63B3BB69-23CF-44E3-9099-C40C66FF867C}">
                  <a14:compatExt spid="_x0000_s192520"/>
                </a:ext>
                <a:ext uri="{FF2B5EF4-FFF2-40B4-BE49-F238E27FC236}">
                  <a16:creationId xmlns:a16="http://schemas.microsoft.com/office/drawing/2014/main" id="{00000000-0008-0000-2900-000008F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22860</xdr:rowOff>
        </xdr:from>
        <xdr:to>
          <xdr:col>3</xdr:col>
          <xdr:colOff>800100</xdr:colOff>
          <xdr:row>33</xdr:row>
          <xdr:rowOff>0</xdr:rowOff>
        </xdr:to>
        <xdr:sp macro="" textlink="">
          <xdr:nvSpPr>
            <xdr:cNvPr id="192521" name="Button 9" hidden="1">
              <a:extLst>
                <a:ext uri="{63B3BB69-23CF-44E3-9099-C40C66FF867C}">
                  <a14:compatExt spid="_x0000_s192521"/>
                </a:ext>
                <a:ext uri="{FF2B5EF4-FFF2-40B4-BE49-F238E27FC236}">
                  <a16:creationId xmlns:a16="http://schemas.microsoft.com/office/drawing/2014/main" id="{00000000-0008-0000-2900-000009F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192522" name="Button 10" hidden="1">
              <a:extLst>
                <a:ext uri="{63B3BB69-23CF-44E3-9099-C40C66FF867C}">
                  <a14:compatExt spid="_x0000_s192522"/>
                </a:ext>
                <a:ext uri="{FF2B5EF4-FFF2-40B4-BE49-F238E27FC236}">
                  <a16:creationId xmlns:a16="http://schemas.microsoft.com/office/drawing/2014/main" id="{00000000-0008-0000-2900-00000AF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22</xdr:row>
          <xdr:rowOff>38100</xdr:rowOff>
        </xdr:from>
        <xdr:to>
          <xdr:col>5</xdr:col>
          <xdr:colOff>114300</xdr:colOff>
          <xdr:row>22</xdr:row>
          <xdr:rowOff>152400</xdr:rowOff>
        </xdr:to>
        <xdr:sp macro="" textlink="">
          <xdr:nvSpPr>
            <xdr:cNvPr id="192523" name="Button 11" hidden="1">
              <a:extLst>
                <a:ext uri="{63B3BB69-23CF-44E3-9099-C40C66FF867C}">
                  <a14:compatExt spid="_x0000_s192523"/>
                </a:ext>
                <a:ext uri="{FF2B5EF4-FFF2-40B4-BE49-F238E27FC236}">
                  <a16:creationId xmlns:a16="http://schemas.microsoft.com/office/drawing/2014/main" id="{00000000-0008-0000-2900-00000BF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Additional Ext. Walls</a:t>
              </a:r>
            </a:p>
            <a:p>
              <a:pPr algn="ctr" rtl="0">
                <a:defRPr sz="1000"/>
              </a:pPr>
              <a:r>
                <a:rPr lang="en-GB" sz="1100" b="0" i="0" u="none" strike="noStrike" baseline="0">
                  <a:solidFill>
                    <a:srgbClr val="000000"/>
                  </a:solidFill>
                  <a:latin typeface="Calibri"/>
                  <a:ea typeface="Calibri"/>
                  <a:cs typeface="Calibri"/>
                </a:rPr>
                <a:t>Additional Ext. Walls Button 193</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twoCellAnchor>
    <xdr:from>
      <xdr:col>0</xdr:col>
      <xdr:colOff>111760</xdr:colOff>
      <xdr:row>0</xdr:row>
      <xdr:rowOff>177800</xdr:rowOff>
    </xdr:from>
    <xdr:to>
      <xdr:col>15</xdr:col>
      <xdr:colOff>101600</xdr:colOff>
      <xdr:row>7</xdr:row>
      <xdr:rowOff>0</xdr:rowOff>
    </xdr:to>
    <xdr:sp macro="" textlink="">
      <xdr:nvSpPr>
        <xdr:cNvPr id="2" name="Rounded Rectangle 1">
          <a:extLst>
            <a:ext uri="{FF2B5EF4-FFF2-40B4-BE49-F238E27FC236}">
              <a16:creationId xmlns:a16="http://schemas.microsoft.com/office/drawing/2014/main" id="{00000000-0008-0000-2A00-000002000000}"/>
            </a:ext>
          </a:extLst>
        </xdr:cNvPr>
        <xdr:cNvSpPr/>
      </xdr:nvSpPr>
      <xdr:spPr>
        <a:xfrm>
          <a:off x="111760" y="177800"/>
          <a:ext cx="14023340" cy="1168400"/>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3" name="Rounded Rectangle 2">
          <a:extLst>
            <a:ext uri="{FF2B5EF4-FFF2-40B4-BE49-F238E27FC236}">
              <a16:creationId xmlns:a16="http://schemas.microsoft.com/office/drawing/2014/main" id="{00000000-0008-0000-2A00-000003000000}"/>
            </a:ext>
          </a:extLst>
        </xdr:cNvPr>
        <xdr:cNvSpPr/>
      </xdr:nvSpPr>
      <xdr:spPr>
        <a:xfrm>
          <a:off x="91440" y="1508124"/>
          <a:ext cx="14052126" cy="51923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15240</xdr:colOff>
          <xdr:row>8</xdr:row>
          <xdr:rowOff>15240</xdr:rowOff>
        </xdr:from>
        <xdr:to>
          <xdr:col>4</xdr:col>
          <xdr:colOff>723900</xdr:colOff>
          <xdr:row>8</xdr:row>
          <xdr:rowOff>152400</xdr:rowOff>
        </xdr:to>
        <xdr:sp macro="" textlink="">
          <xdr:nvSpPr>
            <xdr:cNvPr id="193537" name="Button 1" hidden="1">
              <a:extLst>
                <a:ext uri="{63B3BB69-23CF-44E3-9099-C40C66FF867C}">
                  <a14:compatExt spid="_x0000_s193537"/>
                </a:ext>
                <a:ext uri="{FF2B5EF4-FFF2-40B4-BE49-F238E27FC236}">
                  <a16:creationId xmlns:a16="http://schemas.microsoft.com/office/drawing/2014/main" id="{00000000-0008-0000-2A00-000001F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15240</xdr:rowOff>
        </xdr:from>
        <xdr:to>
          <xdr:col>4</xdr:col>
          <xdr:colOff>723900</xdr:colOff>
          <xdr:row>36</xdr:row>
          <xdr:rowOff>152400</xdr:rowOff>
        </xdr:to>
        <xdr:sp macro="" textlink="">
          <xdr:nvSpPr>
            <xdr:cNvPr id="193538" name="Button 2" hidden="1">
              <a:extLst>
                <a:ext uri="{63B3BB69-23CF-44E3-9099-C40C66FF867C}">
                  <a14:compatExt spid="_x0000_s193538"/>
                </a:ext>
                <a:ext uri="{FF2B5EF4-FFF2-40B4-BE49-F238E27FC236}">
                  <a16:creationId xmlns:a16="http://schemas.microsoft.com/office/drawing/2014/main" id="{00000000-0008-0000-2A00-000002F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36</xdr:row>
          <xdr:rowOff>15240</xdr:rowOff>
        </xdr:from>
        <xdr:to>
          <xdr:col>6</xdr:col>
          <xdr:colOff>723900</xdr:colOff>
          <xdr:row>36</xdr:row>
          <xdr:rowOff>152400</xdr:rowOff>
        </xdr:to>
        <xdr:sp macro="" textlink="">
          <xdr:nvSpPr>
            <xdr:cNvPr id="193539" name="Button 3" hidden="1">
              <a:extLst>
                <a:ext uri="{63B3BB69-23CF-44E3-9099-C40C66FF867C}">
                  <a14:compatExt spid="_x0000_s193539"/>
                </a:ext>
                <a:ext uri="{FF2B5EF4-FFF2-40B4-BE49-F238E27FC236}">
                  <a16:creationId xmlns:a16="http://schemas.microsoft.com/office/drawing/2014/main" id="{00000000-0008-0000-2A00-000003F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49</xdr:row>
          <xdr:rowOff>22860</xdr:rowOff>
        </xdr:from>
        <xdr:to>
          <xdr:col>4</xdr:col>
          <xdr:colOff>723900</xdr:colOff>
          <xdr:row>49</xdr:row>
          <xdr:rowOff>152400</xdr:rowOff>
        </xdr:to>
        <xdr:sp macro="" textlink="">
          <xdr:nvSpPr>
            <xdr:cNvPr id="193540" name="Button 4" hidden="1">
              <a:extLst>
                <a:ext uri="{63B3BB69-23CF-44E3-9099-C40C66FF867C}">
                  <a14:compatExt spid="_x0000_s193540"/>
                </a:ext>
                <a:ext uri="{FF2B5EF4-FFF2-40B4-BE49-F238E27FC236}">
                  <a16:creationId xmlns:a16="http://schemas.microsoft.com/office/drawing/2014/main" id="{00000000-0008-0000-2A00-000004F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891540</xdr:colOff>
          <xdr:row>32</xdr:row>
          <xdr:rowOff>38100</xdr:rowOff>
        </xdr:from>
        <xdr:to>
          <xdr:col>4</xdr:col>
          <xdr:colOff>708660</xdr:colOff>
          <xdr:row>33</xdr:row>
          <xdr:rowOff>0</xdr:rowOff>
        </xdr:to>
        <xdr:sp macro="" textlink="">
          <xdr:nvSpPr>
            <xdr:cNvPr id="193541" name="Button 5" hidden="1">
              <a:extLst>
                <a:ext uri="{63B3BB69-23CF-44E3-9099-C40C66FF867C}">
                  <a14:compatExt spid="_x0000_s193541"/>
                </a:ext>
                <a:ext uri="{FF2B5EF4-FFF2-40B4-BE49-F238E27FC236}">
                  <a16:creationId xmlns:a16="http://schemas.microsoft.com/office/drawing/2014/main" id="{00000000-0008-0000-2A00-000005F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54</xdr:row>
          <xdr:rowOff>22860</xdr:rowOff>
        </xdr:from>
        <xdr:to>
          <xdr:col>4</xdr:col>
          <xdr:colOff>723900</xdr:colOff>
          <xdr:row>55</xdr:row>
          <xdr:rowOff>15240</xdr:rowOff>
        </xdr:to>
        <xdr:sp macro="" textlink="">
          <xdr:nvSpPr>
            <xdr:cNvPr id="193542" name="Button 6" hidden="1">
              <a:extLst>
                <a:ext uri="{63B3BB69-23CF-44E3-9099-C40C66FF867C}">
                  <a14:compatExt spid="_x0000_s193542"/>
                </a:ext>
                <a:ext uri="{FF2B5EF4-FFF2-40B4-BE49-F238E27FC236}">
                  <a16:creationId xmlns:a16="http://schemas.microsoft.com/office/drawing/2014/main" id="{00000000-0008-0000-2A00-000006F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xdr:colOff>
          <xdr:row>54</xdr:row>
          <xdr:rowOff>22860</xdr:rowOff>
        </xdr:from>
        <xdr:to>
          <xdr:col>6</xdr:col>
          <xdr:colOff>708660</xdr:colOff>
          <xdr:row>54</xdr:row>
          <xdr:rowOff>152400</xdr:rowOff>
        </xdr:to>
        <xdr:sp macro="" textlink="">
          <xdr:nvSpPr>
            <xdr:cNvPr id="193543" name="Button 7" hidden="1">
              <a:extLst>
                <a:ext uri="{63B3BB69-23CF-44E3-9099-C40C66FF867C}">
                  <a14:compatExt spid="_x0000_s193543"/>
                </a:ext>
                <a:ext uri="{FF2B5EF4-FFF2-40B4-BE49-F238E27FC236}">
                  <a16:creationId xmlns:a16="http://schemas.microsoft.com/office/drawing/2014/main" id="{00000000-0008-0000-2A00-000007F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18</xdr:row>
          <xdr:rowOff>22860</xdr:rowOff>
        </xdr:from>
        <xdr:to>
          <xdr:col>4</xdr:col>
          <xdr:colOff>723900</xdr:colOff>
          <xdr:row>18</xdr:row>
          <xdr:rowOff>152400</xdr:rowOff>
        </xdr:to>
        <xdr:sp macro="" textlink="">
          <xdr:nvSpPr>
            <xdr:cNvPr id="193544" name="Button 8" hidden="1">
              <a:extLst>
                <a:ext uri="{63B3BB69-23CF-44E3-9099-C40C66FF867C}">
                  <a14:compatExt spid="_x0000_s193544"/>
                </a:ext>
                <a:ext uri="{FF2B5EF4-FFF2-40B4-BE49-F238E27FC236}">
                  <a16:creationId xmlns:a16="http://schemas.microsoft.com/office/drawing/2014/main" id="{00000000-0008-0000-2A00-000008F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22860</xdr:rowOff>
        </xdr:from>
        <xdr:to>
          <xdr:col>3</xdr:col>
          <xdr:colOff>800100</xdr:colOff>
          <xdr:row>33</xdr:row>
          <xdr:rowOff>0</xdr:rowOff>
        </xdr:to>
        <xdr:sp macro="" textlink="">
          <xdr:nvSpPr>
            <xdr:cNvPr id="193545" name="Button 9" hidden="1">
              <a:extLst>
                <a:ext uri="{63B3BB69-23CF-44E3-9099-C40C66FF867C}">
                  <a14:compatExt spid="_x0000_s193545"/>
                </a:ext>
                <a:ext uri="{FF2B5EF4-FFF2-40B4-BE49-F238E27FC236}">
                  <a16:creationId xmlns:a16="http://schemas.microsoft.com/office/drawing/2014/main" id="{00000000-0008-0000-2A00-000009F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193546" name="Button 10" hidden="1">
              <a:extLst>
                <a:ext uri="{63B3BB69-23CF-44E3-9099-C40C66FF867C}">
                  <a14:compatExt spid="_x0000_s193546"/>
                </a:ext>
                <a:ext uri="{FF2B5EF4-FFF2-40B4-BE49-F238E27FC236}">
                  <a16:creationId xmlns:a16="http://schemas.microsoft.com/office/drawing/2014/main" id="{00000000-0008-0000-2A00-00000AF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22</xdr:row>
          <xdr:rowOff>38100</xdr:rowOff>
        </xdr:from>
        <xdr:to>
          <xdr:col>5</xdr:col>
          <xdr:colOff>114300</xdr:colOff>
          <xdr:row>22</xdr:row>
          <xdr:rowOff>152400</xdr:rowOff>
        </xdr:to>
        <xdr:sp macro="" textlink="">
          <xdr:nvSpPr>
            <xdr:cNvPr id="193547" name="Button 11" hidden="1">
              <a:extLst>
                <a:ext uri="{63B3BB69-23CF-44E3-9099-C40C66FF867C}">
                  <a14:compatExt spid="_x0000_s193547"/>
                </a:ext>
                <a:ext uri="{FF2B5EF4-FFF2-40B4-BE49-F238E27FC236}">
                  <a16:creationId xmlns:a16="http://schemas.microsoft.com/office/drawing/2014/main" id="{00000000-0008-0000-2A00-00000BF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Additional Ext. Walls</a:t>
              </a:r>
            </a:p>
            <a:p>
              <a:pPr algn="ctr" rtl="0">
                <a:defRPr sz="1000"/>
              </a:pPr>
              <a:r>
                <a:rPr lang="en-GB" sz="1100" b="0" i="0" u="none" strike="noStrike" baseline="0">
                  <a:solidFill>
                    <a:srgbClr val="000000"/>
                  </a:solidFill>
                  <a:latin typeface="Calibri"/>
                  <a:ea typeface="Calibri"/>
                  <a:cs typeface="Calibri"/>
                </a:rPr>
                <a:t>Additional Ext. Walls Button 193</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xdr:from>
      <xdr:col>0</xdr:col>
      <xdr:colOff>111760</xdr:colOff>
      <xdr:row>0</xdr:row>
      <xdr:rowOff>177800</xdr:rowOff>
    </xdr:from>
    <xdr:to>
      <xdr:col>15</xdr:col>
      <xdr:colOff>101600</xdr:colOff>
      <xdr:row>7</xdr:row>
      <xdr:rowOff>0</xdr:rowOff>
    </xdr:to>
    <xdr:sp macro="" textlink="">
      <xdr:nvSpPr>
        <xdr:cNvPr id="2" name="Rounded Rectangle 1">
          <a:extLst>
            <a:ext uri="{FF2B5EF4-FFF2-40B4-BE49-F238E27FC236}">
              <a16:creationId xmlns:a16="http://schemas.microsoft.com/office/drawing/2014/main" id="{00000000-0008-0000-2B00-000002000000}"/>
            </a:ext>
          </a:extLst>
        </xdr:cNvPr>
        <xdr:cNvSpPr/>
      </xdr:nvSpPr>
      <xdr:spPr>
        <a:xfrm>
          <a:off x="111760" y="177800"/>
          <a:ext cx="14023340" cy="1168400"/>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3" name="Rounded Rectangle 2">
          <a:extLst>
            <a:ext uri="{FF2B5EF4-FFF2-40B4-BE49-F238E27FC236}">
              <a16:creationId xmlns:a16="http://schemas.microsoft.com/office/drawing/2014/main" id="{00000000-0008-0000-2B00-000003000000}"/>
            </a:ext>
          </a:extLst>
        </xdr:cNvPr>
        <xdr:cNvSpPr/>
      </xdr:nvSpPr>
      <xdr:spPr>
        <a:xfrm>
          <a:off x="91440" y="1508124"/>
          <a:ext cx="14052126" cy="51923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15240</xdr:colOff>
          <xdr:row>8</xdr:row>
          <xdr:rowOff>15240</xdr:rowOff>
        </xdr:from>
        <xdr:to>
          <xdr:col>4</xdr:col>
          <xdr:colOff>723900</xdr:colOff>
          <xdr:row>8</xdr:row>
          <xdr:rowOff>152400</xdr:rowOff>
        </xdr:to>
        <xdr:sp macro="" textlink="">
          <xdr:nvSpPr>
            <xdr:cNvPr id="194561" name="Button 1" hidden="1">
              <a:extLst>
                <a:ext uri="{63B3BB69-23CF-44E3-9099-C40C66FF867C}">
                  <a14:compatExt spid="_x0000_s194561"/>
                </a:ext>
                <a:ext uri="{FF2B5EF4-FFF2-40B4-BE49-F238E27FC236}">
                  <a16:creationId xmlns:a16="http://schemas.microsoft.com/office/drawing/2014/main" id="{00000000-0008-0000-2B00-000001F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15240</xdr:rowOff>
        </xdr:from>
        <xdr:to>
          <xdr:col>4</xdr:col>
          <xdr:colOff>723900</xdr:colOff>
          <xdr:row>36</xdr:row>
          <xdr:rowOff>152400</xdr:rowOff>
        </xdr:to>
        <xdr:sp macro="" textlink="">
          <xdr:nvSpPr>
            <xdr:cNvPr id="194562" name="Button 2" hidden="1">
              <a:extLst>
                <a:ext uri="{63B3BB69-23CF-44E3-9099-C40C66FF867C}">
                  <a14:compatExt spid="_x0000_s194562"/>
                </a:ext>
                <a:ext uri="{FF2B5EF4-FFF2-40B4-BE49-F238E27FC236}">
                  <a16:creationId xmlns:a16="http://schemas.microsoft.com/office/drawing/2014/main" id="{00000000-0008-0000-2B00-000002F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36</xdr:row>
          <xdr:rowOff>15240</xdr:rowOff>
        </xdr:from>
        <xdr:to>
          <xdr:col>6</xdr:col>
          <xdr:colOff>723900</xdr:colOff>
          <xdr:row>36</xdr:row>
          <xdr:rowOff>152400</xdr:rowOff>
        </xdr:to>
        <xdr:sp macro="" textlink="">
          <xdr:nvSpPr>
            <xdr:cNvPr id="194563" name="Button 3" hidden="1">
              <a:extLst>
                <a:ext uri="{63B3BB69-23CF-44E3-9099-C40C66FF867C}">
                  <a14:compatExt spid="_x0000_s194563"/>
                </a:ext>
                <a:ext uri="{FF2B5EF4-FFF2-40B4-BE49-F238E27FC236}">
                  <a16:creationId xmlns:a16="http://schemas.microsoft.com/office/drawing/2014/main" id="{00000000-0008-0000-2B00-000003F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49</xdr:row>
          <xdr:rowOff>22860</xdr:rowOff>
        </xdr:from>
        <xdr:to>
          <xdr:col>4</xdr:col>
          <xdr:colOff>723900</xdr:colOff>
          <xdr:row>49</xdr:row>
          <xdr:rowOff>152400</xdr:rowOff>
        </xdr:to>
        <xdr:sp macro="" textlink="">
          <xdr:nvSpPr>
            <xdr:cNvPr id="194564" name="Button 4" hidden="1">
              <a:extLst>
                <a:ext uri="{63B3BB69-23CF-44E3-9099-C40C66FF867C}">
                  <a14:compatExt spid="_x0000_s194564"/>
                </a:ext>
                <a:ext uri="{FF2B5EF4-FFF2-40B4-BE49-F238E27FC236}">
                  <a16:creationId xmlns:a16="http://schemas.microsoft.com/office/drawing/2014/main" id="{00000000-0008-0000-2B00-000004F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891540</xdr:colOff>
          <xdr:row>32</xdr:row>
          <xdr:rowOff>38100</xdr:rowOff>
        </xdr:from>
        <xdr:to>
          <xdr:col>4</xdr:col>
          <xdr:colOff>708660</xdr:colOff>
          <xdr:row>33</xdr:row>
          <xdr:rowOff>0</xdr:rowOff>
        </xdr:to>
        <xdr:sp macro="" textlink="">
          <xdr:nvSpPr>
            <xdr:cNvPr id="194565" name="Button 5" hidden="1">
              <a:extLst>
                <a:ext uri="{63B3BB69-23CF-44E3-9099-C40C66FF867C}">
                  <a14:compatExt spid="_x0000_s194565"/>
                </a:ext>
                <a:ext uri="{FF2B5EF4-FFF2-40B4-BE49-F238E27FC236}">
                  <a16:creationId xmlns:a16="http://schemas.microsoft.com/office/drawing/2014/main" id="{00000000-0008-0000-2B00-000005F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54</xdr:row>
          <xdr:rowOff>22860</xdr:rowOff>
        </xdr:from>
        <xdr:to>
          <xdr:col>4</xdr:col>
          <xdr:colOff>723900</xdr:colOff>
          <xdr:row>55</xdr:row>
          <xdr:rowOff>15240</xdr:rowOff>
        </xdr:to>
        <xdr:sp macro="" textlink="">
          <xdr:nvSpPr>
            <xdr:cNvPr id="194566" name="Button 6" hidden="1">
              <a:extLst>
                <a:ext uri="{63B3BB69-23CF-44E3-9099-C40C66FF867C}">
                  <a14:compatExt spid="_x0000_s194566"/>
                </a:ext>
                <a:ext uri="{FF2B5EF4-FFF2-40B4-BE49-F238E27FC236}">
                  <a16:creationId xmlns:a16="http://schemas.microsoft.com/office/drawing/2014/main" id="{00000000-0008-0000-2B00-000006F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xdr:colOff>
          <xdr:row>54</xdr:row>
          <xdr:rowOff>22860</xdr:rowOff>
        </xdr:from>
        <xdr:to>
          <xdr:col>6</xdr:col>
          <xdr:colOff>708660</xdr:colOff>
          <xdr:row>54</xdr:row>
          <xdr:rowOff>152400</xdr:rowOff>
        </xdr:to>
        <xdr:sp macro="" textlink="">
          <xdr:nvSpPr>
            <xdr:cNvPr id="194567" name="Button 7" hidden="1">
              <a:extLst>
                <a:ext uri="{63B3BB69-23CF-44E3-9099-C40C66FF867C}">
                  <a14:compatExt spid="_x0000_s194567"/>
                </a:ext>
                <a:ext uri="{FF2B5EF4-FFF2-40B4-BE49-F238E27FC236}">
                  <a16:creationId xmlns:a16="http://schemas.microsoft.com/office/drawing/2014/main" id="{00000000-0008-0000-2B00-000007F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18</xdr:row>
          <xdr:rowOff>22860</xdr:rowOff>
        </xdr:from>
        <xdr:to>
          <xdr:col>4</xdr:col>
          <xdr:colOff>723900</xdr:colOff>
          <xdr:row>18</xdr:row>
          <xdr:rowOff>152400</xdr:rowOff>
        </xdr:to>
        <xdr:sp macro="" textlink="">
          <xdr:nvSpPr>
            <xdr:cNvPr id="194568" name="Button 8" hidden="1">
              <a:extLst>
                <a:ext uri="{63B3BB69-23CF-44E3-9099-C40C66FF867C}">
                  <a14:compatExt spid="_x0000_s194568"/>
                </a:ext>
                <a:ext uri="{FF2B5EF4-FFF2-40B4-BE49-F238E27FC236}">
                  <a16:creationId xmlns:a16="http://schemas.microsoft.com/office/drawing/2014/main" id="{00000000-0008-0000-2B00-000008F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22860</xdr:rowOff>
        </xdr:from>
        <xdr:to>
          <xdr:col>3</xdr:col>
          <xdr:colOff>800100</xdr:colOff>
          <xdr:row>33</xdr:row>
          <xdr:rowOff>0</xdr:rowOff>
        </xdr:to>
        <xdr:sp macro="" textlink="">
          <xdr:nvSpPr>
            <xdr:cNvPr id="194569" name="Button 9" hidden="1">
              <a:extLst>
                <a:ext uri="{63B3BB69-23CF-44E3-9099-C40C66FF867C}">
                  <a14:compatExt spid="_x0000_s194569"/>
                </a:ext>
                <a:ext uri="{FF2B5EF4-FFF2-40B4-BE49-F238E27FC236}">
                  <a16:creationId xmlns:a16="http://schemas.microsoft.com/office/drawing/2014/main" id="{00000000-0008-0000-2B00-000009F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194570" name="Button 10" hidden="1">
              <a:extLst>
                <a:ext uri="{63B3BB69-23CF-44E3-9099-C40C66FF867C}">
                  <a14:compatExt spid="_x0000_s194570"/>
                </a:ext>
                <a:ext uri="{FF2B5EF4-FFF2-40B4-BE49-F238E27FC236}">
                  <a16:creationId xmlns:a16="http://schemas.microsoft.com/office/drawing/2014/main" id="{00000000-0008-0000-2B00-00000AF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22</xdr:row>
          <xdr:rowOff>38100</xdr:rowOff>
        </xdr:from>
        <xdr:to>
          <xdr:col>5</xdr:col>
          <xdr:colOff>114300</xdr:colOff>
          <xdr:row>22</xdr:row>
          <xdr:rowOff>152400</xdr:rowOff>
        </xdr:to>
        <xdr:sp macro="" textlink="">
          <xdr:nvSpPr>
            <xdr:cNvPr id="194571" name="Button 11" hidden="1">
              <a:extLst>
                <a:ext uri="{63B3BB69-23CF-44E3-9099-C40C66FF867C}">
                  <a14:compatExt spid="_x0000_s194571"/>
                </a:ext>
                <a:ext uri="{FF2B5EF4-FFF2-40B4-BE49-F238E27FC236}">
                  <a16:creationId xmlns:a16="http://schemas.microsoft.com/office/drawing/2014/main" id="{00000000-0008-0000-2B00-00000BF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Additional Ext. Walls</a:t>
              </a:r>
            </a:p>
            <a:p>
              <a:pPr algn="ctr" rtl="0">
                <a:defRPr sz="1000"/>
              </a:pPr>
              <a:r>
                <a:rPr lang="en-GB" sz="1100" b="0" i="0" u="none" strike="noStrike" baseline="0">
                  <a:solidFill>
                    <a:srgbClr val="000000"/>
                  </a:solidFill>
                  <a:latin typeface="Calibri"/>
                  <a:ea typeface="Calibri"/>
                  <a:cs typeface="Calibri"/>
                </a:rPr>
                <a:t>Additional Ext. Walls Button 193</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xdr:from>
      <xdr:col>0</xdr:col>
      <xdr:colOff>111760</xdr:colOff>
      <xdr:row>0</xdr:row>
      <xdr:rowOff>177800</xdr:rowOff>
    </xdr:from>
    <xdr:to>
      <xdr:col>15</xdr:col>
      <xdr:colOff>101600</xdr:colOff>
      <xdr:row>7</xdr:row>
      <xdr:rowOff>0</xdr:rowOff>
    </xdr:to>
    <xdr:sp macro="" textlink="">
      <xdr:nvSpPr>
        <xdr:cNvPr id="2" name="Rounded Rectangle 1">
          <a:extLst>
            <a:ext uri="{FF2B5EF4-FFF2-40B4-BE49-F238E27FC236}">
              <a16:creationId xmlns:a16="http://schemas.microsoft.com/office/drawing/2014/main" id="{00000000-0008-0000-2C00-000002000000}"/>
            </a:ext>
          </a:extLst>
        </xdr:cNvPr>
        <xdr:cNvSpPr/>
      </xdr:nvSpPr>
      <xdr:spPr>
        <a:xfrm>
          <a:off x="111760" y="177800"/>
          <a:ext cx="14023340" cy="1168400"/>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3" name="Rounded Rectangle 2">
          <a:extLst>
            <a:ext uri="{FF2B5EF4-FFF2-40B4-BE49-F238E27FC236}">
              <a16:creationId xmlns:a16="http://schemas.microsoft.com/office/drawing/2014/main" id="{00000000-0008-0000-2C00-000003000000}"/>
            </a:ext>
          </a:extLst>
        </xdr:cNvPr>
        <xdr:cNvSpPr/>
      </xdr:nvSpPr>
      <xdr:spPr>
        <a:xfrm>
          <a:off x="91440" y="1508124"/>
          <a:ext cx="14052126" cy="51923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15240</xdr:colOff>
          <xdr:row>8</xdr:row>
          <xdr:rowOff>15240</xdr:rowOff>
        </xdr:from>
        <xdr:to>
          <xdr:col>4</xdr:col>
          <xdr:colOff>723900</xdr:colOff>
          <xdr:row>8</xdr:row>
          <xdr:rowOff>152400</xdr:rowOff>
        </xdr:to>
        <xdr:sp macro="" textlink="">
          <xdr:nvSpPr>
            <xdr:cNvPr id="190465" name="Button 1" hidden="1">
              <a:extLst>
                <a:ext uri="{63B3BB69-23CF-44E3-9099-C40C66FF867C}">
                  <a14:compatExt spid="_x0000_s190465"/>
                </a:ext>
                <a:ext uri="{FF2B5EF4-FFF2-40B4-BE49-F238E27FC236}">
                  <a16:creationId xmlns:a16="http://schemas.microsoft.com/office/drawing/2014/main" id="{00000000-0008-0000-2C00-000001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15240</xdr:rowOff>
        </xdr:from>
        <xdr:to>
          <xdr:col>4</xdr:col>
          <xdr:colOff>723900</xdr:colOff>
          <xdr:row>36</xdr:row>
          <xdr:rowOff>152400</xdr:rowOff>
        </xdr:to>
        <xdr:sp macro="" textlink="">
          <xdr:nvSpPr>
            <xdr:cNvPr id="190466" name="Button 2" hidden="1">
              <a:extLst>
                <a:ext uri="{63B3BB69-23CF-44E3-9099-C40C66FF867C}">
                  <a14:compatExt spid="_x0000_s190466"/>
                </a:ext>
                <a:ext uri="{FF2B5EF4-FFF2-40B4-BE49-F238E27FC236}">
                  <a16:creationId xmlns:a16="http://schemas.microsoft.com/office/drawing/2014/main" id="{00000000-0008-0000-2C00-000002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36</xdr:row>
          <xdr:rowOff>15240</xdr:rowOff>
        </xdr:from>
        <xdr:to>
          <xdr:col>6</xdr:col>
          <xdr:colOff>723900</xdr:colOff>
          <xdr:row>36</xdr:row>
          <xdr:rowOff>152400</xdr:rowOff>
        </xdr:to>
        <xdr:sp macro="" textlink="">
          <xdr:nvSpPr>
            <xdr:cNvPr id="190467" name="Button 3" hidden="1">
              <a:extLst>
                <a:ext uri="{63B3BB69-23CF-44E3-9099-C40C66FF867C}">
                  <a14:compatExt spid="_x0000_s190467"/>
                </a:ext>
                <a:ext uri="{FF2B5EF4-FFF2-40B4-BE49-F238E27FC236}">
                  <a16:creationId xmlns:a16="http://schemas.microsoft.com/office/drawing/2014/main" id="{00000000-0008-0000-2C00-000003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49</xdr:row>
          <xdr:rowOff>22860</xdr:rowOff>
        </xdr:from>
        <xdr:to>
          <xdr:col>4</xdr:col>
          <xdr:colOff>723900</xdr:colOff>
          <xdr:row>49</xdr:row>
          <xdr:rowOff>152400</xdr:rowOff>
        </xdr:to>
        <xdr:sp macro="" textlink="">
          <xdr:nvSpPr>
            <xdr:cNvPr id="190468" name="Button 4" hidden="1">
              <a:extLst>
                <a:ext uri="{63B3BB69-23CF-44E3-9099-C40C66FF867C}">
                  <a14:compatExt spid="_x0000_s190468"/>
                </a:ext>
                <a:ext uri="{FF2B5EF4-FFF2-40B4-BE49-F238E27FC236}">
                  <a16:creationId xmlns:a16="http://schemas.microsoft.com/office/drawing/2014/main" id="{00000000-0008-0000-2C00-000004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891540</xdr:colOff>
          <xdr:row>32</xdr:row>
          <xdr:rowOff>38100</xdr:rowOff>
        </xdr:from>
        <xdr:to>
          <xdr:col>4</xdr:col>
          <xdr:colOff>708660</xdr:colOff>
          <xdr:row>33</xdr:row>
          <xdr:rowOff>0</xdr:rowOff>
        </xdr:to>
        <xdr:sp macro="" textlink="">
          <xdr:nvSpPr>
            <xdr:cNvPr id="190469" name="Button 5" hidden="1">
              <a:extLst>
                <a:ext uri="{63B3BB69-23CF-44E3-9099-C40C66FF867C}">
                  <a14:compatExt spid="_x0000_s190469"/>
                </a:ext>
                <a:ext uri="{FF2B5EF4-FFF2-40B4-BE49-F238E27FC236}">
                  <a16:creationId xmlns:a16="http://schemas.microsoft.com/office/drawing/2014/main" id="{00000000-0008-0000-2C00-000005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54</xdr:row>
          <xdr:rowOff>22860</xdr:rowOff>
        </xdr:from>
        <xdr:to>
          <xdr:col>4</xdr:col>
          <xdr:colOff>723900</xdr:colOff>
          <xdr:row>55</xdr:row>
          <xdr:rowOff>15240</xdr:rowOff>
        </xdr:to>
        <xdr:sp macro="" textlink="">
          <xdr:nvSpPr>
            <xdr:cNvPr id="190470" name="Button 6" hidden="1">
              <a:extLst>
                <a:ext uri="{63B3BB69-23CF-44E3-9099-C40C66FF867C}">
                  <a14:compatExt spid="_x0000_s190470"/>
                </a:ext>
                <a:ext uri="{FF2B5EF4-FFF2-40B4-BE49-F238E27FC236}">
                  <a16:creationId xmlns:a16="http://schemas.microsoft.com/office/drawing/2014/main" id="{00000000-0008-0000-2C00-000006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xdr:colOff>
          <xdr:row>54</xdr:row>
          <xdr:rowOff>22860</xdr:rowOff>
        </xdr:from>
        <xdr:to>
          <xdr:col>6</xdr:col>
          <xdr:colOff>708660</xdr:colOff>
          <xdr:row>54</xdr:row>
          <xdr:rowOff>152400</xdr:rowOff>
        </xdr:to>
        <xdr:sp macro="" textlink="">
          <xdr:nvSpPr>
            <xdr:cNvPr id="190471" name="Button 7" hidden="1">
              <a:extLst>
                <a:ext uri="{63B3BB69-23CF-44E3-9099-C40C66FF867C}">
                  <a14:compatExt spid="_x0000_s190471"/>
                </a:ext>
                <a:ext uri="{FF2B5EF4-FFF2-40B4-BE49-F238E27FC236}">
                  <a16:creationId xmlns:a16="http://schemas.microsoft.com/office/drawing/2014/main" id="{00000000-0008-0000-2C00-000007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18</xdr:row>
          <xdr:rowOff>22860</xdr:rowOff>
        </xdr:from>
        <xdr:to>
          <xdr:col>4</xdr:col>
          <xdr:colOff>723900</xdr:colOff>
          <xdr:row>18</xdr:row>
          <xdr:rowOff>152400</xdr:rowOff>
        </xdr:to>
        <xdr:sp macro="" textlink="">
          <xdr:nvSpPr>
            <xdr:cNvPr id="190472" name="Button 8" hidden="1">
              <a:extLst>
                <a:ext uri="{63B3BB69-23CF-44E3-9099-C40C66FF867C}">
                  <a14:compatExt spid="_x0000_s190472"/>
                </a:ext>
                <a:ext uri="{FF2B5EF4-FFF2-40B4-BE49-F238E27FC236}">
                  <a16:creationId xmlns:a16="http://schemas.microsoft.com/office/drawing/2014/main" id="{00000000-0008-0000-2C00-000008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22860</xdr:rowOff>
        </xdr:from>
        <xdr:to>
          <xdr:col>3</xdr:col>
          <xdr:colOff>800100</xdr:colOff>
          <xdr:row>33</xdr:row>
          <xdr:rowOff>0</xdr:rowOff>
        </xdr:to>
        <xdr:sp macro="" textlink="">
          <xdr:nvSpPr>
            <xdr:cNvPr id="190473" name="Button 9" hidden="1">
              <a:extLst>
                <a:ext uri="{63B3BB69-23CF-44E3-9099-C40C66FF867C}">
                  <a14:compatExt spid="_x0000_s190473"/>
                </a:ext>
                <a:ext uri="{FF2B5EF4-FFF2-40B4-BE49-F238E27FC236}">
                  <a16:creationId xmlns:a16="http://schemas.microsoft.com/office/drawing/2014/main" id="{00000000-0008-0000-2C00-000009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190474" name="Button 10" hidden="1">
              <a:extLst>
                <a:ext uri="{63B3BB69-23CF-44E3-9099-C40C66FF867C}">
                  <a14:compatExt spid="_x0000_s190474"/>
                </a:ext>
                <a:ext uri="{FF2B5EF4-FFF2-40B4-BE49-F238E27FC236}">
                  <a16:creationId xmlns:a16="http://schemas.microsoft.com/office/drawing/2014/main" id="{00000000-0008-0000-2C00-00000A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22</xdr:row>
          <xdr:rowOff>38100</xdr:rowOff>
        </xdr:from>
        <xdr:to>
          <xdr:col>5</xdr:col>
          <xdr:colOff>114300</xdr:colOff>
          <xdr:row>22</xdr:row>
          <xdr:rowOff>152400</xdr:rowOff>
        </xdr:to>
        <xdr:sp macro="" textlink="">
          <xdr:nvSpPr>
            <xdr:cNvPr id="190475" name="Button 11" hidden="1">
              <a:extLst>
                <a:ext uri="{63B3BB69-23CF-44E3-9099-C40C66FF867C}">
                  <a14:compatExt spid="_x0000_s190475"/>
                </a:ext>
                <a:ext uri="{FF2B5EF4-FFF2-40B4-BE49-F238E27FC236}">
                  <a16:creationId xmlns:a16="http://schemas.microsoft.com/office/drawing/2014/main" id="{00000000-0008-0000-2C00-00000B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Additional Ext. Walls</a:t>
              </a:r>
            </a:p>
            <a:p>
              <a:pPr algn="ctr" rtl="0">
                <a:defRPr sz="1000"/>
              </a:pPr>
              <a:r>
                <a:rPr lang="en-GB" sz="1100" b="0" i="0" u="none" strike="noStrike" baseline="0">
                  <a:solidFill>
                    <a:srgbClr val="000000"/>
                  </a:solidFill>
                  <a:latin typeface="Calibri"/>
                  <a:ea typeface="Calibri"/>
                  <a:cs typeface="Calibri"/>
                </a:rPr>
                <a:t>Additional Ext. Walls Button 193</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xdr:twoCellAnchor>
    <xdr:from>
      <xdr:col>0</xdr:col>
      <xdr:colOff>111760</xdr:colOff>
      <xdr:row>0</xdr:row>
      <xdr:rowOff>177800</xdr:rowOff>
    </xdr:from>
    <xdr:to>
      <xdr:col>15</xdr:col>
      <xdr:colOff>101600</xdr:colOff>
      <xdr:row>7</xdr:row>
      <xdr:rowOff>0</xdr:rowOff>
    </xdr:to>
    <xdr:sp macro="" textlink="">
      <xdr:nvSpPr>
        <xdr:cNvPr id="2" name="Rounded Rectangle 1">
          <a:extLst>
            <a:ext uri="{FF2B5EF4-FFF2-40B4-BE49-F238E27FC236}">
              <a16:creationId xmlns:a16="http://schemas.microsoft.com/office/drawing/2014/main" id="{00000000-0008-0000-2D00-000002000000}"/>
            </a:ext>
          </a:extLst>
        </xdr:cNvPr>
        <xdr:cNvSpPr/>
      </xdr:nvSpPr>
      <xdr:spPr>
        <a:xfrm>
          <a:off x="111760" y="177800"/>
          <a:ext cx="14023340" cy="1168400"/>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3" name="Rounded Rectangle 2">
          <a:extLst>
            <a:ext uri="{FF2B5EF4-FFF2-40B4-BE49-F238E27FC236}">
              <a16:creationId xmlns:a16="http://schemas.microsoft.com/office/drawing/2014/main" id="{00000000-0008-0000-2D00-000003000000}"/>
            </a:ext>
          </a:extLst>
        </xdr:cNvPr>
        <xdr:cNvSpPr/>
      </xdr:nvSpPr>
      <xdr:spPr>
        <a:xfrm>
          <a:off x="91440" y="1508124"/>
          <a:ext cx="14052126" cy="51923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15240</xdr:colOff>
          <xdr:row>8</xdr:row>
          <xdr:rowOff>15240</xdr:rowOff>
        </xdr:from>
        <xdr:to>
          <xdr:col>4</xdr:col>
          <xdr:colOff>723900</xdr:colOff>
          <xdr:row>8</xdr:row>
          <xdr:rowOff>152400</xdr:rowOff>
        </xdr:to>
        <xdr:sp macro="" textlink="">
          <xdr:nvSpPr>
            <xdr:cNvPr id="191489" name="Button 1" hidden="1">
              <a:extLst>
                <a:ext uri="{63B3BB69-23CF-44E3-9099-C40C66FF867C}">
                  <a14:compatExt spid="_x0000_s191489"/>
                </a:ext>
                <a:ext uri="{FF2B5EF4-FFF2-40B4-BE49-F238E27FC236}">
                  <a16:creationId xmlns:a16="http://schemas.microsoft.com/office/drawing/2014/main" id="{00000000-0008-0000-2D00-000001E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15240</xdr:rowOff>
        </xdr:from>
        <xdr:to>
          <xdr:col>4</xdr:col>
          <xdr:colOff>723900</xdr:colOff>
          <xdr:row>36</xdr:row>
          <xdr:rowOff>152400</xdr:rowOff>
        </xdr:to>
        <xdr:sp macro="" textlink="">
          <xdr:nvSpPr>
            <xdr:cNvPr id="191490" name="Button 2" hidden="1">
              <a:extLst>
                <a:ext uri="{63B3BB69-23CF-44E3-9099-C40C66FF867C}">
                  <a14:compatExt spid="_x0000_s191490"/>
                </a:ext>
                <a:ext uri="{FF2B5EF4-FFF2-40B4-BE49-F238E27FC236}">
                  <a16:creationId xmlns:a16="http://schemas.microsoft.com/office/drawing/2014/main" id="{00000000-0008-0000-2D00-000002E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36</xdr:row>
          <xdr:rowOff>15240</xdr:rowOff>
        </xdr:from>
        <xdr:to>
          <xdr:col>6</xdr:col>
          <xdr:colOff>723900</xdr:colOff>
          <xdr:row>36</xdr:row>
          <xdr:rowOff>152400</xdr:rowOff>
        </xdr:to>
        <xdr:sp macro="" textlink="">
          <xdr:nvSpPr>
            <xdr:cNvPr id="191491" name="Button 3" hidden="1">
              <a:extLst>
                <a:ext uri="{63B3BB69-23CF-44E3-9099-C40C66FF867C}">
                  <a14:compatExt spid="_x0000_s191491"/>
                </a:ext>
                <a:ext uri="{FF2B5EF4-FFF2-40B4-BE49-F238E27FC236}">
                  <a16:creationId xmlns:a16="http://schemas.microsoft.com/office/drawing/2014/main" id="{00000000-0008-0000-2D00-000003E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49</xdr:row>
          <xdr:rowOff>22860</xdr:rowOff>
        </xdr:from>
        <xdr:to>
          <xdr:col>4</xdr:col>
          <xdr:colOff>723900</xdr:colOff>
          <xdr:row>49</xdr:row>
          <xdr:rowOff>152400</xdr:rowOff>
        </xdr:to>
        <xdr:sp macro="" textlink="">
          <xdr:nvSpPr>
            <xdr:cNvPr id="191492" name="Button 4" hidden="1">
              <a:extLst>
                <a:ext uri="{63B3BB69-23CF-44E3-9099-C40C66FF867C}">
                  <a14:compatExt spid="_x0000_s191492"/>
                </a:ext>
                <a:ext uri="{FF2B5EF4-FFF2-40B4-BE49-F238E27FC236}">
                  <a16:creationId xmlns:a16="http://schemas.microsoft.com/office/drawing/2014/main" id="{00000000-0008-0000-2D00-000004E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891540</xdr:colOff>
          <xdr:row>32</xdr:row>
          <xdr:rowOff>38100</xdr:rowOff>
        </xdr:from>
        <xdr:to>
          <xdr:col>4</xdr:col>
          <xdr:colOff>708660</xdr:colOff>
          <xdr:row>33</xdr:row>
          <xdr:rowOff>0</xdr:rowOff>
        </xdr:to>
        <xdr:sp macro="" textlink="">
          <xdr:nvSpPr>
            <xdr:cNvPr id="191493" name="Button 5" hidden="1">
              <a:extLst>
                <a:ext uri="{63B3BB69-23CF-44E3-9099-C40C66FF867C}">
                  <a14:compatExt spid="_x0000_s191493"/>
                </a:ext>
                <a:ext uri="{FF2B5EF4-FFF2-40B4-BE49-F238E27FC236}">
                  <a16:creationId xmlns:a16="http://schemas.microsoft.com/office/drawing/2014/main" id="{00000000-0008-0000-2D00-000005E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54</xdr:row>
          <xdr:rowOff>22860</xdr:rowOff>
        </xdr:from>
        <xdr:to>
          <xdr:col>4</xdr:col>
          <xdr:colOff>723900</xdr:colOff>
          <xdr:row>55</xdr:row>
          <xdr:rowOff>15240</xdr:rowOff>
        </xdr:to>
        <xdr:sp macro="" textlink="">
          <xdr:nvSpPr>
            <xdr:cNvPr id="191494" name="Button 6" hidden="1">
              <a:extLst>
                <a:ext uri="{63B3BB69-23CF-44E3-9099-C40C66FF867C}">
                  <a14:compatExt spid="_x0000_s191494"/>
                </a:ext>
                <a:ext uri="{FF2B5EF4-FFF2-40B4-BE49-F238E27FC236}">
                  <a16:creationId xmlns:a16="http://schemas.microsoft.com/office/drawing/2014/main" id="{00000000-0008-0000-2D00-000006E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xdr:colOff>
          <xdr:row>54</xdr:row>
          <xdr:rowOff>22860</xdr:rowOff>
        </xdr:from>
        <xdr:to>
          <xdr:col>6</xdr:col>
          <xdr:colOff>708660</xdr:colOff>
          <xdr:row>54</xdr:row>
          <xdr:rowOff>152400</xdr:rowOff>
        </xdr:to>
        <xdr:sp macro="" textlink="">
          <xdr:nvSpPr>
            <xdr:cNvPr id="191495" name="Button 7" hidden="1">
              <a:extLst>
                <a:ext uri="{63B3BB69-23CF-44E3-9099-C40C66FF867C}">
                  <a14:compatExt spid="_x0000_s191495"/>
                </a:ext>
                <a:ext uri="{FF2B5EF4-FFF2-40B4-BE49-F238E27FC236}">
                  <a16:creationId xmlns:a16="http://schemas.microsoft.com/office/drawing/2014/main" id="{00000000-0008-0000-2D00-000007E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18</xdr:row>
          <xdr:rowOff>22860</xdr:rowOff>
        </xdr:from>
        <xdr:to>
          <xdr:col>4</xdr:col>
          <xdr:colOff>723900</xdr:colOff>
          <xdr:row>18</xdr:row>
          <xdr:rowOff>152400</xdr:rowOff>
        </xdr:to>
        <xdr:sp macro="" textlink="">
          <xdr:nvSpPr>
            <xdr:cNvPr id="191496" name="Button 8" hidden="1">
              <a:extLst>
                <a:ext uri="{63B3BB69-23CF-44E3-9099-C40C66FF867C}">
                  <a14:compatExt spid="_x0000_s191496"/>
                </a:ext>
                <a:ext uri="{FF2B5EF4-FFF2-40B4-BE49-F238E27FC236}">
                  <a16:creationId xmlns:a16="http://schemas.microsoft.com/office/drawing/2014/main" id="{00000000-0008-0000-2D00-000008E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22860</xdr:rowOff>
        </xdr:from>
        <xdr:to>
          <xdr:col>3</xdr:col>
          <xdr:colOff>800100</xdr:colOff>
          <xdr:row>33</xdr:row>
          <xdr:rowOff>0</xdr:rowOff>
        </xdr:to>
        <xdr:sp macro="" textlink="">
          <xdr:nvSpPr>
            <xdr:cNvPr id="191497" name="Button 9" hidden="1">
              <a:extLst>
                <a:ext uri="{63B3BB69-23CF-44E3-9099-C40C66FF867C}">
                  <a14:compatExt spid="_x0000_s191497"/>
                </a:ext>
                <a:ext uri="{FF2B5EF4-FFF2-40B4-BE49-F238E27FC236}">
                  <a16:creationId xmlns:a16="http://schemas.microsoft.com/office/drawing/2014/main" id="{00000000-0008-0000-2D00-000009E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191498" name="Button 10" hidden="1">
              <a:extLst>
                <a:ext uri="{63B3BB69-23CF-44E3-9099-C40C66FF867C}">
                  <a14:compatExt spid="_x0000_s191498"/>
                </a:ext>
                <a:ext uri="{FF2B5EF4-FFF2-40B4-BE49-F238E27FC236}">
                  <a16:creationId xmlns:a16="http://schemas.microsoft.com/office/drawing/2014/main" id="{00000000-0008-0000-2D00-00000AE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22</xdr:row>
          <xdr:rowOff>38100</xdr:rowOff>
        </xdr:from>
        <xdr:to>
          <xdr:col>5</xdr:col>
          <xdr:colOff>114300</xdr:colOff>
          <xdr:row>22</xdr:row>
          <xdr:rowOff>152400</xdr:rowOff>
        </xdr:to>
        <xdr:sp macro="" textlink="">
          <xdr:nvSpPr>
            <xdr:cNvPr id="191499" name="Button 11" hidden="1">
              <a:extLst>
                <a:ext uri="{63B3BB69-23CF-44E3-9099-C40C66FF867C}">
                  <a14:compatExt spid="_x0000_s191499"/>
                </a:ext>
                <a:ext uri="{FF2B5EF4-FFF2-40B4-BE49-F238E27FC236}">
                  <a16:creationId xmlns:a16="http://schemas.microsoft.com/office/drawing/2014/main" id="{00000000-0008-0000-2D00-00000BE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Additional Ext. Walls</a:t>
              </a:r>
            </a:p>
            <a:p>
              <a:pPr algn="ctr" rtl="0">
                <a:defRPr sz="1000"/>
              </a:pPr>
              <a:r>
                <a:rPr lang="en-GB" sz="1100" b="0" i="0" u="none" strike="noStrike" baseline="0">
                  <a:solidFill>
                    <a:srgbClr val="000000"/>
                  </a:solidFill>
                  <a:latin typeface="Calibri"/>
                  <a:ea typeface="Calibri"/>
                  <a:cs typeface="Calibri"/>
                </a:rPr>
                <a:t>Additional Ext. Walls Button 193</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ww.microgenerationcertification.org/Clients/DECC%20MCS/Standards/Calculators/Thermal%20Solar%20Performance%20Energy%20Calculator%20v1.1%20131216%20FINAL.xls"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Xl00001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johnholden\Desktop\MCS\Associate%20Agreement\Work\HP%20Calculator%20corrections\MCS-Heat-Pump-Calculator%20(Unlocked).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heat%20loss%20sheet%20version%204.3.5.xlsm"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PathMissing" Target="heat%20loss%20sheet.orchard%20driv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cope"/>
      <sheetName val="Calculator"/>
      <sheetName val="Calculation"/>
      <sheetName val="SAP Regions"/>
      <sheetName val="Version Control"/>
    </sheetNames>
    <sheetDataSet>
      <sheetData sheetId="0" refreshError="1"/>
      <sheetData sheetId="1">
        <row r="14">
          <cell r="K14">
            <v>1</v>
          </cell>
        </row>
        <row r="34">
          <cell r="L34">
            <v>0</v>
          </cell>
        </row>
        <row r="37">
          <cell r="F37">
            <v>1</v>
          </cell>
          <cell r="L37">
            <v>0</v>
          </cell>
        </row>
        <row r="38">
          <cell r="L38">
            <v>1</v>
          </cell>
        </row>
        <row r="51">
          <cell r="F51" t="e">
            <v>#VALUE!</v>
          </cell>
        </row>
        <row r="53">
          <cell r="E53" t="str">
            <v>None or very little (&lt;20%)</v>
          </cell>
        </row>
        <row r="54">
          <cell r="F54">
            <v>0</v>
          </cell>
        </row>
        <row r="58">
          <cell r="J58">
            <v>1</v>
          </cell>
        </row>
        <row r="91">
          <cell r="L91">
            <v>0.76800000000000002</v>
          </cell>
        </row>
      </sheetData>
      <sheetData sheetId="2">
        <row r="12">
          <cell r="F12" t="e">
            <v>#VALUE!</v>
          </cell>
        </row>
        <row r="13">
          <cell r="F13" t="e">
            <v>#VALUE!</v>
          </cell>
        </row>
        <row r="14">
          <cell r="AI14">
            <v>0</v>
          </cell>
          <cell r="AJ14" t="str">
            <v>(H3b)</v>
          </cell>
        </row>
        <row r="15">
          <cell r="AI15" t="e">
            <v>#DIV/0!</v>
          </cell>
          <cell r="AJ15" t="str">
            <v>(H4)</v>
          </cell>
        </row>
        <row r="21">
          <cell r="N21" t="str">
            <v>in degrees</v>
          </cell>
        </row>
        <row r="22">
          <cell r="N22" t="str">
            <v>in radians</v>
          </cell>
        </row>
        <row r="24">
          <cell r="N24" t="str">
            <v>(_H5)</v>
          </cell>
          <cell r="AF24" t="str">
            <v>(H7)</v>
          </cell>
          <cell r="AH24" t="str">
            <v>(H9)</v>
          </cell>
          <cell r="AI24" t="str">
            <v>(H10)</v>
          </cell>
          <cell r="AJ24" t="str">
            <v>(H13)</v>
          </cell>
          <cell r="AK24" t="str">
            <v>(H15)</v>
          </cell>
          <cell r="AL24" t="str">
            <v>(H16)</v>
          </cell>
        </row>
        <row r="25">
          <cell r="N25" t="str">
            <v>S</v>
          </cell>
          <cell r="P25">
            <v>1</v>
          </cell>
          <cell r="Q25">
            <v>2</v>
          </cell>
          <cell r="R25">
            <v>3</v>
          </cell>
          <cell r="S25">
            <v>4</v>
          </cell>
          <cell r="T25">
            <v>5</v>
          </cell>
          <cell r="U25">
            <v>6</v>
          </cell>
          <cell r="V25">
            <v>7</v>
          </cell>
          <cell r="W25">
            <v>8</v>
          </cell>
          <cell r="X25">
            <v>9</v>
          </cell>
        </row>
        <row r="26">
          <cell r="N26" t="str">
            <v>Year</v>
          </cell>
          <cell r="P26" t="str">
            <v>k1</v>
          </cell>
          <cell r="Q26" t="str">
            <v>k2</v>
          </cell>
          <cell r="R26" t="str">
            <v>k3</v>
          </cell>
          <cell r="S26" t="str">
            <v>k4</v>
          </cell>
          <cell r="T26" t="str">
            <v>k5</v>
          </cell>
          <cell r="U26" t="str">
            <v>k6</v>
          </cell>
          <cell r="V26" t="str">
            <v>k7</v>
          </cell>
          <cell r="W26" t="str">
            <v>k8</v>
          </cell>
          <cell r="X26" t="str">
            <v>k9</v>
          </cell>
          <cell r="Y26" t="str">
            <v>Pitch</v>
          </cell>
          <cell r="Z26" t="str">
            <v>A</v>
          </cell>
          <cell r="AA26" t="str">
            <v>B</v>
          </cell>
          <cell r="AB26" t="str">
            <v>C</v>
          </cell>
          <cell r="AF26" t="str">
            <v>Solar Energy Available</v>
          </cell>
          <cell r="AH26" t="str">
            <v>Utilisation factor</v>
          </cell>
          <cell r="AI26" t="str">
            <v>Collector performance factor</v>
          </cell>
          <cell r="AJ26" t="str">
            <v>Effective solar volume Veff</v>
          </cell>
          <cell r="AK26" t="str">
            <v>Volume Ratio Veff/Vd</v>
          </cell>
          <cell r="AL26" t="str">
            <v>Solar storage volume factor</v>
          </cell>
        </row>
        <row r="27">
          <cell r="N27" t="str">
            <v>(kWh/m2)</v>
          </cell>
          <cell r="Y27" t="str">
            <v>(rad)_</v>
          </cell>
          <cell r="AF27" t="str">
            <v>(kWh/year)</v>
          </cell>
        </row>
        <row r="28">
          <cell r="N28" t="e">
            <v>#VALUE!</v>
          </cell>
          <cell r="P28">
            <v>-0.66</v>
          </cell>
          <cell r="Q28">
            <v>-0.106</v>
          </cell>
          <cell r="R28">
            <v>2.93</v>
          </cell>
          <cell r="S28">
            <v>3.63</v>
          </cell>
          <cell r="T28">
            <v>-0.374</v>
          </cell>
          <cell r="U28">
            <v>-7.4</v>
          </cell>
          <cell r="V28">
            <v>-2.71</v>
          </cell>
          <cell r="W28">
            <v>-0.99099999999999999</v>
          </cell>
          <cell r="X28">
            <v>4.59</v>
          </cell>
          <cell r="Y28">
            <v>0</v>
          </cell>
          <cell r="Z28">
            <v>0</v>
          </cell>
          <cell r="AA28">
            <v>0</v>
          </cell>
          <cell r="AB28">
            <v>1</v>
          </cell>
          <cell r="AD28">
            <v>61</v>
          </cell>
          <cell r="AE28">
            <v>961.10583333333329</v>
          </cell>
          <cell r="AF28" t="e">
            <v>#VALUE!</v>
          </cell>
          <cell r="AG28" t="e">
            <v>#VALUE!</v>
          </cell>
          <cell r="AH28" t="e">
            <v>#VALUE!</v>
          </cell>
          <cell r="AI28" t="e">
            <v>#DIV/0!</v>
          </cell>
          <cell r="AJ28">
            <v>0</v>
          </cell>
          <cell r="AK28">
            <v>0</v>
          </cell>
          <cell r="AL28" t="e">
            <v>#NUM!</v>
          </cell>
          <cell r="AM28" t="e">
            <v>#VALUE!</v>
          </cell>
        </row>
        <row r="31">
          <cell r="P31" t="str">
            <v>Constants for calculation of solar flux are set according to the orientation of the panels</v>
          </cell>
        </row>
        <row r="38">
          <cell r="N38" t="str">
            <v>Nov</v>
          </cell>
          <cell r="Q38" t="str">
            <v>U4 Latitude</v>
          </cell>
        </row>
        <row r="39">
          <cell r="N39">
            <v>33</v>
          </cell>
          <cell r="Q39">
            <v>53.5</v>
          </cell>
        </row>
        <row r="40">
          <cell r="N40">
            <v>39</v>
          </cell>
          <cell r="Q40">
            <v>51.6</v>
          </cell>
        </row>
        <row r="41">
          <cell r="N41">
            <v>41</v>
          </cell>
          <cell r="Q41">
            <v>51.1</v>
          </cell>
        </row>
        <row r="42">
          <cell r="N42">
            <v>44</v>
          </cell>
          <cell r="Q42">
            <v>50.9</v>
          </cell>
        </row>
        <row r="43">
          <cell r="N43">
            <v>44</v>
          </cell>
          <cell r="Q43">
            <v>50.5</v>
          </cell>
        </row>
        <row r="44">
          <cell r="N44">
            <v>40</v>
          </cell>
          <cell r="Q44">
            <v>51.5</v>
          </cell>
        </row>
        <row r="45">
          <cell r="N45">
            <v>35</v>
          </cell>
          <cell r="Q45">
            <v>52.6</v>
          </cell>
        </row>
        <row r="46">
          <cell r="N46">
            <v>31</v>
          </cell>
          <cell r="Q46">
            <v>53.5</v>
          </cell>
        </row>
        <row r="47">
          <cell r="N47">
            <v>30</v>
          </cell>
          <cell r="Q47">
            <v>54.6</v>
          </cell>
        </row>
        <row r="48">
          <cell r="N48">
            <v>30</v>
          </cell>
          <cell r="Q48">
            <v>55.2</v>
          </cell>
        </row>
        <row r="49">
          <cell r="N49">
            <v>32</v>
          </cell>
          <cell r="Q49">
            <v>54.4</v>
          </cell>
        </row>
        <row r="50">
          <cell r="N50">
            <v>33</v>
          </cell>
          <cell r="Q50">
            <v>53.5</v>
          </cell>
        </row>
        <row r="51">
          <cell r="N51">
            <v>39</v>
          </cell>
          <cell r="Q51">
            <v>52.1</v>
          </cell>
        </row>
        <row r="52">
          <cell r="N52">
            <v>35</v>
          </cell>
          <cell r="Q52">
            <v>52.6</v>
          </cell>
        </row>
        <row r="53">
          <cell r="N53">
            <v>25</v>
          </cell>
          <cell r="Q53">
            <v>55.9</v>
          </cell>
        </row>
        <row r="54">
          <cell r="N54">
            <v>27</v>
          </cell>
          <cell r="Q54">
            <v>56.2</v>
          </cell>
        </row>
        <row r="55">
          <cell r="N55">
            <v>25</v>
          </cell>
          <cell r="Q55">
            <v>57.3</v>
          </cell>
        </row>
        <row r="56">
          <cell r="N56">
            <v>22</v>
          </cell>
          <cell r="Q56">
            <v>57.5</v>
          </cell>
        </row>
        <row r="57">
          <cell r="N57">
            <v>21</v>
          </cell>
          <cell r="Q57">
            <v>57.7</v>
          </cell>
        </row>
        <row r="58">
          <cell r="N58">
            <v>19</v>
          </cell>
          <cell r="Q58">
            <v>59</v>
          </cell>
        </row>
        <row r="59">
          <cell r="N59">
            <v>16</v>
          </cell>
          <cell r="Q59">
            <v>60.1</v>
          </cell>
        </row>
        <row r="60">
          <cell r="N60">
            <v>30</v>
          </cell>
          <cell r="Q60">
            <v>54.6</v>
          </cell>
        </row>
        <row r="77">
          <cell r="N77" t="str">
            <v>Nov</v>
          </cell>
        </row>
        <row r="78">
          <cell r="N78">
            <v>30</v>
          </cell>
        </row>
        <row r="86">
          <cell r="C86">
            <v>0</v>
          </cell>
          <cell r="D86">
            <v>1</v>
          </cell>
          <cell r="E86">
            <v>2</v>
          </cell>
          <cell r="F86">
            <v>3</v>
          </cell>
          <cell r="G86">
            <v>4</v>
          </cell>
          <cell r="H86">
            <v>5</v>
          </cell>
          <cell r="I86">
            <v>6</v>
          </cell>
          <cell r="J86">
            <v>7</v>
          </cell>
          <cell r="K86">
            <v>8</v>
          </cell>
          <cell r="L86">
            <v>9</v>
          </cell>
          <cell r="M86">
            <v>10</v>
          </cell>
          <cell r="N86">
            <v>11</v>
          </cell>
          <cell r="O86">
            <v>12</v>
          </cell>
          <cell r="P86">
            <v>13</v>
          </cell>
          <cell r="Q86">
            <v>14</v>
          </cell>
          <cell r="R86">
            <v>15</v>
          </cell>
          <cell r="S86">
            <v>16</v>
          </cell>
          <cell r="T86">
            <v>17</v>
          </cell>
          <cell r="U86">
            <v>18</v>
          </cell>
          <cell r="V86">
            <v>19</v>
          </cell>
          <cell r="W86">
            <v>20</v>
          </cell>
          <cell r="X86">
            <v>21</v>
          </cell>
          <cell r="Y86">
            <v>22</v>
          </cell>
          <cell r="Z86">
            <v>23</v>
          </cell>
          <cell r="AA86">
            <v>24</v>
          </cell>
          <cell r="AB86">
            <v>25</v>
          </cell>
          <cell r="AC86">
            <v>26</v>
          </cell>
          <cell r="AD86">
            <v>27</v>
          </cell>
          <cell r="AE86">
            <v>28</v>
          </cell>
          <cell r="AF86">
            <v>29</v>
          </cell>
          <cell r="AG86">
            <v>30</v>
          </cell>
          <cell r="AH86">
            <v>31</v>
          </cell>
          <cell r="AI86">
            <v>32</v>
          </cell>
          <cell r="AJ86">
            <v>33</v>
          </cell>
          <cell r="AK86">
            <v>34</v>
          </cell>
          <cell r="AL86">
            <v>35</v>
          </cell>
          <cell r="AM86">
            <v>36</v>
          </cell>
          <cell r="AN86">
            <v>37</v>
          </cell>
          <cell r="AO86">
            <v>38</v>
          </cell>
          <cell r="AP86">
            <v>39</v>
          </cell>
          <cell r="AQ86">
            <v>40</v>
          </cell>
          <cell r="AR86">
            <v>41</v>
          </cell>
          <cell r="AS86">
            <v>42</v>
          </cell>
          <cell r="AT86">
            <v>43</v>
          </cell>
          <cell r="AU86">
            <v>44</v>
          </cell>
          <cell r="AV86">
            <v>45</v>
          </cell>
          <cell r="AW86">
            <v>46</v>
          </cell>
          <cell r="AX86">
            <v>47</v>
          </cell>
          <cell r="AY86">
            <v>48</v>
          </cell>
          <cell r="AZ86">
            <v>49</v>
          </cell>
          <cell r="BA86">
            <v>50</v>
          </cell>
          <cell r="BB86">
            <v>51</v>
          </cell>
          <cell r="BC86">
            <v>52</v>
          </cell>
          <cell r="BD86">
            <v>53</v>
          </cell>
          <cell r="BE86">
            <v>54</v>
          </cell>
          <cell r="BF86">
            <v>55</v>
          </cell>
          <cell r="BG86">
            <v>56</v>
          </cell>
          <cell r="BH86">
            <v>57</v>
          </cell>
          <cell r="BI86">
            <v>58</v>
          </cell>
          <cell r="BJ86">
            <v>59</v>
          </cell>
          <cell r="BK86">
            <v>60</v>
          </cell>
          <cell r="BL86">
            <v>61</v>
          </cell>
          <cell r="BM86">
            <v>62</v>
          </cell>
          <cell r="BN86">
            <v>63</v>
          </cell>
          <cell r="BO86">
            <v>64</v>
          </cell>
          <cell r="BP86">
            <v>65</v>
          </cell>
          <cell r="BQ86">
            <v>66</v>
          </cell>
          <cell r="BR86">
            <v>67</v>
          </cell>
          <cell r="BS86">
            <v>68</v>
          </cell>
          <cell r="BT86">
            <v>69</v>
          </cell>
          <cell r="BU86">
            <v>70</v>
          </cell>
          <cell r="BV86">
            <v>71</v>
          </cell>
          <cell r="BW86">
            <v>72</v>
          </cell>
          <cell r="BX86">
            <v>73</v>
          </cell>
          <cell r="BY86">
            <v>74</v>
          </cell>
          <cell r="BZ86">
            <v>75</v>
          </cell>
          <cell r="CA86">
            <v>76</v>
          </cell>
          <cell r="CB86">
            <v>77</v>
          </cell>
          <cell r="CC86">
            <v>78</v>
          </cell>
          <cell r="CD86">
            <v>79</v>
          </cell>
          <cell r="CE86">
            <v>80</v>
          </cell>
          <cell r="CF86">
            <v>81</v>
          </cell>
          <cell r="CG86">
            <v>82</v>
          </cell>
          <cell r="CH86">
            <v>83</v>
          </cell>
          <cell r="CI86">
            <v>84</v>
          </cell>
          <cell r="CJ86">
            <v>85</v>
          </cell>
          <cell r="CK86">
            <v>86</v>
          </cell>
          <cell r="CL86">
            <v>87</v>
          </cell>
          <cell r="CM86">
            <v>88</v>
          </cell>
          <cell r="CN86">
            <v>89</v>
          </cell>
          <cell r="CO86">
            <v>90</v>
          </cell>
          <cell r="CP86">
            <v>91</v>
          </cell>
          <cell r="CQ86">
            <v>92</v>
          </cell>
          <cell r="CR86">
            <v>93</v>
          </cell>
          <cell r="CS86">
            <v>94</v>
          </cell>
          <cell r="CT86">
            <v>95</v>
          </cell>
          <cell r="CU86">
            <v>96</v>
          </cell>
          <cell r="CV86">
            <v>97</v>
          </cell>
          <cell r="CW86">
            <v>98</v>
          </cell>
          <cell r="CX86">
            <v>99</v>
          </cell>
          <cell r="CY86">
            <v>100</v>
          </cell>
          <cell r="CZ86">
            <v>101</v>
          </cell>
          <cell r="DA86">
            <v>102</v>
          </cell>
          <cell r="DB86">
            <v>103</v>
          </cell>
          <cell r="DC86">
            <v>104</v>
          </cell>
          <cell r="DD86">
            <v>105</v>
          </cell>
          <cell r="DE86">
            <v>106</v>
          </cell>
          <cell r="DF86">
            <v>107</v>
          </cell>
          <cell r="DG86">
            <v>108</v>
          </cell>
          <cell r="DH86">
            <v>109</v>
          </cell>
          <cell r="DI86">
            <v>110</v>
          </cell>
          <cell r="DJ86">
            <v>111</v>
          </cell>
          <cell r="DK86">
            <v>112</v>
          </cell>
          <cell r="DL86">
            <v>113</v>
          </cell>
          <cell r="DM86">
            <v>114</v>
          </cell>
          <cell r="DN86">
            <v>115</v>
          </cell>
          <cell r="DO86">
            <v>116</v>
          </cell>
          <cell r="DP86">
            <v>117</v>
          </cell>
          <cell r="DQ86">
            <v>118</v>
          </cell>
          <cell r="DR86">
            <v>119</v>
          </cell>
          <cell r="DS86">
            <v>120</v>
          </cell>
          <cell r="DT86">
            <v>121</v>
          </cell>
          <cell r="DU86">
            <v>122</v>
          </cell>
          <cell r="DV86">
            <v>123</v>
          </cell>
          <cell r="DW86">
            <v>124</v>
          </cell>
          <cell r="DX86">
            <v>125</v>
          </cell>
          <cell r="DY86">
            <v>126</v>
          </cell>
          <cell r="DZ86">
            <v>127</v>
          </cell>
          <cell r="EA86">
            <v>128</v>
          </cell>
          <cell r="EB86">
            <v>129</v>
          </cell>
          <cell r="EC86">
            <v>130</v>
          </cell>
          <cell r="ED86">
            <v>131</v>
          </cell>
          <cell r="EE86">
            <v>132</v>
          </cell>
          <cell r="EF86">
            <v>133</v>
          </cell>
          <cell r="EG86">
            <v>134</v>
          </cell>
          <cell r="EH86">
            <v>135</v>
          </cell>
          <cell r="EI86">
            <v>136</v>
          </cell>
          <cell r="EJ86">
            <v>137</v>
          </cell>
          <cell r="EK86">
            <v>138</v>
          </cell>
          <cell r="EL86">
            <v>139</v>
          </cell>
          <cell r="EM86">
            <v>140</v>
          </cell>
          <cell r="EN86">
            <v>141</v>
          </cell>
          <cell r="EO86">
            <v>142</v>
          </cell>
          <cell r="EP86">
            <v>143</v>
          </cell>
          <cell r="EQ86">
            <v>144</v>
          </cell>
          <cell r="ER86">
            <v>145</v>
          </cell>
          <cell r="ES86">
            <v>146</v>
          </cell>
          <cell r="ET86">
            <v>147</v>
          </cell>
          <cell r="EU86">
            <v>148</v>
          </cell>
          <cell r="EV86">
            <v>149</v>
          </cell>
          <cell r="EW86">
            <v>150</v>
          </cell>
          <cell r="EX86">
            <v>151</v>
          </cell>
          <cell r="EY86">
            <v>152</v>
          </cell>
          <cell r="EZ86">
            <v>153</v>
          </cell>
          <cell r="FA86">
            <v>154</v>
          </cell>
          <cell r="FB86">
            <v>155</v>
          </cell>
          <cell r="FC86">
            <v>156</v>
          </cell>
          <cell r="FD86">
            <v>157</v>
          </cell>
          <cell r="FE86">
            <v>158</v>
          </cell>
          <cell r="FF86">
            <v>159</v>
          </cell>
          <cell r="FG86">
            <v>160</v>
          </cell>
          <cell r="FH86">
            <v>161</v>
          </cell>
          <cell r="FI86">
            <v>162</v>
          </cell>
          <cell r="FJ86">
            <v>163</v>
          </cell>
          <cell r="FK86">
            <v>164</v>
          </cell>
          <cell r="FL86">
            <v>165</v>
          </cell>
          <cell r="FM86">
            <v>166</v>
          </cell>
          <cell r="FN86">
            <v>167</v>
          </cell>
          <cell r="FO86">
            <v>168</v>
          </cell>
          <cell r="FP86">
            <v>169</v>
          </cell>
          <cell r="FQ86">
            <v>170</v>
          </cell>
          <cell r="FR86">
            <v>171</v>
          </cell>
          <cell r="FS86">
            <v>172</v>
          </cell>
          <cell r="FT86">
            <v>173</v>
          </cell>
          <cell r="FU86">
            <v>174</v>
          </cell>
          <cell r="FV86">
            <v>175</v>
          </cell>
          <cell r="FW86">
            <v>176</v>
          </cell>
          <cell r="FX86">
            <v>177</v>
          </cell>
          <cell r="FY86">
            <v>178</v>
          </cell>
          <cell r="FZ86">
            <v>179</v>
          </cell>
          <cell r="GA86">
            <v>180</v>
          </cell>
        </row>
        <row r="87">
          <cell r="C87" t="str">
            <v>South</v>
          </cell>
          <cell r="AV87" t="str">
            <v>SE/SW</v>
          </cell>
          <cell r="CO87" t="str">
            <v>E/W</v>
          </cell>
          <cell r="EH87" t="str">
            <v>NE/NW</v>
          </cell>
          <cell r="GA87" t="str">
            <v>North</v>
          </cell>
        </row>
        <row r="88">
          <cell r="B88" t="str">
            <v>k1</v>
          </cell>
          <cell r="C88">
            <v>-0.66</v>
          </cell>
          <cell r="D88">
            <v>-0.7108888888888889</v>
          </cell>
          <cell r="E88">
            <v>-0.76177777777777778</v>
          </cell>
          <cell r="F88">
            <v>-0.81266666666666665</v>
          </cell>
          <cell r="G88">
            <v>-0.86355555555555552</v>
          </cell>
          <cell r="H88">
            <v>-0.91444444444444439</v>
          </cell>
          <cell r="I88">
            <v>-0.96533333333333327</v>
          </cell>
          <cell r="J88">
            <v>-1.0162222222222221</v>
          </cell>
          <cell r="K88">
            <v>-1.0671111111111111</v>
          </cell>
          <cell r="L88">
            <v>-1.1180000000000001</v>
          </cell>
          <cell r="M88">
            <v>-1.1688888888888891</v>
          </cell>
          <cell r="N88">
            <v>-1.2197777777777781</v>
          </cell>
          <cell r="O88">
            <v>-1.2706666666666671</v>
          </cell>
          <cell r="P88">
            <v>-1.321555555555556</v>
          </cell>
          <cell r="Q88">
            <v>-1.372444444444445</v>
          </cell>
          <cell r="R88">
            <v>-1.423333333333334</v>
          </cell>
          <cell r="S88">
            <v>-1.474222222222223</v>
          </cell>
          <cell r="T88">
            <v>-1.525111111111112</v>
          </cell>
          <cell r="U88">
            <v>-1.576000000000001</v>
          </cell>
          <cell r="V88">
            <v>-1.6268888888888899</v>
          </cell>
          <cell r="W88">
            <v>-1.6777777777777789</v>
          </cell>
          <cell r="X88">
            <v>-1.7286666666666679</v>
          </cell>
          <cell r="Y88">
            <v>-1.7795555555555569</v>
          </cell>
          <cell r="Z88">
            <v>-1.8304444444444459</v>
          </cell>
          <cell r="AA88">
            <v>-1.8813333333333349</v>
          </cell>
          <cell r="AB88">
            <v>-1.9322222222222238</v>
          </cell>
          <cell r="AC88">
            <v>-1.9831111111111128</v>
          </cell>
          <cell r="AD88">
            <v>-2.0340000000000016</v>
          </cell>
          <cell r="AE88">
            <v>-2.0848888888888903</v>
          </cell>
          <cell r="AF88">
            <v>-2.1357777777777791</v>
          </cell>
          <cell r="AG88">
            <v>-2.1866666666666679</v>
          </cell>
          <cell r="AH88">
            <v>-2.2375555555555566</v>
          </cell>
          <cell r="AI88">
            <v>-2.2884444444444454</v>
          </cell>
          <cell r="AJ88">
            <v>-2.3393333333333342</v>
          </cell>
          <cell r="AK88">
            <v>-2.3902222222222229</v>
          </cell>
          <cell r="AL88">
            <v>-2.4411111111111117</v>
          </cell>
          <cell r="AM88">
            <v>-2.4920000000000004</v>
          </cell>
          <cell r="AN88">
            <v>-2.5428888888888892</v>
          </cell>
          <cell r="AO88">
            <v>-2.593777777777778</v>
          </cell>
          <cell r="AP88">
            <v>-2.6446666666666667</v>
          </cell>
          <cell r="AQ88">
            <v>-2.6955555555555555</v>
          </cell>
          <cell r="AR88">
            <v>-2.7464444444444442</v>
          </cell>
          <cell r="AS88">
            <v>-2.797333333333333</v>
          </cell>
          <cell r="AT88">
            <v>-2.8482222222222218</v>
          </cell>
          <cell r="AU88">
            <v>-2.8991111111111105</v>
          </cell>
          <cell r="AV88">
            <v>-2.95</v>
          </cell>
          <cell r="AW88">
            <v>-2.8524444444444446</v>
          </cell>
          <cell r="AX88">
            <v>-2.7548888888888889</v>
          </cell>
          <cell r="AY88">
            <v>-2.6573333333333333</v>
          </cell>
          <cell r="AZ88">
            <v>-2.5597777777777777</v>
          </cell>
          <cell r="BA88">
            <v>-2.4622222222222221</v>
          </cell>
          <cell r="BB88">
            <v>-2.3646666666666665</v>
          </cell>
          <cell r="BC88">
            <v>-2.2671111111111109</v>
          </cell>
          <cell r="BD88">
            <v>-2.1695555555555552</v>
          </cell>
          <cell r="BE88">
            <v>-2.0719999999999996</v>
          </cell>
          <cell r="BF88">
            <v>-1.974444444444444</v>
          </cell>
          <cell r="BG88">
            <v>-1.8768888888888884</v>
          </cell>
          <cell r="BH88">
            <v>-1.7793333333333328</v>
          </cell>
          <cell r="BI88">
            <v>-1.6817777777777771</v>
          </cell>
          <cell r="BJ88">
            <v>-1.5842222222222215</v>
          </cell>
          <cell r="BK88">
            <v>-1.4866666666666659</v>
          </cell>
          <cell r="BL88">
            <v>-1.3891111111111103</v>
          </cell>
          <cell r="BM88">
            <v>-1.2915555555555547</v>
          </cell>
          <cell r="BN88">
            <v>-1.1939999999999991</v>
          </cell>
          <cell r="BO88">
            <v>-1.0964444444444434</v>
          </cell>
          <cell r="BP88">
            <v>-0.99888888888888783</v>
          </cell>
          <cell r="BQ88">
            <v>-0.90133333333333221</v>
          </cell>
          <cell r="BR88">
            <v>-0.80377777777777659</v>
          </cell>
          <cell r="BS88">
            <v>-0.70622222222222097</v>
          </cell>
          <cell r="BT88">
            <v>-0.60866666666666536</v>
          </cell>
          <cell r="BU88">
            <v>-0.51111111111110974</v>
          </cell>
          <cell r="BV88">
            <v>-0.41355555555555418</v>
          </cell>
          <cell r="BW88">
            <v>-0.31599999999999862</v>
          </cell>
          <cell r="BX88">
            <v>-0.21844444444444305</v>
          </cell>
          <cell r="BY88">
            <v>-0.12088888888888749</v>
          </cell>
          <cell r="BZ88">
            <v>-2.3333333333331929E-2</v>
          </cell>
          <cell r="CA88">
            <v>7.4222222222223633E-2</v>
          </cell>
          <cell r="CB88">
            <v>0.17177777777777919</v>
          </cell>
          <cell r="CC88">
            <v>0.26933333333333476</v>
          </cell>
          <cell r="CD88">
            <v>0.36688888888889032</v>
          </cell>
          <cell r="CE88">
            <v>0.46444444444444588</v>
          </cell>
          <cell r="CF88">
            <v>0.56200000000000139</v>
          </cell>
          <cell r="CG88">
            <v>0.659555555555557</v>
          </cell>
          <cell r="CH88">
            <v>0.75711111111111262</v>
          </cell>
          <cell r="CI88">
            <v>0.85466666666666824</v>
          </cell>
          <cell r="CJ88">
            <v>0.95222222222222386</v>
          </cell>
          <cell r="CK88">
            <v>1.0497777777777795</v>
          </cell>
          <cell r="CL88">
            <v>1.1473333333333351</v>
          </cell>
          <cell r="CM88">
            <v>1.2448888888888907</v>
          </cell>
          <cell r="CN88">
            <v>1.3424444444444463</v>
          </cell>
          <cell r="CO88">
            <v>1.44</v>
          </cell>
          <cell r="CP88">
            <v>1.4116666666666666</v>
          </cell>
          <cell r="CQ88">
            <v>1.3833333333333333</v>
          </cell>
          <cell r="CR88">
            <v>1.355</v>
          </cell>
          <cell r="CS88">
            <v>1.3266666666666667</v>
          </cell>
          <cell r="CT88">
            <v>1.2983333333333333</v>
          </cell>
          <cell r="CU88">
            <v>1.27</v>
          </cell>
          <cell r="CV88">
            <v>1.2416666666666667</v>
          </cell>
          <cell r="CW88">
            <v>1.2133333333333334</v>
          </cell>
          <cell r="CX88">
            <v>1.1850000000000001</v>
          </cell>
          <cell r="CY88">
            <v>1.1566666666666667</v>
          </cell>
          <cell r="CZ88">
            <v>1.1283333333333334</v>
          </cell>
          <cell r="DA88">
            <v>1.1000000000000001</v>
          </cell>
          <cell r="DB88">
            <v>1.0716666666666668</v>
          </cell>
          <cell r="DC88">
            <v>1.0433333333333334</v>
          </cell>
          <cell r="DD88">
            <v>1.0150000000000001</v>
          </cell>
          <cell r="DE88">
            <v>0.9866666666666668</v>
          </cell>
          <cell r="DF88">
            <v>0.95833333333333348</v>
          </cell>
          <cell r="DG88">
            <v>0.93000000000000016</v>
          </cell>
          <cell r="DH88">
            <v>0.90166666666666684</v>
          </cell>
          <cell r="DI88">
            <v>0.87333333333333352</v>
          </cell>
          <cell r="DJ88">
            <v>0.8450000000000002</v>
          </cell>
          <cell r="DK88">
            <v>0.81666666666666687</v>
          </cell>
          <cell r="DL88">
            <v>0.78833333333333355</v>
          </cell>
          <cell r="DM88">
            <v>0.76000000000000023</v>
          </cell>
          <cell r="DN88">
            <v>0.73166666666666691</v>
          </cell>
          <cell r="DO88">
            <v>0.70333333333333359</v>
          </cell>
          <cell r="DP88">
            <v>0.67500000000000027</v>
          </cell>
          <cell r="DQ88">
            <v>0.64666666666666694</v>
          </cell>
          <cell r="DR88">
            <v>0.61833333333333362</v>
          </cell>
          <cell r="DS88">
            <v>0.5900000000000003</v>
          </cell>
          <cell r="DT88">
            <v>0.56166666666666698</v>
          </cell>
          <cell r="DU88">
            <v>0.53333333333333366</v>
          </cell>
          <cell r="DV88">
            <v>0.50500000000000034</v>
          </cell>
          <cell r="DW88">
            <v>0.47666666666666702</v>
          </cell>
          <cell r="DX88">
            <v>0.44833333333333369</v>
          </cell>
          <cell r="DY88">
            <v>0.42000000000000037</v>
          </cell>
          <cell r="DZ88">
            <v>0.39166666666666705</v>
          </cell>
          <cell r="EA88">
            <v>0.36333333333333373</v>
          </cell>
          <cell r="EB88">
            <v>0.33500000000000041</v>
          </cell>
          <cell r="EC88">
            <v>0.30666666666666709</v>
          </cell>
          <cell r="ED88">
            <v>0.27833333333333377</v>
          </cell>
          <cell r="EE88">
            <v>0.25000000000000044</v>
          </cell>
          <cell r="EF88">
            <v>0.22166666666666712</v>
          </cell>
          <cell r="EG88">
            <v>0.1933333333333338</v>
          </cell>
          <cell r="EH88">
            <v>0.16500000000000001</v>
          </cell>
          <cell r="EI88">
            <v>0.74577777777777787</v>
          </cell>
          <cell r="EJ88">
            <v>1.3265555555555557</v>
          </cell>
          <cell r="EK88">
            <v>1.9073333333333335</v>
          </cell>
          <cell r="EL88">
            <v>2.4881111111111114</v>
          </cell>
          <cell r="EM88">
            <v>3.068888888888889</v>
          </cell>
          <cell r="EN88">
            <v>3.6496666666666666</v>
          </cell>
          <cell r="EO88">
            <v>4.2304444444444442</v>
          </cell>
          <cell r="EP88">
            <v>4.8112222222222218</v>
          </cell>
          <cell r="EQ88">
            <v>5.3919999999999995</v>
          </cell>
          <cell r="ER88">
            <v>5.9727777777777771</v>
          </cell>
          <cell r="ES88">
            <v>6.5535555555555547</v>
          </cell>
          <cell r="ET88">
            <v>7.1343333333333323</v>
          </cell>
          <cell r="EU88">
            <v>7.7151111111111099</v>
          </cell>
          <cell r="EV88">
            <v>8.2958888888888875</v>
          </cell>
          <cell r="EW88">
            <v>8.8766666666666652</v>
          </cell>
          <cell r="EX88">
            <v>9.4574444444444428</v>
          </cell>
          <cell r="EY88">
            <v>10.03822222222222</v>
          </cell>
          <cell r="EZ88">
            <v>10.618999999999998</v>
          </cell>
          <cell r="FA88">
            <v>11.199777777777776</v>
          </cell>
          <cell r="FB88">
            <v>11.780555555555553</v>
          </cell>
          <cell r="FC88">
            <v>12.361333333333331</v>
          </cell>
          <cell r="FD88">
            <v>12.942111111111108</v>
          </cell>
          <cell r="FE88">
            <v>13.522888888888886</v>
          </cell>
          <cell r="FF88">
            <v>14.103666666666664</v>
          </cell>
          <cell r="FG88">
            <v>14.684444444444441</v>
          </cell>
          <cell r="FH88">
            <v>15.265222222222219</v>
          </cell>
          <cell r="FI88">
            <v>15.845999999999997</v>
          </cell>
          <cell r="FJ88">
            <v>16.426777777777776</v>
          </cell>
          <cell r="FK88">
            <v>17.007555555555555</v>
          </cell>
          <cell r="FL88">
            <v>17.588333333333335</v>
          </cell>
          <cell r="FM88">
            <v>18.169111111111114</v>
          </cell>
          <cell r="FN88">
            <v>18.749888888888893</v>
          </cell>
          <cell r="FO88">
            <v>19.330666666666673</v>
          </cell>
          <cell r="FP88">
            <v>19.911444444444452</v>
          </cell>
          <cell r="FQ88">
            <v>20.492222222222232</v>
          </cell>
          <cell r="FR88">
            <v>21.073000000000011</v>
          </cell>
          <cell r="FS88">
            <v>21.65377777777779</v>
          </cell>
          <cell r="FT88">
            <v>22.23455555555557</v>
          </cell>
          <cell r="FU88">
            <v>22.815333333333349</v>
          </cell>
          <cell r="FV88">
            <v>23.396111111111129</v>
          </cell>
          <cell r="FW88">
            <v>23.976888888888908</v>
          </cell>
          <cell r="FX88">
            <v>24.557666666666687</v>
          </cell>
          <cell r="FY88">
            <v>25.138444444444467</v>
          </cell>
          <cell r="FZ88">
            <v>25.719222222222246</v>
          </cell>
          <cell r="GA88">
            <v>26.3</v>
          </cell>
        </row>
        <row r="89">
          <cell r="B89" t="str">
            <v>k2</v>
          </cell>
          <cell r="C89">
            <v>-0.106</v>
          </cell>
          <cell r="D89">
            <v>-3.942222222222222E-2</v>
          </cell>
          <cell r="E89">
            <v>2.7155555555555558E-2</v>
          </cell>
          <cell r="F89">
            <v>9.3733333333333335E-2</v>
          </cell>
          <cell r="G89">
            <v>0.16031111111111113</v>
          </cell>
          <cell r="H89">
            <v>0.22688888888888892</v>
          </cell>
          <cell r="I89">
            <v>0.29346666666666671</v>
          </cell>
          <cell r="J89">
            <v>0.3600444444444445</v>
          </cell>
          <cell r="K89">
            <v>0.42662222222222229</v>
          </cell>
          <cell r="L89">
            <v>0.49320000000000008</v>
          </cell>
          <cell r="M89">
            <v>0.55977777777777782</v>
          </cell>
          <cell r="N89">
            <v>0.62635555555555555</v>
          </cell>
          <cell r="O89">
            <v>0.69293333333333329</v>
          </cell>
          <cell r="P89">
            <v>0.75951111111111103</v>
          </cell>
          <cell r="Q89">
            <v>0.82608888888888876</v>
          </cell>
          <cell r="R89">
            <v>0.8926666666666665</v>
          </cell>
          <cell r="S89">
            <v>0.95924444444444423</v>
          </cell>
          <cell r="T89">
            <v>1.025822222222222</v>
          </cell>
          <cell r="U89">
            <v>1.0923999999999998</v>
          </cell>
          <cell r="V89">
            <v>1.1589777777777777</v>
          </cell>
          <cell r="W89">
            <v>1.2255555555555555</v>
          </cell>
          <cell r="X89">
            <v>1.2921333333333334</v>
          </cell>
          <cell r="Y89">
            <v>1.3587111111111112</v>
          </cell>
          <cell r="Z89">
            <v>1.425288888888889</v>
          </cell>
          <cell r="AA89">
            <v>1.4918666666666669</v>
          </cell>
          <cell r="AB89">
            <v>1.5584444444444447</v>
          </cell>
          <cell r="AC89">
            <v>1.6250222222222226</v>
          </cell>
          <cell r="AD89">
            <v>1.6916000000000004</v>
          </cell>
          <cell r="AE89">
            <v>1.7581777777777783</v>
          </cell>
          <cell r="AF89">
            <v>1.8247555555555561</v>
          </cell>
          <cell r="AG89">
            <v>1.891333333333334</v>
          </cell>
          <cell r="AH89">
            <v>1.9579111111111118</v>
          </cell>
          <cell r="AI89">
            <v>2.0244888888888894</v>
          </cell>
          <cell r="AJ89">
            <v>2.0910666666666673</v>
          </cell>
          <cell r="AK89">
            <v>2.1576444444444451</v>
          </cell>
          <cell r="AL89">
            <v>2.224222222222223</v>
          </cell>
          <cell r="AM89">
            <v>2.2908000000000008</v>
          </cell>
          <cell r="AN89">
            <v>2.3573777777777787</v>
          </cell>
          <cell r="AO89">
            <v>2.4239555555555565</v>
          </cell>
          <cell r="AP89">
            <v>2.4905333333333344</v>
          </cell>
          <cell r="AQ89">
            <v>2.5571111111111122</v>
          </cell>
          <cell r="AR89">
            <v>2.6236888888888901</v>
          </cell>
          <cell r="AS89">
            <v>2.6902666666666679</v>
          </cell>
          <cell r="AT89">
            <v>2.7568444444444458</v>
          </cell>
          <cell r="AU89">
            <v>2.8234222222222236</v>
          </cell>
          <cell r="AV89">
            <v>2.89</v>
          </cell>
          <cell r="AW89">
            <v>2.7733333333333334</v>
          </cell>
          <cell r="AX89">
            <v>2.6566666666666667</v>
          </cell>
          <cell r="AY89">
            <v>2.54</v>
          </cell>
          <cell r="AZ89">
            <v>2.4233333333333333</v>
          </cell>
          <cell r="BA89">
            <v>2.3066666666666666</v>
          </cell>
          <cell r="BB89">
            <v>2.19</v>
          </cell>
          <cell r="BC89">
            <v>2.0733333333333333</v>
          </cell>
          <cell r="BD89">
            <v>1.9566666666666666</v>
          </cell>
          <cell r="BE89">
            <v>1.8399999999999999</v>
          </cell>
          <cell r="BF89">
            <v>1.7233333333333332</v>
          </cell>
          <cell r="BG89">
            <v>1.6066666666666665</v>
          </cell>
          <cell r="BH89">
            <v>1.4899999999999998</v>
          </cell>
          <cell r="BI89">
            <v>1.3733333333333331</v>
          </cell>
          <cell r="BJ89">
            <v>1.2566666666666664</v>
          </cell>
          <cell r="BK89">
            <v>1.1399999999999997</v>
          </cell>
          <cell r="BL89">
            <v>1.023333333333333</v>
          </cell>
          <cell r="BM89">
            <v>0.90666666666666629</v>
          </cell>
          <cell r="BN89">
            <v>0.78999999999999959</v>
          </cell>
          <cell r="BO89">
            <v>0.6733333333333329</v>
          </cell>
          <cell r="BP89">
            <v>0.5566666666666662</v>
          </cell>
          <cell r="BQ89">
            <v>0.4399999999999995</v>
          </cell>
          <cell r="BR89">
            <v>0.32333333333333281</v>
          </cell>
          <cell r="BS89">
            <v>0.20666666666666614</v>
          </cell>
          <cell r="BT89">
            <v>8.9999999999999469E-2</v>
          </cell>
          <cell r="BU89">
            <v>-2.6666666666667199E-2</v>
          </cell>
          <cell r="BV89">
            <v>-0.14333333333333387</v>
          </cell>
          <cell r="BW89">
            <v>-0.26000000000000056</v>
          </cell>
          <cell r="BX89">
            <v>-0.37666666666666726</v>
          </cell>
          <cell r="BY89">
            <v>-0.49333333333333396</v>
          </cell>
          <cell r="BZ89">
            <v>-0.61000000000000065</v>
          </cell>
          <cell r="CA89">
            <v>-0.72666666666666735</v>
          </cell>
          <cell r="CB89">
            <v>-0.84333333333333405</v>
          </cell>
          <cell r="CC89">
            <v>-0.96000000000000074</v>
          </cell>
          <cell r="CD89">
            <v>-1.0766666666666673</v>
          </cell>
          <cell r="CE89">
            <v>-1.193333333333334</v>
          </cell>
          <cell r="CF89">
            <v>-1.3100000000000007</v>
          </cell>
          <cell r="CG89">
            <v>-1.4266666666666674</v>
          </cell>
          <cell r="CH89">
            <v>-1.5433333333333341</v>
          </cell>
          <cell r="CI89">
            <v>-1.6600000000000008</v>
          </cell>
          <cell r="CJ89">
            <v>-1.7766666666666675</v>
          </cell>
          <cell r="CK89">
            <v>-1.8933333333333342</v>
          </cell>
          <cell r="CL89">
            <v>-2.0100000000000007</v>
          </cell>
          <cell r="CM89">
            <v>-2.1266666666666674</v>
          </cell>
          <cell r="CN89">
            <v>-2.2433333333333341</v>
          </cell>
          <cell r="CO89">
            <v>-2.36</v>
          </cell>
          <cell r="CP89">
            <v>-2.3893333333333331</v>
          </cell>
          <cell r="CQ89">
            <v>-2.4186666666666663</v>
          </cell>
          <cell r="CR89">
            <v>-2.4479999999999995</v>
          </cell>
          <cell r="CS89">
            <v>-2.4773333333333327</v>
          </cell>
          <cell r="CT89">
            <v>-2.5066666666666659</v>
          </cell>
          <cell r="CU89">
            <v>-2.5359999999999991</v>
          </cell>
          <cell r="CV89">
            <v>-2.5653333333333324</v>
          </cell>
          <cell r="CW89">
            <v>-2.5946666666666656</v>
          </cell>
          <cell r="CX89">
            <v>-2.6239999999999988</v>
          </cell>
          <cell r="CY89">
            <v>-2.653333333333332</v>
          </cell>
          <cell r="CZ89">
            <v>-2.6826666666666652</v>
          </cell>
          <cell r="DA89">
            <v>-2.7119999999999984</v>
          </cell>
          <cell r="DB89">
            <v>-2.7413333333333316</v>
          </cell>
          <cell r="DC89">
            <v>-2.7706666666666648</v>
          </cell>
          <cell r="DD89">
            <v>-2.799999999999998</v>
          </cell>
          <cell r="DE89">
            <v>-2.8293333333333313</v>
          </cell>
          <cell r="DF89">
            <v>-2.8586666666666645</v>
          </cell>
          <cell r="DG89">
            <v>-2.8879999999999977</v>
          </cell>
          <cell r="DH89">
            <v>-2.9173333333333309</v>
          </cell>
          <cell r="DI89">
            <v>-2.9466666666666641</v>
          </cell>
          <cell r="DJ89">
            <v>-2.9759999999999973</v>
          </cell>
          <cell r="DK89">
            <v>-3.0053333333333305</v>
          </cell>
          <cell r="DL89">
            <v>-3.0346666666666637</v>
          </cell>
          <cell r="DM89">
            <v>-3.0639999999999969</v>
          </cell>
          <cell r="DN89">
            <v>-3.0933333333333302</v>
          </cell>
          <cell r="DO89">
            <v>-3.1226666666666634</v>
          </cell>
          <cell r="DP89">
            <v>-3.1519999999999966</v>
          </cell>
          <cell r="DQ89">
            <v>-3.1813333333333298</v>
          </cell>
          <cell r="DR89">
            <v>-3.210666666666663</v>
          </cell>
          <cell r="DS89">
            <v>-3.2399999999999962</v>
          </cell>
          <cell r="DT89">
            <v>-3.2693333333333294</v>
          </cell>
          <cell r="DU89">
            <v>-3.2986666666666626</v>
          </cell>
          <cell r="DV89">
            <v>-3.3279999999999959</v>
          </cell>
          <cell r="DW89">
            <v>-3.3573333333333291</v>
          </cell>
          <cell r="DX89">
            <v>-3.3866666666666623</v>
          </cell>
          <cell r="DY89">
            <v>-3.4159999999999955</v>
          </cell>
          <cell r="DZ89">
            <v>-3.4453333333333287</v>
          </cell>
          <cell r="EA89">
            <v>-3.4746666666666619</v>
          </cell>
          <cell r="EB89">
            <v>-3.5039999999999951</v>
          </cell>
          <cell r="EC89">
            <v>-3.5333333333333283</v>
          </cell>
          <cell r="ED89">
            <v>-3.5626666666666615</v>
          </cell>
          <cell r="EE89">
            <v>-3.5919999999999948</v>
          </cell>
          <cell r="EF89">
            <v>-3.621333333333328</v>
          </cell>
          <cell r="EG89">
            <v>-3.6506666666666612</v>
          </cell>
          <cell r="EH89">
            <v>-3.68</v>
          </cell>
          <cell r="EI89">
            <v>-4.4537777777777778</v>
          </cell>
          <cell r="EJ89">
            <v>-5.227555555555556</v>
          </cell>
          <cell r="EK89">
            <v>-6.0013333333333341</v>
          </cell>
          <cell r="EL89">
            <v>-6.7751111111111122</v>
          </cell>
          <cell r="EM89">
            <v>-7.5488888888888903</v>
          </cell>
          <cell r="EN89">
            <v>-8.3226666666666684</v>
          </cell>
          <cell r="EO89">
            <v>-9.0964444444444457</v>
          </cell>
          <cell r="EP89">
            <v>-9.8702222222222229</v>
          </cell>
          <cell r="EQ89">
            <v>-10.644</v>
          </cell>
          <cell r="ER89">
            <v>-11.417777777777777</v>
          </cell>
          <cell r="ES89">
            <v>-12.191555555555555</v>
          </cell>
          <cell r="ET89">
            <v>-12.965333333333332</v>
          </cell>
          <cell r="EU89">
            <v>-13.739111111111109</v>
          </cell>
          <cell r="EV89">
            <v>-14.512888888888886</v>
          </cell>
          <cell r="EW89">
            <v>-15.286666666666664</v>
          </cell>
          <cell r="EX89">
            <v>-16.060444444444443</v>
          </cell>
          <cell r="EY89">
            <v>-16.83422222222222</v>
          </cell>
          <cell r="EZ89">
            <v>-17.607999999999997</v>
          </cell>
          <cell r="FA89">
            <v>-18.381777777777774</v>
          </cell>
          <cell r="FB89">
            <v>-19.155555555555551</v>
          </cell>
          <cell r="FC89">
            <v>-19.929333333333329</v>
          </cell>
          <cell r="FD89">
            <v>-20.703111111111106</v>
          </cell>
          <cell r="FE89">
            <v>-21.476888888888883</v>
          </cell>
          <cell r="FF89">
            <v>-22.25066666666666</v>
          </cell>
          <cell r="FG89">
            <v>-23.024444444444438</v>
          </cell>
          <cell r="FH89">
            <v>-23.798222222222215</v>
          </cell>
          <cell r="FI89">
            <v>-24.571999999999992</v>
          </cell>
          <cell r="FJ89">
            <v>-25.345777777777769</v>
          </cell>
          <cell r="FK89">
            <v>-26.119555555555547</v>
          </cell>
          <cell r="FL89">
            <v>-26.893333333333324</v>
          </cell>
          <cell r="FM89">
            <v>-27.667111111111101</v>
          </cell>
          <cell r="FN89">
            <v>-28.440888888888878</v>
          </cell>
          <cell r="FO89">
            <v>-29.214666666666655</v>
          </cell>
          <cell r="FP89">
            <v>-29.988444444444433</v>
          </cell>
          <cell r="FQ89">
            <v>-30.76222222222221</v>
          </cell>
          <cell r="FR89">
            <v>-31.535999999999987</v>
          </cell>
          <cell r="FS89">
            <v>-32.309777777777768</v>
          </cell>
          <cell r="FT89">
            <v>-33.083555555555549</v>
          </cell>
          <cell r="FU89">
            <v>-33.85733333333333</v>
          </cell>
          <cell r="FV89">
            <v>-34.63111111111111</v>
          </cell>
          <cell r="FW89">
            <v>-35.404888888888891</v>
          </cell>
          <cell r="FX89">
            <v>-36.178666666666672</v>
          </cell>
          <cell r="FY89">
            <v>-36.952444444444453</v>
          </cell>
          <cell r="FZ89">
            <v>-37.726222222222233</v>
          </cell>
          <cell r="GA89">
            <v>-38.5</v>
          </cell>
        </row>
        <row r="90">
          <cell r="B90" t="str">
            <v>k3</v>
          </cell>
          <cell r="C90">
            <v>2.93</v>
          </cell>
          <cell r="D90">
            <v>2.8908888888888891</v>
          </cell>
          <cell r="E90">
            <v>2.851777777777778</v>
          </cell>
          <cell r="F90">
            <v>2.8126666666666669</v>
          </cell>
          <cell r="G90">
            <v>2.7735555555555558</v>
          </cell>
          <cell r="H90">
            <v>2.7344444444444447</v>
          </cell>
          <cell r="I90">
            <v>2.6953333333333336</v>
          </cell>
          <cell r="J90">
            <v>2.6562222222222225</v>
          </cell>
          <cell r="K90">
            <v>2.6171111111111114</v>
          </cell>
          <cell r="L90">
            <v>2.5780000000000003</v>
          </cell>
          <cell r="M90">
            <v>2.5388888888888892</v>
          </cell>
          <cell r="N90">
            <v>2.4997777777777781</v>
          </cell>
          <cell r="O90">
            <v>2.460666666666667</v>
          </cell>
          <cell r="P90">
            <v>2.4215555555555559</v>
          </cell>
          <cell r="Q90">
            <v>2.3824444444444448</v>
          </cell>
          <cell r="R90">
            <v>2.3433333333333337</v>
          </cell>
          <cell r="S90">
            <v>2.3042222222222226</v>
          </cell>
          <cell r="T90">
            <v>2.2651111111111115</v>
          </cell>
          <cell r="U90">
            <v>2.2260000000000004</v>
          </cell>
          <cell r="V90">
            <v>2.1868888888888893</v>
          </cell>
          <cell r="W90">
            <v>2.1477777777777782</v>
          </cell>
          <cell r="X90">
            <v>2.1086666666666671</v>
          </cell>
          <cell r="Y90">
            <v>2.069555555555556</v>
          </cell>
          <cell r="Z90">
            <v>2.0304444444444449</v>
          </cell>
          <cell r="AA90">
            <v>1.9913333333333338</v>
          </cell>
          <cell r="AB90">
            <v>1.9522222222222227</v>
          </cell>
          <cell r="AC90">
            <v>1.9131111111111117</v>
          </cell>
          <cell r="AD90">
            <v>1.8740000000000006</v>
          </cell>
          <cell r="AE90">
            <v>1.8348888888888895</v>
          </cell>
          <cell r="AF90">
            <v>1.7957777777777784</v>
          </cell>
          <cell r="AG90">
            <v>1.7566666666666673</v>
          </cell>
          <cell r="AH90">
            <v>1.7175555555555562</v>
          </cell>
          <cell r="AI90">
            <v>1.6784444444444451</v>
          </cell>
          <cell r="AJ90">
            <v>1.639333333333334</v>
          </cell>
          <cell r="AK90">
            <v>1.6002222222222229</v>
          </cell>
          <cell r="AL90">
            <v>1.5611111111111118</v>
          </cell>
          <cell r="AM90">
            <v>1.5220000000000007</v>
          </cell>
          <cell r="AN90">
            <v>1.4828888888888896</v>
          </cell>
          <cell r="AO90">
            <v>1.4437777777777785</v>
          </cell>
          <cell r="AP90">
            <v>1.4046666666666674</v>
          </cell>
          <cell r="AQ90">
            <v>1.3655555555555563</v>
          </cell>
          <cell r="AR90">
            <v>1.3264444444444452</v>
          </cell>
          <cell r="AS90">
            <v>1.2873333333333341</v>
          </cell>
          <cell r="AT90">
            <v>1.248222222222223</v>
          </cell>
          <cell r="AU90">
            <v>1.2091111111111119</v>
          </cell>
          <cell r="AV90">
            <v>1.17</v>
          </cell>
          <cell r="AW90">
            <v>1.1677777777777778</v>
          </cell>
          <cell r="AX90">
            <v>1.1655555555555557</v>
          </cell>
          <cell r="AY90">
            <v>1.1633333333333336</v>
          </cell>
          <cell r="AZ90">
            <v>1.1611111111111114</v>
          </cell>
          <cell r="BA90">
            <v>1.1588888888888893</v>
          </cell>
          <cell r="BB90">
            <v>1.1566666666666672</v>
          </cell>
          <cell r="BC90">
            <v>1.1544444444444451</v>
          </cell>
          <cell r="BD90">
            <v>1.1522222222222229</v>
          </cell>
          <cell r="BE90">
            <v>1.1500000000000008</v>
          </cell>
          <cell r="BF90">
            <v>1.1477777777777787</v>
          </cell>
          <cell r="BG90">
            <v>1.1455555555555565</v>
          </cell>
          <cell r="BH90">
            <v>1.1433333333333344</v>
          </cell>
          <cell r="BI90">
            <v>1.1411111111111123</v>
          </cell>
          <cell r="BJ90">
            <v>1.1388888888888902</v>
          </cell>
          <cell r="BK90">
            <v>1.136666666666668</v>
          </cell>
          <cell r="BL90">
            <v>1.1344444444444459</v>
          </cell>
          <cell r="BM90">
            <v>1.1322222222222238</v>
          </cell>
          <cell r="BN90">
            <v>1.1300000000000017</v>
          </cell>
          <cell r="BO90">
            <v>1.1277777777777795</v>
          </cell>
          <cell r="BP90">
            <v>1.1255555555555574</v>
          </cell>
          <cell r="BQ90">
            <v>1.1233333333333353</v>
          </cell>
          <cell r="BR90">
            <v>1.1211111111111132</v>
          </cell>
          <cell r="BS90">
            <v>1.118888888888891</v>
          </cell>
          <cell r="BT90">
            <v>1.1166666666666689</v>
          </cell>
          <cell r="BU90">
            <v>1.1144444444444468</v>
          </cell>
          <cell r="BV90">
            <v>1.1122222222222247</v>
          </cell>
          <cell r="BW90">
            <v>1.1100000000000025</v>
          </cell>
          <cell r="BX90">
            <v>1.1077777777777804</v>
          </cell>
          <cell r="BY90">
            <v>1.1055555555555583</v>
          </cell>
          <cell r="BZ90">
            <v>1.1033333333333362</v>
          </cell>
          <cell r="CA90">
            <v>1.101111111111114</v>
          </cell>
          <cell r="CB90">
            <v>1.0988888888888919</v>
          </cell>
          <cell r="CC90">
            <v>1.0966666666666698</v>
          </cell>
          <cell r="CD90">
            <v>1.0944444444444477</v>
          </cell>
          <cell r="CE90">
            <v>1.0922222222222255</v>
          </cell>
          <cell r="CF90">
            <v>1.0900000000000034</v>
          </cell>
          <cell r="CG90">
            <v>1.0877777777777813</v>
          </cell>
          <cell r="CH90">
            <v>1.0855555555555592</v>
          </cell>
          <cell r="CI90">
            <v>1.083333333333337</v>
          </cell>
          <cell r="CJ90">
            <v>1.0811111111111149</v>
          </cell>
          <cell r="CK90">
            <v>1.0788888888888928</v>
          </cell>
          <cell r="CL90">
            <v>1.0766666666666707</v>
          </cell>
          <cell r="CM90">
            <v>1.0744444444444485</v>
          </cell>
          <cell r="CN90">
            <v>1.0722222222222264</v>
          </cell>
          <cell r="CO90">
            <v>1.07</v>
          </cell>
          <cell r="CP90">
            <v>1.112888888888889</v>
          </cell>
          <cell r="CQ90">
            <v>1.155777777777778</v>
          </cell>
          <cell r="CR90">
            <v>1.198666666666667</v>
          </cell>
          <cell r="CS90">
            <v>1.241555555555556</v>
          </cell>
          <cell r="CT90">
            <v>1.2844444444444449</v>
          </cell>
          <cell r="CU90">
            <v>1.3273333333333339</v>
          </cell>
          <cell r="CV90">
            <v>1.3702222222222229</v>
          </cell>
          <cell r="CW90">
            <v>1.4131111111111119</v>
          </cell>
          <cell r="CX90">
            <v>1.4560000000000008</v>
          </cell>
          <cell r="CY90">
            <v>1.4988888888888898</v>
          </cell>
          <cell r="CZ90">
            <v>1.5417777777777788</v>
          </cell>
          <cell r="DA90">
            <v>1.5846666666666678</v>
          </cell>
          <cell r="DB90">
            <v>1.6275555555555568</v>
          </cell>
          <cell r="DC90">
            <v>1.6704444444444457</v>
          </cell>
          <cell r="DD90">
            <v>1.7133333333333347</v>
          </cell>
          <cell r="DE90">
            <v>1.7562222222222237</v>
          </cell>
          <cell r="DF90">
            <v>1.7991111111111127</v>
          </cell>
          <cell r="DG90">
            <v>1.8420000000000016</v>
          </cell>
          <cell r="DH90">
            <v>1.8848888888888906</v>
          </cell>
          <cell r="DI90">
            <v>1.9277777777777796</v>
          </cell>
          <cell r="DJ90">
            <v>1.9706666666666686</v>
          </cell>
          <cell r="DK90">
            <v>2.0135555555555573</v>
          </cell>
          <cell r="DL90">
            <v>2.0564444444444461</v>
          </cell>
          <cell r="DM90">
            <v>2.0993333333333348</v>
          </cell>
          <cell r="DN90">
            <v>2.1422222222222236</v>
          </cell>
          <cell r="DO90">
            <v>2.1851111111111123</v>
          </cell>
          <cell r="DP90">
            <v>2.2280000000000011</v>
          </cell>
          <cell r="DQ90">
            <v>2.2708888888888898</v>
          </cell>
          <cell r="DR90">
            <v>2.3137777777777786</v>
          </cell>
          <cell r="DS90">
            <v>2.3566666666666674</v>
          </cell>
          <cell r="DT90">
            <v>2.3995555555555561</v>
          </cell>
          <cell r="DU90">
            <v>2.4424444444444449</v>
          </cell>
          <cell r="DV90">
            <v>2.4853333333333336</v>
          </cell>
          <cell r="DW90">
            <v>2.5282222222222224</v>
          </cell>
          <cell r="DX90">
            <v>2.5711111111111111</v>
          </cell>
          <cell r="DY90">
            <v>2.6139999999999999</v>
          </cell>
          <cell r="DZ90">
            <v>2.6568888888888886</v>
          </cell>
          <cell r="EA90">
            <v>2.6997777777777774</v>
          </cell>
          <cell r="EB90">
            <v>2.7426666666666661</v>
          </cell>
          <cell r="EC90">
            <v>2.7855555555555549</v>
          </cell>
          <cell r="ED90">
            <v>2.8284444444444437</v>
          </cell>
          <cell r="EE90">
            <v>2.8713333333333324</v>
          </cell>
          <cell r="EF90">
            <v>2.9142222222222212</v>
          </cell>
          <cell r="EG90">
            <v>2.9571111111111099</v>
          </cell>
          <cell r="EH90">
            <v>3</v>
          </cell>
          <cell r="EI90">
            <v>3.2622222222222224</v>
          </cell>
          <cell r="EJ90">
            <v>3.5244444444444447</v>
          </cell>
          <cell r="EK90">
            <v>3.7866666666666671</v>
          </cell>
          <cell r="EL90">
            <v>4.0488888888888894</v>
          </cell>
          <cell r="EM90">
            <v>4.3111111111111118</v>
          </cell>
          <cell r="EN90">
            <v>4.5733333333333341</v>
          </cell>
          <cell r="EO90">
            <v>4.8355555555555565</v>
          </cell>
          <cell r="EP90">
            <v>5.0977777777777789</v>
          </cell>
          <cell r="EQ90">
            <v>5.3600000000000012</v>
          </cell>
          <cell r="ER90">
            <v>5.6222222222222236</v>
          </cell>
          <cell r="ES90">
            <v>5.8844444444444459</v>
          </cell>
          <cell r="ET90">
            <v>6.1466666666666683</v>
          </cell>
          <cell r="EU90">
            <v>6.4088888888888906</v>
          </cell>
          <cell r="EV90">
            <v>6.671111111111113</v>
          </cell>
          <cell r="EW90">
            <v>6.9333333333333353</v>
          </cell>
          <cell r="EX90">
            <v>7.1955555555555577</v>
          </cell>
          <cell r="EY90">
            <v>7.4577777777777801</v>
          </cell>
          <cell r="EZ90">
            <v>7.7200000000000024</v>
          </cell>
          <cell r="FA90">
            <v>7.9822222222222248</v>
          </cell>
          <cell r="FB90">
            <v>8.2444444444444471</v>
          </cell>
          <cell r="FC90">
            <v>8.5066666666666695</v>
          </cell>
          <cell r="FD90">
            <v>8.7688888888888918</v>
          </cell>
          <cell r="FE90">
            <v>9.0311111111111142</v>
          </cell>
          <cell r="FF90">
            <v>9.2933333333333366</v>
          </cell>
          <cell r="FG90">
            <v>9.5555555555555589</v>
          </cell>
          <cell r="FH90">
            <v>9.8177777777777813</v>
          </cell>
          <cell r="FI90">
            <v>10.080000000000004</v>
          </cell>
          <cell r="FJ90">
            <v>10.342222222222226</v>
          </cell>
          <cell r="FK90">
            <v>10.604444444444448</v>
          </cell>
          <cell r="FL90">
            <v>10.866666666666671</v>
          </cell>
          <cell r="FM90">
            <v>11.128888888888893</v>
          </cell>
          <cell r="FN90">
            <v>11.391111111111115</v>
          </cell>
          <cell r="FO90">
            <v>11.653333333333338</v>
          </cell>
          <cell r="FP90">
            <v>11.91555555555556</v>
          </cell>
          <cell r="FQ90">
            <v>12.177777777777782</v>
          </cell>
          <cell r="FR90">
            <v>12.440000000000005</v>
          </cell>
          <cell r="FS90">
            <v>12.702222222222227</v>
          </cell>
          <cell r="FT90">
            <v>12.96444444444445</v>
          </cell>
          <cell r="FU90">
            <v>13.226666666666672</v>
          </cell>
          <cell r="FV90">
            <v>13.488888888888894</v>
          </cell>
          <cell r="FW90">
            <v>13.751111111111117</v>
          </cell>
          <cell r="FX90">
            <v>14.013333333333339</v>
          </cell>
          <cell r="FY90">
            <v>14.275555555555561</v>
          </cell>
          <cell r="FZ90">
            <v>14.537777777777784</v>
          </cell>
          <cell r="GA90">
            <v>14.8</v>
          </cell>
        </row>
        <row r="91">
          <cell r="B91" t="str">
            <v>k4</v>
          </cell>
          <cell r="C91">
            <v>3.63</v>
          </cell>
          <cell r="D91">
            <v>3.6753333333333331</v>
          </cell>
          <cell r="E91">
            <v>3.7206666666666663</v>
          </cell>
          <cell r="F91">
            <v>3.7659999999999996</v>
          </cell>
          <cell r="G91">
            <v>3.8113333333333328</v>
          </cell>
          <cell r="H91">
            <v>3.856666666666666</v>
          </cell>
          <cell r="I91">
            <v>3.9019999999999992</v>
          </cell>
          <cell r="J91">
            <v>3.9473333333333325</v>
          </cell>
          <cell r="K91">
            <v>3.9926666666666657</v>
          </cell>
          <cell r="L91">
            <v>4.0379999999999994</v>
          </cell>
          <cell r="M91">
            <v>4.083333333333333</v>
          </cell>
          <cell r="N91">
            <v>4.1286666666666667</v>
          </cell>
          <cell r="O91">
            <v>4.1740000000000004</v>
          </cell>
          <cell r="P91">
            <v>4.219333333333334</v>
          </cell>
          <cell r="Q91">
            <v>4.2646666666666677</v>
          </cell>
          <cell r="R91">
            <v>4.3100000000000014</v>
          </cell>
          <cell r="S91">
            <v>4.3553333333333351</v>
          </cell>
          <cell r="T91">
            <v>4.4006666666666687</v>
          </cell>
          <cell r="U91">
            <v>4.4460000000000024</v>
          </cell>
          <cell r="V91">
            <v>4.4913333333333361</v>
          </cell>
          <cell r="W91">
            <v>4.5366666666666697</v>
          </cell>
          <cell r="X91">
            <v>4.5820000000000034</v>
          </cell>
          <cell r="Y91">
            <v>4.6273333333333371</v>
          </cell>
          <cell r="Z91">
            <v>4.6726666666666707</v>
          </cell>
          <cell r="AA91">
            <v>4.7180000000000044</v>
          </cell>
          <cell r="AB91">
            <v>4.7633333333333381</v>
          </cell>
          <cell r="AC91">
            <v>4.8086666666666718</v>
          </cell>
          <cell r="AD91">
            <v>4.8540000000000054</v>
          </cell>
          <cell r="AE91">
            <v>4.8993333333333391</v>
          </cell>
          <cell r="AF91">
            <v>4.9446666666666728</v>
          </cell>
          <cell r="AG91">
            <v>4.9900000000000064</v>
          </cell>
          <cell r="AH91">
            <v>5.0353333333333401</v>
          </cell>
          <cell r="AI91">
            <v>5.0806666666666738</v>
          </cell>
          <cell r="AJ91">
            <v>5.1260000000000074</v>
          </cell>
          <cell r="AK91">
            <v>5.1713333333333411</v>
          </cell>
          <cell r="AL91">
            <v>5.2166666666666748</v>
          </cell>
          <cell r="AM91">
            <v>5.2620000000000084</v>
          </cell>
          <cell r="AN91">
            <v>5.3073333333333421</v>
          </cell>
          <cell r="AO91">
            <v>5.3526666666666758</v>
          </cell>
          <cell r="AP91">
            <v>5.3980000000000095</v>
          </cell>
          <cell r="AQ91">
            <v>5.4433333333333431</v>
          </cell>
          <cell r="AR91">
            <v>5.4886666666666768</v>
          </cell>
          <cell r="AS91">
            <v>5.5340000000000105</v>
          </cell>
          <cell r="AT91">
            <v>5.5793333333333441</v>
          </cell>
          <cell r="AU91">
            <v>5.6246666666666778</v>
          </cell>
          <cell r="AV91">
            <v>5.67</v>
          </cell>
          <cell r="AW91">
            <v>5.532577777777778</v>
          </cell>
          <cell r="AX91">
            <v>5.3951555555555561</v>
          </cell>
          <cell r="AY91">
            <v>5.2577333333333343</v>
          </cell>
          <cell r="AZ91">
            <v>5.1203111111111124</v>
          </cell>
          <cell r="BA91">
            <v>4.9828888888888905</v>
          </cell>
          <cell r="BB91">
            <v>4.8454666666666686</v>
          </cell>
          <cell r="BC91">
            <v>4.7080444444444467</v>
          </cell>
          <cell r="BD91">
            <v>4.5706222222222248</v>
          </cell>
          <cell r="BE91">
            <v>4.4332000000000029</v>
          </cell>
          <cell r="BF91">
            <v>4.295777777777781</v>
          </cell>
          <cell r="BG91">
            <v>4.1583555555555591</v>
          </cell>
          <cell r="BH91">
            <v>4.0209333333333372</v>
          </cell>
          <cell r="BI91">
            <v>3.8835111111111149</v>
          </cell>
          <cell r="BJ91">
            <v>3.7460888888888926</v>
          </cell>
          <cell r="BK91">
            <v>3.6086666666666702</v>
          </cell>
          <cell r="BL91">
            <v>3.4712444444444479</v>
          </cell>
          <cell r="BM91">
            <v>3.3338222222222256</v>
          </cell>
          <cell r="BN91">
            <v>3.1964000000000032</v>
          </cell>
          <cell r="BO91">
            <v>3.0589777777777809</v>
          </cell>
          <cell r="BP91">
            <v>2.9215555555555586</v>
          </cell>
          <cell r="BQ91">
            <v>2.7841333333333362</v>
          </cell>
          <cell r="BR91">
            <v>2.6467111111111139</v>
          </cell>
          <cell r="BS91">
            <v>2.5092888888888916</v>
          </cell>
          <cell r="BT91">
            <v>2.3718666666666692</v>
          </cell>
          <cell r="BU91">
            <v>2.2344444444444469</v>
          </cell>
          <cell r="BV91">
            <v>2.0970222222222246</v>
          </cell>
          <cell r="BW91">
            <v>1.9596000000000022</v>
          </cell>
          <cell r="BX91">
            <v>1.8221777777777799</v>
          </cell>
          <cell r="BY91">
            <v>1.6847555555555576</v>
          </cell>
          <cell r="BZ91">
            <v>1.5473333333333352</v>
          </cell>
          <cell r="CA91">
            <v>1.4099111111111129</v>
          </cell>
          <cell r="CB91">
            <v>1.2724888888888906</v>
          </cell>
          <cell r="CC91">
            <v>1.1350666666666682</v>
          </cell>
          <cell r="CD91">
            <v>0.997644444444446</v>
          </cell>
          <cell r="CE91">
            <v>0.86022222222222378</v>
          </cell>
          <cell r="CF91">
            <v>0.72280000000000155</v>
          </cell>
          <cell r="CG91">
            <v>0.58537777777777933</v>
          </cell>
          <cell r="CH91">
            <v>0.44795555555555711</v>
          </cell>
          <cell r="CI91">
            <v>0.31053333333333488</v>
          </cell>
          <cell r="CJ91">
            <v>0.17311111111111266</v>
          </cell>
          <cell r="CK91">
            <v>3.5688888888890435E-2</v>
          </cell>
          <cell r="CL91">
            <v>-0.10173333333333179</v>
          </cell>
          <cell r="CM91">
            <v>-0.23915555555555401</v>
          </cell>
          <cell r="CN91">
            <v>-0.37657777777777623</v>
          </cell>
          <cell r="CO91">
            <v>-0.51400000000000001</v>
          </cell>
          <cell r="CP91">
            <v>-0.36080000000000001</v>
          </cell>
          <cell r="CQ91">
            <v>-0.20760000000000001</v>
          </cell>
          <cell r="CR91">
            <v>-5.4400000000000004E-2</v>
          </cell>
          <cell r="CS91">
            <v>9.8799999999999999E-2</v>
          </cell>
          <cell r="CT91">
            <v>0.252</v>
          </cell>
          <cell r="CU91">
            <v>0.4052</v>
          </cell>
          <cell r="CV91">
            <v>0.55840000000000001</v>
          </cell>
          <cell r="CW91">
            <v>0.71160000000000001</v>
          </cell>
          <cell r="CX91">
            <v>0.86480000000000001</v>
          </cell>
          <cell r="CY91">
            <v>1.018</v>
          </cell>
          <cell r="CZ91">
            <v>1.1712</v>
          </cell>
          <cell r="DA91">
            <v>1.3244</v>
          </cell>
          <cell r="DB91">
            <v>1.4776</v>
          </cell>
          <cell r="DC91">
            <v>1.6308</v>
          </cell>
          <cell r="DD91">
            <v>1.784</v>
          </cell>
          <cell r="DE91">
            <v>1.9372</v>
          </cell>
          <cell r="DF91">
            <v>2.0903999999999998</v>
          </cell>
          <cell r="DG91">
            <v>2.2435999999999998</v>
          </cell>
          <cell r="DH91">
            <v>2.3967999999999998</v>
          </cell>
          <cell r="DI91">
            <v>2.5499999999999998</v>
          </cell>
          <cell r="DJ91">
            <v>2.7031999999999998</v>
          </cell>
          <cell r="DK91">
            <v>2.8563999999999998</v>
          </cell>
          <cell r="DL91">
            <v>3.0095999999999998</v>
          </cell>
          <cell r="DM91">
            <v>3.1627999999999998</v>
          </cell>
          <cell r="DN91">
            <v>3.3159999999999998</v>
          </cell>
          <cell r="DO91">
            <v>3.4691999999999998</v>
          </cell>
          <cell r="DP91">
            <v>3.6223999999999998</v>
          </cell>
          <cell r="DQ91">
            <v>3.7755999999999998</v>
          </cell>
          <cell r="DR91">
            <v>3.9287999999999998</v>
          </cell>
          <cell r="DS91">
            <v>4.0819999999999999</v>
          </cell>
          <cell r="DT91">
            <v>4.2351999999999999</v>
          </cell>
          <cell r="DU91">
            <v>4.3883999999999999</v>
          </cell>
          <cell r="DV91">
            <v>4.5415999999999999</v>
          </cell>
          <cell r="DW91">
            <v>4.6947999999999999</v>
          </cell>
          <cell r="DX91">
            <v>4.8479999999999999</v>
          </cell>
          <cell r="DY91">
            <v>5.0011999999999999</v>
          </cell>
          <cell r="DZ91">
            <v>5.1543999999999999</v>
          </cell>
          <cell r="EA91">
            <v>5.3075999999999999</v>
          </cell>
          <cell r="EB91">
            <v>5.4607999999999999</v>
          </cell>
          <cell r="EC91">
            <v>5.6139999999999999</v>
          </cell>
          <cell r="ED91">
            <v>5.7671999999999999</v>
          </cell>
          <cell r="EE91">
            <v>5.9203999999999999</v>
          </cell>
          <cell r="EF91">
            <v>6.0735999999999999</v>
          </cell>
          <cell r="EG91">
            <v>6.2267999999999999</v>
          </cell>
          <cell r="EH91">
            <v>6.38</v>
          </cell>
          <cell r="EI91">
            <v>5.8715555555555552</v>
          </cell>
          <cell r="EJ91">
            <v>5.3631111111111105</v>
          </cell>
          <cell r="EK91">
            <v>4.8546666666666658</v>
          </cell>
          <cell r="EL91">
            <v>4.3462222222222211</v>
          </cell>
          <cell r="EM91">
            <v>3.8377777777777764</v>
          </cell>
          <cell r="EN91">
            <v>3.3293333333333317</v>
          </cell>
          <cell r="EO91">
            <v>2.820888888888887</v>
          </cell>
          <cell r="EP91">
            <v>2.3124444444444423</v>
          </cell>
          <cell r="EQ91">
            <v>1.8039999999999978</v>
          </cell>
          <cell r="ER91">
            <v>1.2955555555555534</v>
          </cell>
          <cell r="ES91">
            <v>0.78711111111110887</v>
          </cell>
          <cell r="ET91">
            <v>0.2786666666666644</v>
          </cell>
          <cell r="EU91">
            <v>-0.22977777777778008</v>
          </cell>
          <cell r="EV91">
            <v>-0.73822222222222456</v>
          </cell>
          <cell r="EW91">
            <v>-1.246666666666669</v>
          </cell>
          <cell r="EX91">
            <v>-1.7551111111111135</v>
          </cell>
          <cell r="EY91">
            <v>-2.2635555555555582</v>
          </cell>
          <cell r="EZ91">
            <v>-2.7720000000000029</v>
          </cell>
          <cell r="FA91">
            <v>-3.2804444444444476</v>
          </cell>
          <cell r="FB91">
            <v>-3.7888888888888923</v>
          </cell>
          <cell r="FC91">
            <v>-4.297333333333337</v>
          </cell>
          <cell r="FD91">
            <v>-4.8057777777777817</v>
          </cell>
          <cell r="FE91">
            <v>-5.3142222222222264</v>
          </cell>
          <cell r="FF91">
            <v>-5.8226666666666711</v>
          </cell>
          <cell r="FG91">
            <v>-6.3311111111111158</v>
          </cell>
          <cell r="FH91">
            <v>-6.8395555555555605</v>
          </cell>
          <cell r="FI91">
            <v>-7.3480000000000052</v>
          </cell>
          <cell r="FJ91">
            <v>-7.8564444444444499</v>
          </cell>
          <cell r="FK91">
            <v>-8.3648888888888937</v>
          </cell>
          <cell r="FL91">
            <v>-8.8733333333333384</v>
          </cell>
          <cell r="FM91">
            <v>-9.3817777777777831</v>
          </cell>
          <cell r="FN91">
            <v>-9.8902222222222278</v>
          </cell>
          <cell r="FO91">
            <v>-10.398666666666672</v>
          </cell>
          <cell r="FP91">
            <v>-10.907111111111117</v>
          </cell>
          <cell r="FQ91">
            <v>-11.415555555555562</v>
          </cell>
          <cell r="FR91">
            <v>-11.924000000000007</v>
          </cell>
          <cell r="FS91">
            <v>-12.432444444444451</v>
          </cell>
          <cell r="FT91">
            <v>-12.940888888888896</v>
          </cell>
          <cell r="FU91">
            <v>-13.449333333333341</v>
          </cell>
          <cell r="FV91">
            <v>-13.957777777777785</v>
          </cell>
          <cell r="FW91">
            <v>-14.46622222222223</v>
          </cell>
          <cell r="FX91">
            <v>-14.974666666666675</v>
          </cell>
          <cell r="FY91">
            <v>-15.483111111111119</v>
          </cell>
          <cell r="FZ91">
            <v>-15.991555555555564</v>
          </cell>
          <cell r="GA91">
            <v>-16.5</v>
          </cell>
        </row>
        <row r="92">
          <cell r="B92" t="str">
            <v>k5</v>
          </cell>
          <cell r="C92">
            <v>-0.374</v>
          </cell>
          <cell r="D92">
            <v>-0.44435555555555556</v>
          </cell>
          <cell r="E92">
            <v>-0.51471111111111112</v>
          </cell>
          <cell r="F92">
            <v>-0.58506666666666662</v>
          </cell>
          <cell r="G92">
            <v>-0.65542222222222213</v>
          </cell>
          <cell r="H92">
            <v>-0.72577777777777763</v>
          </cell>
          <cell r="I92">
            <v>-0.79613333333333314</v>
          </cell>
          <cell r="J92">
            <v>-0.86648888888888864</v>
          </cell>
          <cell r="K92">
            <v>-0.93684444444444415</v>
          </cell>
          <cell r="L92">
            <v>-1.0071999999999997</v>
          </cell>
          <cell r="M92">
            <v>-1.0775555555555552</v>
          </cell>
          <cell r="N92">
            <v>-1.1479111111111107</v>
          </cell>
          <cell r="O92">
            <v>-1.2182666666666662</v>
          </cell>
          <cell r="P92">
            <v>-1.2886222222222217</v>
          </cell>
          <cell r="Q92">
            <v>-1.3589777777777772</v>
          </cell>
          <cell r="R92">
            <v>-1.4293333333333327</v>
          </cell>
          <cell r="S92">
            <v>-1.4996888888888882</v>
          </cell>
          <cell r="T92">
            <v>-1.5700444444444437</v>
          </cell>
          <cell r="U92">
            <v>-1.6403999999999992</v>
          </cell>
          <cell r="V92">
            <v>-1.7107555555555547</v>
          </cell>
          <cell r="W92">
            <v>-1.7811111111111102</v>
          </cell>
          <cell r="X92">
            <v>-1.8514666666666657</v>
          </cell>
          <cell r="Y92">
            <v>-1.9218222222222212</v>
          </cell>
          <cell r="Z92">
            <v>-1.9921777777777767</v>
          </cell>
          <cell r="AA92">
            <v>-2.0625333333333322</v>
          </cell>
          <cell r="AB92">
            <v>-2.1328888888888877</v>
          </cell>
          <cell r="AC92">
            <v>-2.2032444444444432</v>
          </cell>
          <cell r="AD92">
            <v>-2.2735999999999987</v>
          </cell>
          <cell r="AE92">
            <v>-2.3439555555555542</v>
          </cell>
          <cell r="AF92">
            <v>-2.4143111111111097</v>
          </cell>
          <cell r="AG92">
            <v>-2.4846666666666652</v>
          </cell>
          <cell r="AH92">
            <v>-2.5550222222222208</v>
          </cell>
          <cell r="AI92">
            <v>-2.6253777777777763</v>
          </cell>
          <cell r="AJ92">
            <v>-2.6957333333333318</v>
          </cell>
          <cell r="AK92">
            <v>-2.7660888888888873</v>
          </cell>
          <cell r="AL92">
            <v>-2.8364444444444428</v>
          </cell>
          <cell r="AM92">
            <v>-2.9067999999999983</v>
          </cell>
          <cell r="AN92">
            <v>-2.9771555555555538</v>
          </cell>
          <cell r="AO92">
            <v>-3.0475111111111093</v>
          </cell>
          <cell r="AP92">
            <v>-3.1178666666666648</v>
          </cell>
          <cell r="AQ92">
            <v>-3.1882222222222203</v>
          </cell>
          <cell r="AR92">
            <v>-3.2585777777777758</v>
          </cell>
          <cell r="AS92">
            <v>-3.3289333333333313</v>
          </cell>
          <cell r="AT92">
            <v>-3.3992888888888868</v>
          </cell>
          <cell r="AU92">
            <v>-3.4696444444444423</v>
          </cell>
          <cell r="AV92">
            <v>-3.54</v>
          </cell>
          <cell r="AW92">
            <v>-3.4193333333333333</v>
          </cell>
          <cell r="AX92">
            <v>-3.2986666666666666</v>
          </cell>
          <cell r="AY92">
            <v>-3.1779999999999999</v>
          </cell>
          <cell r="AZ92">
            <v>-3.0573333333333332</v>
          </cell>
          <cell r="BA92">
            <v>-2.9366666666666665</v>
          </cell>
          <cell r="BB92">
            <v>-2.8159999999999998</v>
          </cell>
          <cell r="BC92">
            <v>-2.6953333333333331</v>
          </cell>
          <cell r="BD92">
            <v>-2.5746666666666664</v>
          </cell>
          <cell r="BE92">
            <v>-2.4539999999999997</v>
          </cell>
          <cell r="BF92">
            <v>-2.333333333333333</v>
          </cell>
          <cell r="BG92">
            <v>-2.2126666666666663</v>
          </cell>
          <cell r="BH92">
            <v>-2.0919999999999996</v>
          </cell>
          <cell r="BI92">
            <v>-1.9713333333333329</v>
          </cell>
          <cell r="BJ92">
            <v>-1.8506666666666662</v>
          </cell>
          <cell r="BK92">
            <v>-1.7299999999999995</v>
          </cell>
          <cell r="BL92">
            <v>-1.6093333333333328</v>
          </cell>
          <cell r="BM92">
            <v>-1.4886666666666661</v>
          </cell>
          <cell r="BN92">
            <v>-1.3679999999999994</v>
          </cell>
          <cell r="BO92">
            <v>-1.2473333333333327</v>
          </cell>
          <cell r="BP92">
            <v>-1.126666666666666</v>
          </cell>
          <cell r="BQ92">
            <v>-1.0059999999999993</v>
          </cell>
          <cell r="BR92">
            <v>-0.88533333333333264</v>
          </cell>
          <cell r="BS92">
            <v>-0.76466666666666594</v>
          </cell>
          <cell r="BT92">
            <v>-0.64399999999999924</v>
          </cell>
          <cell r="BU92">
            <v>-0.52333333333333254</v>
          </cell>
          <cell r="BV92">
            <v>-0.4026666666666659</v>
          </cell>
          <cell r="BW92">
            <v>-0.28199999999999925</v>
          </cell>
          <cell r="BX92">
            <v>-0.16133333333333261</v>
          </cell>
          <cell r="BY92">
            <v>-4.0666666666665949E-2</v>
          </cell>
          <cell r="BZ92">
            <v>8.0000000000000709E-2</v>
          </cell>
          <cell r="CA92">
            <v>0.20066666666666738</v>
          </cell>
          <cell r="CB92">
            <v>0.32133333333333403</v>
          </cell>
          <cell r="CC92">
            <v>0.44200000000000067</v>
          </cell>
          <cell r="CD92">
            <v>0.56266666666666731</v>
          </cell>
          <cell r="CE92">
            <v>0.68333333333333401</v>
          </cell>
          <cell r="CF92">
            <v>0.80400000000000071</v>
          </cell>
          <cell r="CG92">
            <v>0.92466666666666741</v>
          </cell>
          <cell r="CH92">
            <v>1.0453333333333341</v>
          </cell>
          <cell r="CI92">
            <v>1.1660000000000008</v>
          </cell>
          <cell r="CJ92">
            <v>1.2866666666666675</v>
          </cell>
          <cell r="CK92">
            <v>1.4073333333333342</v>
          </cell>
          <cell r="CL92">
            <v>1.5280000000000009</v>
          </cell>
          <cell r="CM92">
            <v>1.6486666666666676</v>
          </cell>
          <cell r="CN92">
            <v>1.7693333333333343</v>
          </cell>
          <cell r="CO92">
            <v>1.89</v>
          </cell>
          <cell r="CP92">
            <v>1.7473333333333332</v>
          </cell>
          <cell r="CQ92">
            <v>1.6046666666666665</v>
          </cell>
          <cell r="CR92">
            <v>1.4619999999999997</v>
          </cell>
          <cell r="CS92">
            <v>1.319333333333333</v>
          </cell>
          <cell r="CT92">
            <v>1.1766666666666663</v>
          </cell>
          <cell r="CU92">
            <v>1.0339999999999996</v>
          </cell>
          <cell r="CV92">
            <v>0.89133333333333287</v>
          </cell>
          <cell r="CW92">
            <v>0.74866666666666615</v>
          </cell>
          <cell r="CX92">
            <v>0.60599999999999943</v>
          </cell>
          <cell r="CY92">
            <v>0.46333333333333276</v>
          </cell>
          <cell r="CZ92">
            <v>0.3206666666666661</v>
          </cell>
          <cell r="DA92">
            <v>0.17799999999999944</v>
          </cell>
          <cell r="DB92">
            <v>3.5333333333332773E-2</v>
          </cell>
          <cell r="DC92">
            <v>-0.10733333333333389</v>
          </cell>
          <cell r="DD92">
            <v>-0.25000000000000056</v>
          </cell>
          <cell r="DE92">
            <v>-0.39266666666666722</v>
          </cell>
          <cell r="DF92">
            <v>-0.53533333333333388</v>
          </cell>
          <cell r="DG92">
            <v>-0.6780000000000006</v>
          </cell>
          <cell r="DH92">
            <v>-0.82066666666666732</v>
          </cell>
          <cell r="DI92">
            <v>-0.96333333333333404</v>
          </cell>
          <cell r="DJ92">
            <v>-1.1060000000000008</v>
          </cell>
          <cell r="DK92">
            <v>-1.2486666666666675</v>
          </cell>
          <cell r="DL92">
            <v>-1.3913333333333342</v>
          </cell>
          <cell r="DM92">
            <v>-1.5340000000000009</v>
          </cell>
          <cell r="DN92">
            <v>-1.6766666666666676</v>
          </cell>
          <cell r="DO92">
            <v>-1.8193333333333344</v>
          </cell>
          <cell r="DP92">
            <v>-1.9620000000000011</v>
          </cell>
          <cell r="DQ92">
            <v>-2.1046666666666676</v>
          </cell>
          <cell r="DR92">
            <v>-2.2473333333333341</v>
          </cell>
          <cell r="DS92">
            <v>-2.3900000000000006</v>
          </cell>
          <cell r="DT92">
            <v>-2.5326666666666671</v>
          </cell>
          <cell r="DU92">
            <v>-2.6753333333333336</v>
          </cell>
          <cell r="DV92">
            <v>-2.8180000000000001</v>
          </cell>
          <cell r="DW92">
            <v>-2.9606666666666666</v>
          </cell>
          <cell r="DX92">
            <v>-3.1033333333333331</v>
          </cell>
          <cell r="DY92">
            <v>-3.2459999999999996</v>
          </cell>
          <cell r="DZ92">
            <v>-3.388666666666666</v>
          </cell>
          <cell r="EA92">
            <v>-3.5313333333333325</v>
          </cell>
          <cell r="EB92">
            <v>-3.673999999999999</v>
          </cell>
          <cell r="EC92">
            <v>-3.8166666666666655</v>
          </cell>
          <cell r="ED92">
            <v>-3.959333333333332</v>
          </cell>
          <cell r="EE92">
            <v>-4.1019999999999985</v>
          </cell>
          <cell r="EF92">
            <v>-4.2446666666666655</v>
          </cell>
          <cell r="EG92">
            <v>-4.3873333333333324</v>
          </cell>
          <cell r="EH92">
            <v>-4.53</v>
          </cell>
          <cell r="EI92">
            <v>-3.8226666666666667</v>
          </cell>
          <cell r="EJ92">
            <v>-3.1153333333333331</v>
          </cell>
          <cell r="EK92">
            <v>-2.4079999999999995</v>
          </cell>
          <cell r="EL92">
            <v>-1.7006666666666661</v>
          </cell>
          <cell r="EM92">
            <v>-0.99333333333333274</v>
          </cell>
          <cell r="EN92">
            <v>-0.28599999999999937</v>
          </cell>
          <cell r="EO92">
            <v>0.421333333333334</v>
          </cell>
          <cell r="EP92">
            <v>1.1286666666666674</v>
          </cell>
          <cell r="EQ92">
            <v>1.8360000000000007</v>
          </cell>
          <cell r="ER92">
            <v>2.5433333333333339</v>
          </cell>
          <cell r="ES92">
            <v>3.2506666666666675</v>
          </cell>
          <cell r="ET92">
            <v>3.9580000000000011</v>
          </cell>
          <cell r="EU92">
            <v>4.6653333333333347</v>
          </cell>
          <cell r="EV92">
            <v>5.3726666666666683</v>
          </cell>
          <cell r="EW92">
            <v>6.0800000000000018</v>
          </cell>
          <cell r="EX92">
            <v>6.7873333333333354</v>
          </cell>
          <cell r="EY92">
            <v>7.494666666666669</v>
          </cell>
          <cell r="EZ92">
            <v>8.2020000000000017</v>
          </cell>
          <cell r="FA92">
            <v>8.9093333333333344</v>
          </cell>
          <cell r="FB92">
            <v>9.6166666666666671</v>
          </cell>
          <cell r="FC92">
            <v>10.324</v>
          </cell>
          <cell r="FD92">
            <v>11.031333333333333</v>
          </cell>
          <cell r="FE92">
            <v>11.738666666666665</v>
          </cell>
          <cell r="FF92">
            <v>12.445999999999998</v>
          </cell>
          <cell r="FG92">
            <v>13.153333333333331</v>
          </cell>
          <cell r="FH92">
            <v>13.860666666666663</v>
          </cell>
          <cell r="FI92">
            <v>14.567999999999996</v>
          </cell>
          <cell r="FJ92">
            <v>15.275333333333329</v>
          </cell>
          <cell r="FK92">
            <v>15.982666666666661</v>
          </cell>
          <cell r="FL92">
            <v>16.689999999999994</v>
          </cell>
          <cell r="FM92">
            <v>17.397333333333329</v>
          </cell>
          <cell r="FN92">
            <v>18.104666666666663</v>
          </cell>
          <cell r="FO92">
            <v>18.811999999999998</v>
          </cell>
          <cell r="FP92">
            <v>19.519333333333332</v>
          </cell>
          <cell r="FQ92">
            <v>20.226666666666667</v>
          </cell>
          <cell r="FR92">
            <v>20.934000000000001</v>
          </cell>
          <cell r="FS92">
            <v>21.641333333333336</v>
          </cell>
          <cell r="FT92">
            <v>22.34866666666667</v>
          </cell>
          <cell r="FU92">
            <v>23.056000000000004</v>
          </cell>
          <cell r="FV92">
            <v>23.763333333333339</v>
          </cell>
          <cell r="FW92">
            <v>24.470666666666673</v>
          </cell>
          <cell r="FX92">
            <v>25.178000000000008</v>
          </cell>
          <cell r="FY92">
            <v>25.885333333333342</v>
          </cell>
          <cell r="FZ92">
            <v>26.592666666666677</v>
          </cell>
          <cell r="GA92">
            <v>27.3</v>
          </cell>
        </row>
        <row r="93">
          <cell r="B93" t="str">
            <v>k6</v>
          </cell>
          <cell r="C93">
            <v>-7.4</v>
          </cell>
          <cell r="D93">
            <v>-7.3306666666666667</v>
          </cell>
          <cell r="E93">
            <v>-7.261333333333333</v>
          </cell>
          <cell r="F93">
            <v>-7.1919999999999993</v>
          </cell>
          <cell r="G93">
            <v>-7.1226666666666656</v>
          </cell>
          <cell r="H93">
            <v>-7.0533333333333319</v>
          </cell>
          <cell r="I93">
            <v>-6.9839999999999982</v>
          </cell>
          <cell r="J93">
            <v>-6.9146666666666645</v>
          </cell>
          <cell r="K93">
            <v>-6.8453333333333308</v>
          </cell>
          <cell r="L93">
            <v>-6.7759999999999971</v>
          </cell>
          <cell r="M93">
            <v>-6.7066666666666634</v>
          </cell>
          <cell r="N93">
            <v>-6.6373333333333298</v>
          </cell>
          <cell r="O93">
            <v>-6.5679999999999961</v>
          </cell>
          <cell r="P93">
            <v>-6.4986666666666624</v>
          </cell>
          <cell r="Q93">
            <v>-6.4293333333333287</v>
          </cell>
          <cell r="R93">
            <v>-6.359999999999995</v>
          </cell>
          <cell r="S93">
            <v>-6.2906666666666613</v>
          </cell>
          <cell r="T93">
            <v>-6.2213333333333276</v>
          </cell>
          <cell r="U93">
            <v>-6.1519999999999939</v>
          </cell>
          <cell r="V93">
            <v>-6.0826666666666602</v>
          </cell>
          <cell r="W93">
            <v>-6.0133333333333265</v>
          </cell>
          <cell r="X93">
            <v>-5.9439999999999928</v>
          </cell>
          <cell r="Y93">
            <v>-5.8746666666666592</v>
          </cell>
          <cell r="Z93">
            <v>-5.8053333333333255</v>
          </cell>
          <cell r="AA93">
            <v>-5.7359999999999918</v>
          </cell>
          <cell r="AB93">
            <v>-5.6666666666666581</v>
          </cell>
          <cell r="AC93">
            <v>-5.5973333333333244</v>
          </cell>
          <cell r="AD93">
            <v>-5.5279999999999907</v>
          </cell>
          <cell r="AE93">
            <v>-5.458666666666657</v>
          </cell>
          <cell r="AF93">
            <v>-5.3893333333333233</v>
          </cell>
          <cell r="AG93">
            <v>-5.3199999999999896</v>
          </cell>
          <cell r="AH93">
            <v>-5.2506666666666559</v>
          </cell>
          <cell r="AI93">
            <v>-5.1813333333333222</v>
          </cell>
          <cell r="AJ93">
            <v>-5.1119999999999886</v>
          </cell>
          <cell r="AK93">
            <v>-5.0426666666666549</v>
          </cell>
          <cell r="AL93">
            <v>-4.9733333333333212</v>
          </cell>
          <cell r="AM93">
            <v>-4.9039999999999875</v>
          </cell>
          <cell r="AN93">
            <v>-4.8346666666666538</v>
          </cell>
          <cell r="AO93">
            <v>-4.7653333333333201</v>
          </cell>
          <cell r="AP93">
            <v>-4.6959999999999864</v>
          </cell>
          <cell r="AQ93">
            <v>-4.6266666666666527</v>
          </cell>
          <cell r="AR93">
            <v>-4.557333333333319</v>
          </cell>
          <cell r="AS93">
            <v>-4.4879999999999853</v>
          </cell>
          <cell r="AT93">
            <v>-4.4186666666666516</v>
          </cell>
          <cell r="AU93">
            <v>-4.349333333333318</v>
          </cell>
          <cell r="AV93">
            <v>-4.28</v>
          </cell>
          <cell r="AW93">
            <v>-4.2213333333333338</v>
          </cell>
          <cell r="AX93">
            <v>-4.1626666666666674</v>
          </cell>
          <cell r="AY93">
            <v>-4.104000000000001</v>
          </cell>
          <cell r="AZ93">
            <v>-4.0453333333333346</v>
          </cell>
          <cell r="BA93">
            <v>-3.9866666666666677</v>
          </cell>
          <cell r="BB93">
            <v>-3.9280000000000008</v>
          </cell>
          <cell r="BC93">
            <v>-3.869333333333334</v>
          </cell>
          <cell r="BD93">
            <v>-3.8106666666666671</v>
          </cell>
          <cell r="BE93">
            <v>-3.7520000000000002</v>
          </cell>
          <cell r="BF93">
            <v>-3.6933333333333334</v>
          </cell>
          <cell r="BG93">
            <v>-3.6346666666666665</v>
          </cell>
          <cell r="BH93">
            <v>-3.5759999999999996</v>
          </cell>
          <cell r="BI93">
            <v>-3.5173333333333328</v>
          </cell>
          <cell r="BJ93">
            <v>-3.4586666666666659</v>
          </cell>
          <cell r="BK93">
            <v>-3.399999999999999</v>
          </cell>
          <cell r="BL93">
            <v>-3.3413333333333322</v>
          </cell>
          <cell r="BM93">
            <v>-3.2826666666666653</v>
          </cell>
          <cell r="BN93">
            <v>-3.2239999999999984</v>
          </cell>
          <cell r="BO93">
            <v>-3.1653333333333316</v>
          </cell>
          <cell r="BP93">
            <v>-3.1066666666666647</v>
          </cell>
          <cell r="BQ93">
            <v>-3.0479999999999978</v>
          </cell>
          <cell r="BR93">
            <v>-2.989333333333331</v>
          </cell>
          <cell r="BS93">
            <v>-2.9306666666666641</v>
          </cell>
          <cell r="BT93">
            <v>-2.8719999999999972</v>
          </cell>
          <cell r="BU93">
            <v>-2.8133333333333304</v>
          </cell>
          <cell r="BV93">
            <v>-2.7546666666666635</v>
          </cell>
          <cell r="BW93">
            <v>-2.6959999999999966</v>
          </cell>
          <cell r="BX93">
            <v>-2.6373333333333298</v>
          </cell>
          <cell r="BY93">
            <v>-2.5786666666666629</v>
          </cell>
          <cell r="BZ93">
            <v>-2.519999999999996</v>
          </cell>
          <cell r="CA93">
            <v>-2.4613333333333292</v>
          </cell>
          <cell r="CB93">
            <v>-2.4026666666666623</v>
          </cell>
          <cell r="CC93">
            <v>-2.3439999999999954</v>
          </cell>
          <cell r="CD93">
            <v>-2.2853333333333286</v>
          </cell>
          <cell r="CE93">
            <v>-2.2266666666666617</v>
          </cell>
          <cell r="CF93">
            <v>-2.1679999999999948</v>
          </cell>
          <cell r="CG93">
            <v>-2.109333333333328</v>
          </cell>
          <cell r="CH93">
            <v>-2.0506666666666611</v>
          </cell>
          <cell r="CI93">
            <v>-1.9919999999999944</v>
          </cell>
          <cell r="CJ93">
            <v>-1.9333333333333278</v>
          </cell>
          <cell r="CK93">
            <v>-1.8746666666666612</v>
          </cell>
          <cell r="CL93">
            <v>-1.8159999999999945</v>
          </cell>
          <cell r="CM93">
            <v>-1.7573333333333279</v>
          </cell>
          <cell r="CN93">
            <v>-1.6986666666666612</v>
          </cell>
          <cell r="CO93">
            <v>-1.64</v>
          </cell>
          <cell r="CP93">
            <v>-1.6125555555555555</v>
          </cell>
          <cell r="CQ93">
            <v>-1.5851111111111111</v>
          </cell>
          <cell r="CR93">
            <v>-1.5576666666666668</v>
          </cell>
          <cell r="CS93">
            <v>-1.5302222222222224</v>
          </cell>
          <cell r="CT93">
            <v>-1.502777777777778</v>
          </cell>
          <cell r="CU93">
            <v>-1.4753333333333336</v>
          </cell>
          <cell r="CV93">
            <v>-1.4478888888888892</v>
          </cell>
          <cell r="CW93">
            <v>-1.4204444444444448</v>
          </cell>
          <cell r="CX93">
            <v>-1.3930000000000005</v>
          </cell>
          <cell r="CY93">
            <v>-1.3655555555555561</v>
          </cell>
          <cell r="CZ93">
            <v>-1.3381111111111117</v>
          </cell>
          <cell r="DA93">
            <v>-1.3106666666666673</v>
          </cell>
          <cell r="DB93">
            <v>-1.2832222222222229</v>
          </cell>
          <cell r="DC93">
            <v>-1.2557777777777785</v>
          </cell>
          <cell r="DD93">
            <v>-1.2283333333333342</v>
          </cell>
          <cell r="DE93">
            <v>-1.2008888888888898</v>
          </cell>
          <cell r="DF93">
            <v>-1.1734444444444454</v>
          </cell>
          <cell r="DG93">
            <v>-1.146000000000001</v>
          </cell>
          <cell r="DH93">
            <v>-1.1185555555555566</v>
          </cell>
          <cell r="DI93">
            <v>-1.0911111111111123</v>
          </cell>
          <cell r="DJ93">
            <v>-1.0636666666666679</v>
          </cell>
          <cell r="DK93">
            <v>-1.0362222222222235</v>
          </cell>
          <cell r="DL93">
            <v>-1.0087777777777791</v>
          </cell>
          <cell r="DM93">
            <v>-0.98133333333333461</v>
          </cell>
          <cell r="DN93">
            <v>-0.95388888888889012</v>
          </cell>
          <cell r="DO93">
            <v>-0.92644444444444563</v>
          </cell>
          <cell r="DP93">
            <v>-0.89900000000000113</v>
          </cell>
          <cell r="DQ93">
            <v>-0.87155555555555664</v>
          </cell>
          <cell r="DR93">
            <v>-0.84411111111111214</v>
          </cell>
          <cell r="DS93">
            <v>-0.81666666666666765</v>
          </cell>
          <cell r="DT93">
            <v>-0.78922222222222316</v>
          </cell>
          <cell r="DU93">
            <v>-0.76177777777777866</v>
          </cell>
          <cell r="DV93">
            <v>-0.73433333333333417</v>
          </cell>
          <cell r="DW93">
            <v>-0.70688888888888968</v>
          </cell>
          <cell r="DX93">
            <v>-0.67944444444444518</v>
          </cell>
          <cell r="DY93">
            <v>-0.65200000000000069</v>
          </cell>
          <cell r="DZ93">
            <v>-0.6245555555555562</v>
          </cell>
          <cell r="EA93">
            <v>-0.5971111111111117</v>
          </cell>
          <cell r="EB93">
            <v>-0.56966666666666721</v>
          </cell>
          <cell r="EC93">
            <v>-0.54222222222222272</v>
          </cell>
          <cell r="ED93">
            <v>-0.51477777777777822</v>
          </cell>
          <cell r="EE93">
            <v>-0.48733333333333378</v>
          </cell>
          <cell r="EF93">
            <v>-0.45988888888888935</v>
          </cell>
          <cell r="EG93">
            <v>-0.43244444444444491</v>
          </cell>
          <cell r="EH93">
            <v>-0.40500000000000003</v>
          </cell>
          <cell r="EI93">
            <v>-0.6604444444444445</v>
          </cell>
          <cell r="EJ93">
            <v>-0.91588888888888897</v>
          </cell>
          <cell r="EK93">
            <v>-1.1713333333333336</v>
          </cell>
          <cell r="EL93">
            <v>-1.4267777777777781</v>
          </cell>
          <cell r="EM93">
            <v>-1.6822222222222227</v>
          </cell>
          <cell r="EN93">
            <v>-1.9376666666666673</v>
          </cell>
          <cell r="EO93">
            <v>-2.1931111111111119</v>
          </cell>
          <cell r="EP93">
            <v>-2.4485555555555565</v>
          </cell>
          <cell r="EQ93">
            <v>-2.7040000000000011</v>
          </cell>
          <cell r="ER93">
            <v>-2.9594444444444457</v>
          </cell>
          <cell r="ES93">
            <v>-3.2148888888888902</v>
          </cell>
          <cell r="ET93">
            <v>-3.4703333333333348</v>
          </cell>
          <cell r="EU93">
            <v>-3.7257777777777794</v>
          </cell>
          <cell r="EV93">
            <v>-3.981222222222224</v>
          </cell>
          <cell r="EW93">
            <v>-4.2366666666666681</v>
          </cell>
          <cell r="EX93">
            <v>-4.4921111111111127</v>
          </cell>
          <cell r="EY93">
            <v>-4.7475555555555573</v>
          </cell>
          <cell r="EZ93">
            <v>-5.0030000000000019</v>
          </cell>
          <cell r="FA93">
            <v>-5.2584444444444465</v>
          </cell>
          <cell r="FB93">
            <v>-5.5138888888888911</v>
          </cell>
          <cell r="FC93">
            <v>-5.7693333333333356</v>
          </cell>
          <cell r="FD93">
            <v>-6.0247777777777802</v>
          </cell>
          <cell r="FE93">
            <v>-6.2802222222222248</v>
          </cell>
          <cell r="FF93">
            <v>-6.5356666666666694</v>
          </cell>
          <cell r="FG93">
            <v>-6.791111111111114</v>
          </cell>
          <cell r="FH93">
            <v>-7.0465555555555586</v>
          </cell>
          <cell r="FI93">
            <v>-7.3020000000000032</v>
          </cell>
          <cell r="FJ93">
            <v>-7.5574444444444477</v>
          </cell>
          <cell r="FK93">
            <v>-7.8128888888888923</v>
          </cell>
          <cell r="FL93">
            <v>-8.0683333333333369</v>
          </cell>
          <cell r="FM93">
            <v>-8.3237777777777815</v>
          </cell>
          <cell r="FN93">
            <v>-8.5792222222222261</v>
          </cell>
          <cell r="FO93">
            <v>-8.8346666666666707</v>
          </cell>
          <cell r="FP93">
            <v>-9.0901111111111152</v>
          </cell>
          <cell r="FQ93">
            <v>-9.3455555555555598</v>
          </cell>
          <cell r="FR93">
            <v>-9.6010000000000044</v>
          </cell>
          <cell r="FS93">
            <v>-9.856444444444449</v>
          </cell>
          <cell r="FT93">
            <v>-10.111888888888894</v>
          </cell>
          <cell r="FU93">
            <v>-10.367333333333338</v>
          </cell>
          <cell r="FV93">
            <v>-10.622777777777783</v>
          </cell>
          <cell r="FW93">
            <v>-10.878222222222227</v>
          </cell>
          <cell r="FX93">
            <v>-11.133666666666672</v>
          </cell>
          <cell r="FY93">
            <v>-11.389111111111117</v>
          </cell>
          <cell r="FZ93">
            <v>-11.644555555555561</v>
          </cell>
          <cell r="GA93">
            <v>-11.9</v>
          </cell>
        </row>
        <row r="94">
          <cell r="B94" t="str">
            <v>k7</v>
          </cell>
          <cell r="C94">
            <v>-2.71</v>
          </cell>
          <cell r="D94">
            <v>-2.7102222222222223</v>
          </cell>
          <cell r="E94">
            <v>-2.7104444444444447</v>
          </cell>
          <cell r="F94">
            <v>-2.710666666666667</v>
          </cell>
          <cell r="G94">
            <v>-2.7108888888888893</v>
          </cell>
          <cell r="H94">
            <v>-2.7111111111111117</v>
          </cell>
          <cell r="I94">
            <v>-2.711333333333334</v>
          </cell>
          <cell r="J94">
            <v>-2.7115555555555564</v>
          </cell>
          <cell r="K94">
            <v>-2.7117777777777787</v>
          </cell>
          <cell r="L94">
            <v>-2.7120000000000011</v>
          </cell>
          <cell r="M94">
            <v>-2.7122222222222234</v>
          </cell>
          <cell r="N94">
            <v>-2.7124444444444458</v>
          </cell>
          <cell r="O94">
            <v>-2.7126666666666681</v>
          </cell>
          <cell r="P94">
            <v>-2.7128888888888905</v>
          </cell>
          <cell r="Q94">
            <v>-2.7131111111111128</v>
          </cell>
          <cell r="R94">
            <v>-2.7133333333333352</v>
          </cell>
          <cell r="S94">
            <v>-2.7135555555555575</v>
          </cell>
          <cell r="T94">
            <v>-2.7137777777777798</v>
          </cell>
          <cell r="U94">
            <v>-2.7140000000000022</v>
          </cell>
          <cell r="V94">
            <v>-2.7142222222222245</v>
          </cell>
          <cell r="W94">
            <v>-2.7144444444444469</v>
          </cell>
          <cell r="X94">
            <v>-2.7146666666666692</v>
          </cell>
          <cell r="Y94">
            <v>-2.7148888888888916</v>
          </cell>
          <cell r="Z94">
            <v>-2.7151111111111139</v>
          </cell>
          <cell r="AA94">
            <v>-2.7153333333333363</v>
          </cell>
          <cell r="AB94">
            <v>-2.7155555555555586</v>
          </cell>
          <cell r="AC94">
            <v>-2.715777777777781</v>
          </cell>
          <cell r="AD94">
            <v>-2.7160000000000033</v>
          </cell>
          <cell r="AE94">
            <v>-2.7162222222222256</v>
          </cell>
          <cell r="AF94">
            <v>-2.716444444444448</v>
          </cell>
          <cell r="AG94">
            <v>-2.7166666666666703</v>
          </cell>
          <cell r="AH94">
            <v>-2.7168888888888927</v>
          </cell>
          <cell r="AI94">
            <v>-2.717111111111115</v>
          </cell>
          <cell r="AJ94">
            <v>-2.7173333333333374</v>
          </cell>
          <cell r="AK94">
            <v>-2.7175555555555597</v>
          </cell>
          <cell r="AL94">
            <v>-2.7177777777777821</v>
          </cell>
          <cell r="AM94">
            <v>-2.7180000000000044</v>
          </cell>
          <cell r="AN94">
            <v>-2.7182222222222268</v>
          </cell>
          <cell r="AO94">
            <v>-2.7184444444444491</v>
          </cell>
          <cell r="AP94">
            <v>-2.7186666666666714</v>
          </cell>
          <cell r="AQ94">
            <v>-2.7188888888888938</v>
          </cell>
          <cell r="AR94">
            <v>-2.7191111111111161</v>
          </cell>
          <cell r="AS94">
            <v>-2.7193333333333385</v>
          </cell>
          <cell r="AT94">
            <v>-2.7195555555555608</v>
          </cell>
          <cell r="AU94">
            <v>-2.7197777777777832</v>
          </cell>
          <cell r="AV94">
            <v>-2.72</v>
          </cell>
          <cell r="AW94">
            <v>-2.6716000000000002</v>
          </cell>
          <cell r="AX94">
            <v>-2.6232000000000002</v>
          </cell>
          <cell r="AY94">
            <v>-2.5748000000000002</v>
          </cell>
          <cell r="AZ94">
            <v>-2.5264000000000002</v>
          </cell>
          <cell r="BA94">
            <v>-2.4780000000000002</v>
          </cell>
          <cell r="BB94">
            <v>-2.4296000000000002</v>
          </cell>
          <cell r="BC94">
            <v>-2.3812000000000002</v>
          </cell>
          <cell r="BD94">
            <v>-2.3328000000000002</v>
          </cell>
          <cell r="BE94">
            <v>-2.2844000000000002</v>
          </cell>
          <cell r="BF94">
            <v>-2.2360000000000002</v>
          </cell>
          <cell r="BG94">
            <v>-2.1876000000000002</v>
          </cell>
          <cell r="BH94">
            <v>-2.1392000000000002</v>
          </cell>
          <cell r="BI94">
            <v>-2.0908000000000002</v>
          </cell>
          <cell r="BJ94">
            <v>-2.0424000000000002</v>
          </cell>
          <cell r="BK94">
            <v>-1.9940000000000002</v>
          </cell>
          <cell r="BL94">
            <v>-1.9456000000000002</v>
          </cell>
          <cell r="BM94">
            <v>-1.8972000000000002</v>
          </cell>
          <cell r="BN94">
            <v>-1.8488000000000002</v>
          </cell>
          <cell r="BO94">
            <v>-1.8004000000000002</v>
          </cell>
          <cell r="BP94">
            <v>-1.7520000000000002</v>
          </cell>
          <cell r="BQ94">
            <v>-1.7036000000000002</v>
          </cell>
          <cell r="BR94">
            <v>-1.6552000000000002</v>
          </cell>
          <cell r="BS94">
            <v>-1.6068000000000002</v>
          </cell>
          <cell r="BT94">
            <v>-1.5584000000000002</v>
          </cell>
          <cell r="BU94">
            <v>-1.5100000000000002</v>
          </cell>
          <cell r="BV94">
            <v>-1.4616000000000002</v>
          </cell>
          <cell r="BW94">
            <v>-1.4132000000000002</v>
          </cell>
          <cell r="BX94">
            <v>-1.3648000000000002</v>
          </cell>
          <cell r="BY94">
            <v>-1.3164000000000002</v>
          </cell>
          <cell r="BZ94">
            <v>-1.2680000000000002</v>
          </cell>
          <cell r="CA94">
            <v>-1.2196000000000002</v>
          </cell>
          <cell r="CB94">
            <v>-1.1712000000000002</v>
          </cell>
          <cell r="CC94">
            <v>-1.1228000000000002</v>
          </cell>
          <cell r="CD94">
            <v>-1.0744000000000002</v>
          </cell>
          <cell r="CE94">
            <v>-1.0260000000000002</v>
          </cell>
          <cell r="CF94">
            <v>-0.97760000000000025</v>
          </cell>
          <cell r="CG94">
            <v>-0.92920000000000025</v>
          </cell>
          <cell r="CH94">
            <v>-0.88080000000000025</v>
          </cell>
          <cell r="CI94">
            <v>-0.83240000000000025</v>
          </cell>
          <cell r="CJ94">
            <v>-0.78400000000000025</v>
          </cell>
          <cell r="CK94">
            <v>-0.73560000000000025</v>
          </cell>
          <cell r="CL94">
            <v>-0.68720000000000026</v>
          </cell>
          <cell r="CM94">
            <v>-0.63880000000000026</v>
          </cell>
          <cell r="CN94">
            <v>-0.59040000000000026</v>
          </cell>
          <cell r="CO94">
            <v>-0.54200000000000004</v>
          </cell>
          <cell r="CP94">
            <v>-0.6272888888888889</v>
          </cell>
          <cell r="CQ94">
            <v>-0.71257777777777775</v>
          </cell>
          <cell r="CR94">
            <v>-0.79786666666666661</v>
          </cell>
          <cell r="CS94">
            <v>-0.88315555555555547</v>
          </cell>
          <cell r="CT94">
            <v>-0.96844444444444433</v>
          </cell>
          <cell r="CU94">
            <v>-1.0537333333333332</v>
          </cell>
          <cell r="CV94">
            <v>-1.1390222222222222</v>
          </cell>
          <cell r="CW94">
            <v>-1.2243111111111111</v>
          </cell>
          <cell r="CX94">
            <v>-1.3096000000000001</v>
          </cell>
          <cell r="CY94">
            <v>-1.3948888888888891</v>
          </cell>
          <cell r="CZ94">
            <v>-1.480177777777778</v>
          </cell>
          <cell r="DA94">
            <v>-1.565466666666667</v>
          </cell>
          <cell r="DB94">
            <v>-1.650755555555556</v>
          </cell>
          <cell r="DC94">
            <v>-1.7360444444444449</v>
          </cell>
          <cell r="DD94">
            <v>-1.8213333333333339</v>
          </cell>
          <cell r="DE94">
            <v>-1.9066222222222229</v>
          </cell>
          <cell r="DF94">
            <v>-1.9919111111111119</v>
          </cell>
          <cell r="DG94">
            <v>-2.0772000000000008</v>
          </cell>
          <cell r="DH94">
            <v>-2.1624888888888898</v>
          </cell>
          <cell r="DI94">
            <v>-2.2477777777777788</v>
          </cell>
          <cell r="DJ94">
            <v>-2.3330666666666677</v>
          </cell>
          <cell r="DK94">
            <v>-2.4183555555555567</v>
          </cell>
          <cell r="DL94">
            <v>-2.5036444444444457</v>
          </cell>
          <cell r="DM94">
            <v>-2.5889333333333346</v>
          </cell>
          <cell r="DN94">
            <v>-2.6742222222222236</v>
          </cell>
          <cell r="DO94">
            <v>-2.7595111111111126</v>
          </cell>
          <cell r="DP94">
            <v>-2.8448000000000015</v>
          </cell>
          <cell r="DQ94">
            <v>-2.9300888888888905</v>
          </cell>
          <cell r="DR94">
            <v>-3.0153777777777795</v>
          </cell>
          <cell r="DS94">
            <v>-3.1006666666666685</v>
          </cell>
          <cell r="DT94">
            <v>-3.1859555555555574</v>
          </cell>
          <cell r="DU94">
            <v>-3.2712444444444464</v>
          </cell>
          <cell r="DV94">
            <v>-3.3565333333333354</v>
          </cell>
          <cell r="DW94">
            <v>-3.4418222222222243</v>
          </cell>
          <cell r="DX94">
            <v>-3.5271111111111133</v>
          </cell>
          <cell r="DY94">
            <v>-3.6124000000000023</v>
          </cell>
          <cell r="DZ94">
            <v>-3.6976888888888912</v>
          </cell>
          <cell r="EA94">
            <v>-3.7829777777777802</v>
          </cell>
          <cell r="EB94">
            <v>-3.8682666666666692</v>
          </cell>
          <cell r="EC94">
            <v>-3.9535555555555582</v>
          </cell>
          <cell r="ED94">
            <v>-4.0388444444444467</v>
          </cell>
          <cell r="EE94">
            <v>-4.1241333333333356</v>
          </cell>
          <cell r="EF94">
            <v>-4.2094222222222246</v>
          </cell>
          <cell r="EG94">
            <v>-4.2947111111111136</v>
          </cell>
          <cell r="EH94">
            <v>-4.38</v>
          </cell>
          <cell r="EI94">
            <v>-4.306222222222222</v>
          </cell>
          <cell r="EJ94">
            <v>-4.232444444444444</v>
          </cell>
          <cell r="EK94">
            <v>-4.1586666666666661</v>
          </cell>
          <cell r="EL94">
            <v>-4.0848888888888881</v>
          </cell>
          <cell r="EM94">
            <v>-4.0111111111111102</v>
          </cell>
          <cell r="EN94">
            <v>-3.9373333333333322</v>
          </cell>
          <cell r="EO94">
            <v>-3.8635555555555543</v>
          </cell>
          <cell r="EP94">
            <v>-3.7897777777777764</v>
          </cell>
          <cell r="EQ94">
            <v>-3.7159999999999984</v>
          </cell>
          <cell r="ER94">
            <v>-3.6422222222222205</v>
          </cell>
          <cell r="ES94">
            <v>-3.5684444444444425</v>
          </cell>
          <cell r="ET94">
            <v>-3.4946666666666646</v>
          </cell>
          <cell r="EU94">
            <v>-3.4208888888888866</v>
          </cell>
          <cell r="EV94">
            <v>-3.3471111111111087</v>
          </cell>
          <cell r="EW94">
            <v>-3.2733333333333308</v>
          </cell>
          <cell r="EX94">
            <v>-3.1995555555555528</v>
          </cell>
          <cell r="EY94">
            <v>-3.1257777777777749</v>
          </cell>
          <cell r="EZ94">
            <v>-3.0519999999999969</v>
          </cell>
          <cell r="FA94">
            <v>-2.978222222222219</v>
          </cell>
          <cell r="FB94">
            <v>-2.9044444444444411</v>
          </cell>
          <cell r="FC94">
            <v>-2.8306666666666631</v>
          </cell>
          <cell r="FD94">
            <v>-2.7568888888888852</v>
          </cell>
          <cell r="FE94">
            <v>-2.6831111111111072</v>
          </cell>
          <cell r="FF94">
            <v>-2.6093333333333293</v>
          </cell>
          <cell r="FG94">
            <v>-2.5355555555555513</v>
          </cell>
          <cell r="FH94">
            <v>-2.4617777777777734</v>
          </cell>
          <cell r="FI94">
            <v>-2.3879999999999955</v>
          </cell>
          <cell r="FJ94">
            <v>-2.3142222222222175</v>
          </cell>
          <cell r="FK94">
            <v>-2.2404444444444396</v>
          </cell>
          <cell r="FL94">
            <v>-2.1666666666666616</v>
          </cell>
          <cell r="FM94">
            <v>-2.0928888888888837</v>
          </cell>
          <cell r="FN94">
            <v>-2.0191111111111057</v>
          </cell>
          <cell r="FO94">
            <v>-1.945333333333328</v>
          </cell>
          <cell r="FP94">
            <v>-1.8715555555555503</v>
          </cell>
          <cell r="FQ94">
            <v>-1.7977777777777726</v>
          </cell>
          <cell r="FR94">
            <v>-1.7239999999999949</v>
          </cell>
          <cell r="FS94">
            <v>-1.6502222222222171</v>
          </cell>
          <cell r="FT94">
            <v>-1.5764444444444394</v>
          </cell>
          <cell r="FU94">
            <v>-1.5026666666666617</v>
          </cell>
          <cell r="FV94">
            <v>-1.428888888888884</v>
          </cell>
          <cell r="FW94">
            <v>-1.3551111111111063</v>
          </cell>
          <cell r="FX94">
            <v>-1.2813333333333286</v>
          </cell>
          <cell r="FY94">
            <v>-1.2075555555555508</v>
          </cell>
          <cell r="FZ94">
            <v>-1.1337777777777731</v>
          </cell>
          <cell r="GA94">
            <v>-1.06</v>
          </cell>
        </row>
        <row r="95">
          <cell r="B95" t="str">
            <v>k8</v>
          </cell>
          <cell r="C95">
            <v>-0.99099999999999999</v>
          </cell>
          <cell r="D95">
            <v>-0.97453333333333336</v>
          </cell>
          <cell r="E95">
            <v>-0.95806666666666673</v>
          </cell>
          <cell r="F95">
            <v>-0.9416000000000001</v>
          </cell>
          <cell r="G95">
            <v>-0.92513333333333347</v>
          </cell>
          <cell r="H95">
            <v>-0.90866666666666684</v>
          </cell>
          <cell r="I95">
            <v>-0.89220000000000022</v>
          </cell>
          <cell r="J95">
            <v>-0.87573333333333359</v>
          </cell>
          <cell r="K95">
            <v>-0.85926666666666696</v>
          </cell>
          <cell r="L95">
            <v>-0.84280000000000033</v>
          </cell>
          <cell r="M95">
            <v>-0.8263333333333337</v>
          </cell>
          <cell r="N95">
            <v>-0.80986666666666707</v>
          </cell>
          <cell r="O95">
            <v>-0.79340000000000044</v>
          </cell>
          <cell r="P95">
            <v>-0.77693333333333381</v>
          </cell>
          <cell r="Q95">
            <v>-0.76046666666666718</v>
          </cell>
          <cell r="R95">
            <v>-0.74400000000000055</v>
          </cell>
          <cell r="S95">
            <v>-0.72753333333333392</v>
          </cell>
          <cell r="T95">
            <v>-0.71106666666666729</v>
          </cell>
          <cell r="U95">
            <v>-0.69460000000000066</v>
          </cell>
          <cell r="V95">
            <v>-0.67813333333333403</v>
          </cell>
          <cell r="W95">
            <v>-0.6616666666666674</v>
          </cell>
          <cell r="X95">
            <v>-0.64520000000000077</v>
          </cell>
          <cell r="Y95">
            <v>-0.62873333333333414</v>
          </cell>
          <cell r="Z95">
            <v>-0.61226666666666751</v>
          </cell>
          <cell r="AA95">
            <v>-0.59580000000000088</v>
          </cell>
          <cell r="AB95">
            <v>-0.57933333333333425</v>
          </cell>
          <cell r="AC95">
            <v>-0.56286666666666763</v>
          </cell>
          <cell r="AD95">
            <v>-0.546400000000001</v>
          </cell>
          <cell r="AE95">
            <v>-0.52993333333333437</v>
          </cell>
          <cell r="AF95">
            <v>-0.51346666666666774</v>
          </cell>
          <cell r="AG95">
            <v>-0.49700000000000105</v>
          </cell>
          <cell r="AH95">
            <v>-0.48053333333333437</v>
          </cell>
          <cell r="AI95">
            <v>-0.46406666666666768</v>
          </cell>
          <cell r="AJ95">
            <v>-0.447600000000001</v>
          </cell>
          <cell r="AK95">
            <v>-0.43113333333333431</v>
          </cell>
          <cell r="AL95">
            <v>-0.41466666666666763</v>
          </cell>
          <cell r="AM95">
            <v>-0.39820000000000094</v>
          </cell>
          <cell r="AN95">
            <v>-0.38173333333333426</v>
          </cell>
          <cell r="AO95">
            <v>-0.36526666666666757</v>
          </cell>
          <cell r="AP95">
            <v>-0.34880000000000089</v>
          </cell>
          <cell r="AQ95">
            <v>-0.3323333333333342</v>
          </cell>
          <cell r="AR95">
            <v>-0.31586666666666752</v>
          </cell>
          <cell r="AS95">
            <v>-0.29940000000000083</v>
          </cell>
          <cell r="AT95">
            <v>-0.28293333333333415</v>
          </cell>
          <cell r="AU95">
            <v>-0.26646666666666746</v>
          </cell>
          <cell r="AV95">
            <v>-0.25</v>
          </cell>
          <cell r="AW95">
            <v>-0.26126666666666665</v>
          </cell>
          <cell r="AX95">
            <v>-0.27253333333333329</v>
          </cell>
          <cell r="AY95">
            <v>-0.28379999999999994</v>
          </cell>
          <cell r="AZ95">
            <v>-0.29506666666666659</v>
          </cell>
          <cell r="BA95">
            <v>-0.30633333333333324</v>
          </cell>
          <cell r="BB95">
            <v>-0.31759999999999988</v>
          </cell>
          <cell r="BC95">
            <v>-0.32886666666666653</v>
          </cell>
          <cell r="BD95">
            <v>-0.34013333333333318</v>
          </cell>
          <cell r="BE95">
            <v>-0.35139999999999982</v>
          </cell>
          <cell r="BF95">
            <v>-0.36266666666666647</v>
          </cell>
          <cell r="BG95">
            <v>-0.37393333333333312</v>
          </cell>
          <cell r="BH95">
            <v>-0.38519999999999976</v>
          </cell>
          <cell r="BI95">
            <v>-0.39646666666666641</v>
          </cell>
          <cell r="BJ95">
            <v>-0.40773333333333306</v>
          </cell>
          <cell r="BK95">
            <v>-0.41899999999999971</v>
          </cell>
          <cell r="BL95">
            <v>-0.43026666666666635</v>
          </cell>
          <cell r="BM95">
            <v>-0.441533333333333</v>
          </cell>
          <cell r="BN95">
            <v>-0.45279999999999965</v>
          </cell>
          <cell r="BO95">
            <v>-0.46406666666666629</v>
          </cell>
          <cell r="BP95">
            <v>-0.47533333333333294</v>
          </cell>
          <cell r="BQ95">
            <v>-0.48659999999999959</v>
          </cell>
          <cell r="BR95">
            <v>-0.49786666666666624</v>
          </cell>
          <cell r="BS95">
            <v>-0.50913333333333288</v>
          </cell>
          <cell r="BT95">
            <v>-0.52039999999999953</v>
          </cell>
          <cell r="BU95">
            <v>-0.53166666666666618</v>
          </cell>
          <cell r="BV95">
            <v>-0.54293333333333282</v>
          </cell>
          <cell r="BW95">
            <v>-0.55419999999999947</v>
          </cell>
          <cell r="BX95">
            <v>-0.56546666666666612</v>
          </cell>
          <cell r="BY95">
            <v>-0.57673333333333276</v>
          </cell>
          <cell r="BZ95">
            <v>-0.58799999999999941</v>
          </cell>
          <cell r="CA95">
            <v>-0.59926666666666606</v>
          </cell>
          <cell r="CB95">
            <v>-0.61053333333333271</v>
          </cell>
          <cell r="CC95">
            <v>-0.62179999999999935</v>
          </cell>
          <cell r="CD95">
            <v>-0.633066666666666</v>
          </cell>
          <cell r="CE95">
            <v>-0.64433333333333265</v>
          </cell>
          <cell r="CF95">
            <v>-0.65559999999999929</v>
          </cell>
          <cell r="CG95">
            <v>-0.66686666666666594</v>
          </cell>
          <cell r="CH95">
            <v>-0.67813333333333259</v>
          </cell>
          <cell r="CI95">
            <v>-0.68939999999999924</v>
          </cell>
          <cell r="CJ95">
            <v>-0.70066666666666588</v>
          </cell>
          <cell r="CK95">
            <v>-0.71193333333333253</v>
          </cell>
          <cell r="CL95">
            <v>-0.72319999999999918</v>
          </cell>
          <cell r="CM95">
            <v>-0.73446666666666582</v>
          </cell>
          <cell r="CN95">
            <v>-0.74573333333333247</v>
          </cell>
          <cell r="CO95">
            <v>-0.75700000000000001</v>
          </cell>
          <cell r="CP95">
            <v>-0.63151111111111113</v>
          </cell>
          <cell r="CQ95">
            <v>-0.50602222222222226</v>
          </cell>
          <cell r="CR95">
            <v>-0.38053333333333339</v>
          </cell>
          <cell r="CS95">
            <v>-0.25504444444444452</v>
          </cell>
          <cell r="CT95">
            <v>-0.12955555555555565</v>
          </cell>
          <cell r="CU95">
            <v>-4.0666666666667739E-3</v>
          </cell>
          <cell r="CV95">
            <v>0.1214222222222221</v>
          </cell>
          <cell r="CW95">
            <v>0.24691111111111097</v>
          </cell>
          <cell r="CX95">
            <v>0.37239999999999984</v>
          </cell>
          <cell r="CY95">
            <v>0.49788888888888871</v>
          </cell>
          <cell r="CZ95">
            <v>0.62337777777777759</v>
          </cell>
          <cell r="DA95">
            <v>0.74886666666666646</v>
          </cell>
          <cell r="DB95">
            <v>0.87435555555555533</v>
          </cell>
          <cell r="DC95">
            <v>0.9998444444444442</v>
          </cell>
          <cell r="DD95">
            <v>1.1253333333333331</v>
          </cell>
          <cell r="DE95">
            <v>1.2508222222222218</v>
          </cell>
          <cell r="DF95">
            <v>1.3763111111111108</v>
          </cell>
          <cell r="DG95">
            <v>1.5017999999999998</v>
          </cell>
          <cell r="DH95">
            <v>1.6272888888888888</v>
          </cell>
          <cell r="DI95">
            <v>1.7527777777777778</v>
          </cell>
          <cell r="DJ95">
            <v>1.8782666666666668</v>
          </cell>
          <cell r="DK95">
            <v>2.0037555555555557</v>
          </cell>
          <cell r="DL95">
            <v>2.1292444444444447</v>
          </cell>
          <cell r="DM95">
            <v>2.2547333333333337</v>
          </cell>
          <cell r="DN95">
            <v>2.3802222222222227</v>
          </cell>
          <cell r="DO95">
            <v>2.5057111111111117</v>
          </cell>
          <cell r="DP95">
            <v>2.6312000000000006</v>
          </cell>
          <cell r="DQ95">
            <v>2.7566888888888896</v>
          </cell>
          <cell r="DR95">
            <v>2.8821777777777786</v>
          </cell>
          <cell r="DS95">
            <v>3.0076666666666676</v>
          </cell>
          <cell r="DT95">
            <v>3.1331555555555566</v>
          </cell>
          <cell r="DU95">
            <v>3.2586444444444456</v>
          </cell>
          <cell r="DV95">
            <v>3.3841333333333345</v>
          </cell>
          <cell r="DW95">
            <v>3.5096222222222235</v>
          </cell>
          <cell r="DX95">
            <v>3.6351111111111125</v>
          </cell>
          <cell r="DY95">
            <v>3.7606000000000015</v>
          </cell>
          <cell r="DZ95">
            <v>3.8860888888888905</v>
          </cell>
          <cell r="EA95">
            <v>4.011577777777779</v>
          </cell>
          <cell r="EB95">
            <v>4.1370666666666676</v>
          </cell>
          <cell r="EC95">
            <v>4.2625555555555561</v>
          </cell>
          <cell r="ED95">
            <v>4.3880444444444446</v>
          </cell>
          <cell r="EE95">
            <v>4.5135333333333332</v>
          </cell>
          <cell r="EF95">
            <v>4.6390222222222217</v>
          </cell>
          <cell r="EG95">
            <v>4.7645111111111103</v>
          </cell>
          <cell r="EH95">
            <v>4.8899999999999997</v>
          </cell>
          <cell r="EI95">
            <v>4.7832711111111106</v>
          </cell>
          <cell r="EJ95">
            <v>4.6765422222222215</v>
          </cell>
          <cell r="EK95">
            <v>4.5698133333333324</v>
          </cell>
          <cell r="EL95">
            <v>4.4630844444444433</v>
          </cell>
          <cell r="EM95">
            <v>4.3563555555555542</v>
          </cell>
          <cell r="EN95">
            <v>4.2496266666666651</v>
          </cell>
          <cell r="EO95">
            <v>4.142897777777776</v>
          </cell>
          <cell r="EP95">
            <v>4.0361688888888869</v>
          </cell>
          <cell r="EQ95">
            <v>3.9294399999999978</v>
          </cell>
          <cell r="ER95">
            <v>3.8227111111111087</v>
          </cell>
          <cell r="ES95">
            <v>3.7159822222222196</v>
          </cell>
          <cell r="ET95">
            <v>3.6092533333333305</v>
          </cell>
          <cell r="EU95">
            <v>3.5025244444444414</v>
          </cell>
          <cell r="EV95">
            <v>3.3957955555555523</v>
          </cell>
          <cell r="EW95">
            <v>3.2890666666666633</v>
          </cell>
          <cell r="EX95">
            <v>3.1823377777777742</v>
          </cell>
          <cell r="EY95">
            <v>3.0756088888888851</v>
          </cell>
          <cell r="EZ95">
            <v>2.968879999999996</v>
          </cell>
          <cell r="FA95">
            <v>2.8621511111111069</v>
          </cell>
          <cell r="FB95">
            <v>2.7554222222222178</v>
          </cell>
          <cell r="FC95">
            <v>2.6486933333333287</v>
          </cell>
          <cell r="FD95">
            <v>2.5419644444444396</v>
          </cell>
          <cell r="FE95">
            <v>2.4352355555555505</v>
          </cell>
          <cell r="FF95">
            <v>2.3285066666666614</v>
          </cell>
          <cell r="FG95">
            <v>2.2217777777777723</v>
          </cell>
          <cell r="FH95">
            <v>2.1150488888888832</v>
          </cell>
          <cell r="FI95">
            <v>2.0083199999999941</v>
          </cell>
          <cell r="FJ95">
            <v>1.9015911111111052</v>
          </cell>
          <cell r="FK95">
            <v>1.7948622222222164</v>
          </cell>
          <cell r="FL95">
            <v>1.6881333333333275</v>
          </cell>
          <cell r="FM95">
            <v>1.5814044444444386</v>
          </cell>
          <cell r="FN95">
            <v>1.4746755555555497</v>
          </cell>
          <cell r="FO95">
            <v>1.3679466666666609</v>
          </cell>
          <cell r="FP95">
            <v>1.261217777777772</v>
          </cell>
          <cell r="FQ95">
            <v>1.1544888888888831</v>
          </cell>
          <cell r="FR95">
            <v>1.0477599999999943</v>
          </cell>
          <cell r="FS95">
            <v>0.94103111111110538</v>
          </cell>
          <cell r="FT95">
            <v>0.83430222222221651</v>
          </cell>
          <cell r="FU95">
            <v>0.72757333333332763</v>
          </cell>
          <cell r="FV95">
            <v>0.62084444444443876</v>
          </cell>
          <cell r="FW95">
            <v>0.51411555555554989</v>
          </cell>
          <cell r="FX95">
            <v>0.40738666666666101</v>
          </cell>
          <cell r="FY95">
            <v>0.30065777777777214</v>
          </cell>
          <cell r="FZ95">
            <v>0.19392888888888327</v>
          </cell>
          <cell r="GA95">
            <v>8.72E-2</v>
          </cell>
        </row>
        <row r="96">
          <cell r="B96" t="str">
            <v>k9</v>
          </cell>
          <cell r="C96">
            <v>4.59</v>
          </cell>
          <cell r="D96">
            <v>4.556222222222222</v>
          </cell>
          <cell r="E96">
            <v>4.522444444444444</v>
          </cell>
          <cell r="F96">
            <v>4.4886666666666661</v>
          </cell>
          <cell r="G96">
            <v>4.4548888888888882</v>
          </cell>
          <cell r="H96">
            <v>4.4211111111111103</v>
          </cell>
          <cell r="I96">
            <v>4.3873333333333324</v>
          </cell>
          <cell r="J96">
            <v>4.3535555555555545</v>
          </cell>
          <cell r="K96">
            <v>4.3197777777777766</v>
          </cell>
          <cell r="L96">
            <v>4.2859999999999987</v>
          </cell>
          <cell r="M96">
            <v>4.2522222222222208</v>
          </cell>
          <cell r="N96">
            <v>4.2184444444444429</v>
          </cell>
          <cell r="O96">
            <v>4.184666666666665</v>
          </cell>
          <cell r="P96">
            <v>4.1508888888888871</v>
          </cell>
          <cell r="Q96">
            <v>4.1171111111111092</v>
          </cell>
          <cell r="R96">
            <v>4.0833333333333313</v>
          </cell>
          <cell r="S96">
            <v>4.0495555555555534</v>
          </cell>
          <cell r="T96">
            <v>4.0157777777777754</v>
          </cell>
          <cell r="U96">
            <v>3.9819999999999975</v>
          </cell>
          <cell r="V96">
            <v>3.9482222222222196</v>
          </cell>
          <cell r="W96">
            <v>3.9144444444444417</v>
          </cell>
          <cell r="X96">
            <v>3.8806666666666638</v>
          </cell>
          <cell r="Y96">
            <v>3.8468888888888859</v>
          </cell>
          <cell r="Z96">
            <v>3.813111111111108</v>
          </cell>
          <cell r="AA96">
            <v>3.7793333333333301</v>
          </cell>
          <cell r="AB96">
            <v>3.7455555555555522</v>
          </cell>
          <cell r="AC96">
            <v>3.7117777777777743</v>
          </cell>
          <cell r="AD96">
            <v>3.6779999999999964</v>
          </cell>
          <cell r="AE96">
            <v>3.6442222222222185</v>
          </cell>
          <cell r="AF96">
            <v>3.6104444444444406</v>
          </cell>
          <cell r="AG96">
            <v>3.5766666666666627</v>
          </cell>
          <cell r="AH96">
            <v>3.5428888888888848</v>
          </cell>
          <cell r="AI96">
            <v>3.5091111111111069</v>
          </cell>
          <cell r="AJ96">
            <v>3.4753333333333289</v>
          </cell>
          <cell r="AK96">
            <v>3.441555555555551</v>
          </cell>
          <cell r="AL96">
            <v>3.4077777777777731</v>
          </cell>
          <cell r="AM96">
            <v>3.3739999999999952</v>
          </cell>
          <cell r="AN96">
            <v>3.3402222222222173</v>
          </cell>
          <cell r="AO96">
            <v>3.3064444444444394</v>
          </cell>
          <cell r="AP96">
            <v>3.2726666666666615</v>
          </cell>
          <cell r="AQ96">
            <v>3.2388888888888836</v>
          </cell>
          <cell r="AR96">
            <v>3.2051111111111057</v>
          </cell>
          <cell r="AS96">
            <v>3.1713333333333278</v>
          </cell>
          <cell r="AT96">
            <v>3.1375555555555499</v>
          </cell>
          <cell r="AU96">
            <v>3.103777777777772</v>
          </cell>
          <cell r="AV96">
            <v>3.07</v>
          </cell>
          <cell r="AW96">
            <v>3.0151999999999997</v>
          </cell>
          <cell r="AX96">
            <v>2.9603999999999995</v>
          </cell>
          <cell r="AY96">
            <v>2.9055999999999993</v>
          </cell>
          <cell r="AZ96">
            <v>2.8507999999999991</v>
          </cell>
          <cell r="BA96">
            <v>2.7959999999999989</v>
          </cell>
          <cell r="BB96">
            <v>2.7411999999999987</v>
          </cell>
          <cell r="BC96">
            <v>2.6863999999999986</v>
          </cell>
          <cell r="BD96">
            <v>2.6315999999999984</v>
          </cell>
          <cell r="BE96">
            <v>2.5767999999999982</v>
          </cell>
          <cell r="BF96">
            <v>2.521999999999998</v>
          </cell>
          <cell r="BG96">
            <v>2.4671999999999978</v>
          </cell>
          <cell r="BH96">
            <v>2.4123999999999977</v>
          </cell>
          <cell r="BI96">
            <v>2.3575999999999975</v>
          </cell>
          <cell r="BJ96">
            <v>2.3027999999999973</v>
          </cell>
          <cell r="BK96">
            <v>2.2479999999999971</v>
          </cell>
          <cell r="BL96">
            <v>2.1931999999999969</v>
          </cell>
          <cell r="BM96">
            <v>2.1383999999999967</v>
          </cell>
          <cell r="BN96">
            <v>2.0835999999999966</v>
          </cell>
          <cell r="BO96">
            <v>2.0287999999999964</v>
          </cell>
          <cell r="BP96">
            <v>1.9739999999999964</v>
          </cell>
          <cell r="BQ96">
            <v>1.9191999999999965</v>
          </cell>
          <cell r="BR96">
            <v>1.8643999999999965</v>
          </cell>
          <cell r="BS96">
            <v>1.8095999999999965</v>
          </cell>
          <cell r="BT96">
            <v>1.7547999999999966</v>
          </cell>
          <cell r="BU96">
            <v>1.6999999999999966</v>
          </cell>
          <cell r="BV96">
            <v>1.6451999999999967</v>
          </cell>
          <cell r="BW96">
            <v>1.5903999999999967</v>
          </cell>
          <cell r="BX96">
            <v>1.5355999999999967</v>
          </cell>
          <cell r="BY96">
            <v>1.4807999999999968</v>
          </cell>
          <cell r="BZ96">
            <v>1.4259999999999968</v>
          </cell>
          <cell r="CA96">
            <v>1.3711999999999969</v>
          </cell>
          <cell r="CB96">
            <v>1.3163999999999969</v>
          </cell>
          <cell r="CC96">
            <v>1.2615999999999969</v>
          </cell>
          <cell r="CD96">
            <v>1.206799999999997</v>
          </cell>
          <cell r="CE96">
            <v>1.151999999999997</v>
          </cell>
          <cell r="CF96">
            <v>1.0971999999999971</v>
          </cell>
          <cell r="CG96">
            <v>1.0423999999999971</v>
          </cell>
          <cell r="CH96">
            <v>0.98759999999999715</v>
          </cell>
          <cell r="CI96">
            <v>0.93279999999999719</v>
          </cell>
          <cell r="CJ96">
            <v>0.87799999999999723</v>
          </cell>
          <cell r="CK96">
            <v>0.82319999999999727</v>
          </cell>
          <cell r="CL96">
            <v>0.76839999999999731</v>
          </cell>
          <cell r="CM96">
            <v>0.71359999999999735</v>
          </cell>
          <cell r="CN96">
            <v>0.65879999999999739</v>
          </cell>
          <cell r="CO96">
            <v>0.60399999999999998</v>
          </cell>
          <cell r="CP96">
            <v>0.54635555555555548</v>
          </cell>
          <cell r="CQ96">
            <v>0.48871111111111104</v>
          </cell>
          <cell r="CR96">
            <v>0.4310666666666666</v>
          </cell>
          <cell r="CS96">
            <v>0.37342222222222216</v>
          </cell>
          <cell r="CT96">
            <v>0.31577777777777771</v>
          </cell>
          <cell r="CU96">
            <v>0.25813333333333327</v>
          </cell>
          <cell r="CV96">
            <v>0.20048888888888883</v>
          </cell>
          <cell r="CW96">
            <v>0.14284444444444439</v>
          </cell>
          <cell r="CX96">
            <v>8.5199999999999942E-2</v>
          </cell>
          <cell r="CY96">
            <v>2.75555555555555E-2</v>
          </cell>
          <cell r="CZ96">
            <v>-3.0088888888888943E-2</v>
          </cell>
          <cell r="DA96">
            <v>-8.7733333333333385E-2</v>
          </cell>
          <cell r="DB96">
            <v>-0.14537777777777783</v>
          </cell>
          <cell r="DC96">
            <v>-0.20302222222222227</v>
          </cell>
          <cell r="DD96">
            <v>-0.26066666666666671</v>
          </cell>
          <cell r="DE96">
            <v>-0.31831111111111116</v>
          </cell>
          <cell r="DF96">
            <v>-0.3759555555555556</v>
          </cell>
          <cell r="DG96">
            <v>-0.43360000000000004</v>
          </cell>
          <cell r="DH96">
            <v>-0.49124444444444448</v>
          </cell>
          <cell r="DI96">
            <v>-0.54888888888888898</v>
          </cell>
          <cell r="DJ96">
            <v>-0.60653333333333337</v>
          </cell>
          <cell r="DK96">
            <v>-0.66417777777777776</v>
          </cell>
          <cell r="DL96">
            <v>-0.72182222222222214</v>
          </cell>
          <cell r="DM96">
            <v>-0.77946666666666653</v>
          </cell>
          <cell r="DN96">
            <v>-0.83711111111111092</v>
          </cell>
          <cell r="DO96">
            <v>-0.8947555555555553</v>
          </cell>
          <cell r="DP96">
            <v>-0.95239999999999969</v>
          </cell>
          <cell r="DQ96">
            <v>-1.0100444444444441</v>
          </cell>
          <cell r="DR96">
            <v>-1.0676888888888885</v>
          </cell>
          <cell r="DS96">
            <v>-1.1253333333333329</v>
          </cell>
          <cell r="DT96">
            <v>-1.1829777777777772</v>
          </cell>
          <cell r="DU96">
            <v>-1.2406222222222216</v>
          </cell>
          <cell r="DV96">
            <v>-1.298266666666666</v>
          </cell>
          <cell r="DW96">
            <v>-1.3559111111111104</v>
          </cell>
          <cell r="DX96">
            <v>-1.4135555555555548</v>
          </cell>
          <cell r="DY96">
            <v>-1.4711999999999992</v>
          </cell>
          <cell r="DZ96">
            <v>-1.5288444444444436</v>
          </cell>
          <cell r="EA96">
            <v>-1.5864888888888879</v>
          </cell>
          <cell r="EB96">
            <v>-1.6441333333333323</v>
          </cell>
          <cell r="EC96">
            <v>-1.7017777777777767</v>
          </cell>
          <cell r="ED96">
            <v>-1.7594222222222211</v>
          </cell>
          <cell r="EE96">
            <v>-1.8170666666666655</v>
          </cell>
          <cell r="EF96">
            <v>-1.8747111111111099</v>
          </cell>
          <cell r="EG96">
            <v>-1.9323555555555543</v>
          </cell>
          <cell r="EH96">
            <v>-1.99</v>
          </cell>
          <cell r="EI96">
            <v>-1.9500222222222221</v>
          </cell>
          <cell r="EJ96">
            <v>-1.9100444444444444</v>
          </cell>
          <cell r="EK96">
            <v>-1.8700666666666668</v>
          </cell>
          <cell r="EL96">
            <v>-1.8300888888888891</v>
          </cell>
          <cell r="EM96">
            <v>-1.7901111111111114</v>
          </cell>
          <cell r="EN96">
            <v>-1.7501333333333338</v>
          </cell>
          <cell r="EO96">
            <v>-1.7101555555555561</v>
          </cell>
          <cell r="EP96">
            <v>-1.6701777777777784</v>
          </cell>
          <cell r="EQ96">
            <v>-1.6302000000000008</v>
          </cell>
          <cell r="ER96">
            <v>-1.5902222222222231</v>
          </cell>
          <cell r="ES96">
            <v>-1.5502444444444454</v>
          </cell>
          <cell r="ET96">
            <v>-1.5102666666666678</v>
          </cell>
          <cell r="EU96">
            <v>-1.4702888888888901</v>
          </cell>
          <cell r="EV96">
            <v>-1.4303111111111124</v>
          </cell>
          <cell r="EW96">
            <v>-1.3903333333333348</v>
          </cell>
          <cell r="EX96">
            <v>-1.3503555555555571</v>
          </cell>
          <cell r="EY96">
            <v>-1.3103777777777794</v>
          </cell>
          <cell r="EZ96">
            <v>-1.2704000000000018</v>
          </cell>
          <cell r="FA96">
            <v>-1.2304222222222241</v>
          </cell>
          <cell r="FB96">
            <v>-1.1904444444444464</v>
          </cell>
          <cell r="FC96">
            <v>-1.1504666666666687</v>
          </cell>
          <cell r="FD96">
            <v>-1.1104888888888911</v>
          </cell>
          <cell r="FE96">
            <v>-1.0705111111111134</v>
          </cell>
          <cell r="FF96">
            <v>-1.0305333333333357</v>
          </cell>
          <cell r="FG96">
            <v>-0.99055555555555796</v>
          </cell>
          <cell r="FH96">
            <v>-0.95057777777778019</v>
          </cell>
          <cell r="FI96">
            <v>-0.91060000000000241</v>
          </cell>
          <cell r="FJ96">
            <v>-0.87062222222222463</v>
          </cell>
          <cell r="FK96">
            <v>-0.83064444444444685</v>
          </cell>
          <cell r="FL96">
            <v>-0.79066666666666907</v>
          </cell>
          <cell r="FM96">
            <v>-0.75068888888889129</v>
          </cell>
          <cell r="FN96">
            <v>-0.71071111111111351</v>
          </cell>
          <cell r="FO96">
            <v>-0.67073333333333574</v>
          </cell>
          <cell r="FP96">
            <v>-0.63075555555555796</v>
          </cell>
          <cell r="FQ96">
            <v>-0.59077777777778018</v>
          </cell>
          <cell r="FR96">
            <v>-0.5508000000000024</v>
          </cell>
          <cell r="FS96">
            <v>-0.51082222222222462</v>
          </cell>
          <cell r="FT96">
            <v>-0.47084444444444684</v>
          </cell>
          <cell r="FU96">
            <v>-0.43086666666666906</v>
          </cell>
          <cell r="FV96">
            <v>-0.39088888888889128</v>
          </cell>
          <cell r="FW96">
            <v>-0.35091111111111351</v>
          </cell>
          <cell r="FX96">
            <v>-0.31093333333333573</v>
          </cell>
          <cell r="FY96">
            <v>-0.27095555555555795</v>
          </cell>
          <cell r="FZ96">
            <v>-0.23097777777778017</v>
          </cell>
          <cell r="GA96">
            <v>-0.191</v>
          </cell>
        </row>
        <row r="111">
          <cell r="N111">
            <v>169</v>
          </cell>
          <cell r="P111">
            <v>167</v>
          </cell>
          <cell r="Q111">
            <v>166</v>
          </cell>
          <cell r="R111">
            <v>165</v>
          </cell>
          <cell r="S111">
            <v>164</v>
          </cell>
          <cell r="T111">
            <v>163</v>
          </cell>
          <cell r="U111">
            <v>162</v>
          </cell>
          <cell r="V111">
            <v>161</v>
          </cell>
          <cell r="W111">
            <v>160</v>
          </cell>
          <cell r="X111">
            <v>159</v>
          </cell>
          <cell r="Y111">
            <v>158</v>
          </cell>
          <cell r="Z111">
            <v>157</v>
          </cell>
          <cell r="AA111">
            <v>156</v>
          </cell>
          <cell r="AB111">
            <v>155</v>
          </cell>
          <cell r="AF111">
            <v>151</v>
          </cell>
          <cell r="AH111">
            <v>149</v>
          </cell>
          <cell r="AI111">
            <v>148</v>
          </cell>
          <cell r="AJ111">
            <v>147</v>
          </cell>
          <cell r="AK111">
            <v>146</v>
          </cell>
          <cell r="AL111">
            <v>145</v>
          </cell>
        </row>
        <row r="112">
          <cell r="N112">
            <v>19.911444444444427</v>
          </cell>
          <cell r="P112">
            <v>18.749888888888869</v>
          </cell>
          <cell r="Q112">
            <v>18.169111111111089</v>
          </cell>
          <cell r="R112">
            <v>17.58833333333331</v>
          </cell>
          <cell r="S112">
            <v>17.00755555555553</v>
          </cell>
          <cell r="T112">
            <v>16.426777777777751</v>
          </cell>
          <cell r="U112">
            <v>15.845999999999973</v>
          </cell>
          <cell r="V112">
            <v>15.265222222222196</v>
          </cell>
          <cell r="W112">
            <v>14.684444444444418</v>
          </cell>
          <cell r="X112">
            <v>14.103666666666641</v>
          </cell>
          <cell r="Y112">
            <v>13.522888888888863</v>
          </cell>
          <cell r="Z112">
            <v>12.942111111111085</v>
          </cell>
          <cell r="AA112">
            <v>12.361333333333308</v>
          </cell>
          <cell r="AB112">
            <v>11.78055555555553</v>
          </cell>
          <cell r="AF112">
            <v>9.4574444444444197</v>
          </cell>
          <cell r="AH112">
            <v>8.2958888888888644</v>
          </cell>
          <cell r="AI112">
            <v>7.7151111111110868</v>
          </cell>
          <cell r="AJ112">
            <v>7.1343333333333092</v>
          </cell>
          <cell r="AK112">
            <v>6.5535555555555316</v>
          </cell>
          <cell r="AL112">
            <v>5.972777777777754</v>
          </cell>
        </row>
        <row r="113">
          <cell r="N113">
            <v>-29.988444444444422</v>
          </cell>
          <cell r="P113">
            <v>-28.440888888888868</v>
          </cell>
          <cell r="Q113">
            <v>-27.66711111111109</v>
          </cell>
          <cell r="R113">
            <v>-26.893333333333313</v>
          </cell>
          <cell r="S113">
            <v>-26.119555555555536</v>
          </cell>
          <cell r="T113">
            <v>-25.345777777777759</v>
          </cell>
          <cell r="U113">
            <v>-24.571999999999981</v>
          </cell>
          <cell r="V113">
            <v>-23.798222222222204</v>
          </cell>
          <cell r="W113">
            <v>-23.024444444444427</v>
          </cell>
          <cell r="X113">
            <v>-22.25066666666665</v>
          </cell>
          <cell r="Y113">
            <v>-21.476888888888872</v>
          </cell>
          <cell r="Z113">
            <v>-20.703111111111095</v>
          </cell>
          <cell r="AA113">
            <v>-19.929333333333318</v>
          </cell>
          <cell r="AB113">
            <v>-19.155555555555541</v>
          </cell>
          <cell r="AF113">
            <v>-16.060444444444432</v>
          </cell>
          <cell r="AH113">
            <v>-14.512888888888877</v>
          </cell>
          <cell r="AI113">
            <v>-13.7391111111111</v>
          </cell>
          <cell r="AJ113">
            <v>-12.965333333333323</v>
          </cell>
          <cell r="AK113">
            <v>-12.191555555555546</v>
          </cell>
          <cell r="AL113">
            <v>-11.417777777777768</v>
          </cell>
        </row>
        <row r="114">
          <cell r="N114">
            <v>11.915555555555555</v>
          </cell>
          <cell r="P114">
            <v>11.39111111111111</v>
          </cell>
          <cell r="Q114">
            <v>11.128888888888888</v>
          </cell>
          <cell r="R114">
            <v>10.866666666666665</v>
          </cell>
          <cell r="S114">
            <v>10.604444444444443</v>
          </cell>
          <cell r="T114">
            <v>10.342222222222221</v>
          </cell>
          <cell r="U114">
            <v>10.079999999999998</v>
          </cell>
          <cell r="V114">
            <v>9.8177777777777759</v>
          </cell>
          <cell r="W114">
            <v>9.5555555555555536</v>
          </cell>
          <cell r="X114">
            <v>9.2933333333333312</v>
          </cell>
          <cell r="Y114">
            <v>9.0311111111111089</v>
          </cell>
          <cell r="Z114">
            <v>8.7688888888888865</v>
          </cell>
          <cell r="AA114">
            <v>8.5066666666666642</v>
          </cell>
          <cell r="AB114">
            <v>8.2444444444444418</v>
          </cell>
          <cell r="AF114">
            <v>7.1955555555555524</v>
          </cell>
          <cell r="AH114">
            <v>6.6711111111111077</v>
          </cell>
          <cell r="AI114">
            <v>6.4088888888888853</v>
          </cell>
          <cell r="AJ114">
            <v>6.1466666666666629</v>
          </cell>
          <cell r="AK114">
            <v>5.8844444444444406</v>
          </cell>
          <cell r="AL114">
            <v>5.6222222222222182</v>
          </cell>
        </row>
        <row r="115">
          <cell r="N115">
            <v>-10.907111111111108</v>
          </cell>
          <cell r="P115">
            <v>-9.8902222222222189</v>
          </cell>
          <cell r="Q115">
            <v>-9.3817777777777742</v>
          </cell>
          <cell r="R115">
            <v>-8.8733333333333295</v>
          </cell>
          <cell r="S115">
            <v>-8.3648888888888848</v>
          </cell>
          <cell r="T115">
            <v>-7.8564444444444401</v>
          </cell>
          <cell r="U115">
            <v>-7.3479999999999954</v>
          </cell>
          <cell r="V115">
            <v>-6.8395555555555507</v>
          </cell>
          <cell r="W115">
            <v>-6.331111111111106</v>
          </cell>
          <cell r="X115">
            <v>-5.8226666666666613</v>
          </cell>
          <cell r="Y115">
            <v>-5.3142222222222166</v>
          </cell>
          <cell r="Z115">
            <v>-4.8057777777777719</v>
          </cell>
          <cell r="AA115">
            <v>-4.2973333333333272</v>
          </cell>
          <cell r="AB115">
            <v>-3.7888888888888825</v>
          </cell>
          <cell r="AF115">
            <v>-1.755111111111104</v>
          </cell>
          <cell r="AH115">
            <v>-0.73822222222221501</v>
          </cell>
          <cell r="AI115">
            <v>-0.22977777777777053</v>
          </cell>
          <cell r="AJ115">
            <v>0.27866666666667395</v>
          </cell>
          <cell r="AK115">
            <v>0.78711111111111842</v>
          </cell>
          <cell r="AL115">
            <v>1.2955555555555629</v>
          </cell>
        </row>
        <row r="116">
          <cell r="N116">
            <v>19.519333333333321</v>
          </cell>
          <cell r="P116">
            <v>18.104666666666652</v>
          </cell>
          <cell r="Q116">
            <v>17.397333333333318</v>
          </cell>
          <cell r="R116">
            <v>16.689999999999984</v>
          </cell>
          <cell r="S116">
            <v>15.982666666666651</v>
          </cell>
          <cell r="T116">
            <v>15.275333333333318</v>
          </cell>
          <cell r="U116">
            <v>14.567999999999985</v>
          </cell>
          <cell r="V116">
            <v>13.860666666666653</v>
          </cell>
          <cell r="W116">
            <v>13.15333333333332</v>
          </cell>
          <cell r="X116">
            <v>12.445999999999987</v>
          </cell>
          <cell r="Y116">
            <v>11.738666666666655</v>
          </cell>
          <cell r="Z116">
            <v>11.031333333333322</v>
          </cell>
          <cell r="AA116">
            <v>10.323999999999989</v>
          </cell>
          <cell r="AB116">
            <v>9.6166666666666565</v>
          </cell>
          <cell r="AF116">
            <v>6.7873333333333239</v>
          </cell>
          <cell r="AH116">
            <v>5.3726666666666567</v>
          </cell>
          <cell r="AI116">
            <v>4.6653333333333231</v>
          </cell>
          <cell r="AJ116">
            <v>3.9579999999999895</v>
          </cell>
          <cell r="AK116">
            <v>3.2506666666666559</v>
          </cell>
          <cell r="AL116">
            <v>2.5433333333333223</v>
          </cell>
        </row>
        <row r="117">
          <cell r="N117">
            <v>-9.0901111111111099</v>
          </cell>
          <cell r="P117">
            <v>-8.5792222222222208</v>
          </cell>
          <cell r="Q117">
            <v>-8.3237777777777762</v>
          </cell>
          <cell r="R117">
            <v>-8.0683333333333316</v>
          </cell>
          <cell r="S117">
            <v>-7.812888888888887</v>
          </cell>
          <cell r="T117">
            <v>-7.5574444444444424</v>
          </cell>
          <cell r="U117">
            <v>-7.3019999999999978</v>
          </cell>
          <cell r="V117">
            <v>-7.0465555555555532</v>
          </cell>
          <cell r="W117">
            <v>-6.7911111111111087</v>
          </cell>
          <cell r="X117">
            <v>-6.5356666666666641</v>
          </cell>
          <cell r="Y117">
            <v>-6.2802222222222195</v>
          </cell>
          <cell r="Z117">
            <v>-6.0247777777777749</v>
          </cell>
          <cell r="AA117">
            <v>-5.7693333333333303</v>
          </cell>
          <cell r="AB117">
            <v>-5.5138888888888857</v>
          </cell>
          <cell r="AF117">
            <v>-4.4921111111111074</v>
          </cell>
          <cell r="AH117">
            <v>-3.9812222222222182</v>
          </cell>
          <cell r="AI117">
            <v>-3.7257777777777736</v>
          </cell>
          <cell r="AJ117">
            <v>-3.4703333333333291</v>
          </cell>
          <cell r="AK117">
            <v>-3.2148888888888845</v>
          </cell>
          <cell r="AL117">
            <v>-2.9594444444444399</v>
          </cell>
        </row>
        <row r="118">
          <cell r="N118">
            <v>-1.871555555555555</v>
          </cell>
          <cell r="P118">
            <v>-2.0191111111111106</v>
          </cell>
          <cell r="Q118">
            <v>-2.0928888888888886</v>
          </cell>
          <cell r="R118">
            <v>-2.1666666666666665</v>
          </cell>
          <cell r="S118">
            <v>-2.2404444444444445</v>
          </cell>
          <cell r="T118">
            <v>-2.3142222222222224</v>
          </cell>
          <cell r="U118">
            <v>-2.3880000000000003</v>
          </cell>
          <cell r="V118">
            <v>-2.4617777777777783</v>
          </cell>
          <cell r="W118">
            <v>-2.5355555555555562</v>
          </cell>
          <cell r="X118">
            <v>-2.6093333333333342</v>
          </cell>
          <cell r="Y118">
            <v>-2.6831111111111121</v>
          </cell>
          <cell r="Z118">
            <v>-2.7568888888888901</v>
          </cell>
          <cell r="AA118">
            <v>-2.830666666666668</v>
          </cell>
          <cell r="AB118">
            <v>-2.9044444444444459</v>
          </cell>
          <cell r="AF118">
            <v>-3.1995555555555577</v>
          </cell>
          <cell r="AH118">
            <v>-3.3471111111111136</v>
          </cell>
          <cell r="AI118">
            <v>-3.4208888888888915</v>
          </cell>
          <cell r="AJ118">
            <v>-3.4946666666666695</v>
          </cell>
          <cell r="AK118">
            <v>-3.5684444444444474</v>
          </cell>
          <cell r="AL118">
            <v>-3.6422222222222254</v>
          </cell>
        </row>
        <row r="119">
          <cell r="N119">
            <v>1.2612177777777775</v>
          </cell>
          <cell r="P119">
            <v>1.4746755555555553</v>
          </cell>
          <cell r="Q119">
            <v>1.5814044444444442</v>
          </cell>
          <cell r="R119">
            <v>1.688133333333333</v>
          </cell>
          <cell r="S119">
            <v>1.7948622222222219</v>
          </cell>
          <cell r="T119">
            <v>1.9015911111111108</v>
          </cell>
          <cell r="U119">
            <v>2.0083199999999994</v>
          </cell>
          <cell r="V119">
            <v>2.1150488888888885</v>
          </cell>
          <cell r="W119">
            <v>2.2217777777777776</v>
          </cell>
          <cell r="X119">
            <v>2.3285066666666667</v>
          </cell>
          <cell r="Y119">
            <v>2.4352355555555558</v>
          </cell>
          <cell r="Z119">
            <v>2.5419644444444449</v>
          </cell>
          <cell r="AA119">
            <v>2.648693333333334</v>
          </cell>
          <cell r="AB119">
            <v>2.7554222222222231</v>
          </cell>
          <cell r="AF119">
            <v>3.1823377777777795</v>
          </cell>
          <cell r="AH119">
            <v>3.3957955555555577</v>
          </cell>
          <cell r="AI119">
            <v>3.5025244444444468</v>
          </cell>
          <cell r="AJ119">
            <v>3.6092533333333359</v>
          </cell>
          <cell r="AK119">
            <v>3.715982222222225</v>
          </cell>
          <cell r="AL119">
            <v>3.8227111111111141</v>
          </cell>
        </row>
        <row r="120">
          <cell r="N120">
            <v>-0.63075555555555562</v>
          </cell>
          <cell r="P120">
            <v>-0.71071111111111118</v>
          </cell>
          <cell r="Q120">
            <v>-0.75068888888888896</v>
          </cell>
          <cell r="R120">
            <v>-0.79066666666666674</v>
          </cell>
          <cell r="S120">
            <v>-0.83064444444444452</v>
          </cell>
          <cell r="T120">
            <v>-0.8706222222222223</v>
          </cell>
          <cell r="U120">
            <v>-0.91060000000000008</v>
          </cell>
          <cell r="V120">
            <v>-0.95057777777777785</v>
          </cell>
          <cell r="W120">
            <v>-0.99055555555555563</v>
          </cell>
          <cell r="X120">
            <v>-1.0305333333333335</v>
          </cell>
          <cell r="Y120">
            <v>-1.0705111111111112</v>
          </cell>
          <cell r="Z120">
            <v>-1.1104888888888889</v>
          </cell>
          <cell r="AA120">
            <v>-1.1504666666666665</v>
          </cell>
          <cell r="AB120">
            <v>-1.1904444444444442</v>
          </cell>
          <cell r="AF120">
            <v>-1.3503555555555549</v>
          </cell>
          <cell r="AH120">
            <v>-1.4303111111111102</v>
          </cell>
          <cell r="AI120">
            <v>-1.4702888888888879</v>
          </cell>
          <cell r="AJ120">
            <v>-1.5102666666666655</v>
          </cell>
          <cell r="AK120">
            <v>-1.5502444444444432</v>
          </cell>
          <cell r="AL120">
            <v>-1.5902222222222209</v>
          </cell>
        </row>
        <row r="123">
          <cell r="N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F123">
            <v>0</v>
          </cell>
          <cell r="AH123">
            <v>0</v>
          </cell>
          <cell r="AI123">
            <v>0</v>
          </cell>
          <cell r="AJ123">
            <v>0</v>
          </cell>
          <cell r="AK123">
            <v>0</v>
          </cell>
          <cell r="AL123">
            <v>0</v>
          </cell>
        </row>
        <row r="124">
          <cell r="N124">
            <v>0.16017777777777908</v>
          </cell>
          <cell r="P124">
            <v>0.15075555555555686</v>
          </cell>
          <cell r="Q124">
            <v>0.14604444444444575</v>
          </cell>
          <cell r="R124">
            <v>0.14133333333333464</v>
          </cell>
          <cell r="S124">
            <v>0.13662222222222364</v>
          </cell>
          <cell r="T124">
            <v>0.13191111111111264</v>
          </cell>
          <cell r="U124">
            <v>0.12720000000000153</v>
          </cell>
          <cell r="V124">
            <v>0.12248888888889042</v>
          </cell>
          <cell r="W124">
            <v>0.11777777777777931</v>
          </cell>
          <cell r="X124">
            <v>0.1130666666666682</v>
          </cell>
          <cell r="Y124">
            <v>0.10835555555555709</v>
          </cell>
          <cell r="Z124">
            <v>0.10364444444444598</v>
          </cell>
          <cell r="AA124">
            <v>9.8933333333334872E-2</v>
          </cell>
          <cell r="AB124">
            <v>9.4222222222223762E-2</v>
          </cell>
          <cell r="AF124">
            <v>7.537777777777932E-2</v>
          </cell>
          <cell r="AH124">
            <v>6.5955555555557099E-2</v>
          </cell>
          <cell r="AI124">
            <v>6.1244444444445989E-2</v>
          </cell>
          <cell r="AJ124">
            <v>5.6533333333334657E-2</v>
          </cell>
          <cell r="AK124">
            <v>5.1822222222223324E-2</v>
          </cell>
          <cell r="AL124">
            <v>4.7111111111111992E-2</v>
          </cell>
        </row>
        <row r="125">
          <cell r="N125">
            <v>0</v>
          </cell>
          <cell r="P125">
            <v>0</v>
          </cell>
          <cell r="Q125">
            <v>0</v>
          </cell>
          <cell r="R125">
            <v>0</v>
          </cell>
          <cell r="S125">
            <v>0</v>
          </cell>
          <cell r="T125">
            <v>0</v>
          </cell>
          <cell r="U125">
            <v>0</v>
          </cell>
          <cell r="V125">
            <v>0</v>
          </cell>
          <cell r="W125">
            <v>0</v>
          </cell>
          <cell r="X125">
            <v>0</v>
          </cell>
          <cell r="Y125">
            <v>0</v>
          </cell>
          <cell r="Z125">
            <v>0</v>
          </cell>
          <cell r="AA125">
            <v>0</v>
          </cell>
          <cell r="AB125">
            <v>0</v>
          </cell>
          <cell r="AF125">
            <v>0</v>
          </cell>
          <cell r="AH125">
            <v>0</v>
          </cell>
          <cell r="AI125">
            <v>0</v>
          </cell>
          <cell r="AJ125">
            <v>0</v>
          </cell>
          <cell r="AK125">
            <v>0</v>
          </cell>
          <cell r="AL125">
            <v>0</v>
          </cell>
        </row>
        <row r="126">
          <cell r="N126">
            <v>-1.1546319456101628E-14</v>
          </cell>
          <cell r="P126">
            <v>-1.1546319456101628E-14</v>
          </cell>
          <cell r="Q126">
            <v>-1.1546319456101628E-14</v>
          </cell>
          <cell r="R126">
            <v>-1.1546319456101628E-14</v>
          </cell>
          <cell r="S126">
            <v>-1.1546319456101628E-14</v>
          </cell>
          <cell r="T126">
            <v>-1.1546319456101628E-14</v>
          </cell>
          <cell r="U126">
            <v>-1.1546319456101628E-14</v>
          </cell>
          <cell r="V126">
            <v>-1.1546319456101628E-14</v>
          </cell>
          <cell r="W126">
            <v>-1.1546319456101628E-14</v>
          </cell>
          <cell r="X126">
            <v>-1.1546319456101628E-14</v>
          </cell>
          <cell r="Y126">
            <v>-1.1546319456101628E-14</v>
          </cell>
          <cell r="Z126">
            <v>-1.1546319456101628E-14</v>
          </cell>
          <cell r="AA126">
            <v>-1.1546319456101628E-14</v>
          </cell>
          <cell r="AB126">
            <v>-1.1546319456101628E-14</v>
          </cell>
          <cell r="AF126">
            <v>-1.1546319456101628E-14</v>
          </cell>
          <cell r="AH126">
            <v>-1.1546319456101628E-14</v>
          </cell>
          <cell r="AI126">
            <v>-1.1546319456101628E-14</v>
          </cell>
          <cell r="AJ126">
            <v>-1.1546319456101628E-14</v>
          </cell>
          <cell r="AK126">
            <v>-1.1546319456101628E-14</v>
          </cell>
          <cell r="AL126">
            <v>-1.1546319456101628E-14</v>
          </cell>
        </row>
        <row r="127">
          <cell r="N127">
            <v>-2.2204460492503131E-15</v>
          </cell>
          <cell r="P127">
            <v>-2.2204460492503131E-15</v>
          </cell>
          <cell r="Q127">
            <v>-2.2204460492503131E-15</v>
          </cell>
          <cell r="R127">
            <v>-2.2204460492503131E-15</v>
          </cell>
          <cell r="S127">
            <v>-2.2204460492503131E-15</v>
          </cell>
          <cell r="T127">
            <v>-2.2204460492503131E-15</v>
          </cell>
          <cell r="U127">
            <v>-2.2204460492503131E-15</v>
          </cell>
          <cell r="V127">
            <v>-2.2204460492503131E-15</v>
          </cell>
          <cell r="W127">
            <v>-2.2204460492503131E-15</v>
          </cell>
          <cell r="X127">
            <v>-2.2204460492503131E-15</v>
          </cell>
          <cell r="Y127">
            <v>-2.2204460492503131E-15</v>
          </cell>
          <cell r="Z127">
            <v>-2.2204460492503131E-15</v>
          </cell>
          <cell r="AA127">
            <v>0</v>
          </cell>
          <cell r="AB127">
            <v>0</v>
          </cell>
          <cell r="AF127">
            <v>0</v>
          </cell>
          <cell r="AH127">
            <v>0</v>
          </cell>
          <cell r="AI127">
            <v>0</v>
          </cell>
          <cell r="AJ127">
            <v>0</v>
          </cell>
          <cell r="AK127">
            <v>0</v>
          </cell>
          <cell r="AL127">
            <v>0</v>
          </cell>
        </row>
        <row r="128">
          <cell r="N128">
            <v>-1.5987211554602254E-14</v>
          </cell>
          <cell r="P128">
            <v>-1.5987211554602254E-14</v>
          </cell>
          <cell r="Q128">
            <v>-1.5987211554602254E-14</v>
          </cell>
          <cell r="R128">
            <v>-1.5987211554602254E-14</v>
          </cell>
          <cell r="S128">
            <v>-1.5987211554602254E-14</v>
          </cell>
          <cell r="T128">
            <v>-1.5987211554602254E-14</v>
          </cell>
          <cell r="U128">
            <v>-1.5987211554602254E-14</v>
          </cell>
          <cell r="V128">
            <v>-1.5987211554602254E-14</v>
          </cell>
          <cell r="W128">
            <v>-1.5987211554602254E-14</v>
          </cell>
          <cell r="X128">
            <v>-1.5987211554602254E-14</v>
          </cell>
          <cell r="Y128">
            <v>-1.5987211554602254E-14</v>
          </cell>
          <cell r="Z128">
            <v>-1.5987211554602254E-14</v>
          </cell>
          <cell r="AA128">
            <v>-1.5987211554602254E-14</v>
          </cell>
          <cell r="AB128">
            <v>-1.5987211554602254E-14</v>
          </cell>
          <cell r="AF128">
            <v>-1.5987211554602254E-14</v>
          </cell>
          <cell r="AH128">
            <v>-1.5987211554602254E-14</v>
          </cell>
          <cell r="AI128">
            <v>-1.5987211554602254E-14</v>
          </cell>
          <cell r="AJ128">
            <v>-1.5987211554602254E-14</v>
          </cell>
          <cell r="AK128">
            <v>-1.5987211554602254E-14</v>
          </cell>
          <cell r="AL128">
            <v>-1.5987211554602254E-14</v>
          </cell>
        </row>
        <row r="129">
          <cell r="N129">
            <v>5.3290705182007514E-15</v>
          </cell>
          <cell r="P129">
            <v>5.3290705182007514E-15</v>
          </cell>
          <cell r="Q129">
            <v>5.3290705182007514E-15</v>
          </cell>
          <cell r="R129">
            <v>5.3290705182007514E-15</v>
          </cell>
          <cell r="S129">
            <v>5.3290705182007514E-15</v>
          </cell>
          <cell r="T129">
            <v>5.3290705182007514E-15</v>
          </cell>
          <cell r="U129">
            <v>5.3290705182007514E-15</v>
          </cell>
          <cell r="V129">
            <v>5.3290705182007514E-15</v>
          </cell>
          <cell r="W129">
            <v>5.3290705182007514E-15</v>
          </cell>
          <cell r="X129">
            <v>5.3290705182007514E-15</v>
          </cell>
          <cell r="Y129">
            <v>5.3290705182007514E-15</v>
          </cell>
          <cell r="Z129">
            <v>5.3290705182007514E-15</v>
          </cell>
          <cell r="AA129">
            <v>5.3290705182007514E-15</v>
          </cell>
          <cell r="AB129">
            <v>5.3290705182007514E-15</v>
          </cell>
          <cell r="AF129">
            <v>5.3290705182007514E-15</v>
          </cell>
          <cell r="AH129">
            <v>5.3290705182007514E-15</v>
          </cell>
          <cell r="AI129">
            <v>5.3290705182007514E-15</v>
          </cell>
          <cell r="AJ129">
            <v>5.3290705182007514E-15</v>
          </cell>
          <cell r="AK129">
            <v>5.3290705182007514E-15</v>
          </cell>
          <cell r="AL129">
            <v>5.3290705182007514E-15</v>
          </cell>
        </row>
        <row r="130">
          <cell r="N130">
            <v>0</v>
          </cell>
          <cell r="P130">
            <v>0</v>
          </cell>
          <cell r="Q130">
            <v>0</v>
          </cell>
          <cell r="R130">
            <v>0</v>
          </cell>
          <cell r="S130">
            <v>0</v>
          </cell>
          <cell r="T130">
            <v>0</v>
          </cell>
          <cell r="U130">
            <v>0</v>
          </cell>
          <cell r="V130">
            <v>0</v>
          </cell>
          <cell r="W130">
            <v>0</v>
          </cell>
          <cell r="X130">
            <v>0</v>
          </cell>
          <cell r="Y130">
            <v>0</v>
          </cell>
          <cell r="Z130">
            <v>0</v>
          </cell>
          <cell r="AA130">
            <v>0</v>
          </cell>
          <cell r="AB130">
            <v>0</v>
          </cell>
          <cell r="AF130">
            <v>0</v>
          </cell>
          <cell r="AH130">
            <v>7.7715611723760958E-16</v>
          </cell>
          <cell r="AI130">
            <v>7.7715611723760958E-16</v>
          </cell>
          <cell r="AJ130">
            <v>7.7715611723760958E-16</v>
          </cell>
          <cell r="AK130">
            <v>7.7715611723760958E-16</v>
          </cell>
          <cell r="AL130">
            <v>7.7715611723760958E-16</v>
          </cell>
        </row>
        <row r="131">
          <cell r="N131">
            <v>0</v>
          </cell>
          <cell r="P131">
            <v>0</v>
          </cell>
          <cell r="Q131">
            <v>0</v>
          </cell>
          <cell r="R131">
            <v>0</v>
          </cell>
          <cell r="S131">
            <v>0</v>
          </cell>
          <cell r="T131">
            <v>0</v>
          </cell>
          <cell r="U131">
            <v>5.773159728050814E-15</v>
          </cell>
          <cell r="V131">
            <v>5.773159728050814E-15</v>
          </cell>
          <cell r="W131">
            <v>5.773159728050814E-15</v>
          </cell>
          <cell r="X131">
            <v>5.773159728050814E-15</v>
          </cell>
          <cell r="Y131">
            <v>5.773159728050814E-15</v>
          </cell>
          <cell r="Z131">
            <v>5.773159728050814E-15</v>
          </cell>
          <cell r="AA131">
            <v>5.773159728050814E-15</v>
          </cell>
          <cell r="AB131">
            <v>5.773159728050814E-15</v>
          </cell>
          <cell r="AF131">
            <v>5.773159728050814E-15</v>
          </cell>
          <cell r="AH131">
            <v>5.773159728050814E-15</v>
          </cell>
          <cell r="AI131">
            <v>5.773159728050814E-15</v>
          </cell>
          <cell r="AJ131">
            <v>5.773159728050814E-15</v>
          </cell>
          <cell r="AK131">
            <v>5.773159728050814E-15</v>
          </cell>
          <cell r="AL131">
            <v>5.773159728050814E-15</v>
          </cell>
        </row>
        <row r="134">
          <cell r="N134">
            <v>0.77377777777777723</v>
          </cell>
          <cell r="P134">
            <v>0.77377777777777723</v>
          </cell>
          <cell r="Q134">
            <v>0.77377777777777723</v>
          </cell>
          <cell r="R134">
            <v>0.77377777777777723</v>
          </cell>
          <cell r="S134">
            <v>0.77377777777777723</v>
          </cell>
          <cell r="T134">
            <v>0.77377777777777723</v>
          </cell>
          <cell r="U134">
            <v>0.77377777777777723</v>
          </cell>
          <cell r="V134">
            <v>0.77377777777777723</v>
          </cell>
          <cell r="W134">
            <v>0.77377777777777723</v>
          </cell>
          <cell r="X134">
            <v>0.77377777777777723</v>
          </cell>
          <cell r="Y134">
            <v>0.77377777777777723</v>
          </cell>
          <cell r="Z134">
            <v>0.77377777777777723</v>
          </cell>
          <cell r="AA134">
            <v>0.77377777777777723</v>
          </cell>
          <cell r="AB134">
            <v>0.77377777777777723</v>
          </cell>
          <cell r="AF134">
            <v>0.77377777777777723</v>
          </cell>
          <cell r="AH134">
            <v>0.77377777777777723</v>
          </cell>
          <cell r="AI134">
            <v>0.77377777777777723</v>
          </cell>
          <cell r="AJ134">
            <v>0.77377777777777723</v>
          </cell>
          <cell r="AK134">
            <v>0.77377777777777723</v>
          </cell>
          <cell r="AL134">
            <v>0.77377777777777723</v>
          </cell>
        </row>
      </sheetData>
      <sheetData sheetId="3" refreshError="1"/>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Lists"/>
      <sheetName val="All"/>
    </sheetNames>
    <sheetDataSet>
      <sheetData sheetId="0">
        <row r="2">
          <cell r="G2">
            <v>2</v>
          </cell>
          <cell r="H2">
            <v>30</v>
          </cell>
          <cell r="I2">
            <v>-3</v>
          </cell>
        </row>
        <row r="3">
          <cell r="G3">
            <v>2.25</v>
          </cell>
          <cell r="H3">
            <v>35</v>
          </cell>
          <cell r="I3">
            <v>-4</v>
          </cell>
        </row>
        <row r="4">
          <cell r="G4">
            <v>2.5</v>
          </cell>
          <cell r="H4">
            <v>40</v>
          </cell>
          <cell r="I4">
            <v>-5</v>
          </cell>
        </row>
        <row r="5">
          <cell r="G5">
            <v>2.75</v>
          </cell>
          <cell r="H5">
            <v>45</v>
          </cell>
          <cell r="I5">
            <v>-6</v>
          </cell>
        </row>
        <row r="6">
          <cell r="G6">
            <v>3</v>
          </cell>
          <cell r="H6">
            <v>50</v>
          </cell>
        </row>
        <row r="7">
          <cell r="G7">
            <v>3.25</v>
          </cell>
        </row>
        <row r="8">
          <cell r="G8">
            <v>3.5</v>
          </cell>
        </row>
        <row r="9">
          <cell r="G9">
            <v>3.75</v>
          </cell>
        </row>
        <row r="10">
          <cell r="G10">
            <v>4</v>
          </cell>
        </row>
        <row r="11">
          <cell r="G11">
            <v>4.25</v>
          </cell>
        </row>
        <row r="12">
          <cell r="G12">
            <v>4.5</v>
          </cell>
        </row>
        <row r="13">
          <cell r="G13">
            <v>4.75</v>
          </cell>
        </row>
        <row r="14">
          <cell r="G14">
            <v>5</v>
          </cell>
        </row>
        <row r="15">
          <cell r="G15">
            <v>5.25</v>
          </cell>
        </row>
        <row r="16">
          <cell r="G16">
            <v>5.5</v>
          </cell>
        </row>
        <row r="17">
          <cell r="G17">
            <v>5.75</v>
          </cell>
        </row>
        <row r="18">
          <cell r="G18">
            <v>6</v>
          </cell>
        </row>
        <row r="19">
          <cell r="G19">
            <v>6.25</v>
          </cell>
        </row>
        <row r="20">
          <cell r="G20">
            <v>6.5</v>
          </cell>
        </row>
        <row r="21">
          <cell r="G21">
            <v>6.75</v>
          </cell>
        </row>
        <row r="22">
          <cell r="G22">
            <v>7</v>
          </cell>
        </row>
        <row r="23">
          <cell r="G23">
            <v>7.25</v>
          </cell>
        </row>
        <row r="24">
          <cell r="G24">
            <v>7.5</v>
          </cell>
        </row>
        <row r="25">
          <cell r="G25">
            <v>7.75</v>
          </cell>
        </row>
        <row r="26">
          <cell r="G26">
            <v>8</v>
          </cell>
        </row>
        <row r="27">
          <cell r="G27">
            <v>8.25</v>
          </cell>
        </row>
        <row r="28">
          <cell r="G28">
            <v>8.5</v>
          </cell>
        </row>
        <row r="29">
          <cell r="G29">
            <v>8.75</v>
          </cell>
        </row>
        <row r="30">
          <cell r="G30">
            <v>9</v>
          </cell>
        </row>
        <row r="31">
          <cell r="G31">
            <v>9.25</v>
          </cell>
        </row>
        <row r="32">
          <cell r="G32">
            <v>9.5</v>
          </cell>
        </row>
        <row r="33">
          <cell r="G33">
            <v>9.75</v>
          </cell>
        </row>
        <row r="34">
          <cell r="G34">
            <v>10</v>
          </cell>
        </row>
        <row r="35">
          <cell r="G35">
            <v>10.25</v>
          </cell>
        </row>
        <row r="36">
          <cell r="G36">
            <v>10.5</v>
          </cell>
        </row>
        <row r="37">
          <cell r="G37">
            <v>10.75</v>
          </cell>
        </row>
        <row r="38">
          <cell r="G38">
            <v>11</v>
          </cell>
        </row>
        <row r="39">
          <cell r="G39">
            <v>11.25</v>
          </cell>
        </row>
        <row r="40">
          <cell r="G40">
            <v>11.5</v>
          </cell>
        </row>
        <row r="41">
          <cell r="G41">
            <v>11.75</v>
          </cell>
        </row>
        <row r="42">
          <cell r="G42">
            <v>12</v>
          </cell>
        </row>
        <row r="43">
          <cell r="G43">
            <v>12.25</v>
          </cell>
        </row>
        <row r="44">
          <cell r="G44">
            <v>12.5</v>
          </cell>
        </row>
        <row r="45">
          <cell r="G45">
            <v>12.75</v>
          </cell>
        </row>
        <row r="46">
          <cell r="G46">
            <v>13</v>
          </cell>
        </row>
      </sheetData>
      <sheetData sheetId="1"/>
      <sheetData sheetId="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 Value Calculator"/>
      <sheetName val="Design Details"/>
    </sheetNames>
    <sheetDataSet>
      <sheetData sheetId="0" refreshError="1"/>
      <sheetData sheetId="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cope"/>
      <sheetName val="Temp_tables"/>
      <sheetName val="Factors"/>
      <sheetName val="U Values calc"/>
      <sheetName val="U Values &amp; Air C"/>
      <sheetName val="HLC"/>
      <sheetName val="Totals"/>
      <sheetName val="1"/>
      <sheetName val="2"/>
      <sheetName val="3"/>
      <sheetName val="4"/>
      <sheetName val="5"/>
      <sheetName val="6"/>
      <sheetName val="7"/>
      <sheetName val="8"/>
      <sheetName val="9"/>
      <sheetName val="10"/>
      <sheetName val="11"/>
      <sheetName val="12"/>
      <sheetName val="13"/>
      <sheetName val="14"/>
      <sheetName val="15"/>
      <sheetName val="MCS020"/>
      <sheetName val="HP Rad sizing"/>
      <sheetName val="UFH Guide"/>
      <sheetName val="Rad Schedule"/>
      <sheetName val="Solid"/>
      <sheetName val="Suspended"/>
      <sheetName val="RHI help sheet"/>
      <sheetName val="Compliance Certificate"/>
      <sheetName val="Price Comparison"/>
      <sheetName val="Guidance"/>
      <sheetName val="Version"/>
      <sheetName val="16"/>
      <sheetName val="17"/>
      <sheetName val="18"/>
      <sheetName val="19"/>
      <sheetName val="20"/>
      <sheetName val="21"/>
      <sheetName val="22"/>
      <sheetName val="23"/>
      <sheetName val="24"/>
      <sheetName val="25"/>
      <sheetName val="26"/>
      <sheetName val="27"/>
      <sheetName val="28"/>
      <sheetName val="29"/>
      <sheetName val="3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row r="53">
          <cell r="B53" t="str">
            <v>Electric</v>
          </cell>
        </row>
        <row r="54">
          <cell r="B54" t="str">
            <v>Oil</v>
          </cell>
        </row>
        <row r="55">
          <cell r="B55" t="str">
            <v>Heat Pump</v>
          </cell>
        </row>
        <row r="56">
          <cell r="B56" t="str">
            <v>Gas</v>
          </cell>
        </row>
        <row r="57">
          <cell r="B57" t="str">
            <v>LPG Gas</v>
          </cell>
        </row>
      </sheetData>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emp_tables"/>
      <sheetName val="Lounge"/>
      <sheetName val="Dining Room"/>
      <sheetName val="Kitchen"/>
      <sheetName val="Hall &amp; WC"/>
      <sheetName val="Landing &amp; Stairs"/>
      <sheetName val="Bathroom"/>
      <sheetName val="En-Suite"/>
      <sheetName val="Bed 1"/>
      <sheetName val="Bed 2"/>
      <sheetName val="Bed 3"/>
      <sheetName val="Bed 4"/>
      <sheetName val="Play Room"/>
      <sheetName val="Utility"/>
      <sheetName val="TV Room"/>
      <sheetName val="Study"/>
      <sheetName val="Totals"/>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ow r="5">
          <cell r="H5">
            <v>3.3987264407331343</v>
          </cell>
        </row>
        <row r="6">
          <cell r="H6">
            <v>3.3989264832393715</v>
          </cell>
        </row>
        <row r="7">
          <cell r="H7">
            <v>3.3999680276901021</v>
          </cell>
        </row>
        <row r="8">
          <cell r="H8">
            <v>2.8230940840143774</v>
          </cell>
        </row>
        <row r="9">
          <cell r="H9">
            <v>4.666754326270496</v>
          </cell>
        </row>
        <row r="10">
          <cell r="H10">
            <v>2.2747436222229522</v>
          </cell>
        </row>
        <row r="11">
          <cell r="H11">
            <v>2.4460698909235519</v>
          </cell>
        </row>
        <row r="12">
          <cell r="H12">
            <v>5.8840765183108701</v>
          </cell>
        </row>
        <row r="13">
          <cell r="H13">
            <v>5.9982142124461957</v>
          </cell>
        </row>
        <row r="14">
          <cell r="H14">
            <v>5.9822428469313342</v>
          </cell>
        </row>
        <row r="15">
          <cell r="H15">
            <v>5.2475358717100038</v>
          </cell>
        </row>
        <row r="16">
          <cell r="H16">
            <v>3.3995825738497798</v>
          </cell>
        </row>
        <row r="17">
          <cell r="H17">
            <v>3.4020374965947626</v>
          </cell>
        </row>
        <row r="18">
          <cell r="H18">
            <v>3.4019181283670026</v>
          </cell>
        </row>
        <row r="19">
          <cell r="H19">
            <v>3.4015936920281122</v>
          </cell>
        </row>
      </sheetData>
      <sheetData sheetId="1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1.xml"/><Relationship Id="rId13" Type="http://schemas.openxmlformats.org/officeDocument/2006/relationships/ctrlProp" Target="../ctrlProps/ctrlProp16.xml"/><Relationship Id="rId3" Type="http://schemas.openxmlformats.org/officeDocument/2006/relationships/ctrlProp" Target="../ctrlProps/ctrlProp6.xml"/><Relationship Id="rId7" Type="http://schemas.openxmlformats.org/officeDocument/2006/relationships/ctrlProp" Target="../ctrlProps/ctrlProp10.xml"/><Relationship Id="rId12" Type="http://schemas.openxmlformats.org/officeDocument/2006/relationships/ctrlProp" Target="../ctrlProps/ctrlProp15.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ctrlProp" Target="../ctrlProps/ctrlProp9.xml"/><Relationship Id="rId11" Type="http://schemas.openxmlformats.org/officeDocument/2006/relationships/ctrlProp" Target="../ctrlProps/ctrlProp14.xml"/><Relationship Id="rId5" Type="http://schemas.openxmlformats.org/officeDocument/2006/relationships/ctrlProp" Target="../ctrlProps/ctrlProp8.xml"/><Relationship Id="rId10" Type="http://schemas.openxmlformats.org/officeDocument/2006/relationships/ctrlProp" Target="../ctrlProps/ctrlProp13.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ctrlProp" Target="../ctrlProps/ctrlProp27.xml"/><Relationship Id="rId3" Type="http://schemas.openxmlformats.org/officeDocument/2006/relationships/ctrlProp" Target="../ctrlProps/ctrlProp17.xml"/><Relationship Id="rId7" Type="http://schemas.openxmlformats.org/officeDocument/2006/relationships/ctrlProp" Target="../ctrlProps/ctrlProp21.xml"/><Relationship Id="rId12" Type="http://schemas.openxmlformats.org/officeDocument/2006/relationships/ctrlProp" Target="../ctrlProps/ctrlProp26.xml"/><Relationship Id="rId2" Type="http://schemas.openxmlformats.org/officeDocument/2006/relationships/vmlDrawing" Target="../drawings/vmlDrawing3.vml"/><Relationship Id="rId1" Type="http://schemas.openxmlformats.org/officeDocument/2006/relationships/drawing" Target="../drawings/drawing5.xml"/><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0" Type="http://schemas.openxmlformats.org/officeDocument/2006/relationships/ctrlProp" Target="../ctrlProps/ctrlProp24.xml"/><Relationship Id="rId4" Type="http://schemas.openxmlformats.org/officeDocument/2006/relationships/ctrlProp" Target="../ctrlProps/ctrlProp18.xml"/><Relationship Id="rId9" Type="http://schemas.openxmlformats.org/officeDocument/2006/relationships/ctrlProp" Target="../ctrlProps/ctrlProp23.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33.xml"/><Relationship Id="rId13" Type="http://schemas.openxmlformats.org/officeDocument/2006/relationships/ctrlProp" Target="../ctrlProps/ctrlProp38.xml"/><Relationship Id="rId3" Type="http://schemas.openxmlformats.org/officeDocument/2006/relationships/ctrlProp" Target="../ctrlProps/ctrlProp28.xml"/><Relationship Id="rId7" Type="http://schemas.openxmlformats.org/officeDocument/2006/relationships/ctrlProp" Target="../ctrlProps/ctrlProp32.xml"/><Relationship Id="rId12" Type="http://schemas.openxmlformats.org/officeDocument/2006/relationships/ctrlProp" Target="../ctrlProps/ctrlProp37.xml"/><Relationship Id="rId2" Type="http://schemas.openxmlformats.org/officeDocument/2006/relationships/vmlDrawing" Target="../drawings/vmlDrawing4.vml"/><Relationship Id="rId1" Type="http://schemas.openxmlformats.org/officeDocument/2006/relationships/drawing" Target="../drawings/drawing6.xml"/><Relationship Id="rId6" Type="http://schemas.openxmlformats.org/officeDocument/2006/relationships/ctrlProp" Target="../ctrlProps/ctrlProp31.xml"/><Relationship Id="rId11" Type="http://schemas.openxmlformats.org/officeDocument/2006/relationships/ctrlProp" Target="../ctrlProps/ctrlProp36.xml"/><Relationship Id="rId5" Type="http://schemas.openxmlformats.org/officeDocument/2006/relationships/ctrlProp" Target="../ctrlProps/ctrlProp30.xml"/><Relationship Id="rId10" Type="http://schemas.openxmlformats.org/officeDocument/2006/relationships/ctrlProp" Target="../ctrlProps/ctrlProp35.xml"/><Relationship Id="rId4" Type="http://schemas.openxmlformats.org/officeDocument/2006/relationships/ctrlProp" Target="../ctrlProps/ctrlProp29.xml"/><Relationship Id="rId9" Type="http://schemas.openxmlformats.org/officeDocument/2006/relationships/ctrlProp" Target="../ctrlProps/ctrlProp3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44.xml"/><Relationship Id="rId13" Type="http://schemas.openxmlformats.org/officeDocument/2006/relationships/ctrlProp" Target="../ctrlProps/ctrlProp49.xml"/><Relationship Id="rId3" Type="http://schemas.openxmlformats.org/officeDocument/2006/relationships/ctrlProp" Target="../ctrlProps/ctrlProp39.xml"/><Relationship Id="rId7" Type="http://schemas.openxmlformats.org/officeDocument/2006/relationships/ctrlProp" Target="../ctrlProps/ctrlProp43.xml"/><Relationship Id="rId12" Type="http://schemas.openxmlformats.org/officeDocument/2006/relationships/ctrlProp" Target="../ctrlProps/ctrlProp48.xml"/><Relationship Id="rId2" Type="http://schemas.openxmlformats.org/officeDocument/2006/relationships/vmlDrawing" Target="../drawings/vmlDrawing5.vml"/><Relationship Id="rId1" Type="http://schemas.openxmlformats.org/officeDocument/2006/relationships/drawing" Target="../drawings/drawing7.xml"/><Relationship Id="rId6" Type="http://schemas.openxmlformats.org/officeDocument/2006/relationships/ctrlProp" Target="../ctrlProps/ctrlProp42.xml"/><Relationship Id="rId11" Type="http://schemas.openxmlformats.org/officeDocument/2006/relationships/ctrlProp" Target="../ctrlProps/ctrlProp47.xml"/><Relationship Id="rId5" Type="http://schemas.openxmlformats.org/officeDocument/2006/relationships/ctrlProp" Target="../ctrlProps/ctrlProp41.xml"/><Relationship Id="rId10" Type="http://schemas.openxmlformats.org/officeDocument/2006/relationships/ctrlProp" Target="../ctrlProps/ctrlProp46.xml"/><Relationship Id="rId4" Type="http://schemas.openxmlformats.org/officeDocument/2006/relationships/ctrlProp" Target="../ctrlProps/ctrlProp40.xml"/><Relationship Id="rId9" Type="http://schemas.openxmlformats.org/officeDocument/2006/relationships/ctrlProp" Target="../ctrlProps/ctrlProp4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55.xml"/><Relationship Id="rId13" Type="http://schemas.openxmlformats.org/officeDocument/2006/relationships/ctrlProp" Target="../ctrlProps/ctrlProp60.xml"/><Relationship Id="rId3" Type="http://schemas.openxmlformats.org/officeDocument/2006/relationships/ctrlProp" Target="../ctrlProps/ctrlProp50.xml"/><Relationship Id="rId7" Type="http://schemas.openxmlformats.org/officeDocument/2006/relationships/ctrlProp" Target="../ctrlProps/ctrlProp54.xml"/><Relationship Id="rId12" Type="http://schemas.openxmlformats.org/officeDocument/2006/relationships/ctrlProp" Target="../ctrlProps/ctrlProp59.xml"/><Relationship Id="rId2" Type="http://schemas.openxmlformats.org/officeDocument/2006/relationships/vmlDrawing" Target="../drawings/vmlDrawing6.vml"/><Relationship Id="rId1" Type="http://schemas.openxmlformats.org/officeDocument/2006/relationships/drawing" Target="../drawings/drawing8.xml"/><Relationship Id="rId6" Type="http://schemas.openxmlformats.org/officeDocument/2006/relationships/ctrlProp" Target="../ctrlProps/ctrlProp53.xml"/><Relationship Id="rId11" Type="http://schemas.openxmlformats.org/officeDocument/2006/relationships/ctrlProp" Target="../ctrlProps/ctrlProp58.xml"/><Relationship Id="rId5" Type="http://schemas.openxmlformats.org/officeDocument/2006/relationships/ctrlProp" Target="../ctrlProps/ctrlProp52.xml"/><Relationship Id="rId10" Type="http://schemas.openxmlformats.org/officeDocument/2006/relationships/ctrlProp" Target="../ctrlProps/ctrlProp57.xml"/><Relationship Id="rId4" Type="http://schemas.openxmlformats.org/officeDocument/2006/relationships/ctrlProp" Target="../ctrlProps/ctrlProp51.xml"/><Relationship Id="rId9" Type="http://schemas.openxmlformats.org/officeDocument/2006/relationships/ctrlProp" Target="../ctrlProps/ctrlProp56.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66.xml"/><Relationship Id="rId13" Type="http://schemas.openxmlformats.org/officeDocument/2006/relationships/ctrlProp" Target="../ctrlProps/ctrlProp71.xml"/><Relationship Id="rId3" Type="http://schemas.openxmlformats.org/officeDocument/2006/relationships/ctrlProp" Target="../ctrlProps/ctrlProp61.xml"/><Relationship Id="rId7" Type="http://schemas.openxmlformats.org/officeDocument/2006/relationships/ctrlProp" Target="../ctrlProps/ctrlProp65.xml"/><Relationship Id="rId12" Type="http://schemas.openxmlformats.org/officeDocument/2006/relationships/ctrlProp" Target="../ctrlProps/ctrlProp70.xml"/><Relationship Id="rId2" Type="http://schemas.openxmlformats.org/officeDocument/2006/relationships/vmlDrawing" Target="../drawings/vmlDrawing7.vml"/><Relationship Id="rId1" Type="http://schemas.openxmlformats.org/officeDocument/2006/relationships/drawing" Target="../drawings/drawing9.xml"/><Relationship Id="rId6" Type="http://schemas.openxmlformats.org/officeDocument/2006/relationships/ctrlProp" Target="../ctrlProps/ctrlProp64.xml"/><Relationship Id="rId11" Type="http://schemas.openxmlformats.org/officeDocument/2006/relationships/ctrlProp" Target="../ctrlProps/ctrlProp69.xml"/><Relationship Id="rId5" Type="http://schemas.openxmlformats.org/officeDocument/2006/relationships/ctrlProp" Target="../ctrlProps/ctrlProp63.xml"/><Relationship Id="rId10" Type="http://schemas.openxmlformats.org/officeDocument/2006/relationships/ctrlProp" Target="../ctrlProps/ctrlProp68.xml"/><Relationship Id="rId4" Type="http://schemas.openxmlformats.org/officeDocument/2006/relationships/ctrlProp" Target="../ctrlProps/ctrlProp62.xml"/><Relationship Id="rId9" Type="http://schemas.openxmlformats.org/officeDocument/2006/relationships/ctrlProp" Target="../ctrlProps/ctrlProp6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77.xml"/><Relationship Id="rId13" Type="http://schemas.openxmlformats.org/officeDocument/2006/relationships/ctrlProp" Target="../ctrlProps/ctrlProp82.xml"/><Relationship Id="rId3" Type="http://schemas.openxmlformats.org/officeDocument/2006/relationships/ctrlProp" Target="../ctrlProps/ctrlProp72.xml"/><Relationship Id="rId7" Type="http://schemas.openxmlformats.org/officeDocument/2006/relationships/ctrlProp" Target="../ctrlProps/ctrlProp76.xml"/><Relationship Id="rId12" Type="http://schemas.openxmlformats.org/officeDocument/2006/relationships/ctrlProp" Target="../ctrlProps/ctrlProp81.xml"/><Relationship Id="rId2" Type="http://schemas.openxmlformats.org/officeDocument/2006/relationships/vmlDrawing" Target="../drawings/vmlDrawing8.vml"/><Relationship Id="rId1" Type="http://schemas.openxmlformats.org/officeDocument/2006/relationships/drawing" Target="../drawings/drawing10.xml"/><Relationship Id="rId6" Type="http://schemas.openxmlformats.org/officeDocument/2006/relationships/ctrlProp" Target="../ctrlProps/ctrlProp75.xml"/><Relationship Id="rId11" Type="http://schemas.openxmlformats.org/officeDocument/2006/relationships/ctrlProp" Target="../ctrlProps/ctrlProp80.xml"/><Relationship Id="rId5" Type="http://schemas.openxmlformats.org/officeDocument/2006/relationships/ctrlProp" Target="../ctrlProps/ctrlProp74.xml"/><Relationship Id="rId10" Type="http://schemas.openxmlformats.org/officeDocument/2006/relationships/ctrlProp" Target="../ctrlProps/ctrlProp79.xml"/><Relationship Id="rId4" Type="http://schemas.openxmlformats.org/officeDocument/2006/relationships/ctrlProp" Target="../ctrlProps/ctrlProp73.xml"/><Relationship Id="rId9" Type="http://schemas.openxmlformats.org/officeDocument/2006/relationships/ctrlProp" Target="../ctrlProps/ctrlProp78.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88.xml"/><Relationship Id="rId13" Type="http://schemas.openxmlformats.org/officeDocument/2006/relationships/ctrlProp" Target="../ctrlProps/ctrlProp93.xml"/><Relationship Id="rId3" Type="http://schemas.openxmlformats.org/officeDocument/2006/relationships/ctrlProp" Target="../ctrlProps/ctrlProp83.xml"/><Relationship Id="rId7" Type="http://schemas.openxmlformats.org/officeDocument/2006/relationships/ctrlProp" Target="../ctrlProps/ctrlProp87.xml"/><Relationship Id="rId12" Type="http://schemas.openxmlformats.org/officeDocument/2006/relationships/ctrlProp" Target="../ctrlProps/ctrlProp92.xml"/><Relationship Id="rId2" Type="http://schemas.openxmlformats.org/officeDocument/2006/relationships/vmlDrawing" Target="../drawings/vmlDrawing9.vml"/><Relationship Id="rId1" Type="http://schemas.openxmlformats.org/officeDocument/2006/relationships/drawing" Target="../drawings/drawing11.xml"/><Relationship Id="rId6" Type="http://schemas.openxmlformats.org/officeDocument/2006/relationships/ctrlProp" Target="../ctrlProps/ctrlProp86.xml"/><Relationship Id="rId11" Type="http://schemas.openxmlformats.org/officeDocument/2006/relationships/ctrlProp" Target="../ctrlProps/ctrlProp91.xml"/><Relationship Id="rId5" Type="http://schemas.openxmlformats.org/officeDocument/2006/relationships/ctrlProp" Target="../ctrlProps/ctrlProp85.xml"/><Relationship Id="rId10" Type="http://schemas.openxmlformats.org/officeDocument/2006/relationships/ctrlProp" Target="../ctrlProps/ctrlProp90.xml"/><Relationship Id="rId4" Type="http://schemas.openxmlformats.org/officeDocument/2006/relationships/ctrlProp" Target="../ctrlProps/ctrlProp84.xml"/><Relationship Id="rId9" Type="http://schemas.openxmlformats.org/officeDocument/2006/relationships/ctrlProp" Target="../ctrlProps/ctrlProp89.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99.xml"/><Relationship Id="rId13" Type="http://schemas.openxmlformats.org/officeDocument/2006/relationships/ctrlProp" Target="../ctrlProps/ctrlProp104.xml"/><Relationship Id="rId3" Type="http://schemas.openxmlformats.org/officeDocument/2006/relationships/ctrlProp" Target="../ctrlProps/ctrlProp94.xml"/><Relationship Id="rId7" Type="http://schemas.openxmlformats.org/officeDocument/2006/relationships/ctrlProp" Target="../ctrlProps/ctrlProp98.xml"/><Relationship Id="rId12" Type="http://schemas.openxmlformats.org/officeDocument/2006/relationships/ctrlProp" Target="../ctrlProps/ctrlProp103.xml"/><Relationship Id="rId2" Type="http://schemas.openxmlformats.org/officeDocument/2006/relationships/vmlDrawing" Target="../drawings/vmlDrawing10.vml"/><Relationship Id="rId1" Type="http://schemas.openxmlformats.org/officeDocument/2006/relationships/drawing" Target="../drawings/drawing12.xml"/><Relationship Id="rId6" Type="http://schemas.openxmlformats.org/officeDocument/2006/relationships/ctrlProp" Target="../ctrlProps/ctrlProp97.xml"/><Relationship Id="rId11" Type="http://schemas.openxmlformats.org/officeDocument/2006/relationships/ctrlProp" Target="../ctrlProps/ctrlProp102.xml"/><Relationship Id="rId5" Type="http://schemas.openxmlformats.org/officeDocument/2006/relationships/ctrlProp" Target="../ctrlProps/ctrlProp96.xml"/><Relationship Id="rId10" Type="http://schemas.openxmlformats.org/officeDocument/2006/relationships/ctrlProp" Target="../ctrlProps/ctrlProp101.xml"/><Relationship Id="rId4" Type="http://schemas.openxmlformats.org/officeDocument/2006/relationships/ctrlProp" Target="../ctrlProps/ctrlProp95.xml"/><Relationship Id="rId9" Type="http://schemas.openxmlformats.org/officeDocument/2006/relationships/ctrlProp" Target="../ctrlProps/ctrlProp100.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110.xml"/><Relationship Id="rId13" Type="http://schemas.openxmlformats.org/officeDocument/2006/relationships/ctrlProp" Target="../ctrlProps/ctrlProp115.xml"/><Relationship Id="rId3" Type="http://schemas.openxmlformats.org/officeDocument/2006/relationships/ctrlProp" Target="../ctrlProps/ctrlProp105.xml"/><Relationship Id="rId7" Type="http://schemas.openxmlformats.org/officeDocument/2006/relationships/ctrlProp" Target="../ctrlProps/ctrlProp109.xml"/><Relationship Id="rId12" Type="http://schemas.openxmlformats.org/officeDocument/2006/relationships/ctrlProp" Target="../ctrlProps/ctrlProp114.xml"/><Relationship Id="rId2" Type="http://schemas.openxmlformats.org/officeDocument/2006/relationships/vmlDrawing" Target="../drawings/vmlDrawing11.vml"/><Relationship Id="rId1" Type="http://schemas.openxmlformats.org/officeDocument/2006/relationships/drawing" Target="../drawings/drawing13.xml"/><Relationship Id="rId6" Type="http://schemas.openxmlformats.org/officeDocument/2006/relationships/ctrlProp" Target="../ctrlProps/ctrlProp108.xml"/><Relationship Id="rId11" Type="http://schemas.openxmlformats.org/officeDocument/2006/relationships/ctrlProp" Target="../ctrlProps/ctrlProp113.xml"/><Relationship Id="rId5" Type="http://schemas.openxmlformats.org/officeDocument/2006/relationships/ctrlProp" Target="../ctrlProps/ctrlProp107.xml"/><Relationship Id="rId10" Type="http://schemas.openxmlformats.org/officeDocument/2006/relationships/ctrlProp" Target="../ctrlProps/ctrlProp112.xml"/><Relationship Id="rId4" Type="http://schemas.openxmlformats.org/officeDocument/2006/relationships/ctrlProp" Target="../ctrlProps/ctrlProp106.xml"/><Relationship Id="rId9" Type="http://schemas.openxmlformats.org/officeDocument/2006/relationships/ctrlProp" Target="../ctrlProps/ctrlProp111.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21.xml"/><Relationship Id="rId13" Type="http://schemas.openxmlformats.org/officeDocument/2006/relationships/ctrlProp" Target="../ctrlProps/ctrlProp126.xml"/><Relationship Id="rId3" Type="http://schemas.openxmlformats.org/officeDocument/2006/relationships/ctrlProp" Target="../ctrlProps/ctrlProp116.xml"/><Relationship Id="rId7" Type="http://schemas.openxmlformats.org/officeDocument/2006/relationships/ctrlProp" Target="../ctrlProps/ctrlProp120.xml"/><Relationship Id="rId12" Type="http://schemas.openxmlformats.org/officeDocument/2006/relationships/ctrlProp" Target="../ctrlProps/ctrlProp125.xml"/><Relationship Id="rId2" Type="http://schemas.openxmlformats.org/officeDocument/2006/relationships/vmlDrawing" Target="../drawings/vmlDrawing12.vml"/><Relationship Id="rId1" Type="http://schemas.openxmlformats.org/officeDocument/2006/relationships/drawing" Target="../drawings/drawing14.xml"/><Relationship Id="rId6" Type="http://schemas.openxmlformats.org/officeDocument/2006/relationships/ctrlProp" Target="../ctrlProps/ctrlProp119.xml"/><Relationship Id="rId11" Type="http://schemas.openxmlformats.org/officeDocument/2006/relationships/ctrlProp" Target="../ctrlProps/ctrlProp124.xml"/><Relationship Id="rId5" Type="http://schemas.openxmlformats.org/officeDocument/2006/relationships/ctrlProp" Target="../ctrlProps/ctrlProp118.xml"/><Relationship Id="rId10" Type="http://schemas.openxmlformats.org/officeDocument/2006/relationships/ctrlProp" Target="../ctrlProps/ctrlProp123.xml"/><Relationship Id="rId4" Type="http://schemas.openxmlformats.org/officeDocument/2006/relationships/ctrlProp" Target="../ctrlProps/ctrlProp117.xml"/><Relationship Id="rId9" Type="http://schemas.openxmlformats.org/officeDocument/2006/relationships/ctrlProp" Target="../ctrlProps/ctrlProp122.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132.xml"/><Relationship Id="rId13" Type="http://schemas.openxmlformats.org/officeDocument/2006/relationships/ctrlProp" Target="../ctrlProps/ctrlProp137.xml"/><Relationship Id="rId3" Type="http://schemas.openxmlformats.org/officeDocument/2006/relationships/ctrlProp" Target="../ctrlProps/ctrlProp127.xml"/><Relationship Id="rId7" Type="http://schemas.openxmlformats.org/officeDocument/2006/relationships/ctrlProp" Target="../ctrlProps/ctrlProp131.xml"/><Relationship Id="rId12" Type="http://schemas.openxmlformats.org/officeDocument/2006/relationships/ctrlProp" Target="../ctrlProps/ctrlProp136.xml"/><Relationship Id="rId2" Type="http://schemas.openxmlformats.org/officeDocument/2006/relationships/vmlDrawing" Target="../drawings/vmlDrawing13.vml"/><Relationship Id="rId1" Type="http://schemas.openxmlformats.org/officeDocument/2006/relationships/drawing" Target="../drawings/drawing15.xml"/><Relationship Id="rId6" Type="http://schemas.openxmlformats.org/officeDocument/2006/relationships/ctrlProp" Target="../ctrlProps/ctrlProp130.xml"/><Relationship Id="rId11" Type="http://schemas.openxmlformats.org/officeDocument/2006/relationships/ctrlProp" Target="../ctrlProps/ctrlProp135.xml"/><Relationship Id="rId5" Type="http://schemas.openxmlformats.org/officeDocument/2006/relationships/ctrlProp" Target="../ctrlProps/ctrlProp129.xml"/><Relationship Id="rId10" Type="http://schemas.openxmlformats.org/officeDocument/2006/relationships/ctrlProp" Target="../ctrlProps/ctrlProp134.xml"/><Relationship Id="rId4" Type="http://schemas.openxmlformats.org/officeDocument/2006/relationships/ctrlProp" Target="../ctrlProps/ctrlProp128.xml"/><Relationship Id="rId9" Type="http://schemas.openxmlformats.org/officeDocument/2006/relationships/ctrlProp" Target="../ctrlProps/ctrlProp133.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143.xml"/><Relationship Id="rId13" Type="http://schemas.openxmlformats.org/officeDocument/2006/relationships/ctrlProp" Target="../ctrlProps/ctrlProp148.xml"/><Relationship Id="rId3" Type="http://schemas.openxmlformats.org/officeDocument/2006/relationships/ctrlProp" Target="../ctrlProps/ctrlProp138.xml"/><Relationship Id="rId7" Type="http://schemas.openxmlformats.org/officeDocument/2006/relationships/ctrlProp" Target="../ctrlProps/ctrlProp142.xml"/><Relationship Id="rId12" Type="http://schemas.openxmlformats.org/officeDocument/2006/relationships/ctrlProp" Target="../ctrlProps/ctrlProp147.xml"/><Relationship Id="rId2" Type="http://schemas.openxmlformats.org/officeDocument/2006/relationships/vmlDrawing" Target="../drawings/vmlDrawing14.vml"/><Relationship Id="rId1" Type="http://schemas.openxmlformats.org/officeDocument/2006/relationships/drawing" Target="../drawings/drawing16.xml"/><Relationship Id="rId6" Type="http://schemas.openxmlformats.org/officeDocument/2006/relationships/ctrlProp" Target="../ctrlProps/ctrlProp141.xml"/><Relationship Id="rId11" Type="http://schemas.openxmlformats.org/officeDocument/2006/relationships/ctrlProp" Target="../ctrlProps/ctrlProp146.xml"/><Relationship Id="rId5" Type="http://schemas.openxmlformats.org/officeDocument/2006/relationships/ctrlProp" Target="../ctrlProps/ctrlProp140.xml"/><Relationship Id="rId10" Type="http://schemas.openxmlformats.org/officeDocument/2006/relationships/ctrlProp" Target="../ctrlProps/ctrlProp145.xml"/><Relationship Id="rId4" Type="http://schemas.openxmlformats.org/officeDocument/2006/relationships/ctrlProp" Target="../ctrlProps/ctrlProp139.xml"/><Relationship Id="rId9" Type="http://schemas.openxmlformats.org/officeDocument/2006/relationships/ctrlProp" Target="../ctrlProps/ctrlProp144.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154.xml"/><Relationship Id="rId13" Type="http://schemas.openxmlformats.org/officeDocument/2006/relationships/ctrlProp" Target="../ctrlProps/ctrlProp159.xml"/><Relationship Id="rId3" Type="http://schemas.openxmlformats.org/officeDocument/2006/relationships/ctrlProp" Target="../ctrlProps/ctrlProp149.xml"/><Relationship Id="rId7" Type="http://schemas.openxmlformats.org/officeDocument/2006/relationships/ctrlProp" Target="../ctrlProps/ctrlProp153.xml"/><Relationship Id="rId12" Type="http://schemas.openxmlformats.org/officeDocument/2006/relationships/ctrlProp" Target="../ctrlProps/ctrlProp158.xml"/><Relationship Id="rId2" Type="http://schemas.openxmlformats.org/officeDocument/2006/relationships/vmlDrawing" Target="../drawings/vmlDrawing15.vml"/><Relationship Id="rId1" Type="http://schemas.openxmlformats.org/officeDocument/2006/relationships/drawing" Target="../drawings/drawing17.xml"/><Relationship Id="rId6" Type="http://schemas.openxmlformats.org/officeDocument/2006/relationships/ctrlProp" Target="../ctrlProps/ctrlProp152.xml"/><Relationship Id="rId11" Type="http://schemas.openxmlformats.org/officeDocument/2006/relationships/ctrlProp" Target="../ctrlProps/ctrlProp157.xml"/><Relationship Id="rId5" Type="http://schemas.openxmlformats.org/officeDocument/2006/relationships/ctrlProp" Target="../ctrlProps/ctrlProp151.xml"/><Relationship Id="rId10" Type="http://schemas.openxmlformats.org/officeDocument/2006/relationships/ctrlProp" Target="../ctrlProps/ctrlProp156.xml"/><Relationship Id="rId4" Type="http://schemas.openxmlformats.org/officeDocument/2006/relationships/ctrlProp" Target="../ctrlProps/ctrlProp150.xml"/><Relationship Id="rId9" Type="http://schemas.openxmlformats.org/officeDocument/2006/relationships/ctrlProp" Target="../ctrlProps/ctrlProp155.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165.xml"/><Relationship Id="rId13" Type="http://schemas.openxmlformats.org/officeDocument/2006/relationships/ctrlProp" Target="../ctrlProps/ctrlProp170.xml"/><Relationship Id="rId3" Type="http://schemas.openxmlformats.org/officeDocument/2006/relationships/ctrlProp" Target="../ctrlProps/ctrlProp160.xml"/><Relationship Id="rId7" Type="http://schemas.openxmlformats.org/officeDocument/2006/relationships/ctrlProp" Target="../ctrlProps/ctrlProp164.xml"/><Relationship Id="rId12" Type="http://schemas.openxmlformats.org/officeDocument/2006/relationships/ctrlProp" Target="../ctrlProps/ctrlProp169.xml"/><Relationship Id="rId2" Type="http://schemas.openxmlformats.org/officeDocument/2006/relationships/vmlDrawing" Target="../drawings/vmlDrawing16.vml"/><Relationship Id="rId1" Type="http://schemas.openxmlformats.org/officeDocument/2006/relationships/drawing" Target="../drawings/drawing18.xml"/><Relationship Id="rId6" Type="http://schemas.openxmlformats.org/officeDocument/2006/relationships/ctrlProp" Target="../ctrlProps/ctrlProp163.xml"/><Relationship Id="rId11" Type="http://schemas.openxmlformats.org/officeDocument/2006/relationships/ctrlProp" Target="../ctrlProps/ctrlProp168.xml"/><Relationship Id="rId5" Type="http://schemas.openxmlformats.org/officeDocument/2006/relationships/ctrlProp" Target="../ctrlProps/ctrlProp162.xml"/><Relationship Id="rId10" Type="http://schemas.openxmlformats.org/officeDocument/2006/relationships/ctrlProp" Target="../ctrlProps/ctrlProp167.xml"/><Relationship Id="rId4" Type="http://schemas.openxmlformats.org/officeDocument/2006/relationships/ctrlProp" Target="../ctrlProps/ctrlProp161.xml"/><Relationship Id="rId9" Type="http://schemas.openxmlformats.org/officeDocument/2006/relationships/ctrlProp" Target="../ctrlProps/ctrlProp16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7.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31.xml.rels><?xml version="1.0" encoding="UTF-8" standalone="yes"?>
<Relationships xmlns="http://schemas.openxmlformats.org/package/2006/relationships"><Relationship Id="rId8" Type="http://schemas.openxmlformats.org/officeDocument/2006/relationships/ctrlProp" Target="../ctrlProps/ctrlProp176.xml"/><Relationship Id="rId13" Type="http://schemas.openxmlformats.org/officeDocument/2006/relationships/ctrlProp" Target="../ctrlProps/ctrlProp181.xml"/><Relationship Id="rId3" Type="http://schemas.openxmlformats.org/officeDocument/2006/relationships/ctrlProp" Target="../ctrlProps/ctrlProp171.xml"/><Relationship Id="rId7" Type="http://schemas.openxmlformats.org/officeDocument/2006/relationships/ctrlProp" Target="../ctrlProps/ctrlProp175.xml"/><Relationship Id="rId12" Type="http://schemas.openxmlformats.org/officeDocument/2006/relationships/ctrlProp" Target="../ctrlProps/ctrlProp180.xml"/><Relationship Id="rId2" Type="http://schemas.openxmlformats.org/officeDocument/2006/relationships/vmlDrawing" Target="../drawings/vmlDrawing17.vml"/><Relationship Id="rId1" Type="http://schemas.openxmlformats.org/officeDocument/2006/relationships/drawing" Target="../drawings/drawing24.xml"/><Relationship Id="rId6" Type="http://schemas.openxmlformats.org/officeDocument/2006/relationships/ctrlProp" Target="../ctrlProps/ctrlProp174.xml"/><Relationship Id="rId11" Type="http://schemas.openxmlformats.org/officeDocument/2006/relationships/ctrlProp" Target="../ctrlProps/ctrlProp179.xml"/><Relationship Id="rId5" Type="http://schemas.openxmlformats.org/officeDocument/2006/relationships/ctrlProp" Target="../ctrlProps/ctrlProp173.xml"/><Relationship Id="rId10" Type="http://schemas.openxmlformats.org/officeDocument/2006/relationships/ctrlProp" Target="../ctrlProps/ctrlProp178.xml"/><Relationship Id="rId4" Type="http://schemas.openxmlformats.org/officeDocument/2006/relationships/ctrlProp" Target="../ctrlProps/ctrlProp172.xml"/><Relationship Id="rId9" Type="http://schemas.openxmlformats.org/officeDocument/2006/relationships/ctrlProp" Target="../ctrlProps/ctrlProp177.xml"/></Relationships>
</file>

<file path=xl/worksheets/_rels/sheet32.xml.rels><?xml version="1.0" encoding="UTF-8" standalone="yes"?>
<Relationships xmlns="http://schemas.openxmlformats.org/package/2006/relationships"><Relationship Id="rId8" Type="http://schemas.openxmlformats.org/officeDocument/2006/relationships/ctrlProp" Target="../ctrlProps/ctrlProp187.xml"/><Relationship Id="rId13" Type="http://schemas.openxmlformats.org/officeDocument/2006/relationships/ctrlProp" Target="../ctrlProps/ctrlProp192.xml"/><Relationship Id="rId3" Type="http://schemas.openxmlformats.org/officeDocument/2006/relationships/ctrlProp" Target="../ctrlProps/ctrlProp182.xml"/><Relationship Id="rId7" Type="http://schemas.openxmlformats.org/officeDocument/2006/relationships/ctrlProp" Target="../ctrlProps/ctrlProp186.xml"/><Relationship Id="rId12" Type="http://schemas.openxmlformats.org/officeDocument/2006/relationships/ctrlProp" Target="../ctrlProps/ctrlProp191.xml"/><Relationship Id="rId2" Type="http://schemas.openxmlformats.org/officeDocument/2006/relationships/vmlDrawing" Target="../drawings/vmlDrawing18.vml"/><Relationship Id="rId1" Type="http://schemas.openxmlformats.org/officeDocument/2006/relationships/drawing" Target="../drawings/drawing25.xml"/><Relationship Id="rId6" Type="http://schemas.openxmlformats.org/officeDocument/2006/relationships/ctrlProp" Target="../ctrlProps/ctrlProp185.xml"/><Relationship Id="rId11" Type="http://schemas.openxmlformats.org/officeDocument/2006/relationships/ctrlProp" Target="../ctrlProps/ctrlProp190.xml"/><Relationship Id="rId5" Type="http://schemas.openxmlformats.org/officeDocument/2006/relationships/ctrlProp" Target="../ctrlProps/ctrlProp184.xml"/><Relationship Id="rId10" Type="http://schemas.openxmlformats.org/officeDocument/2006/relationships/ctrlProp" Target="../ctrlProps/ctrlProp189.xml"/><Relationship Id="rId4" Type="http://schemas.openxmlformats.org/officeDocument/2006/relationships/ctrlProp" Target="../ctrlProps/ctrlProp183.xml"/><Relationship Id="rId9" Type="http://schemas.openxmlformats.org/officeDocument/2006/relationships/ctrlProp" Target="../ctrlProps/ctrlProp188.xml"/></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198.xml"/><Relationship Id="rId13" Type="http://schemas.openxmlformats.org/officeDocument/2006/relationships/ctrlProp" Target="../ctrlProps/ctrlProp203.xml"/><Relationship Id="rId3" Type="http://schemas.openxmlformats.org/officeDocument/2006/relationships/ctrlProp" Target="../ctrlProps/ctrlProp193.xml"/><Relationship Id="rId7" Type="http://schemas.openxmlformats.org/officeDocument/2006/relationships/ctrlProp" Target="../ctrlProps/ctrlProp197.xml"/><Relationship Id="rId12" Type="http://schemas.openxmlformats.org/officeDocument/2006/relationships/ctrlProp" Target="../ctrlProps/ctrlProp202.xml"/><Relationship Id="rId2" Type="http://schemas.openxmlformats.org/officeDocument/2006/relationships/vmlDrawing" Target="../drawings/vmlDrawing19.vml"/><Relationship Id="rId1" Type="http://schemas.openxmlformats.org/officeDocument/2006/relationships/drawing" Target="../drawings/drawing26.xml"/><Relationship Id="rId6" Type="http://schemas.openxmlformats.org/officeDocument/2006/relationships/ctrlProp" Target="../ctrlProps/ctrlProp196.xml"/><Relationship Id="rId11" Type="http://schemas.openxmlformats.org/officeDocument/2006/relationships/ctrlProp" Target="../ctrlProps/ctrlProp201.xml"/><Relationship Id="rId5" Type="http://schemas.openxmlformats.org/officeDocument/2006/relationships/ctrlProp" Target="../ctrlProps/ctrlProp195.xml"/><Relationship Id="rId10" Type="http://schemas.openxmlformats.org/officeDocument/2006/relationships/ctrlProp" Target="../ctrlProps/ctrlProp200.xml"/><Relationship Id="rId4" Type="http://schemas.openxmlformats.org/officeDocument/2006/relationships/ctrlProp" Target="../ctrlProps/ctrlProp194.xml"/><Relationship Id="rId9" Type="http://schemas.openxmlformats.org/officeDocument/2006/relationships/ctrlProp" Target="../ctrlProps/ctrlProp199.xml"/></Relationships>
</file>

<file path=xl/worksheets/_rels/sheet34.xml.rels><?xml version="1.0" encoding="UTF-8" standalone="yes"?>
<Relationships xmlns="http://schemas.openxmlformats.org/package/2006/relationships"><Relationship Id="rId8" Type="http://schemas.openxmlformats.org/officeDocument/2006/relationships/ctrlProp" Target="../ctrlProps/ctrlProp209.xml"/><Relationship Id="rId13" Type="http://schemas.openxmlformats.org/officeDocument/2006/relationships/ctrlProp" Target="../ctrlProps/ctrlProp214.xml"/><Relationship Id="rId3" Type="http://schemas.openxmlformats.org/officeDocument/2006/relationships/ctrlProp" Target="../ctrlProps/ctrlProp204.xml"/><Relationship Id="rId7" Type="http://schemas.openxmlformats.org/officeDocument/2006/relationships/ctrlProp" Target="../ctrlProps/ctrlProp208.xml"/><Relationship Id="rId12" Type="http://schemas.openxmlformats.org/officeDocument/2006/relationships/ctrlProp" Target="../ctrlProps/ctrlProp213.xml"/><Relationship Id="rId2" Type="http://schemas.openxmlformats.org/officeDocument/2006/relationships/vmlDrawing" Target="../drawings/vmlDrawing20.vml"/><Relationship Id="rId1" Type="http://schemas.openxmlformats.org/officeDocument/2006/relationships/drawing" Target="../drawings/drawing27.xml"/><Relationship Id="rId6" Type="http://schemas.openxmlformats.org/officeDocument/2006/relationships/ctrlProp" Target="../ctrlProps/ctrlProp207.xml"/><Relationship Id="rId11" Type="http://schemas.openxmlformats.org/officeDocument/2006/relationships/ctrlProp" Target="../ctrlProps/ctrlProp212.xml"/><Relationship Id="rId5" Type="http://schemas.openxmlformats.org/officeDocument/2006/relationships/ctrlProp" Target="../ctrlProps/ctrlProp206.xml"/><Relationship Id="rId10" Type="http://schemas.openxmlformats.org/officeDocument/2006/relationships/ctrlProp" Target="../ctrlProps/ctrlProp211.xml"/><Relationship Id="rId4" Type="http://schemas.openxmlformats.org/officeDocument/2006/relationships/ctrlProp" Target="../ctrlProps/ctrlProp205.xml"/><Relationship Id="rId9" Type="http://schemas.openxmlformats.org/officeDocument/2006/relationships/ctrlProp" Target="../ctrlProps/ctrlProp210.xml"/></Relationships>
</file>

<file path=xl/worksheets/_rels/sheet35.xml.rels><?xml version="1.0" encoding="UTF-8" standalone="yes"?>
<Relationships xmlns="http://schemas.openxmlformats.org/package/2006/relationships"><Relationship Id="rId8" Type="http://schemas.openxmlformats.org/officeDocument/2006/relationships/ctrlProp" Target="../ctrlProps/ctrlProp220.xml"/><Relationship Id="rId13" Type="http://schemas.openxmlformats.org/officeDocument/2006/relationships/ctrlProp" Target="../ctrlProps/ctrlProp225.xml"/><Relationship Id="rId3" Type="http://schemas.openxmlformats.org/officeDocument/2006/relationships/ctrlProp" Target="../ctrlProps/ctrlProp215.xml"/><Relationship Id="rId7" Type="http://schemas.openxmlformats.org/officeDocument/2006/relationships/ctrlProp" Target="../ctrlProps/ctrlProp219.xml"/><Relationship Id="rId12" Type="http://schemas.openxmlformats.org/officeDocument/2006/relationships/ctrlProp" Target="../ctrlProps/ctrlProp224.xml"/><Relationship Id="rId2" Type="http://schemas.openxmlformats.org/officeDocument/2006/relationships/vmlDrawing" Target="../drawings/vmlDrawing21.vml"/><Relationship Id="rId1" Type="http://schemas.openxmlformats.org/officeDocument/2006/relationships/drawing" Target="../drawings/drawing28.xml"/><Relationship Id="rId6" Type="http://schemas.openxmlformats.org/officeDocument/2006/relationships/ctrlProp" Target="../ctrlProps/ctrlProp218.xml"/><Relationship Id="rId11" Type="http://schemas.openxmlformats.org/officeDocument/2006/relationships/ctrlProp" Target="../ctrlProps/ctrlProp223.xml"/><Relationship Id="rId5" Type="http://schemas.openxmlformats.org/officeDocument/2006/relationships/ctrlProp" Target="../ctrlProps/ctrlProp217.xml"/><Relationship Id="rId10" Type="http://schemas.openxmlformats.org/officeDocument/2006/relationships/ctrlProp" Target="../ctrlProps/ctrlProp222.xml"/><Relationship Id="rId4" Type="http://schemas.openxmlformats.org/officeDocument/2006/relationships/ctrlProp" Target="../ctrlProps/ctrlProp216.xml"/><Relationship Id="rId9" Type="http://schemas.openxmlformats.org/officeDocument/2006/relationships/ctrlProp" Target="../ctrlProps/ctrlProp221.xml"/></Relationships>
</file>

<file path=xl/worksheets/_rels/sheet36.xml.rels><?xml version="1.0" encoding="UTF-8" standalone="yes"?>
<Relationships xmlns="http://schemas.openxmlformats.org/package/2006/relationships"><Relationship Id="rId8" Type="http://schemas.openxmlformats.org/officeDocument/2006/relationships/ctrlProp" Target="../ctrlProps/ctrlProp231.xml"/><Relationship Id="rId13" Type="http://schemas.openxmlformats.org/officeDocument/2006/relationships/ctrlProp" Target="../ctrlProps/ctrlProp236.xml"/><Relationship Id="rId3" Type="http://schemas.openxmlformats.org/officeDocument/2006/relationships/ctrlProp" Target="../ctrlProps/ctrlProp226.xml"/><Relationship Id="rId7" Type="http://schemas.openxmlformats.org/officeDocument/2006/relationships/ctrlProp" Target="../ctrlProps/ctrlProp230.xml"/><Relationship Id="rId12" Type="http://schemas.openxmlformats.org/officeDocument/2006/relationships/ctrlProp" Target="../ctrlProps/ctrlProp235.xml"/><Relationship Id="rId2" Type="http://schemas.openxmlformats.org/officeDocument/2006/relationships/vmlDrawing" Target="../drawings/vmlDrawing22.vml"/><Relationship Id="rId1" Type="http://schemas.openxmlformats.org/officeDocument/2006/relationships/drawing" Target="../drawings/drawing29.xml"/><Relationship Id="rId6" Type="http://schemas.openxmlformats.org/officeDocument/2006/relationships/ctrlProp" Target="../ctrlProps/ctrlProp229.xml"/><Relationship Id="rId11" Type="http://schemas.openxmlformats.org/officeDocument/2006/relationships/ctrlProp" Target="../ctrlProps/ctrlProp234.xml"/><Relationship Id="rId5" Type="http://schemas.openxmlformats.org/officeDocument/2006/relationships/ctrlProp" Target="../ctrlProps/ctrlProp228.xml"/><Relationship Id="rId10" Type="http://schemas.openxmlformats.org/officeDocument/2006/relationships/ctrlProp" Target="../ctrlProps/ctrlProp233.xml"/><Relationship Id="rId4" Type="http://schemas.openxmlformats.org/officeDocument/2006/relationships/ctrlProp" Target="../ctrlProps/ctrlProp227.xml"/><Relationship Id="rId9" Type="http://schemas.openxmlformats.org/officeDocument/2006/relationships/ctrlProp" Target="../ctrlProps/ctrlProp232.xml"/></Relationships>
</file>

<file path=xl/worksheets/_rels/sheet37.xml.rels><?xml version="1.0" encoding="UTF-8" standalone="yes"?>
<Relationships xmlns="http://schemas.openxmlformats.org/package/2006/relationships"><Relationship Id="rId8" Type="http://schemas.openxmlformats.org/officeDocument/2006/relationships/ctrlProp" Target="../ctrlProps/ctrlProp242.xml"/><Relationship Id="rId13" Type="http://schemas.openxmlformats.org/officeDocument/2006/relationships/ctrlProp" Target="../ctrlProps/ctrlProp247.xml"/><Relationship Id="rId3" Type="http://schemas.openxmlformats.org/officeDocument/2006/relationships/ctrlProp" Target="../ctrlProps/ctrlProp237.xml"/><Relationship Id="rId7" Type="http://schemas.openxmlformats.org/officeDocument/2006/relationships/ctrlProp" Target="../ctrlProps/ctrlProp241.xml"/><Relationship Id="rId12" Type="http://schemas.openxmlformats.org/officeDocument/2006/relationships/ctrlProp" Target="../ctrlProps/ctrlProp246.xml"/><Relationship Id="rId2" Type="http://schemas.openxmlformats.org/officeDocument/2006/relationships/vmlDrawing" Target="../drawings/vmlDrawing23.vml"/><Relationship Id="rId1" Type="http://schemas.openxmlformats.org/officeDocument/2006/relationships/drawing" Target="../drawings/drawing30.xml"/><Relationship Id="rId6" Type="http://schemas.openxmlformats.org/officeDocument/2006/relationships/ctrlProp" Target="../ctrlProps/ctrlProp240.xml"/><Relationship Id="rId11" Type="http://schemas.openxmlformats.org/officeDocument/2006/relationships/ctrlProp" Target="../ctrlProps/ctrlProp245.xml"/><Relationship Id="rId5" Type="http://schemas.openxmlformats.org/officeDocument/2006/relationships/ctrlProp" Target="../ctrlProps/ctrlProp239.xml"/><Relationship Id="rId10" Type="http://schemas.openxmlformats.org/officeDocument/2006/relationships/ctrlProp" Target="../ctrlProps/ctrlProp244.xml"/><Relationship Id="rId4" Type="http://schemas.openxmlformats.org/officeDocument/2006/relationships/ctrlProp" Target="../ctrlProps/ctrlProp238.xml"/><Relationship Id="rId9" Type="http://schemas.openxmlformats.org/officeDocument/2006/relationships/ctrlProp" Target="../ctrlProps/ctrlProp243.xml"/></Relationships>
</file>

<file path=xl/worksheets/_rels/sheet38.xml.rels><?xml version="1.0" encoding="UTF-8" standalone="yes"?>
<Relationships xmlns="http://schemas.openxmlformats.org/package/2006/relationships"><Relationship Id="rId8" Type="http://schemas.openxmlformats.org/officeDocument/2006/relationships/ctrlProp" Target="../ctrlProps/ctrlProp253.xml"/><Relationship Id="rId13" Type="http://schemas.openxmlformats.org/officeDocument/2006/relationships/ctrlProp" Target="../ctrlProps/ctrlProp258.xml"/><Relationship Id="rId3" Type="http://schemas.openxmlformats.org/officeDocument/2006/relationships/ctrlProp" Target="../ctrlProps/ctrlProp248.xml"/><Relationship Id="rId7" Type="http://schemas.openxmlformats.org/officeDocument/2006/relationships/ctrlProp" Target="../ctrlProps/ctrlProp252.xml"/><Relationship Id="rId12" Type="http://schemas.openxmlformats.org/officeDocument/2006/relationships/ctrlProp" Target="../ctrlProps/ctrlProp257.xml"/><Relationship Id="rId2" Type="http://schemas.openxmlformats.org/officeDocument/2006/relationships/vmlDrawing" Target="../drawings/vmlDrawing24.vml"/><Relationship Id="rId1" Type="http://schemas.openxmlformats.org/officeDocument/2006/relationships/drawing" Target="../drawings/drawing31.xml"/><Relationship Id="rId6" Type="http://schemas.openxmlformats.org/officeDocument/2006/relationships/ctrlProp" Target="../ctrlProps/ctrlProp251.xml"/><Relationship Id="rId11" Type="http://schemas.openxmlformats.org/officeDocument/2006/relationships/ctrlProp" Target="../ctrlProps/ctrlProp256.xml"/><Relationship Id="rId5" Type="http://schemas.openxmlformats.org/officeDocument/2006/relationships/ctrlProp" Target="../ctrlProps/ctrlProp250.xml"/><Relationship Id="rId10" Type="http://schemas.openxmlformats.org/officeDocument/2006/relationships/ctrlProp" Target="../ctrlProps/ctrlProp255.xml"/><Relationship Id="rId4" Type="http://schemas.openxmlformats.org/officeDocument/2006/relationships/ctrlProp" Target="../ctrlProps/ctrlProp249.xml"/><Relationship Id="rId9" Type="http://schemas.openxmlformats.org/officeDocument/2006/relationships/ctrlProp" Target="../ctrlProps/ctrlProp254.xml"/></Relationships>
</file>

<file path=xl/worksheets/_rels/sheet39.xml.rels><?xml version="1.0" encoding="UTF-8" standalone="yes"?>
<Relationships xmlns="http://schemas.openxmlformats.org/package/2006/relationships"><Relationship Id="rId8" Type="http://schemas.openxmlformats.org/officeDocument/2006/relationships/ctrlProp" Target="../ctrlProps/ctrlProp264.xml"/><Relationship Id="rId13" Type="http://schemas.openxmlformats.org/officeDocument/2006/relationships/ctrlProp" Target="../ctrlProps/ctrlProp269.xml"/><Relationship Id="rId3" Type="http://schemas.openxmlformats.org/officeDocument/2006/relationships/ctrlProp" Target="../ctrlProps/ctrlProp259.xml"/><Relationship Id="rId7" Type="http://schemas.openxmlformats.org/officeDocument/2006/relationships/ctrlProp" Target="../ctrlProps/ctrlProp263.xml"/><Relationship Id="rId12" Type="http://schemas.openxmlformats.org/officeDocument/2006/relationships/ctrlProp" Target="../ctrlProps/ctrlProp268.xml"/><Relationship Id="rId2" Type="http://schemas.openxmlformats.org/officeDocument/2006/relationships/vmlDrawing" Target="../drawings/vmlDrawing25.vml"/><Relationship Id="rId1" Type="http://schemas.openxmlformats.org/officeDocument/2006/relationships/drawing" Target="../drawings/drawing32.xml"/><Relationship Id="rId6" Type="http://schemas.openxmlformats.org/officeDocument/2006/relationships/ctrlProp" Target="../ctrlProps/ctrlProp262.xml"/><Relationship Id="rId11" Type="http://schemas.openxmlformats.org/officeDocument/2006/relationships/ctrlProp" Target="../ctrlProps/ctrlProp267.xml"/><Relationship Id="rId5" Type="http://schemas.openxmlformats.org/officeDocument/2006/relationships/ctrlProp" Target="../ctrlProps/ctrlProp261.xml"/><Relationship Id="rId10" Type="http://schemas.openxmlformats.org/officeDocument/2006/relationships/ctrlProp" Target="../ctrlProps/ctrlProp266.xml"/><Relationship Id="rId4" Type="http://schemas.openxmlformats.org/officeDocument/2006/relationships/ctrlProp" Target="../ctrlProps/ctrlProp260.xml"/><Relationship Id="rId9" Type="http://schemas.openxmlformats.org/officeDocument/2006/relationships/ctrlProp" Target="../ctrlProps/ctrlProp265.xml"/></Relationships>
</file>

<file path=xl/worksheets/_rels/sheet40.xml.rels><?xml version="1.0" encoding="UTF-8" standalone="yes"?>
<Relationships xmlns="http://schemas.openxmlformats.org/package/2006/relationships"><Relationship Id="rId8" Type="http://schemas.openxmlformats.org/officeDocument/2006/relationships/ctrlProp" Target="../ctrlProps/ctrlProp275.xml"/><Relationship Id="rId13" Type="http://schemas.openxmlformats.org/officeDocument/2006/relationships/ctrlProp" Target="../ctrlProps/ctrlProp280.xml"/><Relationship Id="rId3" Type="http://schemas.openxmlformats.org/officeDocument/2006/relationships/ctrlProp" Target="../ctrlProps/ctrlProp270.xml"/><Relationship Id="rId7" Type="http://schemas.openxmlformats.org/officeDocument/2006/relationships/ctrlProp" Target="../ctrlProps/ctrlProp274.xml"/><Relationship Id="rId12" Type="http://schemas.openxmlformats.org/officeDocument/2006/relationships/ctrlProp" Target="../ctrlProps/ctrlProp279.xml"/><Relationship Id="rId2" Type="http://schemas.openxmlformats.org/officeDocument/2006/relationships/vmlDrawing" Target="../drawings/vmlDrawing26.vml"/><Relationship Id="rId1" Type="http://schemas.openxmlformats.org/officeDocument/2006/relationships/drawing" Target="../drawings/drawing33.xml"/><Relationship Id="rId6" Type="http://schemas.openxmlformats.org/officeDocument/2006/relationships/ctrlProp" Target="../ctrlProps/ctrlProp273.xml"/><Relationship Id="rId11" Type="http://schemas.openxmlformats.org/officeDocument/2006/relationships/ctrlProp" Target="../ctrlProps/ctrlProp278.xml"/><Relationship Id="rId5" Type="http://schemas.openxmlformats.org/officeDocument/2006/relationships/ctrlProp" Target="../ctrlProps/ctrlProp272.xml"/><Relationship Id="rId10" Type="http://schemas.openxmlformats.org/officeDocument/2006/relationships/ctrlProp" Target="../ctrlProps/ctrlProp277.xml"/><Relationship Id="rId4" Type="http://schemas.openxmlformats.org/officeDocument/2006/relationships/ctrlProp" Target="../ctrlProps/ctrlProp271.xml"/><Relationship Id="rId9" Type="http://schemas.openxmlformats.org/officeDocument/2006/relationships/ctrlProp" Target="../ctrlProps/ctrlProp276.xml"/></Relationships>
</file>

<file path=xl/worksheets/_rels/sheet41.xml.rels><?xml version="1.0" encoding="UTF-8" standalone="yes"?>
<Relationships xmlns="http://schemas.openxmlformats.org/package/2006/relationships"><Relationship Id="rId8" Type="http://schemas.openxmlformats.org/officeDocument/2006/relationships/ctrlProp" Target="../ctrlProps/ctrlProp286.xml"/><Relationship Id="rId13" Type="http://schemas.openxmlformats.org/officeDocument/2006/relationships/ctrlProp" Target="../ctrlProps/ctrlProp291.xml"/><Relationship Id="rId3" Type="http://schemas.openxmlformats.org/officeDocument/2006/relationships/ctrlProp" Target="../ctrlProps/ctrlProp281.xml"/><Relationship Id="rId7" Type="http://schemas.openxmlformats.org/officeDocument/2006/relationships/ctrlProp" Target="../ctrlProps/ctrlProp285.xml"/><Relationship Id="rId12" Type="http://schemas.openxmlformats.org/officeDocument/2006/relationships/ctrlProp" Target="../ctrlProps/ctrlProp290.xml"/><Relationship Id="rId2" Type="http://schemas.openxmlformats.org/officeDocument/2006/relationships/vmlDrawing" Target="../drawings/vmlDrawing27.vml"/><Relationship Id="rId1" Type="http://schemas.openxmlformats.org/officeDocument/2006/relationships/drawing" Target="../drawings/drawing34.xml"/><Relationship Id="rId6" Type="http://schemas.openxmlformats.org/officeDocument/2006/relationships/ctrlProp" Target="../ctrlProps/ctrlProp284.xml"/><Relationship Id="rId11" Type="http://schemas.openxmlformats.org/officeDocument/2006/relationships/ctrlProp" Target="../ctrlProps/ctrlProp289.xml"/><Relationship Id="rId5" Type="http://schemas.openxmlformats.org/officeDocument/2006/relationships/ctrlProp" Target="../ctrlProps/ctrlProp283.xml"/><Relationship Id="rId10" Type="http://schemas.openxmlformats.org/officeDocument/2006/relationships/ctrlProp" Target="../ctrlProps/ctrlProp288.xml"/><Relationship Id="rId4" Type="http://schemas.openxmlformats.org/officeDocument/2006/relationships/ctrlProp" Target="../ctrlProps/ctrlProp282.xml"/><Relationship Id="rId9" Type="http://schemas.openxmlformats.org/officeDocument/2006/relationships/ctrlProp" Target="../ctrlProps/ctrlProp287.xml"/></Relationships>
</file>

<file path=xl/worksheets/_rels/sheet42.xml.rels><?xml version="1.0" encoding="UTF-8" standalone="yes"?>
<Relationships xmlns="http://schemas.openxmlformats.org/package/2006/relationships"><Relationship Id="rId8" Type="http://schemas.openxmlformats.org/officeDocument/2006/relationships/ctrlProp" Target="../ctrlProps/ctrlProp297.xml"/><Relationship Id="rId13" Type="http://schemas.openxmlformats.org/officeDocument/2006/relationships/ctrlProp" Target="../ctrlProps/ctrlProp302.xml"/><Relationship Id="rId3" Type="http://schemas.openxmlformats.org/officeDocument/2006/relationships/ctrlProp" Target="../ctrlProps/ctrlProp292.xml"/><Relationship Id="rId7" Type="http://schemas.openxmlformats.org/officeDocument/2006/relationships/ctrlProp" Target="../ctrlProps/ctrlProp296.xml"/><Relationship Id="rId12" Type="http://schemas.openxmlformats.org/officeDocument/2006/relationships/ctrlProp" Target="../ctrlProps/ctrlProp301.xml"/><Relationship Id="rId2" Type="http://schemas.openxmlformats.org/officeDocument/2006/relationships/vmlDrawing" Target="../drawings/vmlDrawing28.vml"/><Relationship Id="rId1" Type="http://schemas.openxmlformats.org/officeDocument/2006/relationships/drawing" Target="../drawings/drawing35.xml"/><Relationship Id="rId6" Type="http://schemas.openxmlformats.org/officeDocument/2006/relationships/ctrlProp" Target="../ctrlProps/ctrlProp295.xml"/><Relationship Id="rId11" Type="http://schemas.openxmlformats.org/officeDocument/2006/relationships/ctrlProp" Target="../ctrlProps/ctrlProp300.xml"/><Relationship Id="rId5" Type="http://schemas.openxmlformats.org/officeDocument/2006/relationships/ctrlProp" Target="../ctrlProps/ctrlProp294.xml"/><Relationship Id="rId10" Type="http://schemas.openxmlformats.org/officeDocument/2006/relationships/ctrlProp" Target="../ctrlProps/ctrlProp299.xml"/><Relationship Id="rId4" Type="http://schemas.openxmlformats.org/officeDocument/2006/relationships/ctrlProp" Target="../ctrlProps/ctrlProp293.xml"/><Relationship Id="rId9" Type="http://schemas.openxmlformats.org/officeDocument/2006/relationships/ctrlProp" Target="../ctrlProps/ctrlProp298.xml"/></Relationships>
</file>

<file path=xl/worksheets/_rels/sheet43.xml.rels><?xml version="1.0" encoding="UTF-8" standalone="yes"?>
<Relationships xmlns="http://schemas.openxmlformats.org/package/2006/relationships"><Relationship Id="rId8" Type="http://schemas.openxmlformats.org/officeDocument/2006/relationships/ctrlProp" Target="../ctrlProps/ctrlProp308.xml"/><Relationship Id="rId13" Type="http://schemas.openxmlformats.org/officeDocument/2006/relationships/ctrlProp" Target="../ctrlProps/ctrlProp313.xml"/><Relationship Id="rId3" Type="http://schemas.openxmlformats.org/officeDocument/2006/relationships/ctrlProp" Target="../ctrlProps/ctrlProp303.xml"/><Relationship Id="rId7" Type="http://schemas.openxmlformats.org/officeDocument/2006/relationships/ctrlProp" Target="../ctrlProps/ctrlProp307.xml"/><Relationship Id="rId12" Type="http://schemas.openxmlformats.org/officeDocument/2006/relationships/ctrlProp" Target="../ctrlProps/ctrlProp312.xml"/><Relationship Id="rId2" Type="http://schemas.openxmlformats.org/officeDocument/2006/relationships/vmlDrawing" Target="../drawings/vmlDrawing29.vml"/><Relationship Id="rId1" Type="http://schemas.openxmlformats.org/officeDocument/2006/relationships/drawing" Target="../drawings/drawing36.xml"/><Relationship Id="rId6" Type="http://schemas.openxmlformats.org/officeDocument/2006/relationships/ctrlProp" Target="../ctrlProps/ctrlProp306.xml"/><Relationship Id="rId11" Type="http://schemas.openxmlformats.org/officeDocument/2006/relationships/ctrlProp" Target="../ctrlProps/ctrlProp311.xml"/><Relationship Id="rId5" Type="http://schemas.openxmlformats.org/officeDocument/2006/relationships/ctrlProp" Target="../ctrlProps/ctrlProp305.xml"/><Relationship Id="rId10" Type="http://schemas.openxmlformats.org/officeDocument/2006/relationships/ctrlProp" Target="../ctrlProps/ctrlProp310.xml"/><Relationship Id="rId4" Type="http://schemas.openxmlformats.org/officeDocument/2006/relationships/ctrlProp" Target="../ctrlProps/ctrlProp304.xml"/><Relationship Id="rId9" Type="http://schemas.openxmlformats.org/officeDocument/2006/relationships/ctrlProp" Target="../ctrlProps/ctrlProp309.xml"/></Relationships>
</file>

<file path=xl/worksheets/_rels/sheet44.xml.rels><?xml version="1.0" encoding="UTF-8" standalone="yes"?>
<Relationships xmlns="http://schemas.openxmlformats.org/package/2006/relationships"><Relationship Id="rId8" Type="http://schemas.openxmlformats.org/officeDocument/2006/relationships/ctrlProp" Target="../ctrlProps/ctrlProp319.xml"/><Relationship Id="rId13" Type="http://schemas.openxmlformats.org/officeDocument/2006/relationships/ctrlProp" Target="../ctrlProps/ctrlProp324.xml"/><Relationship Id="rId3" Type="http://schemas.openxmlformats.org/officeDocument/2006/relationships/ctrlProp" Target="../ctrlProps/ctrlProp314.xml"/><Relationship Id="rId7" Type="http://schemas.openxmlformats.org/officeDocument/2006/relationships/ctrlProp" Target="../ctrlProps/ctrlProp318.xml"/><Relationship Id="rId12" Type="http://schemas.openxmlformats.org/officeDocument/2006/relationships/ctrlProp" Target="../ctrlProps/ctrlProp323.xml"/><Relationship Id="rId2" Type="http://schemas.openxmlformats.org/officeDocument/2006/relationships/vmlDrawing" Target="../drawings/vmlDrawing30.vml"/><Relationship Id="rId1" Type="http://schemas.openxmlformats.org/officeDocument/2006/relationships/drawing" Target="../drawings/drawing37.xml"/><Relationship Id="rId6" Type="http://schemas.openxmlformats.org/officeDocument/2006/relationships/ctrlProp" Target="../ctrlProps/ctrlProp317.xml"/><Relationship Id="rId11" Type="http://schemas.openxmlformats.org/officeDocument/2006/relationships/ctrlProp" Target="../ctrlProps/ctrlProp322.xml"/><Relationship Id="rId5" Type="http://schemas.openxmlformats.org/officeDocument/2006/relationships/ctrlProp" Target="../ctrlProps/ctrlProp316.xml"/><Relationship Id="rId10" Type="http://schemas.openxmlformats.org/officeDocument/2006/relationships/ctrlProp" Target="../ctrlProps/ctrlProp321.xml"/><Relationship Id="rId4" Type="http://schemas.openxmlformats.org/officeDocument/2006/relationships/ctrlProp" Target="../ctrlProps/ctrlProp315.xml"/><Relationship Id="rId9" Type="http://schemas.openxmlformats.org/officeDocument/2006/relationships/ctrlProp" Target="../ctrlProps/ctrlProp320.xml"/></Relationships>
</file>

<file path=xl/worksheets/_rels/sheet45.xml.rels><?xml version="1.0" encoding="UTF-8" standalone="yes"?>
<Relationships xmlns="http://schemas.openxmlformats.org/package/2006/relationships"><Relationship Id="rId8" Type="http://schemas.openxmlformats.org/officeDocument/2006/relationships/ctrlProp" Target="../ctrlProps/ctrlProp330.xml"/><Relationship Id="rId13" Type="http://schemas.openxmlformats.org/officeDocument/2006/relationships/ctrlProp" Target="../ctrlProps/ctrlProp335.xml"/><Relationship Id="rId3" Type="http://schemas.openxmlformats.org/officeDocument/2006/relationships/ctrlProp" Target="../ctrlProps/ctrlProp325.xml"/><Relationship Id="rId7" Type="http://schemas.openxmlformats.org/officeDocument/2006/relationships/ctrlProp" Target="../ctrlProps/ctrlProp329.xml"/><Relationship Id="rId12" Type="http://schemas.openxmlformats.org/officeDocument/2006/relationships/ctrlProp" Target="../ctrlProps/ctrlProp334.xml"/><Relationship Id="rId2" Type="http://schemas.openxmlformats.org/officeDocument/2006/relationships/vmlDrawing" Target="../drawings/vmlDrawing31.vml"/><Relationship Id="rId1" Type="http://schemas.openxmlformats.org/officeDocument/2006/relationships/drawing" Target="../drawings/drawing38.xml"/><Relationship Id="rId6" Type="http://schemas.openxmlformats.org/officeDocument/2006/relationships/ctrlProp" Target="../ctrlProps/ctrlProp328.xml"/><Relationship Id="rId11" Type="http://schemas.openxmlformats.org/officeDocument/2006/relationships/ctrlProp" Target="../ctrlProps/ctrlProp333.xml"/><Relationship Id="rId5" Type="http://schemas.openxmlformats.org/officeDocument/2006/relationships/ctrlProp" Target="../ctrlProps/ctrlProp327.xml"/><Relationship Id="rId10" Type="http://schemas.openxmlformats.org/officeDocument/2006/relationships/ctrlProp" Target="../ctrlProps/ctrlProp332.xml"/><Relationship Id="rId4" Type="http://schemas.openxmlformats.org/officeDocument/2006/relationships/ctrlProp" Target="../ctrlProps/ctrlProp326.xml"/><Relationship Id="rId9" Type="http://schemas.openxmlformats.org/officeDocument/2006/relationships/ctrlProp" Target="../ctrlProps/ctrlProp3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H126"/>
  <sheetViews>
    <sheetView workbookViewId="0">
      <selection activeCell="J21" sqref="J21"/>
    </sheetView>
  </sheetViews>
  <sheetFormatPr defaultColWidth="8.77734375" defaultRowHeight="14.4" x14ac:dyDescent="0.3"/>
  <cols>
    <col min="7" max="7" width="21.77734375" bestFit="1" customWidth="1"/>
  </cols>
  <sheetData>
    <row r="1" spans="1:8" x14ac:dyDescent="0.3">
      <c r="A1" s="69"/>
      <c r="B1" s="70" t="s">
        <v>597</v>
      </c>
      <c r="C1" s="71"/>
      <c r="D1" s="18">
        <v>41.045999999999999</v>
      </c>
      <c r="E1" s="72"/>
      <c r="F1" s="72"/>
      <c r="G1" s="117"/>
      <c r="H1" s="117"/>
    </row>
    <row r="2" spans="1:8" x14ac:dyDescent="0.3">
      <c r="A2" s="69"/>
      <c r="B2" s="70" t="s">
        <v>471</v>
      </c>
      <c r="C2" s="71" t="s">
        <v>472</v>
      </c>
      <c r="D2" s="18" t="s">
        <v>473</v>
      </c>
      <c r="E2" s="72" t="s">
        <v>474</v>
      </c>
      <c r="F2" s="72" t="s">
        <v>475</v>
      </c>
      <c r="G2" s="117"/>
      <c r="H2" s="117"/>
    </row>
    <row r="3" spans="1:8" x14ac:dyDescent="0.3">
      <c r="A3" s="73" t="s">
        <v>476</v>
      </c>
      <c r="B3" s="74">
        <v>-4.2</v>
      </c>
      <c r="C3" s="75">
        <v>2668</v>
      </c>
      <c r="D3" s="76">
        <f>SUM(C3/$D$1)</f>
        <v>65.00024362909906</v>
      </c>
      <c r="E3" s="72">
        <f>SUM(C3*95%)</f>
        <v>2534.6</v>
      </c>
      <c r="F3" s="72">
        <f>SUM(E3/41.046)</f>
        <v>61.750231447644104</v>
      </c>
      <c r="G3" s="18" t="s">
        <v>69</v>
      </c>
      <c r="H3" s="18">
        <v>8.5</v>
      </c>
    </row>
    <row r="4" spans="1:8" x14ac:dyDescent="0.3">
      <c r="A4" s="73" t="s">
        <v>477</v>
      </c>
      <c r="B4" s="74">
        <v>-2</v>
      </c>
      <c r="C4" s="75">
        <v>2033</v>
      </c>
      <c r="D4" s="76">
        <f t="shared" ref="D4:D68" si="0">SUM(C4/$D$1)</f>
        <v>49.529795838814991</v>
      </c>
      <c r="E4" s="72">
        <f t="shared" ref="E4:E68" si="1">SUM(C4*95%)</f>
        <v>1931.35</v>
      </c>
      <c r="F4" s="72">
        <f t="shared" ref="F4:F68" si="2">SUM(E4/41.046)</f>
        <v>47.053306046874241</v>
      </c>
      <c r="G4" s="18" t="s">
        <v>1013</v>
      </c>
      <c r="H4" s="18">
        <v>11.3</v>
      </c>
    </row>
    <row r="5" spans="1:8" x14ac:dyDescent="0.3">
      <c r="A5" s="73" t="s">
        <v>478</v>
      </c>
      <c r="B5" s="74">
        <v>-3.4</v>
      </c>
      <c r="C5" s="75">
        <v>2425</v>
      </c>
      <c r="D5" s="76">
        <f t="shared" si="0"/>
        <v>59.080056521950979</v>
      </c>
      <c r="E5" s="72">
        <f t="shared" si="1"/>
        <v>2303.75</v>
      </c>
      <c r="F5" s="72">
        <f t="shared" si="2"/>
        <v>56.126053695853436</v>
      </c>
      <c r="G5" s="18" t="s">
        <v>60</v>
      </c>
      <c r="H5" s="18">
        <v>9.8000000000000007</v>
      </c>
    </row>
    <row r="6" spans="1:8" x14ac:dyDescent="0.3">
      <c r="A6" s="73" t="s">
        <v>479</v>
      </c>
      <c r="B6" s="74">
        <v>-1.7</v>
      </c>
      <c r="C6" s="75">
        <v>1835</v>
      </c>
      <c r="D6" s="76">
        <f t="shared" si="0"/>
        <v>44.705939677435076</v>
      </c>
      <c r="E6" s="72">
        <f t="shared" si="1"/>
        <v>1743.25</v>
      </c>
      <c r="F6" s="72">
        <f t="shared" si="2"/>
        <v>42.47064269356332</v>
      </c>
      <c r="G6" s="18" t="s">
        <v>59</v>
      </c>
      <c r="H6" s="18">
        <v>10.6</v>
      </c>
    </row>
    <row r="7" spans="1:8" x14ac:dyDescent="0.3">
      <c r="A7" s="73" t="s">
        <v>480</v>
      </c>
      <c r="B7" s="74">
        <v>-2.2000000000000002</v>
      </c>
      <c r="C7" s="75">
        <v>2228</v>
      </c>
      <c r="D7" s="76">
        <f t="shared" si="0"/>
        <v>54.280563270477025</v>
      </c>
      <c r="E7" s="72">
        <f t="shared" si="1"/>
        <v>2116.6</v>
      </c>
      <c r="F7" s="72">
        <f t="shared" si="2"/>
        <v>51.566535106953175</v>
      </c>
      <c r="G7" s="18" t="s">
        <v>61</v>
      </c>
      <c r="H7" s="18">
        <v>10</v>
      </c>
    </row>
    <row r="8" spans="1:8" x14ac:dyDescent="0.3">
      <c r="A8" s="73" t="s">
        <v>481</v>
      </c>
      <c r="B8" s="74">
        <v>-2.5</v>
      </c>
      <c r="C8" s="75">
        <v>2307</v>
      </c>
      <c r="D8" s="76">
        <f t="shared" si="0"/>
        <v>56.2052331530478</v>
      </c>
      <c r="E8" s="72">
        <f t="shared" si="1"/>
        <v>2191.65</v>
      </c>
      <c r="F8" s="72">
        <f t="shared" si="2"/>
        <v>53.39497149539541</v>
      </c>
      <c r="G8" s="18" t="s">
        <v>65</v>
      </c>
      <c r="H8" s="18">
        <v>10</v>
      </c>
    </row>
    <row r="9" spans="1:8" x14ac:dyDescent="0.3">
      <c r="A9" s="73" t="s">
        <v>482</v>
      </c>
      <c r="B9" s="74">
        <v>-1.5</v>
      </c>
      <c r="C9" s="75">
        <v>2224</v>
      </c>
      <c r="D9" s="76">
        <f t="shared" si="0"/>
        <v>54.18311163085319</v>
      </c>
      <c r="E9" s="72">
        <f t="shared" si="1"/>
        <v>2112.7999999999997</v>
      </c>
      <c r="F9" s="72">
        <f t="shared" si="2"/>
        <v>51.473956049310523</v>
      </c>
      <c r="G9" s="18" t="s">
        <v>57</v>
      </c>
      <c r="H9" s="18">
        <v>10.4</v>
      </c>
    </row>
    <row r="10" spans="1:8" x14ac:dyDescent="0.3">
      <c r="A10" s="73" t="s">
        <v>483</v>
      </c>
      <c r="B10" s="74">
        <v>-2.2000000000000002</v>
      </c>
      <c r="C10" s="75">
        <v>2228</v>
      </c>
      <c r="D10" s="76">
        <f t="shared" si="0"/>
        <v>54.280563270477025</v>
      </c>
      <c r="E10" s="72">
        <f t="shared" si="1"/>
        <v>2116.6</v>
      </c>
      <c r="F10" s="72">
        <f t="shared" si="2"/>
        <v>51.566535106953175</v>
      </c>
      <c r="G10" s="18" t="s">
        <v>61</v>
      </c>
      <c r="H10" s="18">
        <v>10</v>
      </c>
    </row>
    <row r="11" spans="1:8" x14ac:dyDescent="0.3">
      <c r="A11" s="73" t="s">
        <v>484</v>
      </c>
      <c r="B11" s="74">
        <v>-2.1</v>
      </c>
      <c r="C11" s="75">
        <v>2224</v>
      </c>
      <c r="D11" s="76">
        <f t="shared" si="0"/>
        <v>54.18311163085319</v>
      </c>
      <c r="E11" s="72">
        <f t="shared" si="1"/>
        <v>2112.7999999999997</v>
      </c>
      <c r="F11" s="72">
        <f t="shared" si="2"/>
        <v>51.473956049310523</v>
      </c>
      <c r="G11" s="18" t="s">
        <v>57</v>
      </c>
      <c r="H11" s="18">
        <v>10.4</v>
      </c>
    </row>
    <row r="12" spans="1:8" x14ac:dyDescent="0.3">
      <c r="A12" s="73" t="s">
        <v>485</v>
      </c>
      <c r="B12" s="74">
        <v>-3.2</v>
      </c>
      <c r="C12" s="75">
        <v>2255</v>
      </c>
      <c r="D12" s="76">
        <f t="shared" si="0"/>
        <v>54.938361837937926</v>
      </c>
      <c r="E12" s="72">
        <f t="shared" si="1"/>
        <v>2142.25</v>
      </c>
      <c r="F12" s="72">
        <f t="shared" si="2"/>
        <v>52.191443746041031</v>
      </c>
      <c r="G12" s="18" t="s">
        <v>56</v>
      </c>
      <c r="H12" s="18">
        <v>10.199999999999999</v>
      </c>
    </row>
    <row r="13" spans="1:8" x14ac:dyDescent="0.3">
      <c r="A13" s="73" t="s">
        <v>486</v>
      </c>
      <c r="B13" s="74">
        <v>-1.7</v>
      </c>
      <c r="C13" s="75">
        <v>1835</v>
      </c>
      <c r="D13" s="76">
        <f t="shared" si="0"/>
        <v>44.705939677435076</v>
      </c>
      <c r="E13" s="72">
        <f t="shared" si="1"/>
        <v>1743.25</v>
      </c>
      <c r="F13" s="72">
        <f t="shared" si="2"/>
        <v>42.47064269356332</v>
      </c>
      <c r="G13" s="18" t="s">
        <v>59</v>
      </c>
      <c r="H13" s="18">
        <v>10.6</v>
      </c>
    </row>
    <row r="14" spans="1:8" x14ac:dyDescent="0.3">
      <c r="A14" s="73" t="s">
        <v>487</v>
      </c>
      <c r="B14" s="74">
        <v>-1.2</v>
      </c>
      <c r="C14" s="75">
        <v>2360</v>
      </c>
      <c r="D14" s="76">
        <f t="shared" si="0"/>
        <v>57.496467378063635</v>
      </c>
      <c r="E14" s="72">
        <f t="shared" si="1"/>
        <v>2242</v>
      </c>
      <c r="F14" s="72">
        <f t="shared" si="2"/>
        <v>54.621644009160455</v>
      </c>
      <c r="G14" s="18" t="s">
        <v>1071</v>
      </c>
      <c r="H14" s="18">
        <v>9.4</v>
      </c>
    </row>
    <row r="15" spans="1:8" x14ac:dyDescent="0.3">
      <c r="A15" s="73" t="s">
        <v>488</v>
      </c>
      <c r="B15" s="74">
        <v>-3.7</v>
      </c>
      <c r="C15" s="75">
        <v>2388</v>
      </c>
      <c r="D15" s="76">
        <f t="shared" si="0"/>
        <v>58.178628855430496</v>
      </c>
      <c r="E15" s="72">
        <f t="shared" si="1"/>
        <v>2268.6</v>
      </c>
      <c r="F15" s="72">
        <f t="shared" si="2"/>
        <v>55.269697412658964</v>
      </c>
      <c r="G15" s="18" t="s">
        <v>62</v>
      </c>
      <c r="H15" s="18">
        <v>9.4</v>
      </c>
    </row>
    <row r="16" spans="1:8" x14ac:dyDescent="0.3">
      <c r="A16" s="73" t="s">
        <v>489</v>
      </c>
      <c r="B16" s="74">
        <v>-2.5</v>
      </c>
      <c r="C16" s="75">
        <v>2033</v>
      </c>
      <c r="D16" s="76">
        <f t="shared" si="0"/>
        <v>49.529795838814991</v>
      </c>
      <c r="E16" s="72">
        <f t="shared" si="1"/>
        <v>1931.35</v>
      </c>
      <c r="F16" s="72">
        <f t="shared" si="2"/>
        <v>47.053306046874241</v>
      </c>
      <c r="G16" s="18" t="s">
        <v>1013</v>
      </c>
      <c r="H16" s="18">
        <v>11.3</v>
      </c>
    </row>
    <row r="17" spans="1:8" x14ac:dyDescent="0.3">
      <c r="A17" s="73" t="s">
        <v>490</v>
      </c>
      <c r="B17" s="74">
        <v>-1.6</v>
      </c>
      <c r="C17" s="75">
        <v>1835</v>
      </c>
      <c r="D17" s="76">
        <f t="shared" si="0"/>
        <v>44.705939677435076</v>
      </c>
      <c r="E17" s="72">
        <f t="shared" si="1"/>
        <v>1743.25</v>
      </c>
      <c r="F17" s="72">
        <f t="shared" si="2"/>
        <v>42.47064269356332</v>
      </c>
      <c r="G17" s="18" t="s">
        <v>59</v>
      </c>
      <c r="H17" s="18">
        <v>10.6</v>
      </c>
    </row>
    <row r="18" spans="1:8" x14ac:dyDescent="0.3">
      <c r="A18" s="73" t="s">
        <v>491</v>
      </c>
      <c r="B18" s="74">
        <v>-2.2000000000000002</v>
      </c>
      <c r="C18" s="75">
        <v>2228</v>
      </c>
      <c r="D18" s="76">
        <f t="shared" si="0"/>
        <v>54.280563270477025</v>
      </c>
      <c r="E18" s="72">
        <f t="shared" si="1"/>
        <v>2116.6</v>
      </c>
      <c r="F18" s="72">
        <f t="shared" si="2"/>
        <v>51.566535106953175</v>
      </c>
      <c r="G18" s="18" t="s">
        <v>61</v>
      </c>
      <c r="H18" s="18">
        <v>10</v>
      </c>
    </row>
    <row r="19" spans="1:8" x14ac:dyDescent="0.3">
      <c r="A19" s="73" t="s">
        <v>492</v>
      </c>
      <c r="B19" s="74">
        <v>-2.2999999999999998</v>
      </c>
      <c r="C19" s="75">
        <v>2033</v>
      </c>
      <c r="D19" s="76">
        <f t="shared" si="0"/>
        <v>49.529795838814991</v>
      </c>
      <c r="E19" s="72">
        <f t="shared" si="1"/>
        <v>1931.35</v>
      </c>
      <c r="F19" s="72">
        <f t="shared" si="2"/>
        <v>47.053306046874241</v>
      </c>
      <c r="G19" s="18" t="s">
        <v>1013</v>
      </c>
      <c r="H19" s="18">
        <v>11.3</v>
      </c>
    </row>
    <row r="20" spans="1:8" x14ac:dyDescent="0.3">
      <c r="A20" s="73" t="s">
        <v>493</v>
      </c>
      <c r="B20" s="74">
        <v>-2.2999999999999998</v>
      </c>
      <c r="C20" s="75">
        <v>2254</v>
      </c>
      <c r="D20" s="76">
        <f t="shared" si="0"/>
        <v>54.913998928031965</v>
      </c>
      <c r="E20" s="72">
        <f t="shared" si="1"/>
        <v>2141.2999999999997</v>
      </c>
      <c r="F20" s="72">
        <f t="shared" si="2"/>
        <v>52.168298981630358</v>
      </c>
      <c r="G20" s="18" t="s">
        <v>66</v>
      </c>
      <c r="H20" s="18">
        <v>10</v>
      </c>
    </row>
    <row r="21" spans="1:8" x14ac:dyDescent="0.3">
      <c r="A21" s="73" t="s">
        <v>494</v>
      </c>
      <c r="B21" s="74">
        <v>-2</v>
      </c>
      <c r="C21" s="75">
        <v>2224</v>
      </c>
      <c r="D21" s="76">
        <f t="shared" si="0"/>
        <v>54.18311163085319</v>
      </c>
      <c r="E21" s="72">
        <f t="shared" si="1"/>
        <v>2112.7999999999997</v>
      </c>
      <c r="F21" s="72">
        <f t="shared" si="2"/>
        <v>51.473956049310523</v>
      </c>
      <c r="G21" s="18" t="s">
        <v>57</v>
      </c>
      <c r="H21" s="18">
        <v>10.4</v>
      </c>
    </row>
    <row r="22" spans="1:8" x14ac:dyDescent="0.3">
      <c r="A22" s="73" t="s">
        <v>495</v>
      </c>
      <c r="B22" s="74">
        <v>-3.2</v>
      </c>
      <c r="C22" s="75">
        <v>2255</v>
      </c>
      <c r="D22" s="76">
        <f t="shared" si="0"/>
        <v>54.938361837937926</v>
      </c>
      <c r="E22" s="72">
        <f t="shared" si="1"/>
        <v>2142.25</v>
      </c>
      <c r="F22" s="72">
        <f t="shared" si="2"/>
        <v>52.191443746041031</v>
      </c>
      <c r="G22" s="18" t="s">
        <v>56</v>
      </c>
      <c r="H22" s="18">
        <v>10.199999999999999</v>
      </c>
    </row>
    <row r="23" spans="1:8" x14ac:dyDescent="0.3">
      <c r="A23" s="73" t="s">
        <v>496</v>
      </c>
      <c r="B23" s="74">
        <v>-3.4</v>
      </c>
      <c r="C23" s="75">
        <v>2425</v>
      </c>
      <c r="D23" s="76">
        <f t="shared" si="0"/>
        <v>59.080056521950979</v>
      </c>
      <c r="E23" s="72">
        <f t="shared" si="1"/>
        <v>2303.75</v>
      </c>
      <c r="F23" s="72">
        <f t="shared" si="2"/>
        <v>56.126053695853436</v>
      </c>
      <c r="G23" s="18" t="s">
        <v>60</v>
      </c>
      <c r="H23" s="18">
        <v>9.8000000000000007</v>
      </c>
    </row>
    <row r="24" spans="1:8" x14ac:dyDescent="0.3">
      <c r="A24" s="73" t="s">
        <v>497</v>
      </c>
      <c r="B24" s="74">
        <v>-2.7</v>
      </c>
      <c r="C24" s="75">
        <v>2228</v>
      </c>
      <c r="D24" s="76">
        <f t="shared" si="0"/>
        <v>54.280563270477025</v>
      </c>
      <c r="E24" s="72">
        <f t="shared" si="1"/>
        <v>2116.6</v>
      </c>
      <c r="F24" s="72">
        <f t="shared" si="2"/>
        <v>51.566535106953175</v>
      </c>
      <c r="G24" s="18" t="s">
        <v>61</v>
      </c>
      <c r="H24" s="18">
        <v>10</v>
      </c>
    </row>
    <row r="25" spans="1:8" x14ac:dyDescent="0.3">
      <c r="A25" s="73" t="s">
        <v>498</v>
      </c>
      <c r="B25" s="74">
        <v>-3.2</v>
      </c>
      <c r="C25" s="75">
        <v>2255</v>
      </c>
      <c r="D25" s="76">
        <f t="shared" si="0"/>
        <v>54.938361837937926</v>
      </c>
      <c r="E25" s="72">
        <f t="shared" si="1"/>
        <v>2142.25</v>
      </c>
      <c r="F25" s="72">
        <f t="shared" si="2"/>
        <v>52.191443746041031</v>
      </c>
      <c r="G25" s="18" t="s">
        <v>56</v>
      </c>
      <c r="H25" s="18">
        <v>10.199999999999999</v>
      </c>
    </row>
    <row r="26" spans="1:8" x14ac:dyDescent="0.3">
      <c r="A26" s="73" t="s">
        <v>499</v>
      </c>
      <c r="B26" s="74">
        <v>-3.8</v>
      </c>
      <c r="C26" s="75">
        <v>2577</v>
      </c>
      <c r="D26" s="76">
        <f t="shared" si="0"/>
        <v>62.783218827656775</v>
      </c>
      <c r="E26" s="72">
        <f t="shared" si="1"/>
        <v>2448.15</v>
      </c>
      <c r="F26" s="72">
        <f t="shared" si="2"/>
        <v>59.644057886273941</v>
      </c>
      <c r="G26" s="18" t="s">
        <v>68</v>
      </c>
      <c r="H26" s="18">
        <v>8.8000000000000007</v>
      </c>
    </row>
    <row r="27" spans="1:8" x14ac:dyDescent="0.3">
      <c r="A27" s="73" t="s">
        <v>500</v>
      </c>
      <c r="B27" s="74">
        <v>-2.2000000000000002</v>
      </c>
      <c r="C27" s="75">
        <v>2228</v>
      </c>
      <c r="D27" s="76">
        <f t="shared" si="0"/>
        <v>54.280563270477025</v>
      </c>
      <c r="E27" s="72">
        <f t="shared" si="1"/>
        <v>2116.6</v>
      </c>
      <c r="F27" s="72">
        <f t="shared" si="2"/>
        <v>51.566535106953175</v>
      </c>
      <c r="G27" s="18" t="s">
        <v>61</v>
      </c>
      <c r="H27" s="18">
        <v>10</v>
      </c>
    </row>
    <row r="28" spans="1:8" x14ac:dyDescent="0.3">
      <c r="A28" s="73" t="s">
        <v>501</v>
      </c>
      <c r="B28" s="74">
        <v>-3.8</v>
      </c>
      <c r="C28" s="75">
        <v>2483</v>
      </c>
      <c r="D28" s="76">
        <f t="shared" si="0"/>
        <v>60.493105296496616</v>
      </c>
      <c r="E28" s="72">
        <f t="shared" si="1"/>
        <v>2358.85</v>
      </c>
      <c r="F28" s="72">
        <f t="shared" si="2"/>
        <v>57.468450031671779</v>
      </c>
      <c r="G28" s="18" t="s">
        <v>63</v>
      </c>
      <c r="H28" s="18">
        <v>9</v>
      </c>
    </row>
    <row r="29" spans="1:8" x14ac:dyDescent="0.3">
      <c r="A29" s="73" t="s">
        <v>502</v>
      </c>
      <c r="B29" s="74">
        <v>-3.7</v>
      </c>
      <c r="C29" s="75">
        <v>2370</v>
      </c>
      <c r="D29" s="76">
        <f t="shared" si="0"/>
        <v>57.740096477123231</v>
      </c>
      <c r="E29" s="72">
        <f t="shared" si="1"/>
        <v>2251.5</v>
      </c>
      <c r="F29" s="72">
        <f t="shared" si="2"/>
        <v>54.853091653267064</v>
      </c>
      <c r="G29" s="18" t="s">
        <v>1014</v>
      </c>
      <c r="H29" s="18">
        <v>9.4</v>
      </c>
    </row>
    <row r="30" spans="1:8" x14ac:dyDescent="0.3">
      <c r="A30" s="73" t="s">
        <v>503</v>
      </c>
      <c r="B30" s="74">
        <v>-3.7</v>
      </c>
      <c r="C30" s="75">
        <v>2388</v>
      </c>
      <c r="D30" s="76">
        <f t="shared" si="0"/>
        <v>58.178628855430496</v>
      </c>
      <c r="E30" s="72">
        <f t="shared" si="1"/>
        <v>2268.6</v>
      </c>
      <c r="F30" s="72">
        <f t="shared" si="2"/>
        <v>55.269697412658964</v>
      </c>
      <c r="G30" s="18" t="s">
        <v>62</v>
      </c>
      <c r="H30" s="18">
        <v>9.4</v>
      </c>
    </row>
    <row r="31" spans="1:8" x14ac:dyDescent="0.3">
      <c r="A31" s="69" t="s">
        <v>504</v>
      </c>
      <c r="B31" s="74">
        <v>-3.4</v>
      </c>
      <c r="C31" s="75">
        <v>2307</v>
      </c>
      <c r="D31" s="76">
        <f t="shared" si="0"/>
        <v>56.2052331530478</v>
      </c>
      <c r="E31" s="72">
        <f t="shared" si="1"/>
        <v>2191.65</v>
      </c>
      <c r="F31" s="72">
        <f t="shared" si="2"/>
        <v>53.39497149539541</v>
      </c>
      <c r="G31" s="18" t="s">
        <v>65</v>
      </c>
      <c r="H31" s="18">
        <v>10</v>
      </c>
    </row>
    <row r="32" spans="1:8" x14ac:dyDescent="0.3">
      <c r="A32" s="69" t="s">
        <v>505</v>
      </c>
      <c r="B32" s="74">
        <v>-1.7</v>
      </c>
      <c r="C32" s="75">
        <v>2224</v>
      </c>
      <c r="D32" s="76">
        <f t="shared" si="0"/>
        <v>54.18311163085319</v>
      </c>
      <c r="E32" s="72">
        <f t="shared" si="1"/>
        <v>2112.7999999999997</v>
      </c>
      <c r="F32" s="72">
        <f t="shared" si="2"/>
        <v>51.473956049310523</v>
      </c>
      <c r="G32" s="18" t="s">
        <v>57</v>
      </c>
      <c r="H32" s="18">
        <v>10.4</v>
      </c>
    </row>
    <row r="33" spans="1:8" x14ac:dyDescent="0.3">
      <c r="A33" s="69" t="s">
        <v>506</v>
      </c>
      <c r="B33" s="74">
        <v>-3.4</v>
      </c>
      <c r="C33" s="75">
        <v>2425</v>
      </c>
      <c r="D33" s="76">
        <f t="shared" si="0"/>
        <v>59.080056521950979</v>
      </c>
      <c r="E33" s="72">
        <f t="shared" si="1"/>
        <v>2303.75</v>
      </c>
      <c r="F33" s="72">
        <f t="shared" si="2"/>
        <v>56.126053695853436</v>
      </c>
      <c r="G33" s="18" t="s">
        <v>60</v>
      </c>
      <c r="H33" s="18">
        <v>9.8000000000000007</v>
      </c>
    </row>
    <row r="34" spans="1:8" x14ac:dyDescent="0.3">
      <c r="A34" s="69" t="s">
        <v>507</v>
      </c>
      <c r="B34" s="74">
        <v>-1.8</v>
      </c>
      <c r="C34" s="75">
        <v>2033</v>
      </c>
      <c r="D34" s="76">
        <f t="shared" si="0"/>
        <v>49.529795838814991</v>
      </c>
      <c r="E34" s="72">
        <f t="shared" si="1"/>
        <v>1931.35</v>
      </c>
      <c r="F34" s="72">
        <f t="shared" si="2"/>
        <v>47.053306046874241</v>
      </c>
      <c r="G34" s="18" t="s">
        <v>1013</v>
      </c>
      <c r="H34" s="18">
        <v>11.3</v>
      </c>
    </row>
    <row r="35" spans="1:8" x14ac:dyDescent="0.3">
      <c r="A35" s="69" t="s">
        <v>508</v>
      </c>
      <c r="B35" s="74">
        <v>-1.8</v>
      </c>
      <c r="C35" s="75">
        <v>2033</v>
      </c>
      <c r="D35" s="76">
        <f t="shared" si="0"/>
        <v>49.529795838814991</v>
      </c>
      <c r="E35" s="72">
        <f t="shared" si="1"/>
        <v>1931.35</v>
      </c>
      <c r="F35" s="72">
        <f t="shared" si="2"/>
        <v>47.053306046874241</v>
      </c>
      <c r="G35" s="18" t="s">
        <v>1013</v>
      </c>
      <c r="H35" s="18">
        <v>11.3</v>
      </c>
    </row>
    <row r="36" spans="1:8" x14ac:dyDescent="0.3">
      <c r="A36" s="69" t="s">
        <v>509</v>
      </c>
      <c r="B36" s="74">
        <v>-3.4</v>
      </c>
      <c r="C36" s="75">
        <v>2577</v>
      </c>
      <c r="D36" s="76">
        <f t="shared" si="0"/>
        <v>62.783218827656775</v>
      </c>
      <c r="E36" s="72">
        <f t="shared" si="1"/>
        <v>2448.15</v>
      </c>
      <c r="F36" s="72">
        <f t="shared" si="2"/>
        <v>59.644057886273941</v>
      </c>
      <c r="G36" s="18" t="s">
        <v>68</v>
      </c>
      <c r="H36" s="18">
        <v>8.8000000000000007</v>
      </c>
    </row>
    <row r="37" spans="1:8" x14ac:dyDescent="0.3">
      <c r="A37" s="69" t="s">
        <v>510</v>
      </c>
      <c r="B37" s="74">
        <v>-2.1</v>
      </c>
      <c r="C37" s="75">
        <v>2255</v>
      </c>
      <c r="D37" s="76">
        <f t="shared" si="0"/>
        <v>54.938361837937926</v>
      </c>
      <c r="E37" s="72">
        <f t="shared" si="1"/>
        <v>2142.25</v>
      </c>
      <c r="F37" s="72">
        <f t="shared" si="2"/>
        <v>52.191443746041031</v>
      </c>
      <c r="G37" s="18" t="s">
        <v>56</v>
      </c>
      <c r="H37" s="18">
        <v>10.199999999999999</v>
      </c>
    </row>
    <row r="38" spans="1:8" x14ac:dyDescent="0.3">
      <c r="A38" s="69" t="s">
        <v>511</v>
      </c>
      <c r="B38" s="74">
        <v>-1.5</v>
      </c>
      <c r="C38" s="75">
        <v>1858</v>
      </c>
      <c r="D38" s="76">
        <f t="shared" si="0"/>
        <v>45.266286605272136</v>
      </c>
      <c r="E38" s="72">
        <f t="shared" si="1"/>
        <v>1765.1</v>
      </c>
      <c r="F38" s="72">
        <f t="shared" si="2"/>
        <v>43.002972275008524</v>
      </c>
      <c r="G38" s="18" t="s">
        <v>58</v>
      </c>
      <c r="H38" s="18">
        <v>11</v>
      </c>
    </row>
    <row r="39" spans="1:8" x14ac:dyDescent="0.3">
      <c r="A39" s="69" t="s">
        <v>512</v>
      </c>
      <c r="B39" s="74">
        <v>-3.7</v>
      </c>
      <c r="C39" s="75">
        <v>2577</v>
      </c>
      <c r="D39" s="76">
        <f t="shared" si="0"/>
        <v>62.783218827656775</v>
      </c>
      <c r="E39" s="72">
        <f t="shared" si="1"/>
        <v>2448.15</v>
      </c>
      <c r="F39" s="72">
        <f t="shared" si="2"/>
        <v>59.644057886273941</v>
      </c>
      <c r="G39" s="18" t="s">
        <v>68</v>
      </c>
      <c r="H39" s="18">
        <v>8.8000000000000007</v>
      </c>
    </row>
    <row r="40" spans="1:8" x14ac:dyDescent="0.3">
      <c r="A40" s="69" t="s">
        <v>513</v>
      </c>
      <c r="B40" s="74">
        <v>-2.2000000000000002</v>
      </c>
      <c r="C40" s="75">
        <v>2388</v>
      </c>
      <c r="D40" s="76">
        <f t="shared" si="0"/>
        <v>58.178628855430496</v>
      </c>
      <c r="E40" s="72">
        <f t="shared" si="1"/>
        <v>2268.6</v>
      </c>
      <c r="F40" s="72">
        <f t="shared" si="2"/>
        <v>55.269697412658964</v>
      </c>
      <c r="G40" s="18" t="s">
        <v>62</v>
      </c>
      <c r="H40" s="18">
        <v>9.4</v>
      </c>
    </row>
    <row r="41" spans="1:8" x14ac:dyDescent="0.3">
      <c r="A41" s="69" t="s">
        <v>514</v>
      </c>
      <c r="B41" s="74">
        <v>-3.9</v>
      </c>
      <c r="C41" s="75">
        <v>2494</v>
      </c>
      <c r="D41" s="76">
        <f t="shared" si="0"/>
        <v>60.761097305462165</v>
      </c>
      <c r="E41" s="72">
        <f t="shared" si="1"/>
        <v>2369.2999999999997</v>
      </c>
      <c r="F41" s="72">
        <f t="shared" si="2"/>
        <v>57.723042440189047</v>
      </c>
      <c r="G41" s="18" t="s">
        <v>67</v>
      </c>
      <c r="H41" s="18">
        <v>9.1</v>
      </c>
    </row>
    <row r="42" spans="1:8" x14ac:dyDescent="0.3">
      <c r="A42" s="69" t="s">
        <v>515</v>
      </c>
      <c r="B42" s="74">
        <v>-3.3</v>
      </c>
      <c r="C42" s="75">
        <v>2425</v>
      </c>
      <c r="D42" s="76">
        <f t="shared" si="0"/>
        <v>59.080056521950979</v>
      </c>
      <c r="E42" s="72">
        <f t="shared" si="1"/>
        <v>2303.75</v>
      </c>
      <c r="F42" s="72">
        <f t="shared" si="2"/>
        <v>56.126053695853436</v>
      </c>
      <c r="G42" s="18" t="s">
        <v>60</v>
      </c>
      <c r="H42" s="18">
        <v>9.8000000000000007</v>
      </c>
    </row>
    <row r="43" spans="1:8" x14ac:dyDescent="0.3">
      <c r="A43" s="69" t="s">
        <v>516</v>
      </c>
      <c r="B43" s="74">
        <v>-2.2000000000000002</v>
      </c>
      <c r="C43" s="75">
        <v>2033</v>
      </c>
      <c r="D43" s="76">
        <f t="shared" si="0"/>
        <v>49.529795838814991</v>
      </c>
      <c r="E43" s="72">
        <f t="shared" si="1"/>
        <v>1931.35</v>
      </c>
      <c r="F43" s="72">
        <f t="shared" si="2"/>
        <v>47.053306046874241</v>
      </c>
      <c r="G43" s="18" t="s">
        <v>1013</v>
      </c>
      <c r="H43" s="18">
        <v>11.3</v>
      </c>
    </row>
    <row r="44" spans="1:8" x14ac:dyDescent="0.3">
      <c r="A44" s="69" t="s">
        <v>517</v>
      </c>
      <c r="B44" s="69">
        <v>-1</v>
      </c>
      <c r="C44" s="75">
        <v>1800</v>
      </c>
      <c r="D44" s="76">
        <f t="shared" si="0"/>
        <v>43.853237830726499</v>
      </c>
      <c r="E44" s="72">
        <f t="shared" si="1"/>
        <v>1710</v>
      </c>
      <c r="F44" s="72">
        <f t="shared" si="2"/>
        <v>41.660575939190174</v>
      </c>
      <c r="G44" s="69" t="s">
        <v>56</v>
      </c>
      <c r="H44" s="69">
        <v>10.199999999999999</v>
      </c>
    </row>
    <row r="45" spans="1:8" x14ac:dyDescent="0.3">
      <c r="A45" s="69" t="s">
        <v>518</v>
      </c>
      <c r="B45" s="74">
        <v>-1.8</v>
      </c>
      <c r="C45" s="75">
        <v>2033</v>
      </c>
      <c r="D45" s="76">
        <f t="shared" si="0"/>
        <v>49.529795838814991</v>
      </c>
      <c r="E45" s="72">
        <f t="shared" si="1"/>
        <v>1931.35</v>
      </c>
      <c r="F45" s="72">
        <f t="shared" si="2"/>
        <v>47.053306046874241</v>
      </c>
      <c r="G45" s="18" t="s">
        <v>1013</v>
      </c>
      <c r="H45" s="18">
        <v>11.3</v>
      </c>
    </row>
    <row r="46" spans="1:8" x14ac:dyDescent="0.3">
      <c r="A46" s="69" t="s">
        <v>519</v>
      </c>
      <c r="B46" s="74">
        <v>-3.5</v>
      </c>
      <c r="C46" s="75">
        <v>2307</v>
      </c>
      <c r="D46" s="76">
        <f t="shared" si="0"/>
        <v>56.2052331530478</v>
      </c>
      <c r="E46" s="72">
        <f t="shared" si="1"/>
        <v>2191.65</v>
      </c>
      <c r="F46" s="72">
        <f t="shared" si="2"/>
        <v>53.39497149539541</v>
      </c>
      <c r="G46" s="18" t="s">
        <v>65</v>
      </c>
      <c r="H46" s="18">
        <v>10</v>
      </c>
    </row>
    <row r="47" spans="1:8" x14ac:dyDescent="0.3">
      <c r="A47" s="69" t="s">
        <v>520</v>
      </c>
      <c r="B47" s="74">
        <v>-3.5</v>
      </c>
      <c r="C47" s="75">
        <v>2307</v>
      </c>
      <c r="D47" s="76">
        <f t="shared" si="0"/>
        <v>56.2052331530478</v>
      </c>
      <c r="E47" s="72">
        <f t="shared" si="1"/>
        <v>2191.65</v>
      </c>
      <c r="F47" s="72">
        <f t="shared" si="2"/>
        <v>53.39497149539541</v>
      </c>
      <c r="G47" s="18" t="s">
        <v>65</v>
      </c>
      <c r="H47" s="18">
        <v>10</v>
      </c>
    </row>
    <row r="48" spans="1:8" x14ac:dyDescent="0.3">
      <c r="A48" s="69" t="s">
        <v>521</v>
      </c>
      <c r="B48" s="74">
        <v>-2</v>
      </c>
      <c r="C48" s="75">
        <v>2033</v>
      </c>
      <c r="D48" s="76">
        <f t="shared" si="0"/>
        <v>49.529795838814991</v>
      </c>
      <c r="E48" s="72">
        <f t="shared" si="1"/>
        <v>1931.35</v>
      </c>
      <c r="F48" s="72">
        <f t="shared" si="2"/>
        <v>47.053306046874241</v>
      </c>
      <c r="G48" s="18" t="s">
        <v>1013</v>
      </c>
      <c r="H48" s="18">
        <v>11.3</v>
      </c>
    </row>
    <row r="49" spans="1:8" x14ac:dyDescent="0.3">
      <c r="A49" s="69" t="s">
        <v>522</v>
      </c>
      <c r="B49" s="74">
        <v>-2</v>
      </c>
      <c r="C49" s="75">
        <v>2425</v>
      </c>
      <c r="D49" s="76">
        <f t="shared" si="0"/>
        <v>59.080056521950979</v>
      </c>
      <c r="E49" s="72">
        <f t="shared" si="1"/>
        <v>2303.75</v>
      </c>
      <c r="F49" s="72">
        <f t="shared" si="2"/>
        <v>56.126053695853436</v>
      </c>
      <c r="G49" s="18" t="s">
        <v>60</v>
      </c>
      <c r="H49" s="18">
        <v>9.8000000000000007</v>
      </c>
    </row>
    <row r="50" spans="1:8" x14ac:dyDescent="0.3">
      <c r="A50" s="69" t="s">
        <v>523</v>
      </c>
      <c r="B50" s="74">
        <v>-1</v>
      </c>
      <c r="C50" s="75">
        <v>1800</v>
      </c>
      <c r="D50" s="76">
        <f t="shared" si="0"/>
        <v>43.853237830726499</v>
      </c>
      <c r="E50" s="72">
        <f t="shared" si="1"/>
        <v>1710</v>
      </c>
      <c r="F50" s="72">
        <f t="shared" si="2"/>
        <v>41.660575939190174</v>
      </c>
      <c r="G50" s="18" t="s">
        <v>72</v>
      </c>
      <c r="H50" s="18">
        <v>8.6</v>
      </c>
    </row>
    <row r="51" spans="1:8" x14ac:dyDescent="0.3">
      <c r="A51" s="69" t="s">
        <v>524</v>
      </c>
      <c r="B51" s="74">
        <v>-3</v>
      </c>
      <c r="C51" s="75">
        <v>2307</v>
      </c>
      <c r="D51" s="76">
        <f t="shared" si="0"/>
        <v>56.2052331530478</v>
      </c>
      <c r="E51" s="72">
        <f t="shared" si="1"/>
        <v>2191.65</v>
      </c>
      <c r="F51" s="72">
        <f t="shared" si="2"/>
        <v>53.39497149539541</v>
      </c>
      <c r="G51" s="18" t="s">
        <v>65</v>
      </c>
      <c r="H51" s="18">
        <v>10</v>
      </c>
    </row>
    <row r="52" spans="1:8" x14ac:dyDescent="0.3">
      <c r="A52" s="69" t="s">
        <v>525</v>
      </c>
      <c r="B52" s="74">
        <v>-2.5</v>
      </c>
      <c r="C52" s="75">
        <v>2228</v>
      </c>
      <c r="D52" s="76">
        <f t="shared" si="0"/>
        <v>54.280563270477025</v>
      </c>
      <c r="E52" s="72">
        <f t="shared" si="1"/>
        <v>2116.6</v>
      </c>
      <c r="F52" s="72">
        <f t="shared" si="2"/>
        <v>51.566535106953175</v>
      </c>
      <c r="G52" s="18" t="s">
        <v>61</v>
      </c>
      <c r="H52" s="18">
        <v>10</v>
      </c>
    </row>
    <row r="53" spans="1:8" x14ac:dyDescent="0.3">
      <c r="A53" s="69" t="s">
        <v>526</v>
      </c>
      <c r="B53" s="74">
        <v>-1.8</v>
      </c>
      <c r="C53" s="75">
        <v>2033</v>
      </c>
      <c r="D53" s="76">
        <f t="shared" si="0"/>
        <v>49.529795838814991</v>
      </c>
      <c r="E53" s="72">
        <f t="shared" si="1"/>
        <v>1931.35</v>
      </c>
      <c r="F53" s="72">
        <f t="shared" si="2"/>
        <v>47.053306046874241</v>
      </c>
      <c r="G53" s="18" t="s">
        <v>1013</v>
      </c>
      <c r="H53" s="18">
        <v>11.3</v>
      </c>
    </row>
    <row r="54" spans="1:8" x14ac:dyDescent="0.3">
      <c r="A54" s="69" t="s">
        <v>1083</v>
      </c>
      <c r="B54" s="74">
        <v>-2.5</v>
      </c>
      <c r="C54" s="75">
        <v>2228</v>
      </c>
      <c r="D54" s="76">
        <f t="shared" si="0"/>
        <v>54.280563270477025</v>
      </c>
      <c r="E54" s="72">
        <f t="shared" si="1"/>
        <v>2116.6</v>
      </c>
      <c r="F54" s="72">
        <f t="shared" si="2"/>
        <v>51.566535106953175</v>
      </c>
      <c r="G54" s="18" t="s">
        <v>61</v>
      </c>
      <c r="H54" s="18">
        <v>10</v>
      </c>
    </row>
    <row r="55" spans="1:8" x14ac:dyDescent="0.3">
      <c r="A55" s="69" t="s">
        <v>527</v>
      </c>
      <c r="B55" s="74">
        <v>-2.2999999999999998</v>
      </c>
      <c r="C55" s="75">
        <v>2254</v>
      </c>
      <c r="D55" s="76">
        <f t="shared" si="0"/>
        <v>54.913998928031965</v>
      </c>
      <c r="E55" s="72">
        <f t="shared" si="1"/>
        <v>2141.2999999999997</v>
      </c>
      <c r="F55" s="72">
        <f t="shared" si="2"/>
        <v>52.168298981630358</v>
      </c>
      <c r="G55" s="18" t="s">
        <v>66</v>
      </c>
      <c r="H55" s="18">
        <v>10</v>
      </c>
    </row>
    <row r="56" spans="1:8" x14ac:dyDescent="0.3">
      <c r="A56" s="69" t="s">
        <v>528</v>
      </c>
      <c r="B56" s="74">
        <v>-4</v>
      </c>
      <c r="C56" s="75">
        <v>2668</v>
      </c>
      <c r="D56" s="76">
        <f t="shared" si="0"/>
        <v>65.00024362909906</v>
      </c>
      <c r="E56" s="72">
        <f t="shared" si="1"/>
        <v>2534.6</v>
      </c>
      <c r="F56" s="72">
        <f t="shared" si="2"/>
        <v>61.750231447644104</v>
      </c>
      <c r="G56" s="18" t="s">
        <v>69</v>
      </c>
      <c r="H56" s="18">
        <v>8.5</v>
      </c>
    </row>
    <row r="57" spans="1:8" x14ac:dyDescent="0.3">
      <c r="A57" s="69" t="s">
        <v>529</v>
      </c>
      <c r="B57" s="74">
        <v>-1</v>
      </c>
      <c r="C57" s="75">
        <v>1800</v>
      </c>
      <c r="D57" s="76">
        <f t="shared" si="0"/>
        <v>43.853237830726499</v>
      </c>
      <c r="E57" s="72">
        <f t="shared" si="1"/>
        <v>1710</v>
      </c>
      <c r="F57" s="72">
        <f t="shared" si="2"/>
        <v>41.660575939190174</v>
      </c>
      <c r="G57" s="18" t="s">
        <v>56</v>
      </c>
      <c r="H57" s="18">
        <v>10.199999999999999</v>
      </c>
    </row>
    <row r="58" spans="1:8" x14ac:dyDescent="0.3">
      <c r="A58" s="69" t="s">
        <v>530</v>
      </c>
      <c r="B58" s="74">
        <v>-3.7</v>
      </c>
      <c r="C58" s="75">
        <v>2494</v>
      </c>
      <c r="D58" s="76">
        <f t="shared" si="0"/>
        <v>60.761097305462165</v>
      </c>
      <c r="E58" s="72">
        <f t="shared" si="1"/>
        <v>2369.2999999999997</v>
      </c>
      <c r="F58" s="72">
        <f t="shared" si="2"/>
        <v>57.723042440189047</v>
      </c>
      <c r="G58" s="18" t="s">
        <v>67</v>
      </c>
      <c r="H58" s="18">
        <v>9.1</v>
      </c>
    </row>
    <row r="59" spans="1:8" x14ac:dyDescent="0.3">
      <c r="A59" s="69" t="s">
        <v>531</v>
      </c>
      <c r="B59" s="74">
        <v>-1.8</v>
      </c>
      <c r="C59" s="75">
        <v>2033</v>
      </c>
      <c r="D59" s="76">
        <f t="shared" si="0"/>
        <v>49.529795838814991</v>
      </c>
      <c r="E59" s="72">
        <f t="shared" si="1"/>
        <v>1931.35</v>
      </c>
      <c r="F59" s="72">
        <f t="shared" si="2"/>
        <v>47.053306046874241</v>
      </c>
      <c r="G59" s="18" t="s">
        <v>1013</v>
      </c>
      <c r="H59" s="18">
        <v>11.3</v>
      </c>
    </row>
    <row r="60" spans="1:8" x14ac:dyDescent="0.3">
      <c r="A60" s="69" t="s">
        <v>532</v>
      </c>
      <c r="B60" s="74">
        <v>-4.2</v>
      </c>
      <c r="C60" s="75">
        <v>2668</v>
      </c>
      <c r="D60" s="76">
        <f t="shared" si="0"/>
        <v>65.00024362909906</v>
      </c>
      <c r="E60" s="72">
        <f t="shared" si="1"/>
        <v>2534.6</v>
      </c>
      <c r="F60" s="72">
        <f t="shared" si="2"/>
        <v>61.750231447644104</v>
      </c>
      <c r="G60" s="18" t="s">
        <v>69</v>
      </c>
      <c r="H60" s="18">
        <v>8.5</v>
      </c>
    </row>
    <row r="61" spans="1:8" x14ac:dyDescent="0.3">
      <c r="A61" s="69" t="s">
        <v>533</v>
      </c>
      <c r="B61" s="74">
        <v>-3.4</v>
      </c>
      <c r="C61" s="75">
        <v>2577</v>
      </c>
      <c r="D61" s="76">
        <f t="shared" si="0"/>
        <v>62.783218827656775</v>
      </c>
      <c r="E61" s="72">
        <f t="shared" si="1"/>
        <v>2448.15</v>
      </c>
      <c r="F61" s="72">
        <f t="shared" si="2"/>
        <v>59.644057886273941</v>
      </c>
      <c r="G61" s="18" t="s">
        <v>68</v>
      </c>
      <c r="H61" s="18">
        <v>8.8000000000000007</v>
      </c>
    </row>
    <row r="62" spans="1:8" x14ac:dyDescent="0.3">
      <c r="A62" s="69" t="s">
        <v>534</v>
      </c>
      <c r="B62" s="74">
        <v>-2.4</v>
      </c>
      <c r="C62" s="75">
        <v>2228</v>
      </c>
      <c r="D62" s="76">
        <f t="shared" si="0"/>
        <v>54.280563270477025</v>
      </c>
      <c r="E62" s="72">
        <f t="shared" si="1"/>
        <v>2116.6</v>
      </c>
      <c r="F62" s="72">
        <f t="shared" si="2"/>
        <v>51.566535106953175</v>
      </c>
      <c r="G62" s="18" t="s">
        <v>61</v>
      </c>
      <c r="H62" s="18">
        <v>10</v>
      </c>
    </row>
    <row r="63" spans="1:8" x14ac:dyDescent="0.3">
      <c r="A63" s="69" t="s">
        <v>535</v>
      </c>
      <c r="B63" s="74">
        <v>-2.2000000000000002</v>
      </c>
      <c r="C63" s="75">
        <v>2388</v>
      </c>
      <c r="D63" s="76">
        <f t="shared" si="0"/>
        <v>58.178628855430496</v>
      </c>
      <c r="E63" s="72">
        <f t="shared" si="1"/>
        <v>2268.6</v>
      </c>
      <c r="F63" s="72">
        <f t="shared" si="2"/>
        <v>55.269697412658964</v>
      </c>
      <c r="G63" s="18" t="s">
        <v>62</v>
      </c>
      <c r="H63" s="18">
        <v>9.4</v>
      </c>
    </row>
    <row r="64" spans="1:8" x14ac:dyDescent="0.3">
      <c r="A64" s="69" t="s">
        <v>536</v>
      </c>
      <c r="B64" s="74">
        <v>-2.9</v>
      </c>
      <c r="C64" s="75">
        <v>2161</v>
      </c>
      <c r="D64" s="76">
        <f t="shared" si="0"/>
        <v>52.648248306777759</v>
      </c>
      <c r="E64" s="72">
        <f t="shared" si="1"/>
        <v>2052.9499999999998</v>
      </c>
      <c r="F64" s="72">
        <f t="shared" si="2"/>
        <v>50.015835891438869</v>
      </c>
      <c r="G64" s="18" t="s">
        <v>70</v>
      </c>
      <c r="H64" s="18">
        <v>9.9</v>
      </c>
    </row>
    <row r="65" spans="1:8" x14ac:dyDescent="0.3">
      <c r="A65" s="69" t="s">
        <v>537</v>
      </c>
      <c r="B65" s="74">
        <v>-3</v>
      </c>
      <c r="C65" s="75">
        <v>2425</v>
      </c>
      <c r="D65" s="76">
        <f t="shared" si="0"/>
        <v>59.080056521950979</v>
      </c>
      <c r="E65" s="72">
        <f t="shared" si="1"/>
        <v>2303.75</v>
      </c>
      <c r="F65" s="72">
        <f t="shared" si="2"/>
        <v>56.126053695853436</v>
      </c>
      <c r="G65" s="18" t="s">
        <v>60</v>
      </c>
      <c r="H65" s="18">
        <v>9.8000000000000007</v>
      </c>
    </row>
    <row r="66" spans="1:8" x14ac:dyDescent="0.3">
      <c r="A66" s="69" t="s">
        <v>538</v>
      </c>
      <c r="B66" s="74">
        <v>-3</v>
      </c>
      <c r="C66" s="75">
        <v>2228</v>
      </c>
      <c r="D66" s="76">
        <f t="shared" si="0"/>
        <v>54.280563270477025</v>
      </c>
      <c r="E66" s="72">
        <f t="shared" si="1"/>
        <v>2116.6</v>
      </c>
      <c r="F66" s="72">
        <f t="shared" si="2"/>
        <v>51.566535106953175</v>
      </c>
      <c r="G66" s="18" t="s">
        <v>61</v>
      </c>
      <c r="H66" s="18">
        <v>10</v>
      </c>
    </row>
    <row r="67" spans="1:8" x14ac:dyDescent="0.3">
      <c r="A67" s="69" t="s">
        <v>539</v>
      </c>
      <c r="B67" s="74">
        <v>-3</v>
      </c>
      <c r="C67" s="75">
        <v>2307</v>
      </c>
      <c r="D67" s="76">
        <f t="shared" si="0"/>
        <v>56.2052331530478</v>
      </c>
      <c r="E67" s="72">
        <f t="shared" si="1"/>
        <v>2191.65</v>
      </c>
      <c r="F67" s="72">
        <f t="shared" si="2"/>
        <v>53.39497149539541</v>
      </c>
      <c r="G67" s="18" t="s">
        <v>65</v>
      </c>
      <c r="H67" s="18">
        <v>10</v>
      </c>
    </row>
    <row r="68" spans="1:8" x14ac:dyDescent="0.3">
      <c r="A68" s="69" t="s">
        <v>540</v>
      </c>
      <c r="B68" s="74">
        <v>-2.5</v>
      </c>
      <c r="C68" s="75">
        <v>2307</v>
      </c>
      <c r="D68" s="76">
        <f t="shared" si="0"/>
        <v>56.2052331530478</v>
      </c>
      <c r="E68" s="72">
        <f t="shared" si="1"/>
        <v>2191.65</v>
      </c>
      <c r="F68" s="72">
        <f t="shared" si="2"/>
        <v>53.39497149539541</v>
      </c>
      <c r="G68" s="18" t="s">
        <v>65</v>
      </c>
      <c r="H68" s="18">
        <v>10</v>
      </c>
    </row>
    <row r="69" spans="1:8" x14ac:dyDescent="0.3">
      <c r="A69" s="69" t="s">
        <v>541</v>
      </c>
      <c r="B69" s="74">
        <v>-2.4</v>
      </c>
      <c r="C69" s="75">
        <v>2033</v>
      </c>
      <c r="D69" s="76">
        <f t="shared" ref="D69:D126" si="3">SUM(C69/$D$1)</f>
        <v>49.529795838814991</v>
      </c>
      <c r="E69" s="72">
        <f t="shared" ref="E69:E126" si="4">SUM(C69*95%)</f>
        <v>1931.35</v>
      </c>
      <c r="F69" s="72">
        <f t="shared" ref="F69:F126" si="5">SUM(E69/41.046)</f>
        <v>47.053306046874241</v>
      </c>
      <c r="G69" s="18" t="s">
        <v>1013</v>
      </c>
      <c r="H69" s="18">
        <v>11.3</v>
      </c>
    </row>
    <row r="70" spans="1:8" x14ac:dyDescent="0.3">
      <c r="A70" s="69" t="s">
        <v>542</v>
      </c>
      <c r="B70" s="74">
        <v>-2.2000000000000002</v>
      </c>
      <c r="C70" s="75">
        <v>2228</v>
      </c>
      <c r="D70" s="76">
        <f t="shared" si="3"/>
        <v>54.280563270477025</v>
      </c>
      <c r="E70" s="72">
        <f t="shared" si="4"/>
        <v>2116.6</v>
      </c>
      <c r="F70" s="72">
        <f t="shared" si="5"/>
        <v>51.566535106953175</v>
      </c>
      <c r="G70" s="18" t="s">
        <v>61</v>
      </c>
      <c r="H70" s="18">
        <v>10</v>
      </c>
    </row>
    <row r="71" spans="1:8" x14ac:dyDescent="0.3">
      <c r="A71" s="69" t="s">
        <v>543</v>
      </c>
      <c r="B71" s="74">
        <v>-1.8</v>
      </c>
      <c r="C71" s="75">
        <v>2033</v>
      </c>
      <c r="D71" s="76">
        <f t="shared" si="3"/>
        <v>49.529795838814991</v>
      </c>
      <c r="E71" s="72">
        <f t="shared" si="4"/>
        <v>1931.35</v>
      </c>
      <c r="F71" s="72">
        <f t="shared" si="5"/>
        <v>47.053306046874241</v>
      </c>
      <c r="G71" s="18" t="s">
        <v>1013</v>
      </c>
      <c r="H71" s="18">
        <v>11.3</v>
      </c>
    </row>
    <row r="72" spans="1:8" x14ac:dyDescent="0.3">
      <c r="A72" s="69" t="s">
        <v>544</v>
      </c>
      <c r="B72" s="74">
        <v>-3.4</v>
      </c>
      <c r="C72" s="75">
        <v>2425</v>
      </c>
      <c r="D72" s="76">
        <f t="shared" si="3"/>
        <v>59.080056521950979</v>
      </c>
      <c r="E72" s="72">
        <f t="shared" si="4"/>
        <v>2303.75</v>
      </c>
      <c r="F72" s="72">
        <f t="shared" si="5"/>
        <v>56.126053695853436</v>
      </c>
      <c r="G72" s="18" t="s">
        <v>60</v>
      </c>
      <c r="H72" s="18">
        <v>9.8000000000000007</v>
      </c>
    </row>
    <row r="73" spans="1:8" x14ac:dyDescent="0.3">
      <c r="A73" s="69" t="s">
        <v>545</v>
      </c>
      <c r="B73" s="74">
        <v>-3.9</v>
      </c>
      <c r="C73" s="75">
        <v>2494</v>
      </c>
      <c r="D73" s="76">
        <f t="shared" si="3"/>
        <v>60.761097305462165</v>
      </c>
      <c r="E73" s="72">
        <f t="shared" si="4"/>
        <v>2369.2999999999997</v>
      </c>
      <c r="F73" s="72">
        <f t="shared" si="5"/>
        <v>57.723042440189047</v>
      </c>
      <c r="G73" s="18" t="s">
        <v>67</v>
      </c>
      <c r="H73" s="18">
        <v>9.1</v>
      </c>
    </row>
    <row r="74" spans="1:8" x14ac:dyDescent="0.3">
      <c r="A74" s="69" t="s">
        <v>546</v>
      </c>
      <c r="B74" s="74">
        <v>-1.8</v>
      </c>
      <c r="C74" s="75">
        <v>2033</v>
      </c>
      <c r="D74" s="76">
        <f t="shared" si="3"/>
        <v>49.529795838814991</v>
      </c>
      <c r="E74" s="72">
        <f t="shared" si="4"/>
        <v>1931.35</v>
      </c>
      <c r="F74" s="72">
        <f t="shared" si="5"/>
        <v>47.053306046874241</v>
      </c>
      <c r="G74" s="18" t="s">
        <v>1013</v>
      </c>
      <c r="H74" s="18">
        <v>11.3</v>
      </c>
    </row>
    <row r="75" spans="1:8" x14ac:dyDescent="0.3">
      <c r="A75" s="69" t="s">
        <v>547</v>
      </c>
      <c r="B75" s="74">
        <v>-3.4</v>
      </c>
      <c r="C75" s="75">
        <v>2370</v>
      </c>
      <c r="D75" s="76">
        <f t="shared" si="3"/>
        <v>57.740096477123231</v>
      </c>
      <c r="E75" s="72">
        <f t="shared" si="4"/>
        <v>2251.5</v>
      </c>
      <c r="F75" s="72">
        <f t="shared" si="5"/>
        <v>54.853091653267064</v>
      </c>
      <c r="G75" s="18" t="s">
        <v>1014</v>
      </c>
      <c r="H75" s="18">
        <v>9.4</v>
      </c>
    </row>
    <row r="76" spans="1:8" x14ac:dyDescent="0.3">
      <c r="A76" s="69" t="s">
        <v>548</v>
      </c>
      <c r="B76" s="74">
        <v>-3.2</v>
      </c>
      <c r="C76" s="75">
        <v>2254</v>
      </c>
      <c r="D76" s="76">
        <f t="shared" si="3"/>
        <v>54.913998928031965</v>
      </c>
      <c r="E76" s="72">
        <f t="shared" si="4"/>
        <v>2141.2999999999997</v>
      </c>
      <c r="F76" s="72">
        <f t="shared" si="5"/>
        <v>52.168298981630358</v>
      </c>
      <c r="G76" s="18" t="s">
        <v>66</v>
      </c>
      <c r="H76" s="18">
        <v>10</v>
      </c>
    </row>
    <row r="77" spans="1:8" x14ac:dyDescent="0.3">
      <c r="A77" s="69" t="s">
        <v>549</v>
      </c>
      <c r="B77" s="74">
        <v>-3</v>
      </c>
      <c r="C77" s="75">
        <v>2425</v>
      </c>
      <c r="D77" s="76">
        <f t="shared" si="3"/>
        <v>59.080056521950979</v>
      </c>
      <c r="E77" s="72">
        <f t="shared" si="4"/>
        <v>2303.75</v>
      </c>
      <c r="F77" s="72">
        <f t="shared" si="5"/>
        <v>56.126053695853436</v>
      </c>
      <c r="G77" s="18" t="s">
        <v>60</v>
      </c>
      <c r="H77" s="18">
        <v>9.8000000000000007</v>
      </c>
    </row>
    <row r="78" spans="1:8" x14ac:dyDescent="0.3">
      <c r="A78" s="69" t="s">
        <v>550</v>
      </c>
      <c r="B78" s="74">
        <v>-1.6</v>
      </c>
      <c r="C78" s="75">
        <v>2425</v>
      </c>
      <c r="D78" s="76">
        <f t="shared" si="3"/>
        <v>59.080056521950979</v>
      </c>
      <c r="E78" s="72">
        <f t="shared" si="4"/>
        <v>2303.75</v>
      </c>
      <c r="F78" s="72">
        <f t="shared" si="5"/>
        <v>56.126053695853436</v>
      </c>
      <c r="G78" s="18" t="s">
        <v>60</v>
      </c>
      <c r="H78" s="18">
        <v>9.8000000000000007</v>
      </c>
    </row>
    <row r="79" spans="1:8" x14ac:dyDescent="0.3">
      <c r="A79" s="69" t="s">
        <v>551</v>
      </c>
      <c r="B79" s="74">
        <v>-2.4</v>
      </c>
      <c r="C79" s="75">
        <v>2254</v>
      </c>
      <c r="D79" s="76">
        <f t="shared" si="3"/>
        <v>54.913998928031965</v>
      </c>
      <c r="E79" s="72">
        <f t="shared" si="4"/>
        <v>2141.2999999999997</v>
      </c>
      <c r="F79" s="72">
        <f t="shared" si="5"/>
        <v>52.168298981630358</v>
      </c>
      <c r="G79" s="18" t="s">
        <v>66</v>
      </c>
      <c r="H79" s="18">
        <v>10</v>
      </c>
    </row>
    <row r="80" spans="1:8" x14ac:dyDescent="0.3">
      <c r="A80" s="69" t="s">
        <v>552</v>
      </c>
      <c r="B80" s="74">
        <v>-1.8</v>
      </c>
      <c r="C80" s="75">
        <v>2033</v>
      </c>
      <c r="D80" s="76">
        <f t="shared" si="3"/>
        <v>49.529795838814991</v>
      </c>
      <c r="E80" s="72">
        <f t="shared" si="4"/>
        <v>1931.35</v>
      </c>
      <c r="F80" s="72">
        <f t="shared" si="5"/>
        <v>47.053306046874241</v>
      </c>
      <c r="G80" s="18" t="s">
        <v>1013</v>
      </c>
      <c r="H80" s="18">
        <v>11.3</v>
      </c>
    </row>
    <row r="81" spans="1:8" x14ac:dyDescent="0.3">
      <c r="A81" s="69" t="s">
        <v>553</v>
      </c>
      <c r="B81" s="74">
        <v>-3.2</v>
      </c>
      <c r="C81" s="75">
        <v>2228</v>
      </c>
      <c r="D81" s="76">
        <f t="shared" si="3"/>
        <v>54.280563270477025</v>
      </c>
      <c r="E81" s="72">
        <f t="shared" si="4"/>
        <v>2116.6</v>
      </c>
      <c r="F81" s="72">
        <f t="shared" si="5"/>
        <v>51.566535106953175</v>
      </c>
      <c r="G81" s="18" t="s">
        <v>61</v>
      </c>
      <c r="H81" s="18">
        <v>10</v>
      </c>
    </row>
    <row r="82" spans="1:8" x14ac:dyDescent="0.3">
      <c r="A82" s="69" t="s">
        <v>554</v>
      </c>
      <c r="B82" s="74">
        <v>-2.4</v>
      </c>
      <c r="C82" s="75">
        <v>2425</v>
      </c>
      <c r="D82" s="76">
        <f t="shared" si="3"/>
        <v>59.080056521950979</v>
      </c>
      <c r="E82" s="72">
        <f t="shared" si="4"/>
        <v>2303.75</v>
      </c>
      <c r="F82" s="72">
        <f t="shared" si="5"/>
        <v>56.126053695853436</v>
      </c>
      <c r="G82" s="18" t="s">
        <v>60</v>
      </c>
      <c r="H82" s="18">
        <v>9.8000000000000007</v>
      </c>
    </row>
    <row r="83" spans="1:8" x14ac:dyDescent="0.3">
      <c r="A83" s="69" t="s">
        <v>555</v>
      </c>
      <c r="B83" s="74">
        <v>-4</v>
      </c>
      <c r="C83" s="75">
        <v>2494</v>
      </c>
      <c r="D83" s="76">
        <f t="shared" si="3"/>
        <v>60.761097305462165</v>
      </c>
      <c r="E83" s="72">
        <f t="shared" si="4"/>
        <v>2369.2999999999997</v>
      </c>
      <c r="F83" s="72">
        <f t="shared" si="5"/>
        <v>57.723042440189047</v>
      </c>
      <c r="G83" s="18" t="s">
        <v>67</v>
      </c>
      <c r="H83" s="18">
        <v>9.1</v>
      </c>
    </row>
    <row r="84" spans="1:8" x14ac:dyDescent="0.3">
      <c r="A84" s="69" t="s">
        <v>556</v>
      </c>
      <c r="B84" s="74">
        <v>-3</v>
      </c>
      <c r="C84" s="75">
        <v>2254</v>
      </c>
      <c r="D84" s="76">
        <f t="shared" si="3"/>
        <v>54.913998928031965</v>
      </c>
      <c r="E84" s="72">
        <f t="shared" si="4"/>
        <v>2141.2999999999997</v>
      </c>
      <c r="F84" s="72">
        <f t="shared" si="5"/>
        <v>52.168298981630358</v>
      </c>
      <c r="G84" s="18" t="s">
        <v>66</v>
      </c>
      <c r="H84" s="18">
        <v>10</v>
      </c>
    </row>
    <row r="85" spans="1:8" x14ac:dyDescent="0.3">
      <c r="A85" s="69" t="s">
        <v>557</v>
      </c>
      <c r="B85" s="74">
        <v>-3.8</v>
      </c>
      <c r="C85" s="75">
        <v>2668</v>
      </c>
      <c r="D85" s="76">
        <f t="shared" si="3"/>
        <v>65.00024362909906</v>
      </c>
      <c r="E85" s="72">
        <f t="shared" si="4"/>
        <v>2534.6</v>
      </c>
      <c r="F85" s="72">
        <f t="shared" si="5"/>
        <v>61.750231447644104</v>
      </c>
      <c r="G85" s="18" t="s">
        <v>69</v>
      </c>
      <c r="H85" s="18">
        <v>8.5</v>
      </c>
    </row>
    <row r="86" spans="1:8" x14ac:dyDescent="0.3">
      <c r="A86" s="69" t="s">
        <v>558</v>
      </c>
      <c r="B86" s="74">
        <v>-0.2</v>
      </c>
      <c r="C86" s="75">
        <v>1858</v>
      </c>
      <c r="D86" s="76">
        <f t="shared" si="3"/>
        <v>45.266286605272136</v>
      </c>
      <c r="E86" s="72">
        <f t="shared" si="4"/>
        <v>1765.1</v>
      </c>
      <c r="F86" s="72">
        <f t="shared" si="5"/>
        <v>43.002972275008524</v>
      </c>
      <c r="G86" s="18" t="s">
        <v>58</v>
      </c>
      <c r="H86" s="18">
        <v>11</v>
      </c>
    </row>
    <row r="87" spans="1:8" x14ac:dyDescent="0.3">
      <c r="A87" s="69" t="s">
        <v>559</v>
      </c>
      <c r="B87" s="74">
        <v>-1.8</v>
      </c>
      <c r="C87" s="75">
        <v>2224</v>
      </c>
      <c r="D87" s="76">
        <f t="shared" si="3"/>
        <v>54.18311163085319</v>
      </c>
      <c r="E87" s="72">
        <f t="shared" si="4"/>
        <v>2112.7999999999997</v>
      </c>
      <c r="F87" s="72">
        <f t="shared" si="5"/>
        <v>51.473956049310523</v>
      </c>
      <c r="G87" s="18" t="s">
        <v>57</v>
      </c>
      <c r="H87" s="18">
        <v>10.4</v>
      </c>
    </row>
    <row r="88" spans="1:8" x14ac:dyDescent="0.3">
      <c r="A88" s="69" t="s">
        <v>560</v>
      </c>
      <c r="B88" s="74">
        <v>-3.2</v>
      </c>
      <c r="C88" s="75">
        <v>2388</v>
      </c>
      <c r="D88" s="76">
        <f t="shared" si="3"/>
        <v>58.178628855430496</v>
      </c>
      <c r="E88" s="72">
        <f t="shared" si="4"/>
        <v>2268.6</v>
      </c>
      <c r="F88" s="72">
        <f t="shared" si="5"/>
        <v>55.269697412658964</v>
      </c>
      <c r="G88" s="18" t="s">
        <v>62</v>
      </c>
      <c r="H88" s="18">
        <v>9.4</v>
      </c>
    </row>
    <row r="89" spans="1:8" x14ac:dyDescent="0.3">
      <c r="A89" s="69" t="s">
        <v>561</v>
      </c>
      <c r="B89" s="74">
        <v>-2.2000000000000002</v>
      </c>
      <c r="C89" s="75">
        <v>2033</v>
      </c>
      <c r="D89" s="76">
        <f t="shared" si="3"/>
        <v>49.529795838814991</v>
      </c>
      <c r="E89" s="72">
        <f t="shared" si="4"/>
        <v>1931.35</v>
      </c>
      <c r="F89" s="72">
        <f t="shared" si="5"/>
        <v>47.053306046874241</v>
      </c>
      <c r="G89" s="18" t="s">
        <v>1013</v>
      </c>
      <c r="H89" s="18">
        <v>11.3</v>
      </c>
    </row>
    <row r="90" spans="1:8" x14ac:dyDescent="0.3">
      <c r="A90" s="69" t="s">
        <v>562</v>
      </c>
      <c r="B90" s="74">
        <v>-1.9</v>
      </c>
      <c r="C90" s="75">
        <v>2033</v>
      </c>
      <c r="D90" s="76">
        <f t="shared" si="3"/>
        <v>49.529795838814991</v>
      </c>
      <c r="E90" s="72">
        <f t="shared" si="4"/>
        <v>1931.35</v>
      </c>
      <c r="F90" s="72">
        <f t="shared" si="5"/>
        <v>47.053306046874241</v>
      </c>
      <c r="G90" s="18" t="s">
        <v>1013</v>
      </c>
      <c r="H90" s="18">
        <v>11.3</v>
      </c>
    </row>
    <row r="91" spans="1:8" x14ac:dyDescent="0.3">
      <c r="A91" s="69" t="s">
        <v>563</v>
      </c>
      <c r="B91" s="74">
        <v>-1.8</v>
      </c>
      <c r="C91" s="75">
        <v>2033</v>
      </c>
      <c r="D91" s="76">
        <f t="shared" si="3"/>
        <v>49.529795838814991</v>
      </c>
      <c r="E91" s="72">
        <f t="shared" si="4"/>
        <v>1931.35</v>
      </c>
      <c r="F91" s="72">
        <f t="shared" si="5"/>
        <v>47.053306046874241</v>
      </c>
      <c r="G91" s="18" t="s">
        <v>1013</v>
      </c>
      <c r="H91" s="18">
        <v>11.3</v>
      </c>
    </row>
    <row r="92" spans="1:8" x14ac:dyDescent="0.3">
      <c r="A92" s="69" t="s">
        <v>564</v>
      </c>
      <c r="B92" s="74">
        <v>-2.8</v>
      </c>
      <c r="C92" s="75">
        <v>2228</v>
      </c>
      <c r="D92" s="76">
        <f t="shared" si="3"/>
        <v>54.280563270477025</v>
      </c>
      <c r="E92" s="72">
        <f t="shared" si="4"/>
        <v>2116.6</v>
      </c>
      <c r="F92" s="72">
        <f t="shared" si="5"/>
        <v>51.566535106953175</v>
      </c>
      <c r="G92" s="18" t="s">
        <v>61</v>
      </c>
      <c r="H92" s="18">
        <v>10</v>
      </c>
    </row>
    <row r="93" spans="1:8" x14ac:dyDescent="0.3">
      <c r="A93" s="69" t="s">
        <v>565</v>
      </c>
      <c r="B93" s="74">
        <v>-1.6</v>
      </c>
      <c r="C93" s="75">
        <v>2161</v>
      </c>
      <c r="D93" s="76">
        <f t="shared" si="3"/>
        <v>52.648248306777759</v>
      </c>
      <c r="E93" s="72">
        <f t="shared" si="4"/>
        <v>2052.9499999999998</v>
      </c>
      <c r="F93" s="72">
        <f t="shared" si="5"/>
        <v>50.015835891438869</v>
      </c>
      <c r="G93" s="18" t="s">
        <v>70</v>
      </c>
      <c r="H93" s="18">
        <v>9.9</v>
      </c>
    </row>
    <row r="94" spans="1:8" x14ac:dyDescent="0.3">
      <c r="A94" s="69" t="s">
        <v>566</v>
      </c>
      <c r="B94" s="74">
        <v>-1.8</v>
      </c>
      <c r="C94" s="75">
        <v>2033</v>
      </c>
      <c r="D94" s="76">
        <f t="shared" si="3"/>
        <v>49.529795838814991</v>
      </c>
      <c r="E94" s="72">
        <f t="shared" si="4"/>
        <v>1931.35</v>
      </c>
      <c r="F94" s="72">
        <f t="shared" si="5"/>
        <v>47.053306046874241</v>
      </c>
      <c r="G94" s="18" t="s">
        <v>1013</v>
      </c>
      <c r="H94" s="18">
        <v>11.3</v>
      </c>
    </row>
    <row r="95" spans="1:8" x14ac:dyDescent="0.3">
      <c r="A95" s="69" t="s">
        <v>567</v>
      </c>
      <c r="B95" s="74">
        <v>-2</v>
      </c>
      <c r="C95" s="75">
        <v>2033</v>
      </c>
      <c r="D95" s="76">
        <f t="shared" si="3"/>
        <v>49.529795838814991</v>
      </c>
      <c r="E95" s="72">
        <f t="shared" si="4"/>
        <v>1931.35</v>
      </c>
      <c r="F95" s="72">
        <f t="shared" si="5"/>
        <v>47.053306046874241</v>
      </c>
      <c r="G95" s="18" t="s">
        <v>1013</v>
      </c>
      <c r="H95" s="18">
        <v>11.3</v>
      </c>
    </row>
    <row r="96" spans="1:8" x14ac:dyDescent="0.3">
      <c r="A96" s="69" t="s">
        <v>568</v>
      </c>
      <c r="B96" s="74">
        <v>-2.9</v>
      </c>
      <c r="C96" s="75">
        <v>2228</v>
      </c>
      <c r="D96" s="76">
        <f t="shared" si="3"/>
        <v>54.280563270477025</v>
      </c>
      <c r="E96" s="72">
        <f t="shared" si="4"/>
        <v>2116.6</v>
      </c>
      <c r="F96" s="72">
        <f t="shared" si="5"/>
        <v>51.566535106953175</v>
      </c>
      <c r="G96" s="18" t="s">
        <v>61</v>
      </c>
      <c r="H96" s="18">
        <v>10</v>
      </c>
    </row>
    <row r="97" spans="1:8" x14ac:dyDescent="0.3">
      <c r="A97" s="69" t="s">
        <v>569</v>
      </c>
      <c r="B97" s="74">
        <v>-2</v>
      </c>
      <c r="C97" s="75">
        <v>2033</v>
      </c>
      <c r="D97" s="76">
        <f t="shared" si="3"/>
        <v>49.529795838814991</v>
      </c>
      <c r="E97" s="72">
        <f t="shared" si="4"/>
        <v>1931.35</v>
      </c>
      <c r="F97" s="72">
        <f t="shared" si="5"/>
        <v>47.053306046874241</v>
      </c>
      <c r="G97" s="18" t="s">
        <v>1013</v>
      </c>
      <c r="H97" s="18">
        <v>11.3</v>
      </c>
    </row>
    <row r="98" spans="1:8" x14ac:dyDescent="0.3">
      <c r="A98" s="69" t="s">
        <v>570</v>
      </c>
      <c r="B98" s="74">
        <v>-1.8</v>
      </c>
      <c r="C98" s="75">
        <v>2033</v>
      </c>
      <c r="D98" s="76">
        <f t="shared" si="3"/>
        <v>49.529795838814991</v>
      </c>
      <c r="E98" s="72">
        <f t="shared" si="4"/>
        <v>1931.35</v>
      </c>
      <c r="F98" s="72">
        <f t="shared" si="5"/>
        <v>47.053306046874241</v>
      </c>
      <c r="G98" s="18" t="s">
        <v>1013</v>
      </c>
      <c r="H98" s="18">
        <v>11.3</v>
      </c>
    </row>
    <row r="99" spans="1:8" x14ac:dyDescent="0.3">
      <c r="A99" s="69" t="s">
        <v>571</v>
      </c>
      <c r="B99" s="74">
        <v>-2.2000000000000002</v>
      </c>
      <c r="C99" s="75">
        <v>2425</v>
      </c>
      <c r="D99" s="76">
        <f t="shared" si="3"/>
        <v>59.080056521950979</v>
      </c>
      <c r="E99" s="72">
        <f t="shared" si="4"/>
        <v>2303.75</v>
      </c>
      <c r="F99" s="72">
        <f t="shared" si="5"/>
        <v>56.126053695853436</v>
      </c>
      <c r="G99" s="18" t="s">
        <v>60</v>
      </c>
      <c r="H99" s="18">
        <v>9.8000000000000007</v>
      </c>
    </row>
    <row r="100" spans="1:8" x14ac:dyDescent="0.3">
      <c r="A100" s="69" t="s">
        <v>572</v>
      </c>
      <c r="B100" s="74">
        <v>-1.8</v>
      </c>
      <c r="C100" s="75">
        <v>2224</v>
      </c>
      <c r="D100" s="76">
        <f t="shared" si="3"/>
        <v>54.18311163085319</v>
      </c>
      <c r="E100" s="72">
        <f t="shared" si="4"/>
        <v>2112.7999999999997</v>
      </c>
      <c r="F100" s="72">
        <f t="shared" si="5"/>
        <v>51.473956049310523</v>
      </c>
      <c r="G100" s="18" t="s">
        <v>57</v>
      </c>
      <c r="H100" s="18">
        <v>10.4</v>
      </c>
    </row>
    <row r="101" spans="1:8" x14ac:dyDescent="0.3">
      <c r="A101" s="69" t="s">
        <v>573</v>
      </c>
      <c r="B101" s="74">
        <v>-1.8</v>
      </c>
      <c r="C101" s="75">
        <v>2224</v>
      </c>
      <c r="D101" s="76">
        <f t="shared" si="3"/>
        <v>54.18311163085319</v>
      </c>
      <c r="E101" s="72">
        <f t="shared" si="4"/>
        <v>2112.7999999999997</v>
      </c>
      <c r="F101" s="72">
        <f t="shared" si="5"/>
        <v>51.473956049310523</v>
      </c>
      <c r="G101" s="18" t="s">
        <v>57</v>
      </c>
      <c r="H101" s="18">
        <v>10.4</v>
      </c>
    </row>
    <row r="102" spans="1:8" x14ac:dyDescent="0.3">
      <c r="A102" s="69" t="s">
        <v>574</v>
      </c>
      <c r="B102" s="74">
        <v>-3.7</v>
      </c>
      <c r="C102" s="75">
        <v>2370</v>
      </c>
      <c r="D102" s="76">
        <f t="shared" si="3"/>
        <v>57.740096477123231</v>
      </c>
      <c r="E102" s="72">
        <f t="shared" si="4"/>
        <v>2251.5</v>
      </c>
      <c r="F102" s="72">
        <f t="shared" si="5"/>
        <v>54.853091653267064</v>
      </c>
      <c r="G102" s="18" t="s">
        <v>1014</v>
      </c>
      <c r="H102" s="18">
        <v>9.4</v>
      </c>
    </row>
    <row r="103" spans="1:8" x14ac:dyDescent="0.3">
      <c r="A103" s="69" t="s">
        <v>575</v>
      </c>
      <c r="B103" s="74">
        <v>-2.2999999999999998</v>
      </c>
      <c r="C103" s="75">
        <v>2033</v>
      </c>
      <c r="D103" s="76">
        <f t="shared" si="3"/>
        <v>49.529795838814991</v>
      </c>
      <c r="E103" s="72">
        <f t="shared" si="4"/>
        <v>1931.35</v>
      </c>
      <c r="F103" s="72">
        <f t="shared" si="5"/>
        <v>47.053306046874241</v>
      </c>
      <c r="G103" s="18" t="s">
        <v>1013</v>
      </c>
      <c r="H103" s="18">
        <v>11.3</v>
      </c>
    </row>
    <row r="104" spans="1:8" x14ac:dyDescent="0.3">
      <c r="A104" s="69" t="s">
        <v>576</v>
      </c>
      <c r="B104" s="74">
        <v>-3</v>
      </c>
      <c r="C104" s="75">
        <v>2228</v>
      </c>
      <c r="D104" s="76">
        <f t="shared" si="3"/>
        <v>54.280563270477025</v>
      </c>
      <c r="E104" s="72">
        <f t="shared" si="4"/>
        <v>2116.6</v>
      </c>
      <c r="F104" s="72">
        <f t="shared" si="5"/>
        <v>51.566535106953175</v>
      </c>
      <c r="G104" s="18" t="s">
        <v>61</v>
      </c>
      <c r="H104" s="18">
        <v>10</v>
      </c>
    </row>
    <row r="105" spans="1:8" x14ac:dyDescent="0.3">
      <c r="A105" s="69" t="s">
        <v>577</v>
      </c>
      <c r="B105" s="74">
        <v>-1.8</v>
      </c>
      <c r="C105" s="75">
        <v>2033</v>
      </c>
      <c r="D105" s="76">
        <f t="shared" si="3"/>
        <v>49.529795838814991</v>
      </c>
      <c r="E105" s="72">
        <f t="shared" si="4"/>
        <v>1931.35</v>
      </c>
      <c r="F105" s="72">
        <f t="shared" si="5"/>
        <v>47.053306046874241</v>
      </c>
      <c r="G105" s="18" t="s">
        <v>1013</v>
      </c>
      <c r="H105" s="18">
        <v>11.3</v>
      </c>
    </row>
    <row r="106" spans="1:8" x14ac:dyDescent="0.3">
      <c r="A106" s="69" t="s">
        <v>578</v>
      </c>
      <c r="B106" s="74">
        <v>-3.3</v>
      </c>
      <c r="C106" s="75">
        <v>2161</v>
      </c>
      <c r="D106" s="76">
        <f t="shared" si="3"/>
        <v>52.648248306777759</v>
      </c>
      <c r="E106" s="72">
        <f t="shared" si="4"/>
        <v>2052.9499999999998</v>
      </c>
      <c r="F106" s="72">
        <f t="shared" si="5"/>
        <v>50.015835891438869</v>
      </c>
      <c r="G106" s="18" t="s">
        <v>70</v>
      </c>
      <c r="H106" s="18">
        <v>9.9</v>
      </c>
    </row>
    <row r="107" spans="1:8" x14ac:dyDescent="0.3">
      <c r="A107" s="69" t="s">
        <v>579</v>
      </c>
      <c r="B107" s="74">
        <v>-2.1</v>
      </c>
      <c r="C107" s="75">
        <v>1835</v>
      </c>
      <c r="D107" s="76">
        <f t="shared" si="3"/>
        <v>44.705939677435076</v>
      </c>
      <c r="E107" s="72">
        <f t="shared" si="4"/>
        <v>1743.25</v>
      </c>
      <c r="F107" s="72">
        <f t="shared" si="5"/>
        <v>42.47064269356332</v>
      </c>
      <c r="G107" s="18" t="s">
        <v>59</v>
      </c>
      <c r="H107" s="18">
        <v>10.6</v>
      </c>
    </row>
    <row r="108" spans="1:8" x14ac:dyDescent="0.3">
      <c r="A108" s="69" t="s">
        <v>580</v>
      </c>
      <c r="B108" s="74">
        <v>-3.8</v>
      </c>
      <c r="C108" s="75">
        <v>2483</v>
      </c>
      <c r="D108" s="76">
        <f t="shared" si="3"/>
        <v>60.493105296496616</v>
      </c>
      <c r="E108" s="72">
        <f t="shared" si="4"/>
        <v>2358.85</v>
      </c>
      <c r="F108" s="72">
        <f t="shared" si="5"/>
        <v>57.468450031671779</v>
      </c>
      <c r="G108" s="18" t="s">
        <v>63</v>
      </c>
      <c r="H108" s="18">
        <v>9</v>
      </c>
    </row>
    <row r="109" spans="1:8" x14ac:dyDescent="0.3">
      <c r="A109" s="69" t="s">
        <v>581</v>
      </c>
      <c r="B109" s="74">
        <v>-3.4</v>
      </c>
      <c r="C109" s="75">
        <v>2425</v>
      </c>
      <c r="D109" s="76">
        <f t="shared" si="3"/>
        <v>59.080056521950979</v>
      </c>
      <c r="E109" s="72">
        <f t="shared" si="4"/>
        <v>2303.75</v>
      </c>
      <c r="F109" s="72">
        <f t="shared" si="5"/>
        <v>56.126053695853436</v>
      </c>
      <c r="G109" s="18" t="s">
        <v>60</v>
      </c>
      <c r="H109" s="18">
        <v>9.8000000000000007</v>
      </c>
    </row>
    <row r="110" spans="1:8" x14ac:dyDescent="0.3">
      <c r="A110" s="69" t="s">
        <v>1084</v>
      </c>
      <c r="B110" s="74">
        <v>-3.2</v>
      </c>
      <c r="C110" s="75">
        <v>2255</v>
      </c>
      <c r="D110" s="76">
        <f t="shared" si="3"/>
        <v>54.938361837937926</v>
      </c>
      <c r="E110" s="72">
        <f t="shared" si="4"/>
        <v>2142.25</v>
      </c>
      <c r="F110" s="72">
        <f t="shared" si="5"/>
        <v>52.191443746041031</v>
      </c>
      <c r="G110" s="18" t="s">
        <v>56</v>
      </c>
      <c r="H110" s="18">
        <v>10.199999999999999</v>
      </c>
    </row>
    <row r="111" spans="1:8" x14ac:dyDescent="0.3">
      <c r="A111" s="69" t="s">
        <v>582</v>
      </c>
      <c r="B111" s="74">
        <v>-1.3</v>
      </c>
      <c r="C111" s="75">
        <v>1858</v>
      </c>
      <c r="D111" s="76">
        <f t="shared" si="3"/>
        <v>45.266286605272136</v>
      </c>
      <c r="E111" s="72">
        <f t="shared" si="4"/>
        <v>1765.1</v>
      </c>
      <c r="F111" s="72">
        <f t="shared" si="5"/>
        <v>43.002972275008524</v>
      </c>
      <c r="G111" s="18" t="s">
        <v>58</v>
      </c>
      <c r="H111" s="18">
        <v>11</v>
      </c>
    </row>
    <row r="112" spans="1:8" x14ac:dyDescent="0.3">
      <c r="A112" s="69" t="s">
        <v>583</v>
      </c>
      <c r="B112" s="74">
        <v>-1.4</v>
      </c>
      <c r="C112" s="75">
        <v>1858</v>
      </c>
      <c r="D112" s="76">
        <f t="shared" si="3"/>
        <v>45.266286605272136</v>
      </c>
      <c r="E112" s="72">
        <f t="shared" si="4"/>
        <v>1765.1</v>
      </c>
      <c r="F112" s="72">
        <f t="shared" si="5"/>
        <v>43.002972275008524</v>
      </c>
      <c r="G112" s="18" t="s">
        <v>58</v>
      </c>
      <c r="H112" s="18">
        <v>11</v>
      </c>
    </row>
    <row r="113" spans="1:8" x14ac:dyDescent="0.3">
      <c r="A113" s="69" t="s">
        <v>584</v>
      </c>
      <c r="B113" s="74">
        <v>-2.9</v>
      </c>
      <c r="C113" s="75">
        <v>2370</v>
      </c>
      <c r="D113" s="76">
        <f t="shared" si="3"/>
        <v>57.740096477123231</v>
      </c>
      <c r="E113" s="72">
        <f t="shared" si="4"/>
        <v>2251.5</v>
      </c>
      <c r="F113" s="72">
        <f t="shared" si="5"/>
        <v>54.853091653267064</v>
      </c>
      <c r="G113" s="18" t="s">
        <v>1014</v>
      </c>
      <c r="H113" s="18">
        <v>9.4</v>
      </c>
    </row>
    <row r="114" spans="1:8" x14ac:dyDescent="0.3">
      <c r="A114" s="69" t="s">
        <v>585</v>
      </c>
      <c r="B114" s="74">
        <v>-1.8</v>
      </c>
      <c r="C114" s="75">
        <v>2203</v>
      </c>
      <c r="D114" s="76">
        <f t="shared" si="3"/>
        <v>53.671490522828044</v>
      </c>
      <c r="E114" s="72">
        <f t="shared" si="4"/>
        <v>2092.85</v>
      </c>
      <c r="F114" s="72">
        <f t="shared" si="5"/>
        <v>50.987915996686645</v>
      </c>
      <c r="G114" s="18" t="s">
        <v>1013</v>
      </c>
      <c r="H114" s="18">
        <v>11.3</v>
      </c>
    </row>
    <row r="115" spans="1:8" x14ac:dyDescent="0.3">
      <c r="A115" s="69" t="s">
        <v>586</v>
      </c>
      <c r="B115" s="74">
        <v>-1.8</v>
      </c>
      <c r="C115" s="75">
        <v>2203</v>
      </c>
      <c r="D115" s="76">
        <f t="shared" si="3"/>
        <v>53.671490522828044</v>
      </c>
      <c r="E115" s="72">
        <f t="shared" si="4"/>
        <v>2092.85</v>
      </c>
      <c r="F115" s="72">
        <f t="shared" si="5"/>
        <v>50.987915996686645</v>
      </c>
      <c r="G115" s="18" t="s">
        <v>1013</v>
      </c>
      <c r="H115" s="18">
        <v>11.3</v>
      </c>
    </row>
    <row r="116" spans="1:8" x14ac:dyDescent="0.3">
      <c r="A116" s="69" t="s">
        <v>425</v>
      </c>
      <c r="B116" s="74">
        <v>-1.8</v>
      </c>
      <c r="C116" s="75">
        <v>2203</v>
      </c>
      <c r="D116" s="76">
        <f t="shared" si="3"/>
        <v>53.671490522828044</v>
      </c>
      <c r="E116" s="72">
        <f t="shared" si="4"/>
        <v>2092.85</v>
      </c>
      <c r="F116" s="72">
        <f t="shared" si="5"/>
        <v>50.987915996686645</v>
      </c>
      <c r="G116" s="18" t="s">
        <v>1013</v>
      </c>
      <c r="H116" s="18">
        <v>11.3</v>
      </c>
    </row>
    <row r="117" spans="1:8" x14ac:dyDescent="0.3">
      <c r="A117" s="69" t="s">
        <v>587</v>
      </c>
      <c r="B117" s="74">
        <v>-2.1</v>
      </c>
      <c r="C117" s="75">
        <v>2228</v>
      </c>
      <c r="D117" s="76">
        <f t="shared" si="3"/>
        <v>54.280563270477025</v>
      </c>
      <c r="E117" s="72">
        <f t="shared" si="4"/>
        <v>2116.6</v>
      </c>
      <c r="F117" s="72">
        <f t="shared" si="5"/>
        <v>51.566535106953175</v>
      </c>
      <c r="G117" s="18" t="s">
        <v>61</v>
      </c>
      <c r="H117" s="18">
        <v>10</v>
      </c>
    </row>
    <row r="118" spans="1:8" x14ac:dyDescent="0.3">
      <c r="A118" s="69" t="s">
        <v>588</v>
      </c>
      <c r="B118" s="74">
        <v>-1.8</v>
      </c>
      <c r="C118" s="75">
        <v>2203</v>
      </c>
      <c r="D118" s="76">
        <f t="shared" si="3"/>
        <v>53.671490522828044</v>
      </c>
      <c r="E118" s="72">
        <f t="shared" si="4"/>
        <v>2092.85</v>
      </c>
      <c r="F118" s="72">
        <f t="shared" si="5"/>
        <v>50.987915996686645</v>
      </c>
      <c r="G118" s="18" t="s">
        <v>1013</v>
      </c>
      <c r="H118" s="18">
        <v>11.3</v>
      </c>
    </row>
    <row r="119" spans="1:8" x14ac:dyDescent="0.3">
      <c r="A119" s="69" t="s">
        <v>589</v>
      </c>
      <c r="B119" s="74">
        <v>-2</v>
      </c>
      <c r="C119" s="75">
        <v>2203</v>
      </c>
      <c r="D119" s="76">
        <f t="shared" si="3"/>
        <v>53.671490522828044</v>
      </c>
      <c r="E119" s="72">
        <f t="shared" si="4"/>
        <v>2092.85</v>
      </c>
      <c r="F119" s="72">
        <f t="shared" si="5"/>
        <v>50.987915996686645</v>
      </c>
      <c r="G119" s="18" t="s">
        <v>1013</v>
      </c>
      <c r="H119" s="18">
        <v>11.3</v>
      </c>
    </row>
    <row r="120" spans="1:8" x14ac:dyDescent="0.3">
      <c r="A120" s="69" t="s">
        <v>590</v>
      </c>
      <c r="B120" s="74">
        <v>-2.5</v>
      </c>
      <c r="C120" s="75">
        <v>2307</v>
      </c>
      <c r="D120" s="76">
        <f t="shared" si="3"/>
        <v>56.2052331530478</v>
      </c>
      <c r="E120" s="72">
        <f t="shared" si="4"/>
        <v>2191.65</v>
      </c>
      <c r="F120" s="72">
        <f t="shared" si="5"/>
        <v>53.39497149539541</v>
      </c>
      <c r="G120" s="18" t="s">
        <v>65</v>
      </c>
      <c r="H120" s="18">
        <v>10</v>
      </c>
    </row>
    <row r="121" spans="1:8" x14ac:dyDescent="0.3">
      <c r="A121" s="69" t="s">
        <v>591</v>
      </c>
      <c r="B121" s="74">
        <v>-2.1</v>
      </c>
      <c r="C121" s="75">
        <v>2228</v>
      </c>
      <c r="D121" s="76">
        <f t="shared" si="3"/>
        <v>54.280563270477025</v>
      </c>
      <c r="E121" s="72">
        <f t="shared" si="4"/>
        <v>2116.6</v>
      </c>
      <c r="F121" s="72">
        <f t="shared" si="5"/>
        <v>51.566535106953175</v>
      </c>
      <c r="G121" s="18" t="s">
        <v>61</v>
      </c>
      <c r="H121" s="18">
        <v>10</v>
      </c>
    </row>
    <row r="122" spans="1:8" x14ac:dyDescent="0.3">
      <c r="A122" s="69" t="s">
        <v>592</v>
      </c>
      <c r="B122" s="74">
        <v>-3.3</v>
      </c>
      <c r="C122" s="75">
        <v>2425</v>
      </c>
      <c r="D122" s="76">
        <f t="shared" si="3"/>
        <v>59.080056521950979</v>
      </c>
      <c r="E122" s="72">
        <f t="shared" si="4"/>
        <v>2303.75</v>
      </c>
      <c r="F122" s="72">
        <f t="shared" si="5"/>
        <v>56.126053695853436</v>
      </c>
      <c r="G122" s="18" t="s">
        <v>60</v>
      </c>
      <c r="H122" s="18">
        <v>9.8000000000000007</v>
      </c>
    </row>
    <row r="123" spans="1:8" x14ac:dyDescent="0.3">
      <c r="A123" s="69" t="s">
        <v>593</v>
      </c>
      <c r="B123" s="74">
        <v>-3.4</v>
      </c>
      <c r="C123" s="75">
        <v>2425</v>
      </c>
      <c r="D123" s="76">
        <f t="shared" si="3"/>
        <v>59.080056521950979</v>
      </c>
      <c r="E123" s="72">
        <f t="shared" si="4"/>
        <v>2303.75</v>
      </c>
      <c r="F123" s="72">
        <f t="shared" si="5"/>
        <v>56.126053695853436</v>
      </c>
      <c r="G123" s="18" t="s">
        <v>60</v>
      </c>
      <c r="H123" s="18">
        <v>9.8000000000000007</v>
      </c>
    </row>
    <row r="124" spans="1:8" x14ac:dyDescent="0.3">
      <c r="A124" s="69" t="s">
        <v>594</v>
      </c>
      <c r="B124" s="74">
        <v>-3.4</v>
      </c>
      <c r="C124" s="75">
        <v>2425</v>
      </c>
      <c r="D124" s="76">
        <f t="shared" si="3"/>
        <v>59.080056521950979</v>
      </c>
      <c r="E124" s="72">
        <f t="shared" si="4"/>
        <v>2303.75</v>
      </c>
      <c r="F124" s="72">
        <f t="shared" si="5"/>
        <v>56.126053695853436</v>
      </c>
      <c r="G124" s="18" t="s">
        <v>60</v>
      </c>
      <c r="H124" s="18">
        <v>9.8000000000000007</v>
      </c>
    </row>
    <row r="125" spans="1:8" x14ac:dyDescent="0.3">
      <c r="A125" s="69" t="s">
        <v>595</v>
      </c>
      <c r="B125" s="74">
        <v>-3.7</v>
      </c>
      <c r="C125" s="75">
        <v>2307</v>
      </c>
      <c r="D125" s="76">
        <f t="shared" si="3"/>
        <v>56.2052331530478</v>
      </c>
      <c r="E125" s="72">
        <f t="shared" si="4"/>
        <v>2191.65</v>
      </c>
      <c r="F125" s="72">
        <f t="shared" si="5"/>
        <v>53.39497149539541</v>
      </c>
      <c r="G125" s="18" t="s">
        <v>65</v>
      </c>
      <c r="H125" s="18">
        <v>10</v>
      </c>
    </row>
    <row r="126" spans="1:8" x14ac:dyDescent="0.3">
      <c r="A126" s="69" t="s">
        <v>596</v>
      </c>
      <c r="B126" s="74">
        <v>-3</v>
      </c>
      <c r="C126" s="75">
        <v>2668</v>
      </c>
      <c r="D126" s="76">
        <f t="shared" si="3"/>
        <v>65.00024362909906</v>
      </c>
      <c r="E126" s="72">
        <f t="shared" si="4"/>
        <v>2534.6</v>
      </c>
      <c r="F126" s="72">
        <f t="shared" si="5"/>
        <v>61.750231447644104</v>
      </c>
      <c r="G126" s="18" t="s">
        <v>69</v>
      </c>
      <c r="H126" s="18">
        <v>8.5</v>
      </c>
    </row>
  </sheetData>
  <sheetProtection formatColumns="0" formatRows="0"/>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3"/>
  <dimension ref="A1:S114"/>
  <sheetViews>
    <sheetView topLeftCell="A3" workbookViewId="0">
      <selection activeCell="K2" sqref="K2"/>
    </sheetView>
  </sheetViews>
  <sheetFormatPr defaultColWidth="9.109375" defaultRowHeight="13.8" x14ac:dyDescent="0.3"/>
  <cols>
    <col min="1" max="1" width="9.109375" style="2"/>
    <col min="2" max="2" width="10.109375" style="2" bestFit="1" customWidth="1"/>
    <col min="3" max="3" width="11.6640625" style="2" customWidth="1"/>
    <col min="4" max="4" width="10.44140625" style="2" bestFit="1" customWidth="1"/>
    <col min="5" max="5" width="9.109375" style="2"/>
    <col min="6" max="6" width="10.77734375" style="2" bestFit="1" customWidth="1"/>
    <col min="7" max="7" width="20.109375" style="2" customWidth="1"/>
    <col min="8" max="8" width="12.44140625" style="2" customWidth="1"/>
    <col min="9" max="9" width="14.109375" style="2" bestFit="1" customWidth="1"/>
    <col min="10" max="12" width="9.109375" style="2"/>
    <col min="13" max="13" width="9.109375" style="2" bestFit="1" customWidth="1"/>
    <col min="14" max="15" width="13.77734375" style="2" bestFit="1" customWidth="1"/>
    <col min="16" max="16384" width="9.109375" style="2"/>
  </cols>
  <sheetData>
    <row r="1" spans="1:19" ht="25.5" customHeight="1" x14ac:dyDescent="0.3">
      <c r="B1" s="2" t="s">
        <v>1063</v>
      </c>
      <c r="C1" s="2" t="s">
        <v>31</v>
      </c>
      <c r="D1" s="83" t="s">
        <v>1062</v>
      </c>
      <c r="E1" s="2" t="s">
        <v>1061</v>
      </c>
      <c r="F1" s="2" t="s">
        <v>611</v>
      </c>
      <c r="G1" s="2" t="s">
        <v>1060</v>
      </c>
      <c r="H1" s="2" t="s">
        <v>1059</v>
      </c>
      <c r="I1" s="83" t="s">
        <v>1058</v>
      </c>
      <c r="J1" s="83" t="s">
        <v>1057</v>
      </c>
      <c r="L1" s="2" t="str">
        <f>S5</f>
        <v>Two adjacent</v>
      </c>
      <c r="M1" s="2" t="str">
        <f>S6</f>
        <v>Two opposite</v>
      </c>
      <c r="N1" s="83" t="str">
        <f>S3</f>
        <v>3 edges (short single)</v>
      </c>
      <c r="O1" s="83" t="str">
        <f>S2</f>
        <v>3 edges (long single)</v>
      </c>
      <c r="P1" s="2" t="str">
        <f>S4</f>
        <v>One edge</v>
      </c>
    </row>
    <row r="2" spans="1:19" x14ac:dyDescent="0.3">
      <c r="A2" s="2">
        <v>1</v>
      </c>
      <c r="B2" s="2" t="str">
        <f>'Design Details'!B87</f>
        <v xml:space="preserve">Bed/Study </v>
      </c>
      <c r="C2" s="7">
        <f>SUM('1'!$C$24:$C$26)</f>
        <v>0</v>
      </c>
      <c r="D2" s="7">
        <f>'1'!$M$24</f>
        <v>0</v>
      </c>
      <c r="E2" s="7">
        <f>'1'!$O$24</f>
        <v>0</v>
      </c>
      <c r="F2" s="2">
        <f>IF('1'!$C$3="Ground Floor",'Design Details'!$E$45,IF('1'!$C$3="Single Storey",'Design Details'!$E$75,0))</f>
        <v>0</v>
      </c>
      <c r="G2" s="2" t="str">
        <f>'1'!$M$20</f>
        <v>n/a</v>
      </c>
      <c r="H2" s="7">
        <f>'1'!$M$22</f>
        <v>0</v>
      </c>
      <c r="I2" s="2">
        <f t="shared" ref="I2" si="0">IF(F2=0,3,IF(F2=25,4,IF(F2=50,5,IF(F2=75,6,IF(F2=100,7,0)))))</f>
        <v>3</v>
      </c>
      <c r="J2" s="2">
        <f t="shared" ref="J2" si="1">IF(F2=0,9,IF(F2=25,10,IF(F2=50,11,IF(F2=75,12,IF(F2=100,13,0)))))</f>
        <v>9</v>
      </c>
      <c r="K2" s="2">
        <f t="shared" ref="K2" si="2">IF(H2=$L$1,L2,IF(H2=$M$1,M2,IF(H2=$N$1,N2,IF(H2=$O$1,O2,IF(H2=$P$1,P2,0)))))</f>
        <v>0</v>
      </c>
      <c r="L2" s="2" t="e">
        <f>VLOOKUP(C2,$C$36:$O$44,IF(G2=C33,I2,J2),TRUE)</f>
        <v>#N/A</v>
      </c>
      <c r="M2" s="2" t="e">
        <f>VLOOKUP(ROUNDDOWN(D2,0),$C$48:$O$53,IF(G2=$C$33,I2,J2),TRUE)</f>
        <v>#N/A</v>
      </c>
      <c r="N2" s="2" t="e">
        <f t="shared" ref="N2" si="3">IF(D2&lt;4,VLOOKUP(E2,$C$58:$O$61,IF(G2=$C$33,I2,J2),TRUE),IF(AND(D2&gt;=4,D2&lt;5),VLOOKUP(E2,$C$62:$O$63,IF(G2=$C$33,I2,J2),TRUE),IF(AND(D2&gt;=5,D2&lt;6),VLOOKUP(E2,$C$64:$O$65,IF(G2=$C$33,I2,J2),TRUE),IF(D2&gt;6,VLOOKUP(E2,$C$66:$O$67,IF(G2=$C$33,I2,J2),TRUE),0))))</f>
        <v>#N/A</v>
      </c>
      <c r="O2" s="2" t="e">
        <f t="shared" ref="O2" si="4">IF(D2&lt;4,VLOOKUP(E2,$C$71:$O$74,IF(G2=$C$33,I2,J2),TRUE),IF(AND(D2&gt;=4,D2&lt;5),VLOOKUP(E2,$C$75:$O$77,IF(G2=$C$33,I2,J2),TRUE),IF(AND(D2&gt;=5,D2&lt;6),VLOOKUP(E2,$C$78:$O$80,IF(G2=$C$33,I2,J2),TRUE),IF(D2&gt;6,VLOOKUP(E2,$C$81:$O$82,IF(G2=$C$33,I2,J2),TRUE),0))))</f>
        <v>#N/A</v>
      </c>
      <c r="P2" s="2" t="e">
        <f t="shared" ref="P2" si="5">VLOOKUP(D2,$C$86:$O$91,IF(G2=$C$33,I2,J2),TRUE)</f>
        <v>#N/A</v>
      </c>
      <c r="S2" s="2" t="s">
        <v>1056</v>
      </c>
    </row>
    <row r="3" spans="1:19" x14ac:dyDescent="0.3">
      <c r="A3" s="2">
        <v>2</v>
      </c>
      <c r="B3" s="2" t="str">
        <f>'Design Details'!B88</f>
        <v xml:space="preserve"> </v>
      </c>
      <c r="C3" s="7">
        <f>SUM('2'!$C$24:$C$26)</f>
        <v>0</v>
      </c>
      <c r="D3" s="7">
        <f>'2'!$M$24</f>
        <v>0</v>
      </c>
      <c r="E3" s="7">
        <f>'2'!$O$24</f>
        <v>0</v>
      </c>
      <c r="F3" s="2">
        <f>IF('2'!$C$3="Ground Floor",'Design Details'!$E$45,IF('2'!$C$3="Single Storey",'Design Details'!$E$75,0))</f>
        <v>0</v>
      </c>
      <c r="G3" s="2" t="str">
        <f>'2'!$M$20</f>
        <v>n/a</v>
      </c>
      <c r="H3" s="7">
        <f>'2'!$M$22</f>
        <v>0</v>
      </c>
      <c r="I3" s="2">
        <f t="shared" ref="I3:I31" si="6">IF(F3=0,3,IF(F3=25,4,IF(F3=50,5,IF(F3=75,6,IF(F3=100,7,0)))))</f>
        <v>3</v>
      </c>
      <c r="J3" s="2">
        <f t="shared" ref="J3:J31" si="7">IF(F3=0,9,IF(F3=25,10,IF(F3=50,11,IF(F3=75,12,IF(F3=100,13,0)))))</f>
        <v>9</v>
      </c>
      <c r="K3" s="2">
        <f t="shared" ref="K3:K31" si="8">IF(H3=$L$1,L3,IF(H3=$M$1,M3,IF(H3=$N$1,N3,IF(H3=$O$1,O3,IF(H3=$P$1,P3,0)))))</f>
        <v>0</v>
      </c>
      <c r="L3" s="2" t="e">
        <f t="shared" ref="L3:L31" si="9">VLOOKUP(C3,$C$36:$O$44,IF(G3=C34,I3,J3),TRUE)</f>
        <v>#N/A</v>
      </c>
      <c r="M3" s="2" t="e">
        <f t="shared" ref="M3:M31" si="10">VLOOKUP(ROUNDDOWN(D3,0),$C$48:$O$53,IF(G3=$C$33,I3,J3),TRUE)</f>
        <v>#N/A</v>
      </c>
      <c r="N3" s="2" t="e">
        <f t="shared" ref="N3:N31" si="11">IF(D3&lt;4,VLOOKUP(E3,$C$58:$O$61,IF(G3=$C$33,I3,J3),TRUE),IF(AND(D3&gt;=4,D3&lt;5),VLOOKUP(E3,$C$62:$O$63,IF(G3=$C$33,I3,J3),TRUE),IF(AND(D3&gt;=5,D3&lt;6),VLOOKUP(E3,$C$64:$O$65,IF(G3=$C$33,I3,J3),TRUE),IF(D3&gt;6,VLOOKUP(E3,$C$66:$O$67,IF(G3=$C$33,I3,J3),TRUE),0))))</f>
        <v>#N/A</v>
      </c>
      <c r="O3" s="2" t="e">
        <f t="shared" ref="O3:O31" si="12">IF(D3&lt;4,VLOOKUP(E3,$C$71:$O$74,IF(G3=$C$33,I3,J3),TRUE),IF(AND(D3&gt;=4,D3&lt;5),VLOOKUP(E3,$C$75:$O$77,IF(G3=$C$33,I3,J3),TRUE),IF(AND(D3&gt;=5,D3&lt;6),VLOOKUP(E3,$C$78:$O$80,IF(G3=$C$33,I3,J3),TRUE),IF(D3&gt;6,VLOOKUP(E3,$C$81:$O$82,IF(G3=$C$33,I3,J3),TRUE),0))))</f>
        <v>#N/A</v>
      </c>
      <c r="P3" s="2" t="e">
        <f t="shared" ref="P3:P31" si="13">VLOOKUP(D3,$C$86:$O$91,IF(G3=$C$33,I3,J3),TRUE)</f>
        <v>#N/A</v>
      </c>
      <c r="S3" s="2" t="s">
        <v>1055</v>
      </c>
    </row>
    <row r="4" spans="1:19" x14ac:dyDescent="0.3">
      <c r="A4" s="2">
        <v>3</v>
      </c>
      <c r="B4" s="2" t="str">
        <f>'Design Details'!B89</f>
        <v xml:space="preserve"> </v>
      </c>
      <c r="C4" s="7">
        <f>SUM('3'!$C$24:$C$26)</f>
        <v>0</v>
      </c>
      <c r="D4" s="7">
        <f>'3'!$M$24</f>
        <v>0</v>
      </c>
      <c r="E4" s="7">
        <f>'3'!$O$24</f>
        <v>0</v>
      </c>
      <c r="F4" s="2">
        <f>IF('3'!$C$3="Ground Floor",'Design Details'!$E$45,IF('3'!$C$3="Single Storey",'Design Details'!$E$75,0))</f>
        <v>0</v>
      </c>
      <c r="G4" s="2" t="str">
        <f>'3'!$M$20</f>
        <v>n/a</v>
      </c>
      <c r="H4" s="7">
        <f>'3'!$M$22</f>
        <v>0</v>
      </c>
      <c r="I4" s="2">
        <f t="shared" si="6"/>
        <v>3</v>
      </c>
      <c r="J4" s="2">
        <f t="shared" si="7"/>
        <v>9</v>
      </c>
      <c r="K4" s="2">
        <f t="shared" si="8"/>
        <v>0</v>
      </c>
      <c r="L4" s="2" t="e">
        <f t="shared" si="9"/>
        <v>#N/A</v>
      </c>
      <c r="M4" s="2" t="e">
        <f t="shared" si="10"/>
        <v>#N/A</v>
      </c>
      <c r="N4" s="2" t="e">
        <f t="shared" si="11"/>
        <v>#N/A</v>
      </c>
      <c r="O4" s="2" t="e">
        <f t="shared" si="12"/>
        <v>#N/A</v>
      </c>
      <c r="P4" s="2" t="e">
        <f t="shared" si="13"/>
        <v>#N/A</v>
      </c>
      <c r="S4" s="2" t="s">
        <v>1054</v>
      </c>
    </row>
    <row r="5" spans="1:19" x14ac:dyDescent="0.3">
      <c r="A5" s="2">
        <v>4</v>
      </c>
      <c r="B5" s="2" t="str">
        <f>'Design Details'!B90</f>
        <v xml:space="preserve"> </v>
      </c>
      <c r="C5" s="7">
        <f>SUM('4'!$C$24:$C$26)</f>
        <v>0</v>
      </c>
      <c r="D5" s="7">
        <f>'4'!$M$24</f>
        <v>0</v>
      </c>
      <c r="E5" s="7">
        <f>'4'!$O$24</f>
        <v>0</v>
      </c>
      <c r="F5" s="2">
        <f>IF('4'!$C$3="Ground Floor",'Design Details'!$E$45,IF('4'!$C$3="Single Storey",'Design Details'!$E$75,0))</f>
        <v>0</v>
      </c>
      <c r="G5" s="2" t="str">
        <f>'4'!$M$20</f>
        <v>n/a</v>
      </c>
      <c r="H5" s="7">
        <f>'4'!$M$22</f>
        <v>0</v>
      </c>
      <c r="I5" s="2">
        <f t="shared" si="6"/>
        <v>3</v>
      </c>
      <c r="J5" s="2">
        <f t="shared" si="7"/>
        <v>9</v>
      </c>
      <c r="K5" s="2">
        <f t="shared" si="8"/>
        <v>0</v>
      </c>
      <c r="L5" s="2" t="e">
        <f t="shared" si="9"/>
        <v>#N/A</v>
      </c>
      <c r="M5" s="2" t="e">
        <f t="shared" si="10"/>
        <v>#N/A</v>
      </c>
      <c r="N5" s="2" t="e">
        <f t="shared" si="11"/>
        <v>#N/A</v>
      </c>
      <c r="O5" s="2" t="e">
        <f t="shared" si="12"/>
        <v>#N/A</v>
      </c>
      <c r="P5" s="2" t="e">
        <f t="shared" si="13"/>
        <v>#N/A</v>
      </c>
      <c r="S5" s="2" t="s">
        <v>1052</v>
      </c>
    </row>
    <row r="6" spans="1:19" x14ac:dyDescent="0.3">
      <c r="A6" s="2">
        <v>5</v>
      </c>
      <c r="B6" s="2" t="str">
        <f>'Design Details'!B91</f>
        <v xml:space="preserve"> </v>
      </c>
      <c r="C6" s="7">
        <f>SUM('5'!$C$24:$C$26)</f>
        <v>0</v>
      </c>
      <c r="D6" s="7">
        <f>'5'!$M$24</f>
        <v>0</v>
      </c>
      <c r="E6" s="7">
        <f>'5'!$O$24</f>
        <v>0</v>
      </c>
      <c r="F6" s="2">
        <f>IF('5'!$C$3="Ground Floor",'Design Details'!$E$45,IF('5'!$C$3="Single Storey",'Design Details'!$E$75,0))</f>
        <v>0</v>
      </c>
      <c r="G6" s="2" t="str">
        <f>'5'!$M$20</f>
        <v>n/a</v>
      </c>
      <c r="H6" s="7">
        <f>'5'!$M$22</f>
        <v>0</v>
      </c>
      <c r="I6" s="2">
        <f t="shared" si="6"/>
        <v>3</v>
      </c>
      <c r="J6" s="2">
        <f t="shared" si="7"/>
        <v>9</v>
      </c>
      <c r="K6" s="2">
        <f t="shared" si="8"/>
        <v>0</v>
      </c>
      <c r="L6" s="2" t="e">
        <f t="shared" si="9"/>
        <v>#N/A</v>
      </c>
      <c r="M6" s="2" t="e">
        <f t="shared" si="10"/>
        <v>#N/A</v>
      </c>
      <c r="N6" s="2" t="e">
        <f t="shared" si="11"/>
        <v>#N/A</v>
      </c>
      <c r="O6" s="2" t="e">
        <f t="shared" si="12"/>
        <v>#N/A</v>
      </c>
      <c r="P6" s="2" t="e">
        <f t="shared" si="13"/>
        <v>#N/A</v>
      </c>
      <c r="S6" s="2" t="s">
        <v>1053</v>
      </c>
    </row>
    <row r="7" spans="1:19" x14ac:dyDescent="0.3">
      <c r="A7" s="2">
        <v>6</v>
      </c>
      <c r="B7" s="2" t="str">
        <f>'Design Details'!B92</f>
        <v xml:space="preserve"> </v>
      </c>
      <c r="C7" s="7">
        <f>SUM('6'!$C$24:$C$26)</f>
        <v>0</v>
      </c>
      <c r="D7" s="7">
        <f>'6'!$M$24</f>
        <v>0</v>
      </c>
      <c r="E7" s="7">
        <f>'6'!$O$24</f>
        <v>0</v>
      </c>
      <c r="F7" s="2">
        <f>IF('6'!$C$3="Ground Floor",'Design Details'!$E$45,IF('6'!$C$3="Single Storey",'Design Details'!$E$75,0))</f>
        <v>0</v>
      </c>
      <c r="G7" s="2" t="str">
        <f>'6'!$M$20</f>
        <v>n/a</v>
      </c>
      <c r="H7" s="7">
        <f>'6'!$M$22</f>
        <v>0</v>
      </c>
      <c r="I7" s="2">
        <f t="shared" si="6"/>
        <v>3</v>
      </c>
      <c r="J7" s="2">
        <f t="shared" si="7"/>
        <v>9</v>
      </c>
      <c r="K7" s="2">
        <f t="shared" si="8"/>
        <v>0</v>
      </c>
      <c r="L7" s="2" t="e">
        <f t="shared" si="9"/>
        <v>#N/A</v>
      </c>
      <c r="M7" s="2" t="e">
        <f t="shared" si="10"/>
        <v>#N/A</v>
      </c>
      <c r="N7" s="2" t="e">
        <f t="shared" si="11"/>
        <v>#N/A</v>
      </c>
      <c r="O7" s="2" t="e">
        <f t="shared" si="12"/>
        <v>#N/A</v>
      </c>
      <c r="P7" s="2" t="e">
        <f t="shared" si="13"/>
        <v>#N/A</v>
      </c>
    </row>
    <row r="8" spans="1:19" x14ac:dyDescent="0.3">
      <c r="A8" s="2">
        <v>7</v>
      </c>
      <c r="B8" s="2" t="str">
        <f>'Design Details'!B93</f>
        <v xml:space="preserve"> </v>
      </c>
      <c r="C8" s="7">
        <f>SUM('7'!$C$24:$C$26)</f>
        <v>0</v>
      </c>
      <c r="D8" s="7">
        <f>'7'!$M$24</f>
        <v>0</v>
      </c>
      <c r="E8" s="7">
        <f>'7'!$O$24</f>
        <v>0</v>
      </c>
      <c r="F8" s="2">
        <f>IF('7'!$C$3="Ground Floor",'Design Details'!$E$45,IF('7'!$C$3="Single Storey",'Design Details'!$E$75,0))</f>
        <v>0</v>
      </c>
      <c r="G8" s="2" t="str">
        <f>'7'!$M$20</f>
        <v>n/a</v>
      </c>
      <c r="H8" s="7">
        <f>'7'!$M$22</f>
        <v>0</v>
      </c>
      <c r="I8" s="2">
        <f t="shared" si="6"/>
        <v>3</v>
      </c>
      <c r="J8" s="2">
        <f t="shared" si="7"/>
        <v>9</v>
      </c>
      <c r="K8" s="2">
        <f t="shared" si="8"/>
        <v>0</v>
      </c>
      <c r="L8" s="2" t="e">
        <f t="shared" si="9"/>
        <v>#N/A</v>
      </c>
      <c r="M8" s="2" t="e">
        <f t="shared" si="10"/>
        <v>#N/A</v>
      </c>
      <c r="N8" s="2" t="e">
        <f t="shared" si="11"/>
        <v>#N/A</v>
      </c>
      <c r="O8" s="2" t="e">
        <f t="shared" si="12"/>
        <v>#N/A</v>
      </c>
      <c r="P8" s="2" t="e">
        <f t="shared" si="13"/>
        <v>#N/A</v>
      </c>
    </row>
    <row r="9" spans="1:19" x14ac:dyDescent="0.3">
      <c r="A9" s="2">
        <v>8</v>
      </c>
      <c r="B9" s="2" t="str">
        <f>'Design Details'!B94</f>
        <v xml:space="preserve"> </v>
      </c>
      <c r="C9" s="7">
        <f>SUM('8'!$C$24:$C$26)</f>
        <v>0</v>
      </c>
      <c r="D9" s="7">
        <f>'8'!$M$24</f>
        <v>0</v>
      </c>
      <c r="E9" s="7">
        <f>'8'!$O$24</f>
        <v>0</v>
      </c>
      <c r="F9" s="2">
        <f>IF('8'!$C$3="Ground Floor",'Design Details'!$E$45,IF('8'!$C$3="Single Storey",'Design Details'!$E$75,0))</f>
        <v>0</v>
      </c>
      <c r="G9" s="2" t="str">
        <f>'8'!$M$20</f>
        <v>n/a</v>
      </c>
      <c r="H9" s="7">
        <f>'8'!$M$22</f>
        <v>0</v>
      </c>
      <c r="I9" s="2">
        <f t="shared" si="6"/>
        <v>3</v>
      </c>
      <c r="J9" s="2">
        <f t="shared" si="7"/>
        <v>9</v>
      </c>
      <c r="K9" s="2">
        <f t="shared" si="8"/>
        <v>0</v>
      </c>
      <c r="L9" s="2" t="e">
        <f t="shared" si="9"/>
        <v>#N/A</v>
      </c>
      <c r="M9" s="2" t="e">
        <f t="shared" si="10"/>
        <v>#N/A</v>
      </c>
      <c r="N9" s="2" t="e">
        <f t="shared" si="11"/>
        <v>#N/A</v>
      </c>
      <c r="O9" s="2" t="e">
        <f t="shared" si="12"/>
        <v>#N/A</v>
      </c>
      <c r="P9" s="2" t="e">
        <f t="shared" si="13"/>
        <v>#N/A</v>
      </c>
    </row>
    <row r="10" spans="1:19" x14ac:dyDescent="0.3">
      <c r="A10" s="2">
        <v>9</v>
      </c>
      <c r="B10" s="2" t="str">
        <f>'Design Details'!B95</f>
        <v xml:space="preserve"> </v>
      </c>
      <c r="C10" s="7">
        <f>SUM('9'!$C$24:$C$26)</f>
        <v>0</v>
      </c>
      <c r="D10" s="7">
        <f>'9'!$M$24</f>
        <v>0</v>
      </c>
      <c r="E10" s="7">
        <f>'9'!$O$24</f>
        <v>0</v>
      </c>
      <c r="F10" s="2">
        <f>IF('9'!$C$3="Ground Floor",'Design Details'!$E$45,IF('9'!$C$3="Single Storey",'Design Details'!$E$75,0))</f>
        <v>0</v>
      </c>
      <c r="G10" s="2" t="str">
        <f>'9'!$M$20</f>
        <v>n/a</v>
      </c>
      <c r="H10" s="7">
        <f>'9'!$M$22</f>
        <v>0</v>
      </c>
      <c r="I10" s="2">
        <f t="shared" si="6"/>
        <v>3</v>
      </c>
      <c r="J10" s="2">
        <f t="shared" si="7"/>
        <v>9</v>
      </c>
      <c r="K10" s="2">
        <f t="shared" si="8"/>
        <v>0</v>
      </c>
      <c r="L10" s="2" t="e">
        <f t="shared" si="9"/>
        <v>#N/A</v>
      </c>
      <c r="M10" s="2" t="e">
        <f t="shared" si="10"/>
        <v>#N/A</v>
      </c>
      <c r="N10" s="2" t="e">
        <f t="shared" si="11"/>
        <v>#N/A</v>
      </c>
      <c r="O10" s="2" t="e">
        <f t="shared" si="12"/>
        <v>#N/A</v>
      </c>
      <c r="P10" s="2" t="e">
        <f t="shared" si="13"/>
        <v>#N/A</v>
      </c>
    </row>
    <row r="11" spans="1:19" x14ac:dyDescent="0.3">
      <c r="A11" s="2">
        <v>10</v>
      </c>
      <c r="B11" s="2" t="str">
        <f>'Design Details'!B96</f>
        <v xml:space="preserve"> </v>
      </c>
      <c r="C11" s="7">
        <f>SUM('10'!$C$24:$C$26)</f>
        <v>0</v>
      </c>
      <c r="D11" s="7">
        <f>'10'!$M$24</f>
        <v>0</v>
      </c>
      <c r="E11" s="7">
        <f>'10'!$O$24</f>
        <v>0</v>
      </c>
      <c r="F11" s="2">
        <f>IF('10'!$C$3="Ground Floor",'Design Details'!$E$45,IF('10'!$C$3="Single Storey",'Design Details'!$E$75,0))</f>
        <v>0</v>
      </c>
      <c r="G11" s="2" t="str">
        <f>'10'!$M$20</f>
        <v>n/a</v>
      </c>
      <c r="H11" s="7">
        <f>'10'!$M$22</f>
        <v>0</v>
      </c>
      <c r="I11" s="2">
        <f t="shared" si="6"/>
        <v>3</v>
      </c>
      <c r="J11" s="2">
        <f t="shared" si="7"/>
        <v>9</v>
      </c>
      <c r="K11" s="2">
        <f t="shared" si="8"/>
        <v>0</v>
      </c>
      <c r="L11" s="2" t="e">
        <f t="shared" si="9"/>
        <v>#N/A</v>
      </c>
      <c r="M11" s="2" t="e">
        <f t="shared" si="10"/>
        <v>#N/A</v>
      </c>
      <c r="N11" s="2" t="e">
        <f t="shared" si="11"/>
        <v>#N/A</v>
      </c>
      <c r="O11" s="2" t="e">
        <f t="shared" si="12"/>
        <v>#N/A</v>
      </c>
      <c r="P11" s="2" t="e">
        <f t="shared" si="13"/>
        <v>#N/A</v>
      </c>
    </row>
    <row r="12" spans="1:19" x14ac:dyDescent="0.3">
      <c r="A12" s="2">
        <v>11</v>
      </c>
      <c r="B12" s="2" t="str">
        <f>'Design Details'!B97</f>
        <v xml:space="preserve"> </v>
      </c>
      <c r="C12" s="7">
        <f>SUM('11'!$C$24:$C$26)</f>
        <v>0</v>
      </c>
      <c r="D12" s="7">
        <f>'11'!$M$24</f>
        <v>0</v>
      </c>
      <c r="E12" s="7">
        <f>'11'!$O$24</f>
        <v>0</v>
      </c>
      <c r="F12" s="2">
        <f>IF('11'!$C$3="Ground Floor",'Design Details'!$E$45,IF('11'!$C$3="Single Storey",'Design Details'!$E$75,0))</f>
        <v>0</v>
      </c>
      <c r="G12" s="2" t="str">
        <f>'11'!$M$20</f>
        <v>n/a</v>
      </c>
      <c r="H12" s="7">
        <f>'11'!$M$22</f>
        <v>0</v>
      </c>
      <c r="I12" s="2">
        <f t="shared" si="6"/>
        <v>3</v>
      </c>
      <c r="J12" s="2">
        <f t="shared" si="7"/>
        <v>9</v>
      </c>
      <c r="K12" s="2">
        <f t="shared" si="8"/>
        <v>0</v>
      </c>
      <c r="L12" s="2" t="e">
        <f t="shared" si="9"/>
        <v>#N/A</v>
      </c>
      <c r="M12" s="2" t="e">
        <f t="shared" si="10"/>
        <v>#N/A</v>
      </c>
      <c r="N12" s="2" t="e">
        <f t="shared" si="11"/>
        <v>#N/A</v>
      </c>
      <c r="O12" s="2" t="e">
        <f t="shared" si="12"/>
        <v>#N/A</v>
      </c>
      <c r="P12" s="2" t="e">
        <f t="shared" si="13"/>
        <v>#N/A</v>
      </c>
    </row>
    <row r="13" spans="1:19" x14ac:dyDescent="0.3">
      <c r="A13" s="2">
        <v>12</v>
      </c>
      <c r="B13" s="2" t="str">
        <f>'Design Details'!B98</f>
        <v xml:space="preserve"> </v>
      </c>
      <c r="C13" s="7">
        <f>SUM('12'!$C$24:$C$26)</f>
        <v>0</v>
      </c>
      <c r="D13" s="7">
        <f>'12'!$M$24</f>
        <v>0</v>
      </c>
      <c r="E13" s="7">
        <f>'12'!$O$24</f>
        <v>0</v>
      </c>
      <c r="F13" s="2">
        <f>IF('12'!$C$3="Ground Floor",'Design Details'!$E$45,IF('12'!$C$3="Single Storey",'Design Details'!$E$75,0))</f>
        <v>0</v>
      </c>
      <c r="G13" s="2" t="str">
        <f>'12'!$M$20</f>
        <v>n/a</v>
      </c>
      <c r="H13" s="7">
        <f>'12'!$M$22</f>
        <v>0</v>
      </c>
      <c r="I13" s="2">
        <f t="shared" si="6"/>
        <v>3</v>
      </c>
      <c r="J13" s="2">
        <f t="shared" si="7"/>
        <v>9</v>
      </c>
      <c r="K13" s="2">
        <f t="shared" si="8"/>
        <v>0</v>
      </c>
      <c r="L13" s="2" t="e">
        <f t="shared" si="9"/>
        <v>#N/A</v>
      </c>
      <c r="M13" s="2" t="e">
        <f t="shared" si="10"/>
        <v>#N/A</v>
      </c>
      <c r="N13" s="2" t="e">
        <f t="shared" si="11"/>
        <v>#N/A</v>
      </c>
      <c r="O13" s="2" t="e">
        <f t="shared" si="12"/>
        <v>#N/A</v>
      </c>
      <c r="P13" s="2" t="e">
        <f t="shared" si="13"/>
        <v>#N/A</v>
      </c>
    </row>
    <row r="14" spans="1:19" x14ac:dyDescent="0.3">
      <c r="A14" s="2">
        <v>13</v>
      </c>
      <c r="B14" s="2" t="str">
        <f>'Design Details'!B99</f>
        <v xml:space="preserve"> </v>
      </c>
      <c r="C14" s="7">
        <f>SUM('13'!$C$24:$C$26)</f>
        <v>0</v>
      </c>
      <c r="D14" s="7">
        <f>'13'!$M$24</f>
        <v>0</v>
      </c>
      <c r="E14" s="7">
        <f>'13'!$O$24</f>
        <v>0</v>
      </c>
      <c r="F14" s="2">
        <f>IF('13'!$C$3="Ground Floor",'Design Details'!$E$45,IF('13'!$C$3="Single Storey",'Design Details'!$E$75,0))</f>
        <v>0</v>
      </c>
      <c r="G14" s="2" t="str">
        <f>'13'!$M$20</f>
        <v>n/a</v>
      </c>
      <c r="H14" s="7">
        <f>'13'!$M$22</f>
        <v>0</v>
      </c>
      <c r="I14" s="2">
        <f t="shared" si="6"/>
        <v>3</v>
      </c>
      <c r="J14" s="2">
        <f t="shared" si="7"/>
        <v>9</v>
      </c>
      <c r="K14" s="2">
        <f t="shared" si="8"/>
        <v>0</v>
      </c>
      <c r="L14" s="2" t="e">
        <f t="shared" si="9"/>
        <v>#N/A</v>
      </c>
      <c r="M14" s="2" t="e">
        <f t="shared" si="10"/>
        <v>#N/A</v>
      </c>
      <c r="N14" s="2" t="e">
        <f t="shared" si="11"/>
        <v>#N/A</v>
      </c>
      <c r="O14" s="2" t="e">
        <f t="shared" si="12"/>
        <v>#N/A</v>
      </c>
      <c r="P14" s="2" t="e">
        <f t="shared" si="13"/>
        <v>#N/A</v>
      </c>
    </row>
    <row r="15" spans="1:19" x14ac:dyDescent="0.3">
      <c r="A15" s="2">
        <v>14</v>
      </c>
      <c r="B15" s="2" t="str">
        <f>'Design Details'!B100</f>
        <v xml:space="preserve"> </v>
      </c>
      <c r="C15" s="7">
        <f>SUM('14'!$C$24:$C$26)</f>
        <v>0</v>
      </c>
      <c r="D15" s="7">
        <f>'14'!$M$24</f>
        <v>0</v>
      </c>
      <c r="E15" s="7">
        <f>'14'!$O$24</f>
        <v>0</v>
      </c>
      <c r="F15" s="2">
        <f>IF('14'!$C$3="Ground Floor",'Design Details'!$E$45,IF('14'!$C$3="Single Storey",'Design Details'!$E$75,0))</f>
        <v>0</v>
      </c>
      <c r="G15" s="2" t="str">
        <f>'14'!$M$20</f>
        <v>n/a</v>
      </c>
      <c r="H15" s="7">
        <f>'14'!$M$22</f>
        <v>0</v>
      </c>
      <c r="I15" s="2">
        <f t="shared" si="6"/>
        <v>3</v>
      </c>
      <c r="J15" s="2">
        <f t="shared" si="7"/>
        <v>9</v>
      </c>
      <c r="K15" s="2">
        <f t="shared" si="8"/>
        <v>0</v>
      </c>
      <c r="L15" s="2" t="e">
        <f t="shared" si="9"/>
        <v>#N/A</v>
      </c>
      <c r="M15" s="2" t="e">
        <f t="shared" si="10"/>
        <v>#N/A</v>
      </c>
      <c r="N15" s="2" t="e">
        <f t="shared" si="11"/>
        <v>#N/A</v>
      </c>
      <c r="O15" s="2" t="e">
        <f t="shared" si="12"/>
        <v>#N/A</v>
      </c>
      <c r="P15" s="2" t="e">
        <f t="shared" si="13"/>
        <v>#N/A</v>
      </c>
    </row>
    <row r="16" spans="1:19" x14ac:dyDescent="0.3">
      <c r="A16" s="2">
        <v>15</v>
      </c>
      <c r="B16" s="2" t="str">
        <f>'Design Details'!B101</f>
        <v xml:space="preserve"> </v>
      </c>
      <c r="C16" s="7">
        <f>SUM('15'!$C$24:$C$26)</f>
        <v>0</v>
      </c>
      <c r="D16" s="7">
        <f>'15'!$M$24</f>
        <v>0</v>
      </c>
      <c r="E16" s="7">
        <f>'15'!$O$24</f>
        <v>0</v>
      </c>
      <c r="F16" s="2">
        <f>IF('15'!$C$3="Ground Floor",'Design Details'!$E$45,IF('15'!$C$3="Single Storey",'Design Details'!$E$75,0))</f>
        <v>0</v>
      </c>
      <c r="G16" s="2" t="str">
        <f>'15'!$M$20</f>
        <v>n/a</v>
      </c>
      <c r="H16" s="7">
        <f>'15'!$M$22</f>
        <v>0</v>
      </c>
      <c r="I16" s="2">
        <f t="shared" si="6"/>
        <v>3</v>
      </c>
      <c r="J16" s="2">
        <f t="shared" si="7"/>
        <v>9</v>
      </c>
      <c r="K16" s="2">
        <f t="shared" si="8"/>
        <v>0</v>
      </c>
      <c r="L16" s="2" t="e">
        <f t="shared" si="9"/>
        <v>#N/A</v>
      </c>
      <c r="M16" s="2" t="e">
        <f t="shared" si="10"/>
        <v>#N/A</v>
      </c>
      <c r="N16" s="2" t="e">
        <f t="shared" si="11"/>
        <v>#N/A</v>
      </c>
      <c r="O16" s="2" t="e">
        <f t="shared" si="12"/>
        <v>#N/A</v>
      </c>
      <c r="P16" s="2" t="e">
        <f t="shared" si="13"/>
        <v>#N/A</v>
      </c>
    </row>
    <row r="17" spans="1:16" x14ac:dyDescent="0.3">
      <c r="A17" s="2">
        <v>16</v>
      </c>
      <c r="B17" s="2" t="str">
        <f>'Design Details'!B102</f>
        <v xml:space="preserve"> </v>
      </c>
      <c r="C17" s="7">
        <f>SUM('16'!$C$24:$C$26)</f>
        <v>0</v>
      </c>
      <c r="D17" s="7">
        <f>'16'!$M$24</f>
        <v>0</v>
      </c>
      <c r="E17" s="7">
        <f>'16'!$O$24</f>
        <v>0</v>
      </c>
      <c r="F17" s="2">
        <f>IF('16'!$C$3="Ground Floor",'Design Details'!$E$45,IF('16'!$C$3="Single Storey",'Design Details'!$E$75,0))</f>
        <v>0</v>
      </c>
      <c r="G17" s="2" t="str">
        <f>'16'!$M$20</f>
        <v>n/a</v>
      </c>
      <c r="H17" s="7">
        <f>'16'!$M$22</f>
        <v>0</v>
      </c>
      <c r="I17" s="2">
        <f t="shared" si="6"/>
        <v>3</v>
      </c>
      <c r="J17" s="2">
        <f t="shared" si="7"/>
        <v>9</v>
      </c>
      <c r="K17" s="2">
        <f t="shared" si="8"/>
        <v>0</v>
      </c>
      <c r="L17" s="2" t="e">
        <f t="shared" si="9"/>
        <v>#N/A</v>
      </c>
      <c r="M17" s="2" t="e">
        <f t="shared" si="10"/>
        <v>#N/A</v>
      </c>
      <c r="N17" s="2" t="e">
        <f t="shared" si="11"/>
        <v>#N/A</v>
      </c>
      <c r="O17" s="2" t="e">
        <f t="shared" si="12"/>
        <v>#N/A</v>
      </c>
      <c r="P17" s="2" t="e">
        <f t="shared" si="13"/>
        <v>#N/A</v>
      </c>
    </row>
    <row r="18" spans="1:16" x14ac:dyDescent="0.3">
      <c r="A18" s="2">
        <v>17</v>
      </c>
      <c r="B18" s="2" t="str">
        <f>'Design Details'!B103</f>
        <v xml:space="preserve"> </v>
      </c>
      <c r="C18" s="7">
        <f>SUM('17'!$C$24:$C$26)</f>
        <v>0</v>
      </c>
      <c r="D18" s="7">
        <f>'17'!$M$24</f>
        <v>0</v>
      </c>
      <c r="E18" s="7">
        <f>'17'!$O$24</f>
        <v>0</v>
      </c>
      <c r="F18" s="2">
        <f>IF('17'!$C$3="Ground Floor",'Design Details'!$E$45,IF('17'!$C$3="Single Storey",'Design Details'!$E$75,0))</f>
        <v>0</v>
      </c>
      <c r="G18" s="2" t="str">
        <f>'17'!$M$20</f>
        <v>n/a</v>
      </c>
      <c r="H18" s="7">
        <f>'17'!$M$22</f>
        <v>0</v>
      </c>
      <c r="I18" s="2">
        <f t="shared" si="6"/>
        <v>3</v>
      </c>
      <c r="J18" s="2">
        <f t="shared" si="7"/>
        <v>9</v>
      </c>
      <c r="K18" s="2">
        <f t="shared" si="8"/>
        <v>0</v>
      </c>
      <c r="L18" s="2" t="e">
        <f t="shared" si="9"/>
        <v>#N/A</v>
      </c>
      <c r="M18" s="2" t="e">
        <f t="shared" si="10"/>
        <v>#N/A</v>
      </c>
      <c r="N18" s="2" t="e">
        <f t="shared" si="11"/>
        <v>#N/A</v>
      </c>
      <c r="O18" s="2" t="e">
        <f t="shared" si="12"/>
        <v>#N/A</v>
      </c>
      <c r="P18" s="2" t="e">
        <f t="shared" si="13"/>
        <v>#N/A</v>
      </c>
    </row>
    <row r="19" spans="1:16" x14ac:dyDescent="0.3">
      <c r="A19" s="2">
        <v>18</v>
      </c>
      <c r="B19" s="2" t="str">
        <f>'Design Details'!B104</f>
        <v xml:space="preserve"> </v>
      </c>
      <c r="C19" s="7">
        <f>SUM('18'!$C$24:$C$26)</f>
        <v>0</v>
      </c>
      <c r="D19" s="7">
        <f>'18'!$M$24</f>
        <v>0</v>
      </c>
      <c r="E19" s="7">
        <f>'18'!$O$24</f>
        <v>0</v>
      </c>
      <c r="F19" s="2">
        <f>IF('18'!$C$3="Ground Floor",'Design Details'!$E$45,IF('18'!$C$3="Single Storey",'Design Details'!$E$75,0))</f>
        <v>0</v>
      </c>
      <c r="G19" s="2" t="str">
        <f>'18'!$M$20</f>
        <v>n/a</v>
      </c>
      <c r="H19" s="7">
        <f>'18'!$M$22</f>
        <v>0</v>
      </c>
      <c r="I19" s="2">
        <f t="shared" si="6"/>
        <v>3</v>
      </c>
      <c r="J19" s="2">
        <f t="shared" si="7"/>
        <v>9</v>
      </c>
      <c r="K19" s="2">
        <f t="shared" si="8"/>
        <v>0</v>
      </c>
      <c r="L19" s="2" t="e">
        <f t="shared" si="9"/>
        <v>#N/A</v>
      </c>
      <c r="M19" s="2" t="e">
        <f t="shared" si="10"/>
        <v>#N/A</v>
      </c>
      <c r="N19" s="2" t="e">
        <f t="shared" si="11"/>
        <v>#N/A</v>
      </c>
      <c r="O19" s="2" t="e">
        <f t="shared" si="12"/>
        <v>#N/A</v>
      </c>
      <c r="P19" s="2" t="e">
        <f t="shared" si="13"/>
        <v>#N/A</v>
      </c>
    </row>
    <row r="20" spans="1:16" x14ac:dyDescent="0.3">
      <c r="A20" s="2">
        <v>19</v>
      </c>
      <c r="B20" s="2" t="str">
        <f>'Design Details'!B105</f>
        <v xml:space="preserve"> </v>
      </c>
      <c r="C20" s="7">
        <f>SUM('19'!$C$24:$C$26)</f>
        <v>0</v>
      </c>
      <c r="D20" s="7">
        <f>'19'!$M$24</f>
        <v>0</v>
      </c>
      <c r="E20" s="7">
        <f>'19'!$O$24</f>
        <v>0</v>
      </c>
      <c r="F20" s="2">
        <f>IF('19'!$C$3="Ground Floor",'Design Details'!$E$45,IF('19'!$C$3="Single Storey",'Design Details'!$E$75,0))</f>
        <v>0</v>
      </c>
      <c r="G20" s="2" t="str">
        <f>'19'!$M$20</f>
        <v>n/a</v>
      </c>
      <c r="H20" s="7">
        <f>'19'!$M$22</f>
        <v>0</v>
      </c>
      <c r="I20" s="2">
        <f t="shared" si="6"/>
        <v>3</v>
      </c>
      <c r="J20" s="2">
        <f t="shared" si="7"/>
        <v>9</v>
      </c>
      <c r="K20" s="2">
        <f t="shared" si="8"/>
        <v>0</v>
      </c>
      <c r="L20" s="2" t="e">
        <f t="shared" si="9"/>
        <v>#N/A</v>
      </c>
      <c r="M20" s="2" t="e">
        <f t="shared" si="10"/>
        <v>#N/A</v>
      </c>
      <c r="N20" s="2" t="e">
        <f t="shared" si="11"/>
        <v>#N/A</v>
      </c>
      <c r="O20" s="2" t="e">
        <f t="shared" si="12"/>
        <v>#N/A</v>
      </c>
      <c r="P20" s="2" t="e">
        <f t="shared" si="13"/>
        <v>#N/A</v>
      </c>
    </row>
    <row r="21" spans="1:16" x14ac:dyDescent="0.3">
      <c r="A21" s="2">
        <v>20</v>
      </c>
      <c r="B21" s="2" t="str">
        <f>'Design Details'!B106</f>
        <v xml:space="preserve"> </v>
      </c>
      <c r="C21" s="7">
        <f>SUM('20'!$C$24:$C$26)</f>
        <v>0</v>
      </c>
      <c r="D21" s="7">
        <f>'20'!$M$24</f>
        <v>0</v>
      </c>
      <c r="E21" s="7">
        <f>'20'!$O$24</f>
        <v>0</v>
      </c>
      <c r="F21" s="2">
        <f>IF('20'!$C$3="Ground Floor",'Design Details'!$E$45,IF('20'!$C$3="Single Storey",'Design Details'!$E$75,0))</f>
        <v>0</v>
      </c>
      <c r="G21" s="2" t="str">
        <f>'20'!$M$20</f>
        <v>n/a</v>
      </c>
      <c r="H21" s="7">
        <f>'20'!$M$22</f>
        <v>0</v>
      </c>
      <c r="I21" s="2">
        <f t="shared" si="6"/>
        <v>3</v>
      </c>
      <c r="J21" s="2">
        <f t="shared" si="7"/>
        <v>9</v>
      </c>
      <c r="K21" s="2">
        <f t="shared" si="8"/>
        <v>0</v>
      </c>
      <c r="L21" s="2" t="e">
        <f t="shared" si="9"/>
        <v>#N/A</v>
      </c>
      <c r="M21" s="2" t="e">
        <f t="shared" si="10"/>
        <v>#N/A</v>
      </c>
      <c r="N21" s="2" t="e">
        <f t="shared" si="11"/>
        <v>#N/A</v>
      </c>
      <c r="O21" s="2" t="e">
        <f t="shared" si="12"/>
        <v>#N/A</v>
      </c>
      <c r="P21" s="2" t="e">
        <f t="shared" si="13"/>
        <v>#N/A</v>
      </c>
    </row>
    <row r="22" spans="1:16" x14ac:dyDescent="0.3">
      <c r="A22" s="2">
        <v>21</v>
      </c>
      <c r="B22" s="2" t="str">
        <f>'Design Details'!B107</f>
        <v xml:space="preserve"> </v>
      </c>
      <c r="C22" s="7">
        <f>SUM('21'!$C$24:$C$26)</f>
        <v>0</v>
      </c>
      <c r="D22" s="7">
        <f>'21'!$M$24</f>
        <v>0</v>
      </c>
      <c r="E22" s="7">
        <f>'21'!$O$24</f>
        <v>0</v>
      </c>
      <c r="F22" s="2">
        <f>IF('21'!$C$3="Ground Floor",'Design Details'!$E$45,IF('21'!$C$3="Single Storey",'Design Details'!$E$75,0))</f>
        <v>0</v>
      </c>
      <c r="G22" s="2" t="str">
        <f>'21'!$M$20</f>
        <v>n/a</v>
      </c>
      <c r="H22" s="7">
        <f>'21'!$M$22</f>
        <v>0</v>
      </c>
      <c r="I22" s="2">
        <f t="shared" si="6"/>
        <v>3</v>
      </c>
      <c r="J22" s="2">
        <f t="shared" si="7"/>
        <v>9</v>
      </c>
      <c r="K22" s="2">
        <f t="shared" si="8"/>
        <v>0</v>
      </c>
      <c r="L22" s="2" t="e">
        <f t="shared" si="9"/>
        <v>#N/A</v>
      </c>
      <c r="M22" s="2" t="e">
        <f t="shared" si="10"/>
        <v>#N/A</v>
      </c>
      <c r="N22" s="2" t="e">
        <f t="shared" si="11"/>
        <v>#N/A</v>
      </c>
      <c r="O22" s="2" t="e">
        <f t="shared" si="12"/>
        <v>#N/A</v>
      </c>
      <c r="P22" s="2" t="e">
        <f t="shared" si="13"/>
        <v>#N/A</v>
      </c>
    </row>
    <row r="23" spans="1:16" x14ac:dyDescent="0.3">
      <c r="A23" s="2">
        <v>22</v>
      </c>
      <c r="B23" s="2" t="str">
        <f>'Design Details'!B108</f>
        <v xml:space="preserve"> </v>
      </c>
      <c r="C23" s="7">
        <f>SUM('22'!$C$24:$C$26)</f>
        <v>0</v>
      </c>
      <c r="D23" s="7">
        <f>'22'!$M$24</f>
        <v>0</v>
      </c>
      <c r="E23" s="7">
        <f>'22'!$O$24</f>
        <v>0</v>
      </c>
      <c r="F23" s="2">
        <f>IF('22'!$C$3="Ground Floor",'Design Details'!$E$45,IF('22'!$C$3="Single Storey",'Design Details'!$E$75,0))</f>
        <v>0</v>
      </c>
      <c r="G23" s="2" t="str">
        <f>'22'!$M$20</f>
        <v>n/a</v>
      </c>
      <c r="H23" s="7">
        <f>'22'!$M$22</f>
        <v>0</v>
      </c>
      <c r="I23" s="2">
        <f t="shared" si="6"/>
        <v>3</v>
      </c>
      <c r="J23" s="2">
        <f t="shared" si="7"/>
        <v>9</v>
      </c>
      <c r="K23" s="2">
        <f t="shared" si="8"/>
        <v>0</v>
      </c>
      <c r="L23" s="2" t="e">
        <f t="shared" si="9"/>
        <v>#N/A</v>
      </c>
      <c r="M23" s="2" t="e">
        <f t="shared" si="10"/>
        <v>#N/A</v>
      </c>
      <c r="N23" s="2" t="e">
        <f t="shared" si="11"/>
        <v>#N/A</v>
      </c>
      <c r="O23" s="2" t="e">
        <f t="shared" si="12"/>
        <v>#N/A</v>
      </c>
      <c r="P23" s="2" t="e">
        <f t="shared" si="13"/>
        <v>#N/A</v>
      </c>
    </row>
    <row r="24" spans="1:16" x14ac:dyDescent="0.3">
      <c r="A24" s="2">
        <v>23</v>
      </c>
      <c r="B24" s="2" t="str">
        <f>'Design Details'!B109</f>
        <v xml:space="preserve"> </v>
      </c>
      <c r="C24" s="7">
        <f>SUM('23'!$C$24:$C$26)</f>
        <v>0</v>
      </c>
      <c r="D24" s="7">
        <f>'23'!$M$24</f>
        <v>0</v>
      </c>
      <c r="E24" s="7">
        <f>'23'!$O$24</f>
        <v>0</v>
      </c>
      <c r="F24" s="2">
        <f>IF('23'!$C$3="Ground Floor",'Design Details'!$E$45,IF('23'!$C$3="Single Storey",'Design Details'!$E$75,0))</f>
        <v>0</v>
      </c>
      <c r="G24" s="2" t="str">
        <f>'23'!$M$20</f>
        <v>n/a</v>
      </c>
      <c r="H24" s="7">
        <f>'23'!$M$22</f>
        <v>0</v>
      </c>
      <c r="I24" s="2">
        <f t="shared" si="6"/>
        <v>3</v>
      </c>
      <c r="J24" s="2">
        <f t="shared" si="7"/>
        <v>9</v>
      </c>
      <c r="K24" s="2">
        <f t="shared" si="8"/>
        <v>0</v>
      </c>
      <c r="L24" s="2" t="e">
        <f t="shared" si="9"/>
        <v>#N/A</v>
      </c>
      <c r="M24" s="2" t="e">
        <f t="shared" si="10"/>
        <v>#N/A</v>
      </c>
      <c r="N24" s="2" t="e">
        <f t="shared" si="11"/>
        <v>#N/A</v>
      </c>
      <c r="O24" s="2" t="e">
        <f t="shared" si="12"/>
        <v>#N/A</v>
      </c>
      <c r="P24" s="2" t="e">
        <f t="shared" si="13"/>
        <v>#N/A</v>
      </c>
    </row>
    <row r="25" spans="1:16" x14ac:dyDescent="0.3">
      <c r="A25" s="2">
        <v>24</v>
      </c>
      <c r="B25" s="2" t="str">
        <f>'Design Details'!B110</f>
        <v xml:space="preserve"> </v>
      </c>
      <c r="C25" s="7">
        <f>SUM('24'!$C$24:$C$26)</f>
        <v>0</v>
      </c>
      <c r="D25" s="7">
        <f>'24'!$M$24</f>
        <v>0</v>
      </c>
      <c r="E25" s="7">
        <f>'24'!$O$24</f>
        <v>0</v>
      </c>
      <c r="F25" s="2">
        <f>IF('24'!$C$3="Ground Floor",'Design Details'!$E$45,IF('24'!$C$3="Single Storey",'Design Details'!$E$75,0))</f>
        <v>0</v>
      </c>
      <c r="G25" s="2" t="str">
        <f>'24'!$M$20</f>
        <v>n/a</v>
      </c>
      <c r="H25" s="7">
        <f>'24'!$M$22</f>
        <v>0</v>
      </c>
      <c r="I25" s="2">
        <f t="shared" si="6"/>
        <v>3</v>
      </c>
      <c r="J25" s="2">
        <f t="shared" si="7"/>
        <v>9</v>
      </c>
      <c r="K25" s="2">
        <f t="shared" si="8"/>
        <v>0</v>
      </c>
      <c r="L25" s="2" t="e">
        <f t="shared" si="9"/>
        <v>#N/A</v>
      </c>
      <c r="M25" s="2" t="e">
        <f t="shared" si="10"/>
        <v>#N/A</v>
      </c>
      <c r="N25" s="2" t="e">
        <f t="shared" si="11"/>
        <v>#N/A</v>
      </c>
      <c r="O25" s="2" t="e">
        <f t="shared" si="12"/>
        <v>#N/A</v>
      </c>
      <c r="P25" s="2" t="e">
        <f t="shared" si="13"/>
        <v>#N/A</v>
      </c>
    </row>
    <row r="26" spans="1:16" x14ac:dyDescent="0.3">
      <c r="A26" s="2">
        <v>25</v>
      </c>
      <c r="B26" s="2" t="str">
        <f>'Design Details'!B111</f>
        <v xml:space="preserve"> </v>
      </c>
      <c r="C26" s="7">
        <f>SUM('25'!$C$24:$C$26)</f>
        <v>0</v>
      </c>
      <c r="D26" s="7">
        <f>'25'!$M$24</f>
        <v>0</v>
      </c>
      <c r="E26" s="7">
        <f>'25'!$O$24</f>
        <v>0</v>
      </c>
      <c r="F26" s="2">
        <f>IF('25'!$C$3="Ground Floor",'Design Details'!$E$45,IF('25'!$C$3="Single Storey",'Design Details'!$E$75,0))</f>
        <v>0</v>
      </c>
      <c r="G26" s="2" t="str">
        <f>'25'!$M$20</f>
        <v>n/a</v>
      </c>
      <c r="H26" s="7">
        <f>'25'!$M$22</f>
        <v>0</v>
      </c>
      <c r="I26" s="2">
        <f t="shared" si="6"/>
        <v>3</v>
      </c>
      <c r="J26" s="2">
        <f t="shared" si="7"/>
        <v>9</v>
      </c>
      <c r="K26" s="2">
        <f t="shared" si="8"/>
        <v>0</v>
      </c>
      <c r="L26" s="2" t="e">
        <f t="shared" si="9"/>
        <v>#N/A</v>
      </c>
      <c r="M26" s="2" t="e">
        <f t="shared" si="10"/>
        <v>#N/A</v>
      </c>
      <c r="N26" s="2" t="e">
        <f t="shared" si="11"/>
        <v>#N/A</v>
      </c>
      <c r="O26" s="2" t="e">
        <f t="shared" si="12"/>
        <v>#N/A</v>
      </c>
      <c r="P26" s="2" t="e">
        <f t="shared" si="13"/>
        <v>#N/A</v>
      </c>
    </row>
    <row r="27" spans="1:16" x14ac:dyDescent="0.3">
      <c r="A27" s="2">
        <v>26</v>
      </c>
      <c r="B27" s="2" t="str">
        <f>'Design Details'!B112</f>
        <v xml:space="preserve"> </v>
      </c>
      <c r="C27" s="7">
        <f>SUM('26'!$C$24:$C$26)</f>
        <v>0</v>
      </c>
      <c r="D27" s="7">
        <f>'26'!$M$24</f>
        <v>0</v>
      </c>
      <c r="E27" s="7">
        <f>'26'!$O$24</f>
        <v>0</v>
      </c>
      <c r="F27" s="2">
        <f>IF('26'!$C$3="Ground Floor",'Design Details'!$E$45,IF('26'!$C$3="Single Storey",'Design Details'!$E$75,0))</f>
        <v>0</v>
      </c>
      <c r="G27" s="2" t="str">
        <f>'26'!$M$20</f>
        <v>n/a</v>
      </c>
      <c r="H27" s="7">
        <f>'26'!$M$22</f>
        <v>0</v>
      </c>
      <c r="I27" s="2">
        <f t="shared" si="6"/>
        <v>3</v>
      </c>
      <c r="J27" s="2">
        <f t="shared" si="7"/>
        <v>9</v>
      </c>
      <c r="K27" s="2">
        <f t="shared" si="8"/>
        <v>0</v>
      </c>
      <c r="L27" s="2" t="e">
        <f t="shared" si="9"/>
        <v>#N/A</v>
      </c>
      <c r="M27" s="2" t="e">
        <f t="shared" si="10"/>
        <v>#N/A</v>
      </c>
      <c r="N27" s="2" t="e">
        <f t="shared" si="11"/>
        <v>#N/A</v>
      </c>
      <c r="O27" s="2" t="e">
        <f t="shared" si="12"/>
        <v>#N/A</v>
      </c>
      <c r="P27" s="2" t="e">
        <f t="shared" si="13"/>
        <v>#N/A</v>
      </c>
    </row>
    <row r="28" spans="1:16" x14ac:dyDescent="0.3">
      <c r="A28" s="2">
        <v>27</v>
      </c>
      <c r="B28" s="2" t="str">
        <f>'Design Details'!B113</f>
        <v xml:space="preserve"> </v>
      </c>
      <c r="C28" s="7">
        <f>SUM('27'!$C$24:$C$26)</f>
        <v>0</v>
      </c>
      <c r="D28" s="7">
        <f>'27'!$M$24</f>
        <v>0</v>
      </c>
      <c r="E28" s="7">
        <f>'27'!$O$24</f>
        <v>0</v>
      </c>
      <c r="F28" s="2">
        <f>IF('27'!$C$3="Ground Floor",'Design Details'!$E$45,IF('27'!$C$3="Single Storey",'Design Details'!$E$75,0))</f>
        <v>0</v>
      </c>
      <c r="G28" s="2" t="str">
        <f>'27'!$M$20</f>
        <v>n/a</v>
      </c>
      <c r="H28" s="7">
        <f>'27'!$M$22</f>
        <v>0</v>
      </c>
      <c r="I28" s="2">
        <f t="shared" si="6"/>
        <v>3</v>
      </c>
      <c r="J28" s="2">
        <f t="shared" si="7"/>
        <v>9</v>
      </c>
      <c r="K28" s="2">
        <f t="shared" si="8"/>
        <v>0</v>
      </c>
      <c r="L28" s="2" t="e">
        <f t="shared" si="9"/>
        <v>#N/A</v>
      </c>
      <c r="M28" s="2" t="e">
        <f t="shared" si="10"/>
        <v>#N/A</v>
      </c>
      <c r="N28" s="2" t="e">
        <f t="shared" si="11"/>
        <v>#N/A</v>
      </c>
      <c r="O28" s="2" t="e">
        <f t="shared" si="12"/>
        <v>#N/A</v>
      </c>
      <c r="P28" s="2" t="e">
        <f t="shared" si="13"/>
        <v>#N/A</v>
      </c>
    </row>
    <row r="29" spans="1:16" x14ac:dyDescent="0.3">
      <c r="A29" s="2">
        <v>28</v>
      </c>
      <c r="B29" s="2" t="str">
        <f>'Design Details'!B114</f>
        <v xml:space="preserve"> </v>
      </c>
      <c r="C29" s="7">
        <f>SUM('28'!$C$24:$C$26)</f>
        <v>0</v>
      </c>
      <c r="D29" s="7">
        <f>'28'!$M$24</f>
        <v>0</v>
      </c>
      <c r="E29" s="7">
        <f>'28'!$O$24</f>
        <v>0</v>
      </c>
      <c r="F29" s="2">
        <f>IF('28'!$C$3="Ground Floor",'Design Details'!$E$45,IF('28'!$C$3="Single Storey",'Design Details'!$E$75,0))</f>
        <v>0</v>
      </c>
      <c r="G29" s="2" t="str">
        <f>'28'!$M$20</f>
        <v>n/a</v>
      </c>
      <c r="H29" s="7">
        <f>'28'!$M$22</f>
        <v>0</v>
      </c>
      <c r="I29" s="2">
        <f t="shared" si="6"/>
        <v>3</v>
      </c>
      <c r="J29" s="2">
        <f t="shared" si="7"/>
        <v>9</v>
      </c>
      <c r="K29" s="2">
        <f t="shared" si="8"/>
        <v>0</v>
      </c>
      <c r="L29" s="2" t="e">
        <f t="shared" si="9"/>
        <v>#N/A</v>
      </c>
      <c r="M29" s="2" t="e">
        <f t="shared" si="10"/>
        <v>#N/A</v>
      </c>
      <c r="N29" s="2" t="e">
        <f t="shared" si="11"/>
        <v>#N/A</v>
      </c>
      <c r="O29" s="2" t="e">
        <f t="shared" si="12"/>
        <v>#N/A</v>
      </c>
      <c r="P29" s="2" t="e">
        <f t="shared" si="13"/>
        <v>#N/A</v>
      </c>
    </row>
    <row r="30" spans="1:16" x14ac:dyDescent="0.3">
      <c r="A30" s="2">
        <v>29</v>
      </c>
      <c r="B30" s="2" t="str">
        <f>'Design Details'!B115</f>
        <v xml:space="preserve"> </v>
      </c>
      <c r="C30" s="7">
        <f>SUM('29'!$C$24:$C$26)</f>
        <v>0</v>
      </c>
      <c r="D30" s="7">
        <f>'29'!$M$24</f>
        <v>0</v>
      </c>
      <c r="E30" s="7">
        <f>'29'!$O$24</f>
        <v>0</v>
      </c>
      <c r="F30" s="2">
        <f>IF('29'!$C$3="Ground Floor",'Design Details'!$E$45,IF('29'!$C$3="Single Storey",'Design Details'!$E$75,0))</f>
        <v>0</v>
      </c>
      <c r="G30" s="2" t="str">
        <f>'29'!$M$20</f>
        <v>n/a</v>
      </c>
      <c r="H30" s="7">
        <f>'29'!$M$22</f>
        <v>0</v>
      </c>
      <c r="I30" s="2">
        <f t="shared" si="6"/>
        <v>3</v>
      </c>
      <c r="J30" s="2">
        <f t="shared" si="7"/>
        <v>9</v>
      </c>
      <c r="K30" s="2">
        <f t="shared" si="8"/>
        <v>0</v>
      </c>
      <c r="L30" s="2" t="e">
        <f t="shared" si="9"/>
        <v>#N/A</v>
      </c>
      <c r="M30" s="2" t="e">
        <f t="shared" si="10"/>
        <v>#N/A</v>
      </c>
      <c r="N30" s="2" t="e">
        <f t="shared" si="11"/>
        <v>#N/A</v>
      </c>
      <c r="O30" s="2" t="e">
        <f t="shared" si="12"/>
        <v>#N/A</v>
      </c>
      <c r="P30" s="2" t="e">
        <f t="shared" si="13"/>
        <v>#N/A</v>
      </c>
    </row>
    <row r="31" spans="1:16" x14ac:dyDescent="0.3">
      <c r="A31" s="2">
        <v>30</v>
      </c>
      <c r="B31" s="2" t="str">
        <f>'Design Details'!B116</f>
        <v xml:space="preserve"> </v>
      </c>
      <c r="C31" s="7">
        <f>SUM('30'!$C$24:$C$26)</f>
        <v>0</v>
      </c>
      <c r="D31" s="7">
        <f>'30'!$M$24</f>
        <v>0</v>
      </c>
      <c r="E31" s="7">
        <f>'30'!$O$24</f>
        <v>0</v>
      </c>
      <c r="F31" s="2">
        <f>IF('30'!$C$3="Ground Floor",'Design Details'!$E$45,IF('30'!$C$3="Single Storey",'Design Details'!$E$75,0))</f>
        <v>0</v>
      </c>
      <c r="G31" s="2" t="str">
        <f>'30'!$M$20</f>
        <v>n/a</v>
      </c>
      <c r="H31" s="7">
        <f>'30'!$M$22</f>
        <v>0</v>
      </c>
      <c r="I31" s="2">
        <f t="shared" si="6"/>
        <v>3</v>
      </c>
      <c r="J31" s="2">
        <f t="shared" si="7"/>
        <v>9</v>
      </c>
      <c r="K31" s="2">
        <f t="shared" si="8"/>
        <v>0</v>
      </c>
      <c r="L31" s="2" t="e">
        <f t="shared" si="9"/>
        <v>#N/A</v>
      </c>
      <c r="M31" s="2" t="e">
        <f t="shared" si="10"/>
        <v>#N/A</v>
      </c>
      <c r="N31" s="2" t="e">
        <f t="shared" si="11"/>
        <v>#N/A</v>
      </c>
      <c r="O31" s="2" t="e">
        <f t="shared" si="12"/>
        <v>#N/A</v>
      </c>
      <c r="P31" s="2" t="e">
        <f t="shared" si="13"/>
        <v>#N/A</v>
      </c>
    </row>
    <row r="33" spans="2:15" x14ac:dyDescent="0.3">
      <c r="C33" s="2" t="s">
        <v>1066</v>
      </c>
      <c r="J33" s="2" t="s">
        <v>880</v>
      </c>
    </row>
    <row r="34" spans="2:15" x14ac:dyDescent="0.3">
      <c r="C34" s="2" t="s">
        <v>939</v>
      </c>
      <c r="J34" s="2" t="s">
        <v>881</v>
      </c>
    </row>
    <row r="35" spans="2:15" x14ac:dyDescent="0.3">
      <c r="C35" s="2" t="s">
        <v>940</v>
      </c>
      <c r="E35" s="2">
        <v>0</v>
      </c>
      <c r="F35" s="2">
        <v>25</v>
      </c>
      <c r="G35" s="2">
        <v>50</v>
      </c>
      <c r="H35" s="2">
        <v>75</v>
      </c>
      <c r="I35" s="2">
        <v>100</v>
      </c>
      <c r="K35" s="2">
        <v>0</v>
      </c>
      <c r="L35" s="2">
        <v>25</v>
      </c>
      <c r="M35" s="2">
        <v>50</v>
      </c>
      <c r="N35" s="2">
        <v>75</v>
      </c>
      <c r="O35" s="2">
        <v>100</v>
      </c>
    </row>
    <row r="36" spans="2:15" x14ac:dyDescent="0.3">
      <c r="B36" s="2" t="s">
        <v>941</v>
      </c>
      <c r="C36" s="2">
        <v>5</v>
      </c>
      <c r="E36" s="2">
        <v>1.02</v>
      </c>
      <c r="F36" s="2">
        <v>0.57999999999999996</v>
      </c>
      <c r="G36" s="2">
        <v>0.41</v>
      </c>
      <c r="H36" s="2">
        <v>0.31</v>
      </c>
      <c r="I36" s="2">
        <v>0.26</v>
      </c>
      <c r="K36" s="2">
        <v>1.05</v>
      </c>
      <c r="L36" s="2">
        <v>0.59</v>
      </c>
      <c r="M36" s="2">
        <v>0.41</v>
      </c>
      <c r="N36" s="2">
        <v>0.32</v>
      </c>
      <c r="O36" s="2">
        <v>0.26</v>
      </c>
    </row>
    <row r="37" spans="2:15" x14ac:dyDescent="0.3">
      <c r="B37" s="2" t="s">
        <v>942</v>
      </c>
      <c r="C37" s="2">
        <v>6</v>
      </c>
      <c r="E37" s="2">
        <v>0.9</v>
      </c>
      <c r="F37" s="2">
        <v>0.54</v>
      </c>
      <c r="G37" s="2">
        <v>0.39</v>
      </c>
      <c r="H37" s="2">
        <v>0.3</v>
      </c>
      <c r="I37" s="2">
        <v>0.25</v>
      </c>
      <c r="K37" s="2">
        <v>0.93</v>
      </c>
      <c r="L37" s="2">
        <v>0.55000000000000004</v>
      </c>
      <c r="M37" s="2">
        <v>0.39</v>
      </c>
      <c r="N37" s="2">
        <v>0.3</v>
      </c>
      <c r="O37" s="2">
        <v>0.25</v>
      </c>
    </row>
    <row r="38" spans="2:15" x14ac:dyDescent="0.3">
      <c r="B38" s="2" t="s">
        <v>943</v>
      </c>
      <c r="C38" s="2">
        <v>7</v>
      </c>
      <c r="E38" s="2">
        <v>0.82</v>
      </c>
      <c r="F38" s="2">
        <v>0.51</v>
      </c>
      <c r="G38" s="2">
        <v>0.37</v>
      </c>
      <c r="H38" s="2">
        <v>0.28999999999999998</v>
      </c>
      <c r="I38" s="2">
        <v>0.24</v>
      </c>
      <c r="K38" s="2">
        <v>0.86</v>
      </c>
      <c r="L38" s="2">
        <v>0.53</v>
      </c>
      <c r="M38" s="2">
        <v>0.38</v>
      </c>
      <c r="N38" s="2">
        <v>0.3</v>
      </c>
      <c r="O38" s="2">
        <v>0.24</v>
      </c>
    </row>
    <row r="39" spans="2:15" x14ac:dyDescent="0.3">
      <c r="B39" s="2" t="s">
        <v>944</v>
      </c>
      <c r="C39" s="2">
        <v>8</v>
      </c>
      <c r="E39" s="2">
        <v>0.76</v>
      </c>
      <c r="F39" s="2">
        <v>0.49</v>
      </c>
      <c r="G39" s="2">
        <v>0.36</v>
      </c>
      <c r="H39" s="2">
        <v>0.28000000000000003</v>
      </c>
      <c r="I39" s="2">
        <v>0.23</v>
      </c>
      <c r="K39" s="2">
        <v>0.79</v>
      </c>
      <c r="L39" s="2">
        <v>0.5</v>
      </c>
      <c r="M39" s="2">
        <v>0.37</v>
      </c>
      <c r="N39" s="2">
        <v>0.28999999999999998</v>
      </c>
      <c r="O39" s="2">
        <v>0.24</v>
      </c>
    </row>
    <row r="40" spans="2:15" x14ac:dyDescent="0.3">
      <c r="B40" s="2" t="s">
        <v>945</v>
      </c>
      <c r="C40" s="2">
        <v>9</v>
      </c>
      <c r="E40" s="2">
        <v>0.7</v>
      </c>
      <c r="F40" s="2">
        <v>0.46</v>
      </c>
      <c r="G40" s="2">
        <v>0.34</v>
      </c>
      <c r="H40" s="2">
        <v>0.27</v>
      </c>
      <c r="I40" s="2">
        <v>0.23</v>
      </c>
      <c r="K40" s="2">
        <v>0.75</v>
      </c>
      <c r="L40" s="2">
        <v>0.48</v>
      </c>
      <c r="M40" s="2">
        <v>0.36</v>
      </c>
      <c r="N40" s="2">
        <v>0.28000000000000003</v>
      </c>
      <c r="O40" s="2">
        <v>0.23</v>
      </c>
    </row>
    <row r="41" spans="2:15" x14ac:dyDescent="0.3">
      <c r="B41" s="2" t="s">
        <v>946</v>
      </c>
      <c r="C41" s="2">
        <v>10</v>
      </c>
      <c r="E41" s="2">
        <v>0.6</v>
      </c>
      <c r="F41" s="2">
        <v>0.41</v>
      </c>
      <c r="G41" s="2">
        <v>0.32</v>
      </c>
      <c r="H41" s="2">
        <v>0.26</v>
      </c>
      <c r="I41" s="2">
        <v>0.22</v>
      </c>
      <c r="K41" s="2">
        <v>0.65</v>
      </c>
      <c r="L41" s="2">
        <v>0.44</v>
      </c>
      <c r="M41" s="2">
        <v>0.33</v>
      </c>
      <c r="N41" s="2">
        <v>0.27</v>
      </c>
      <c r="O41" s="2">
        <v>0.22</v>
      </c>
    </row>
    <row r="42" spans="2:15" x14ac:dyDescent="0.3">
      <c r="B42" s="2" t="s">
        <v>947</v>
      </c>
      <c r="C42" s="2">
        <v>12</v>
      </c>
      <c r="E42" s="2">
        <v>0.52</v>
      </c>
      <c r="F42" s="2">
        <v>0.38</v>
      </c>
      <c r="G42" s="2">
        <v>0.28999999999999998</v>
      </c>
      <c r="H42" s="2">
        <v>0.24</v>
      </c>
      <c r="I42" s="2">
        <v>0.21</v>
      </c>
      <c r="K42" s="2">
        <v>0.57999999999999996</v>
      </c>
      <c r="L42" s="2">
        <v>0.41</v>
      </c>
      <c r="M42" s="2">
        <v>0.31</v>
      </c>
      <c r="N42" s="2">
        <v>0.25</v>
      </c>
      <c r="O42" s="2">
        <v>0.21</v>
      </c>
    </row>
    <row r="43" spans="2:15" x14ac:dyDescent="0.3">
      <c r="B43" s="2" t="s">
        <v>948</v>
      </c>
      <c r="C43" s="2">
        <v>14</v>
      </c>
      <c r="E43" s="2">
        <v>0.45</v>
      </c>
      <c r="F43" s="2">
        <v>0.34</v>
      </c>
      <c r="G43" s="2">
        <v>0.27</v>
      </c>
      <c r="H43" s="2">
        <v>0.23</v>
      </c>
      <c r="I43" s="2">
        <v>0.19</v>
      </c>
      <c r="K43" s="2">
        <v>0.71</v>
      </c>
      <c r="L43" s="2">
        <v>0.37</v>
      </c>
      <c r="M43" s="2">
        <v>0.28999999999999998</v>
      </c>
      <c r="N43" s="2">
        <v>0.24</v>
      </c>
      <c r="O43" s="2">
        <v>0.2</v>
      </c>
    </row>
    <row r="44" spans="2:15" x14ac:dyDescent="0.3">
      <c r="B44" s="2" t="s">
        <v>949</v>
      </c>
      <c r="C44" s="2">
        <v>17</v>
      </c>
      <c r="E44" s="2">
        <v>0.39</v>
      </c>
      <c r="F44" s="2">
        <v>0.3</v>
      </c>
      <c r="G44" s="2">
        <v>0.25</v>
      </c>
      <c r="H44" s="2">
        <v>0.21</v>
      </c>
      <c r="I44" s="2">
        <v>0.18</v>
      </c>
      <c r="K44" s="2">
        <v>0.43</v>
      </c>
      <c r="L44" s="2">
        <v>0.33</v>
      </c>
      <c r="M44" s="2">
        <v>0.26</v>
      </c>
      <c r="N44" s="2">
        <v>0.22</v>
      </c>
      <c r="O44" s="2">
        <v>0.19</v>
      </c>
    </row>
    <row r="46" spans="2:15" x14ac:dyDescent="0.3">
      <c r="C46" s="2" t="s">
        <v>882</v>
      </c>
      <c r="H46" s="88" t="s">
        <v>883</v>
      </c>
      <c r="J46" s="2" t="s">
        <v>882</v>
      </c>
      <c r="O46" s="88" t="s">
        <v>883</v>
      </c>
    </row>
    <row r="47" spans="2:15" x14ac:dyDescent="0.3">
      <c r="C47" s="2" t="s">
        <v>950</v>
      </c>
      <c r="E47" s="2">
        <v>0</v>
      </c>
      <c r="F47" s="2">
        <v>25</v>
      </c>
      <c r="G47" s="2">
        <v>50</v>
      </c>
      <c r="H47" s="2">
        <v>75</v>
      </c>
      <c r="I47" s="2">
        <v>100</v>
      </c>
      <c r="K47" s="2">
        <v>0</v>
      </c>
      <c r="L47" s="2">
        <v>25</v>
      </c>
      <c r="M47" s="2">
        <v>50</v>
      </c>
      <c r="N47" s="2">
        <v>75</v>
      </c>
      <c r="O47" s="2">
        <v>100</v>
      </c>
    </row>
    <row r="48" spans="2:15" x14ac:dyDescent="0.3">
      <c r="B48" s="2" t="s">
        <v>951</v>
      </c>
      <c r="C48" s="2">
        <v>2</v>
      </c>
      <c r="E48" s="2">
        <v>1.1499999999999999</v>
      </c>
      <c r="F48" s="2">
        <v>0.62</v>
      </c>
      <c r="G48" s="2">
        <v>0.43</v>
      </c>
      <c r="H48" s="2">
        <v>0.32</v>
      </c>
      <c r="I48" s="2">
        <v>0.26</v>
      </c>
      <c r="K48" s="2">
        <v>1.1000000000000001</v>
      </c>
      <c r="L48" s="2">
        <v>0.61</v>
      </c>
      <c r="M48" s="2">
        <v>0.42</v>
      </c>
      <c r="N48" s="2">
        <v>0.32</v>
      </c>
      <c r="O48" s="2">
        <v>0.26</v>
      </c>
    </row>
    <row r="49" spans="2:15" x14ac:dyDescent="0.3">
      <c r="B49" s="2" t="s">
        <v>952</v>
      </c>
      <c r="C49" s="2">
        <v>3</v>
      </c>
      <c r="E49" s="2">
        <v>0.9</v>
      </c>
      <c r="F49" s="2">
        <v>0.54</v>
      </c>
      <c r="G49" s="2">
        <v>0.39</v>
      </c>
      <c r="H49" s="2">
        <v>0.3</v>
      </c>
      <c r="I49" s="2">
        <v>0.25</v>
      </c>
      <c r="K49" s="2">
        <v>0.95</v>
      </c>
      <c r="L49" s="2">
        <v>0.56000000000000005</v>
      </c>
      <c r="M49" s="2">
        <v>0.4</v>
      </c>
      <c r="N49" s="2">
        <v>0.31</v>
      </c>
      <c r="O49" s="2">
        <v>0.25</v>
      </c>
    </row>
    <row r="50" spans="2:15" x14ac:dyDescent="0.3">
      <c r="B50" s="2" t="s">
        <v>953</v>
      </c>
      <c r="C50" s="2">
        <v>4</v>
      </c>
      <c r="E50" s="2">
        <v>0.73</v>
      </c>
      <c r="F50" s="2">
        <v>0.47</v>
      </c>
      <c r="G50" s="2">
        <v>0.35</v>
      </c>
      <c r="H50" s="2">
        <v>0.28000000000000003</v>
      </c>
      <c r="I50" s="2">
        <v>0.23</v>
      </c>
      <c r="K50" s="2">
        <v>0.83</v>
      </c>
      <c r="L50" s="2">
        <v>0.51</v>
      </c>
      <c r="M50" s="2">
        <v>0.37</v>
      </c>
      <c r="N50" s="2">
        <v>0.28999999999999998</v>
      </c>
      <c r="O50" s="2">
        <v>0.23</v>
      </c>
    </row>
    <row r="51" spans="2:15" x14ac:dyDescent="0.3">
      <c r="B51" s="2" t="s">
        <v>941</v>
      </c>
      <c r="C51" s="2">
        <v>5</v>
      </c>
      <c r="E51" s="2">
        <v>0.62</v>
      </c>
      <c r="F51" s="2">
        <v>0.43</v>
      </c>
      <c r="G51" s="2">
        <v>0.32</v>
      </c>
      <c r="H51" s="2">
        <v>0.26</v>
      </c>
      <c r="I51" s="2">
        <v>0.22</v>
      </c>
      <c r="K51" s="2">
        <v>0.74</v>
      </c>
      <c r="L51" s="2">
        <v>0.48</v>
      </c>
      <c r="M51" s="2">
        <v>0.35</v>
      </c>
      <c r="N51" s="2">
        <v>0.26</v>
      </c>
      <c r="O51" s="2">
        <v>0.23</v>
      </c>
    </row>
    <row r="52" spans="2:15" x14ac:dyDescent="0.3">
      <c r="B52" s="2" t="s">
        <v>954</v>
      </c>
      <c r="C52" s="2">
        <v>6</v>
      </c>
      <c r="E52" s="2">
        <v>0.55000000000000004</v>
      </c>
      <c r="F52" s="2">
        <v>0.39</v>
      </c>
      <c r="G52" s="2">
        <v>0.3</v>
      </c>
      <c r="H52" s="2">
        <v>0.25</v>
      </c>
      <c r="I52" s="2">
        <v>0.21</v>
      </c>
      <c r="K52" s="2">
        <v>0.67</v>
      </c>
      <c r="L52" s="2">
        <v>0.45</v>
      </c>
      <c r="M52" s="2">
        <v>0.34</v>
      </c>
      <c r="N52" s="2">
        <v>0.27</v>
      </c>
      <c r="O52" s="2">
        <v>0.23</v>
      </c>
    </row>
    <row r="53" spans="2:15" x14ac:dyDescent="0.3">
      <c r="B53" s="2" t="s">
        <v>955</v>
      </c>
      <c r="C53" s="2">
        <v>8</v>
      </c>
      <c r="E53" s="2">
        <v>0.44</v>
      </c>
      <c r="F53" s="2">
        <v>0.33</v>
      </c>
      <c r="G53" s="2">
        <v>0.27</v>
      </c>
      <c r="H53" s="2">
        <v>0.22</v>
      </c>
      <c r="I53" s="2">
        <v>0.19</v>
      </c>
      <c r="K53" s="2">
        <v>0.55000000000000004</v>
      </c>
      <c r="L53" s="2">
        <v>0.39</v>
      </c>
      <c r="M53" s="2">
        <v>0.3</v>
      </c>
      <c r="N53" s="2">
        <v>0.25</v>
      </c>
      <c r="O53" s="2">
        <v>0.21</v>
      </c>
    </row>
    <row r="56" spans="2:15" x14ac:dyDescent="0.3">
      <c r="C56" s="2" t="s">
        <v>956</v>
      </c>
      <c r="H56" s="89" t="s">
        <v>885</v>
      </c>
      <c r="J56" s="2" t="s">
        <v>884</v>
      </c>
      <c r="O56" s="89" t="s">
        <v>885</v>
      </c>
    </row>
    <row r="57" spans="2:15" x14ac:dyDescent="0.3">
      <c r="B57" s="2" t="s">
        <v>957</v>
      </c>
      <c r="C57" s="2" t="s">
        <v>958</v>
      </c>
      <c r="E57" s="2">
        <v>0</v>
      </c>
      <c r="F57" s="2">
        <v>25</v>
      </c>
      <c r="G57" s="2">
        <v>50</v>
      </c>
      <c r="H57" s="2">
        <v>75</v>
      </c>
      <c r="I57" s="2">
        <v>100</v>
      </c>
      <c r="K57" s="2">
        <v>0</v>
      </c>
      <c r="L57" s="2">
        <v>25</v>
      </c>
      <c r="M57" s="2">
        <v>50</v>
      </c>
      <c r="N57" s="2">
        <v>75</v>
      </c>
      <c r="O57" s="2">
        <v>100</v>
      </c>
    </row>
    <row r="58" spans="2:15" x14ac:dyDescent="0.3">
      <c r="B58" s="2">
        <v>3</v>
      </c>
      <c r="C58" s="2">
        <v>3</v>
      </c>
      <c r="E58" s="2">
        <v>1.1499999999999999</v>
      </c>
      <c r="F58" s="2">
        <v>0.62</v>
      </c>
      <c r="G58" s="2">
        <v>0.43</v>
      </c>
      <c r="H58" s="2">
        <v>0.32</v>
      </c>
      <c r="I58" s="2">
        <v>0.26</v>
      </c>
      <c r="K58" s="2">
        <v>1.1499999999999999</v>
      </c>
      <c r="L58" s="2">
        <v>0.62</v>
      </c>
      <c r="M58" s="2">
        <v>0.43</v>
      </c>
      <c r="N58" s="2">
        <v>0.32</v>
      </c>
      <c r="O58" s="2">
        <v>0.26</v>
      </c>
    </row>
    <row r="59" spans="2:15" x14ac:dyDescent="0.3">
      <c r="B59" s="2">
        <v>3</v>
      </c>
      <c r="C59" s="2">
        <v>4</v>
      </c>
      <c r="E59" s="2">
        <v>1.03</v>
      </c>
      <c r="F59" s="2">
        <v>0.57999999999999996</v>
      </c>
      <c r="G59" s="2">
        <v>0.41</v>
      </c>
      <c r="H59" s="2">
        <v>0.31</v>
      </c>
      <c r="I59" s="2">
        <v>0.26</v>
      </c>
      <c r="K59" s="2">
        <v>1.03</v>
      </c>
      <c r="L59" s="2">
        <v>0.57999999999999996</v>
      </c>
      <c r="M59" s="2">
        <v>0.41</v>
      </c>
      <c r="N59" s="2">
        <v>0.31</v>
      </c>
      <c r="O59" s="2">
        <v>0.26</v>
      </c>
    </row>
    <row r="60" spans="2:15" x14ac:dyDescent="0.3">
      <c r="B60" s="2">
        <v>3</v>
      </c>
      <c r="C60" s="2">
        <v>6</v>
      </c>
      <c r="E60" s="2">
        <v>1</v>
      </c>
      <c r="F60" s="2">
        <v>0.56999999999999995</v>
      </c>
      <c r="G60" s="2">
        <v>0.4</v>
      </c>
      <c r="H60" s="2">
        <v>0.31</v>
      </c>
      <c r="I60" s="2">
        <v>0.25</v>
      </c>
      <c r="K60" s="2">
        <v>1</v>
      </c>
      <c r="L60" s="2">
        <v>0.56999999999999995</v>
      </c>
      <c r="M60" s="2">
        <v>0.4</v>
      </c>
      <c r="N60" s="2">
        <v>0.31</v>
      </c>
      <c r="O60" s="2">
        <v>0.25</v>
      </c>
    </row>
    <row r="61" spans="2:15" x14ac:dyDescent="0.3">
      <c r="B61" s="2">
        <v>3</v>
      </c>
      <c r="C61" s="2">
        <v>8</v>
      </c>
      <c r="E61" s="2">
        <v>0.96</v>
      </c>
      <c r="F61" s="2">
        <v>0.56000000000000005</v>
      </c>
      <c r="G61" s="2">
        <v>0.4</v>
      </c>
      <c r="H61" s="2">
        <v>0.31</v>
      </c>
      <c r="I61" s="2">
        <v>0.25</v>
      </c>
      <c r="K61" s="2">
        <v>0.99</v>
      </c>
      <c r="L61" s="2">
        <v>0.56000000000000005</v>
      </c>
      <c r="M61" s="2">
        <v>0.4</v>
      </c>
      <c r="N61" s="2">
        <v>0.31</v>
      </c>
      <c r="O61" s="2">
        <v>0.25</v>
      </c>
    </row>
    <row r="62" spans="2:15" x14ac:dyDescent="0.3">
      <c r="B62" s="2">
        <v>4</v>
      </c>
      <c r="C62" s="2">
        <v>4</v>
      </c>
      <c r="E62" s="2">
        <v>0.95</v>
      </c>
      <c r="F62" s="2">
        <v>0.56000000000000005</v>
      </c>
      <c r="G62" s="2">
        <v>0.4</v>
      </c>
      <c r="H62" s="2">
        <v>0.31</v>
      </c>
      <c r="I62" s="2">
        <v>0.25</v>
      </c>
      <c r="K62" s="2">
        <v>0.95</v>
      </c>
      <c r="L62" s="2">
        <v>0.56000000000000005</v>
      </c>
      <c r="M62" s="2">
        <v>0.4</v>
      </c>
      <c r="N62" s="2">
        <v>0.31</v>
      </c>
      <c r="O62" s="2">
        <v>0.25</v>
      </c>
    </row>
    <row r="63" spans="2:15" x14ac:dyDescent="0.3">
      <c r="B63" s="2">
        <v>4</v>
      </c>
      <c r="C63" s="2">
        <v>6</v>
      </c>
      <c r="E63" s="2">
        <v>0.85</v>
      </c>
      <c r="F63" s="2">
        <v>0.52</v>
      </c>
      <c r="G63" s="2">
        <v>0.38</v>
      </c>
      <c r="H63" s="2">
        <v>0.28999999999999998</v>
      </c>
      <c r="I63" s="2">
        <v>0.24</v>
      </c>
      <c r="K63" s="2">
        <v>0.87</v>
      </c>
      <c r="L63" s="2">
        <v>0.53</v>
      </c>
      <c r="M63" s="2">
        <v>0.38</v>
      </c>
      <c r="N63" s="2">
        <v>0.3</v>
      </c>
      <c r="O63" s="2">
        <v>0.24</v>
      </c>
    </row>
    <row r="64" spans="2:15" x14ac:dyDescent="0.3">
      <c r="B64" s="2">
        <v>5</v>
      </c>
      <c r="C64" s="2">
        <v>5</v>
      </c>
      <c r="E64" s="2">
        <v>0.81</v>
      </c>
      <c r="F64" s="2">
        <v>0.51</v>
      </c>
      <c r="G64" s="2">
        <v>0.37</v>
      </c>
      <c r="H64" s="2">
        <v>0.28999999999999998</v>
      </c>
      <c r="I64" s="2">
        <v>0.24</v>
      </c>
      <c r="K64" s="2">
        <v>0.83</v>
      </c>
      <c r="L64" s="2">
        <v>0.51</v>
      </c>
      <c r="M64" s="2">
        <v>0.37</v>
      </c>
      <c r="N64" s="2">
        <v>0.28999999999999998</v>
      </c>
      <c r="O64" s="2">
        <v>0.24</v>
      </c>
    </row>
    <row r="65" spans="2:15" x14ac:dyDescent="0.3">
      <c r="B65" s="2">
        <v>5</v>
      </c>
      <c r="C65" s="2">
        <v>7</v>
      </c>
      <c r="E65" s="2">
        <v>0.74</v>
      </c>
      <c r="F65" s="2">
        <v>0.48</v>
      </c>
      <c r="G65" s="2">
        <v>0.35</v>
      </c>
      <c r="H65" s="2">
        <v>0.28000000000000003</v>
      </c>
      <c r="I65" s="2">
        <v>0.23</v>
      </c>
      <c r="K65" s="2">
        <v>0.8</v>
      </c>
      <c r="L65" s="2">
        <v>0.5</v>
      </c>
      <c r="M65" s="2">
        <v>0.37</v>
      </c>
      <c r="N65" s="2">
        <v>0.28999999999999998</v>
      </c>
      <c r="O65" s="2">
        <v>0.24</v>
      </c>
    </row>
    <row r="66" spans="2:15" x14ac:dyDescent="0.3">
      <c r="B66" s="2">
        <v>6</v>
      </c>
      <c r="C66" s="2">
        <v>6</v>
      </c>
      <c r="E66" s="2">
        <v>0.71</v>
      </c>
      <c r="F66" s="2">
        <v>0.46</v>
      </c>
      <c r="G66" s="2">
        <v>0.35</v>
      </c>
      <c r="H66" s="2">
        <v>0.28000000000000003</v>
      </c>
      <c r="I66" s="2">
        <v>0.23</v>
      </c>
      <c r="K66" s="2">
        <v>0.75</v>
      </c>
      <c r="L66" s="2">
        <v>0.48</v>
      </c>
      <c r="M66" s="2">
        <v>0.36</v>
      </c>
      <c r="N66" s="2">
        <v>0.28000000000000003</v>
      </c>
      <c r="O66" s="2">
        <v>0.23</v>
      </c>
    </row>
    <row r="67" spans="2:15" x14ac:dyDescent="0.3">
      <c r="B67" s="2">
        <v>6</v>
      </c>
      <c r="C67" s="2">
        <v>8</v>
      </c>
      <c r="E67" s="2">
        <v>0.65</v>
      </c>
      <c r="F67" s="2">
        <v>0.44</v>
      </c>
      <c r="G67" s="2">
        <v>0.33</v>
      </c>
      <c r="H67" s="2">
        <v>0.27</v>
      </c>
      <c r="I67" s="2">
        <v>0.22</v>
      </c>
      <c r="K67" s="2">
        <v>0.72</v>
      </c>
      <c r="L67" s="2">
        <v>0.47</v>
      </c>
      <c r="M67" s="2">
        <v>0.35</v>
      </c>
      <c r="N67" s="2">
        <v>0.28000000000000003</v>
      </c>
      <c r="O67" s="2">
        <v>0.23</v>
      </c>
    </row>
    <row r="69" spans="2:15" x14ac:dyDescent="0.3">
      <c r="C69" s="2" t="s">
        <v>959</v>
      </c>
      <c r="H69" s="90" t="s">
        <v>534</v>
      </c>
      <c r="J69" s="2" t="s">
        <v>886</v>
      </c>
      <c r="O69" s="90" t="s">
        <v>534</v>
      </c>
    </row>
    <row r="70" spans="2:15" x14ac:dyDescent="0.3">
      <c r="B70" s="2" t="s">
        <v>957</v>
      </c>
      <c r="C70" s="2" t="s">
        <v>958</v>
      </c>
      <c r="E70" s="2">
        <v>0</v>
      </c>
      <c r="F70" s="2">
        <v>25</v>
      </c>
      <c r="G70" s="2">
        <v>50</v>
      </c>
      <c r="H70" s="2">
        <v>75</v>
      </c>
      <c r="I70" s="2">
        <v>100</v>
      </c>
      <c r="K70" s="2">
        <v>0</v>
      </c>
      <c r="L70" s="2">
        <v>25</v>
      </c>
      <c r="M70" s="2">
        <v>50</v>
      </c>
      <c r="N70" s="2">
        <v>75</v>
      </c>
      <c r="O70" s="2">
        <v>100</v>
      </c>
    </row>
    <row r="71" spans="2:15" x14ac:dyDescent="0.3">
      <c r="B71" s="2">
        <v>3</v>
      </c>
      <c r="C71" s="2">
        <v>3</v>
      </c>
      <c r="E71" s="2">
        <v>1.05</v>
      </c>
      <c r="F71" s="2">
        <v>0.59</v>
      </c>
      <c r="G71" s="2">
        <v>0.41</v>
      </c>
      <c r="H71" s="2">
        <v>0.32</v>
      </c>
      <c r="I71" s="2">
        <v>0.26</v>
      </c>
      <c r="K71" s="2">
        <v>1</v>
      </c>
      <c r="L71" s="2">
        <v>0.56999999999999995</v>
      </c>
      <c r="M71" s="2">
        <v>0.4</v>
      </c>
      <c r="N71" s="2">
        <v>0.31</v>
      </c>
      <c r="O71" s="2">
        <v>0.25</v>
      </c>
    </row>
    <row r="72" spans="2:15" x14ac:dyDescent="0.3">
      <c r="B72" s="2">
        <v>3</v>
      </c>
      <c r="C72" s="2">
        <v>5</v>
      </c>
      <c r="E72" s="2">
        <v>0.9</v>
      </c>
      <c r="F72" s="2">
        <v>0.54</v>
      </c>
      <c r="G72" s="2">
        <v>0.39</v>
      </c>
      <c r="H72" s="2">
        <v>0.3</v>
      </c>
      <c r="I72" s="2">
        <v>0.25</v>
      </c>
      <c r="K72" s="2">
        <v>0.85</v>
      </c>
      <c r="L72" s="2">
        <v>0.52</v>
      </c>
      <c r="M72" s="2">
        <v>0.38</v>
      </c>
      <c r="N72" s="2">
        <v>0.28999999999999998</v>
      </c>
      <c r="O72" s="2">
        <v>0.24</v>
      </c>
    </row>
    <row r="73" spans="2:15" x14ac:dyDescent="0.3">
      <c r="B73" s="2">
        <v>3</v>
      </c>
      <c r="C73" s="2">
        <v>7</v>
      </c>
      <c r="E73" s="2">
        <v>0.85</v>
      </c>
      <c r="F73" s="2">
        <v>0.52</v>
      </c>
      <c r="G73" s="2">
        <v>0.38</v>
      </c>
      <c r="H73" s="2">
        <v>0.28999999999999998</v>
      </c>
      <c r="I73" s="2">
        <v>0.24</v>
      </c>
      <c r="K73" s="2">
        <v>0.8</v>
      </c>
      <c r="L73" s="2">
        <v>0.5</v>
      </c>
      <c r="M73" s="2">
        <v>0.37</v>
      </c>
      <c r="N73" s="2">
        <v>0.28999999999999998</v>
      </c>
      <c r="O73" s="2">
        <v>0.24</v>
      </c>
    </row>
    <row r="74" spans="2:15" x14ac:dyDescent="0.3">
      <c r="B74" s="2">
        <v>3</v>
      </c>
      <c r="C74" s="2">
        <v>9</v>
      </c>
      <c r="E74" s="2">
        <v>0.77</v>
      </c>
      <c r="F74" s="2">
        <v>0.49</v>
      </c>
      <c r="G74" s="2">
        <v>0.36</v>
      </c>
      <c r="H74" s="2">
        <v>0.28000000000000003</v>
      </c>
      <c r="I74" s="2">
        <v>0.24</v>
      </c>
      <c r="K74" s="2">
        <v>0.77</v>
      </c>
      <c r="L74" s="2">
        <v>0.49</v>
      </c>
      <c r="M74" s="2">
        <v>0.36</v>
      </c>
      <c r="N74" s="2">
        <v>0.28000000000000003</v>
      </c>
      <c r="O74" s="2">
        <v>0.24</v>
      </c>
    </row>
    <row r="75" spans="2:15" x14ac:dyDescent="0.3">
      <c r="B75" s="2">
        <v>4</v>
      </c>
      <c r="C75" s="2">
        <v>4</v>
      </c>
      <c r="E75" s="2">
        <v>0.95</v>
      </c>
      <c r="F75" s="2">
        <v>0.56000000000000005</v>
      </c>
      <c r="G75" s="2">
        <v>0.4</v>
      </c>
      <c r="H75" s="2">
        <v>0.31</v>
      </c>
      <c r="I75" s="2">
        <v>0.25</v>
      </c>
      <c r="K75" s="2">
        <v>0.85</v>
      </c>
      <c r="L75" s="2">
        <v>0.52</v>
      </c>
      <c r="M75" s="2">
        <v>0.38</v>
      </c>
      <c r="N75" s="2">
        <v>0.28999999999999998</v>
      </c>
      <c r="O75" s="2">
        <v>0.24</v>
      </c>
    </row>
    <row r="76" spans="2:15" x14ac:dyDescent="0.3">
      <c r="B76" s="2">
        <v>4</v>
      </c>
      <c r="C76" s="2">
        <v>6</v>
      </c>
      <c r="E76" s="2">
        <v>0.87</v>
      </c>
      <c r="F76" s="2">
        <v>0.53</v>
      </c>
      <c r="G76" s="2">
        <v>0.38</v>
      </c>
      <c r="H76" s="2">
        <v>0.3</v>
      </c>
      <c r="I76" s="2">
        <v>0.24</v>
      </c>
      <c r="K76" s="2">
        <v>0.79</v>
      </c>
      <c r="L76" s="2">
        <v>0.5</v>
      </c>
      <c r="M76" s="2">
        <v>0.37</v>
      </c>
      <c r="N76" s="2">
        <v>0.28999999999999998</v>
      </c>
      <c r="O76" s="2">
        <v>0.24</v>
      </c>
    </row>
    <row r="77" spans="2:15" x14ac:dyDescent="0.3">
      <c r="B77" s="2">
        <v>4</v>
      </c>
      <c r="C77" s="2">
        <v>8</v>
      </c>
      <c r="E77" s="2">
        <v>0.76</v>
      </c>
      <c r="F77" s="2">
        <v>0.49</v>
      </c>
      <c r="G77" s="2">
        <v>0.36</v>
      </c>
      <c r="H77" s="2">
        <v>0.28000000000000003</v>
      </c>
      <c r="I77" s="2">
        <v>0.24</v>
      </c>
      <c r="K77" s="2">
        <v>0.73</v>
      </c>
      <c r="L77" s="2">
        <v>0.47</v>
      </c>
      <c r="M77" s="2">
        <v>0.35</v>
      </c>
      <c r="N77" s="2">
        <v>0.28000000000000003</v>
      </c>
      <c r="O77" s="2">
        <v>0.23</v>
      </c>
    </row>
    <row r="78" spans="2:15" x14ac:dyDescent="0.3">
      <c r="B78" s="2">
        <v>5</v>
      </c>
      <c r="C78" s="2">
        <v>5</v>
      </c>
      <c r="E78" s="2">
        <v>0.83</v>
      </c>
      <c r="F78" s="2">
        <v>0.51</v>
      </c>
      <c r="G78" s="2">
        <v>0.37</v>
      </c>
      <c r="H78" s="2">
        <v>0.28999999999999998</v>
      </c>
      <c r="I78" s="2">
        <v>0.24</v>
      </c>
      <c r="K78" s="2">
        <v>0.77</v>
      </c>
      <c r="L78" s="2">
        <v>0.49</v>
      </c>
      <c r="M78" s="2">
        <v>0.36</v>
      </c>
      <c r="N78" s="2">
        <v>0.28000000000000003</v>
      </c>
      <c r="O78" s="2">
        <v>0.24</v>
      </c>
    </row>
    <row r="79" spans="2:15" x14ac:dyDescent="0.3">
      <c r="B79" s="2">
        <v>5</v>
      </c>
      <c r="C79" s="2">
        <v>7</v>
      </c>
      <c r="E79" s="2">
        <v>0.77</v>
      </c>
      <c r="F79" s="2">
        <v>0.49</v>
      </c>
      <c r="G79" s="2">
        <v>0.36</v>
      </c>
      <c r="H79" s="2">
        <v>0.28000000000000003</v>
      </c>
      <c r="I79" s="2">
        <v>0.24</v>
      </c>
      <c r="K79" s="2">
        <v>0.72</v>
      </c>
      <c r="L79" s="2">
        <v>0.47</v>
      </c>
      <c r="M79" s="2">
        <v>0.35</v>
      </c>
      <c r="N79" s="2">
        <v>0.28000000000000003</v>
      </c>
      <c r="O79" s="2">
        <v>0.23</v>
      </c>
    </row>
    <row r="80" spans="2:15" x14ac:dyDescent="0.3">
      <c r="B80" s="2">
        <v>5</v>
      </c>
      <c r="C80" s="2">
        <v>9</v>
      </c>
      <c r="E80" s="2">
        <v>0.68</v>
      </c>
      <c r="F80" s="2">
        <v>0.45</v>
      </c>
      <c r="G80" s="2">
        <v>0.34</v>
      </c>
      <c r="H80" s="2">
        <v>0.27</v>
      </c>
      <c r="I80" s="2">
        <v>0.23</v>
      </c>
      <c r="K80" s="2">
        <v>0.66</v>
      </c>
      <c r="L80" s="2">
        <v>0.44</v>
      </c>
      <c r="M80" s="2">
        <v>0.33</v>
      </c>
      <c r="N80" s="2">
        <v>0.27</v>
      </c>
      <c r="O80" s="2">
        <v>0.23</v>
      </c>
    </row>
    <row r="81" spans="2:15" x14ac:dyDescent="0.3">
      <c r="B81" s="2">
        <v>6</v>
      </c>
      <c r="C81" s="2">
        <v>6</v>
      </c>
      <c r="E81" s="2">
        <v>0.75</v>
      </c>
      <c r="F81" s="2">
        <v>0.48</v>
      </c>
      <c r="G81" s="2">
        <v>0.36</v>
      </c>
      <c r="H81" s="2">
        <v>0.28000000000000003</v>
      </c>
      <c r="I81" s="2">
        <v>0.23</v>
      </c>
      <c r="K81" s="2">
        <v>0.69</v>
      </c>
      <c r="L81" s="2">
        <v>0.46</v>
      </c>
      <c r="M81" s="2">
        <v>0.34</v>
      </c>
      <c r="N81" s="2">
        <v>0.27</v>
      </c>
      <c r="O81" s="2">
        <v>0.23</v>
      </c>
    </row>
    <row r="82" spans="2:15" x14ac:dyDescent="0.3">
      <c r="B82" s="2">
        <v>6</v>
      </c>
      <c r="C82" s="2">
        <v>8</v>
      </c>
      <c r="E82" s="2">
        <v>0.7</v>
      </c>
      <c r="F82" s="2">
        <v>0.46</v>
      </c>
      <c r="G82" s="2">
        <v>0.34</v>
      </c>
      <c r="H82" s="2">
        <v>0.27</v>
      </c>
      <c r="I82" s="2">
        <v>0.23</v>
      </c>
      <c r="K82" s="2">
        <v>0.67</v>
      </c>
      <c r="L82" s="2">
        <v>0.45</v>
      </c>
      <c r="M82" s="2">
        <v>0.34</v>
      </c>
      <c r="N82" s="2">
        <v>0.27</v>
      </c>
      <c r="O82" s="2">
        <v>0.23</v>
      </c>
    </row>
    <row r="84" spans="2:15" x14ac:dyDescent="0.3">
      <c r="C84" s="2" t="s">
        <v>960</v>
      </c>
      <c r="H84" s="91" t="s">
        <v>883</v>
      </c>
      <c r="J84" s="2" t="s">
        <v>887</v>
      </c>
      <c r="O84" s="91" t="s">
        <v>883</v>
      </c>
    </row>
    <row r="85" spans="2:15" x14ac:dyDescent="0.3">
      <c r="C85" s="2" t="s">
        <v>961</v>
      </c>
      <c r="E85" s="2">
        <v>0</v>
      </c>
      <c r="F85" s="2">
        <v>25</v>
      </c>
      <c r="G85" s="2">
        <v>50</v>
      </c>
      <c r="H85" s="2">
        <v>75</v>
      </c>
      <c r="I85" s="2">
        <v>100</v>
      </c>
      <c r="K85" s="2">
        <v>0</v>
      </c>
      <c r="L85" s="2">
        <v>25</v>
      </c>
      <c r="M85" s="2">
        <v>50</v>
      </c>
      <c r="N85" s="2">
        <v>75</v>
      </c>
      <c r="O85" s="2">
        <v>100</v>
      </c>
    </row>
    <row r="86" spans="2:15" x14ac:dyDescent="0.3">
      <c r="B86" s="2" t="s">
        <v>962</v>
      </c>
      <c r="C86" s="2">
        <v>1.25</v>
      </c>
      <c r="E86" s="2">
        <v>0.9</v>
      </c>
      <c r="F86" s="2">
        <v>0.54</v>
      </c>
      <c r="G86" s="2">
        <v>0.39</v>
      </c>
      <c r="H86" s="2">
        <v>0.3</v>
      </c>
      <c r="I86" s="2">
        <v>0.25</v>
      </c>
      <c r="K86" s="2">
        <v>1.1000000000000001</v>
      </c>
      <c r="L86" s="2">
        <v>0.61</v>
      </c>
      <c r="M86" s="2">
        <v>0.42</v>
      </c>
      <c r="N86" s="2">
        <v>0.32</v>
      </c>
      <c r="O86" s="2">
        <v>0.26</v>
      </c>
    </row>
    <row r="87" spans="2:15" x14ac:dyDescent="0.3">
      <c r="B87" s="2" t="s">
        <v>963</v>
      </c>
      <c r="C87" s="2">
        <v>1.75</v>
      </c>
      <c r="E87" s="2">
        <v>0.73</v>
      </c>
      <c r="F87" s="2">
        <v>0.47</v>
      </c>
      <c r="G87" s="2">
        <v>0.35</v>
      </c>
      <c r="H87" s="2">
        <v>0.28000000000000003</v>
      </c>
      <c r="I87" s="2">
        <v>0.23</v>
      </c>
      <c r="K87" s="2">
        <v>0.83</v>
      </c>
      <c r="L87" s="2">
        <v>0.51</v>
      </c>
      <c r="M87" s="2">
        <v>0.37</v>
      </c>
      <c r="N87" s="2">
        <v>0.28999999999999998</v>
      </c>
      <c r="O87" s="2">
        <v>0.24</v>
      </c>
    </row>
    <row r="88" spans="2:15" x14ac:dyDescent="0.3">
      <c r="B88" s="2" t="s">
        <v>951</v>
      </c>
      <c r="C88" s="2">
        <v>2</v>
      </c>
      <c r="E88" s="2">
        <v>0.55000000000000004</v>
      </c>
      <c r="F88" s="2">
        <v>0.39</v>
      </c>
      <c r="G88" s="2">
        <v>0.3</v>
      </c>
      <c r="H88" s="2">
        <v>0.25</v>
      </c>
      <c r="I88" s="2">
        <v>0.21</v>
      </c>
      <c r="K88" s="2">
        <v>0.67</v>
      </c>
      <c r="L88" s="2">
        <v>0.45</v>
      </c>
      <c r="M88" s="2">
        <v>0.34</v>
      </c>
      <c r="N88" s="2">
        <v>0.27</v>
      </c>
      <c r="O88" s="2">
        <v>0.23</v>
      </c>
    </row>
    <row r="89" spans="2:15" x14ac:dyDescent="0.3">
      <c r="B89" s="2" t="s">
        <v>964</v>
      </c>
      <c r="C89" s="2">
        <v>3</v>
      </c>
      <c r="E89" s="2">
        <v>0.45</v>
      </c>
      <c r="F89" s="2">
        <v>0.34</v>
      </c>
      <c r="G89" s="2">
        <v>0.27</v>
      </c>
      <c r="H89" s="2">
        <v>0.23</v>
      </c>
      <c r="I89" s="2">
        <v>0.19</v>
      </c>
      <c r="K89" s="2">
        <v>0.56000000000000005</v>
      </c>
      <c r="L89" s="2">
        <v>0.4</v>
      </c>
      <c r="M89" s="2">
        <v>0.31</v>
      </c>
      <c r="N89" s="2">
        <v>0.25</v>
      </c>
      <c r="O89" s="2">
        <v>0.21</v>
      </c>
    </row>
    <row r="90" spans="2:15" x14ac:dyDescent="0.3">
      <c r="B90" s="2" t="s">
        <v>965</v>
      </c>
      <c r="C90" s="2">
        <v>5</v>
      </c>
      <c r="E90" s="2">
        <v>0.38</v>
      </c>
      <c r="F90" s="2">
        <v>0.3</v>
      </c>
      <c r="G90" s="2">
        <v>0.24</v>
      </c>
      <c r="H90" s="2">
        <v>0.21</v>
      </c>
      <c r="I90" s="2">
        <v>0.18</v>
      </c>
      <c r="K90" s="2">
        <v>0.48</v>
      </c>
      <c r="L90" s="2">
        <v>0.35</v>
      </c>
      <c r="M90" s="2">
        <v>0.28000000000000003</v>
      </c>
      <c r="N90" s="2">
        <v>0.23</v>
      </c>
      <c r="O90" s="2">
        <v>0.2</v>
      </c>
    </row>
    <row r="91" spans="2:15" x14ac:dyDescent="0.3">
      <c r="B91" s="2" t="s">
        <v>966</v>
      </c>
      <c r="C91" s="2">
        <v>7</v>
      </c>
      <c r="E91" s="2">
        <v>0.28000000000000003</v>
      </c>
      <c r="F91" s="2">
        <v>0.23</v>
      </c>
      <c r="G91" s="2">
        <v>0.2</v>
      </c>
      <c r="H91" s="2">
        <v>0.17</v>
      </c>
      <c r="I91" s="2">
        <v>0.15</v>
      </c>
      <c r="K91" s="2">
        <v>0.38</v>
      </c>
      <c r="L91" s="2">
        <v>0.3</v>
      </c>
      <c r="M91" s="2">
        <v>0.24</v>
      </c>
      <c r="N91" s="2">
        <v>0.21</v>
      </c>
      <c r="O91" s="2">
        <v>0.19</v>
      </c>
    </row>
    <row r="94" spans="2:15" x14ac:dyDescent="0.3">
      <c r="J94" s="1" t="s">
        <v>888</v>
      </c>
      <c r="K94" s="2" t="s">
        <v>889</v>
      </c>
      <c r="L94" s="2" t="s">
        <v>890</v>
      </c>
    </row>
    <row r="95" spans="2:15" x14ac:dyDescent="0.3">
      <c r="J95" s="2" t="s">
        <v>891</v>
      </c>
      <c r="K95" s="2">
        <v>0</v>
      </c>
    </row>
    <row r="96" spans="2:15" x14ac:dyDescent="0.3">
      <c r="J96" s="2" t="s">
        <v>892</v>
      </c>
      <c r="K96" s="2">
        <v>0</v>
      </c>
    </row>
    <row r="97" spans="10:12" x14ac:dyDescent="0.3">
      <c r="J97" s="2" t="s">
        <v>893</v>
      </c>
      <c r="K97" s="2">
        <v>1</v>
      </c>
      <c r="L97" s="2">
        <v>3</v>
      </c>
    </row>
    <row r="98" spans="10:12" x14ac:dyDescent="0.3">
      <c r="J98" s="2" t="s">
        <v>894</v>
      </c>
      <c r="K98" s="2">
        <v>2</v>
      </c>
      <c r="L98" s="2">
        <v>4</v>
      </c>
    </row>
    <row r="99" spans="10:12" x14ac:dyDescent="0.3">
      <c r="J99" s="2" t="s">
        <v>895</v>
      </c>
      <c r="K99" s="2">
        <v>3</v>
      </c>
      <c r="L99" s="2">
        <v>5</v>
      </c>
    </row>
    <row r="100" spans="10:12" x14ac:dyDescent="0.3">
      <c r="J100" s="2" t="s">
        <v>896</v>
      </c>
      <c r="K100" s="2">
        <v>4</v>
      </c>
      <c r="L100" s="2">
        <v>6</v>
      </c>
    </row>
    <row r="101" spans="10:12" x14ac:dyDescent="0.3">
      <c r="J101" s="2" t="s">
        <v>897</v>
      </c>
      <c r="K101" s="2">
        <v>5</v>
      </c>
      <c r="L101" s="2">
        <v>7</v>
      </c>
    </row>
    <row r="102" spans="10:12" x14ac:dyDescent="0.3">
      <c r="J102" s="2" t="s">
        <v>898</v>
      </c>
      <c r="K102" s="2">
        <v>6</v>
      </c>
      <c r="L102" s="2">
        <v>10</v>
      </c>
    </row>
    <row r="103" spans="10:12" x14ac:dyDescent="0.3">
      <c r="J103" s="2" t="s">
        <v>899</v>
      </c>
      <c r="K103" s="2">
        <v>7</v>
      </c>
      <c r="L103" s="2">
        <v>11</v>
      </c>
    </row>
    <row r="104" spans="10:12" x14ac:dyDescent="0.3">
      <c r="J104" s="2" t="s">
        <v>900</v>
      </c>
      <c r="K104" s="2">
        <v>8</v>
      </c>
      <c r="L104" s="2">
        <v>12</v>
      </c>
    </row>
    <row r="105" spans="10:12" x14ac:dyDescent="0.3">
      <c r="J105" s="2" t="s">
        <v>901</v>
      </c>
      <c r="K105" s="2">
        <v>9</v>
      </c>
      <c r="L105" s="2">
        <v>13</v>
      </c>
    </row>
    <row r="106" spans="10:12" x14ac:dyDescent="0.3">
      <c r="J106" s="2" t="s">
        <v>902</v>
      </c>
      <c r="K106" s="2">
        <v>10</v>
      </c>
      <c r="L106" s="2">
        <v>14</v>
      </c>
    </row>
    <row r="108" spans="10:12" x14ac:dyDescent="0.3">
      <c r="J108" s="1" t="s">
        <v>903</v>
      </c>
    </row>
    <row r="109" spans="10:12" x14ac:dyDescent="0.3">
      <c r="J109" s="2" t="s">
        <v>904</v>
      </c>
      <c r="K109" s="2">
        <v>1</v>
      </c>
    </row>
    <row r="110" spans="10:12" x14ac:dyDescent="0.3">
      <c r="J110" s="2" t="s">
        <v>905</v>
      </c>
      <c r="K110" s="2">
        <v>2</v>
      </c>
    </row>
    <row r="111" spans="10:12" x14ac:dyDescent="0.3">
      <c r="J111" s="2" t="s">
        <v>906</v>
      </c>
      <c r="K111" s="2">
        <v>3</v>
      </c>
    </row>
    <row r="112" spans="10:12" x14ac:dyDescent="0.3">
      <c r="J112" s="2" t="s">
        <v>907</v>
      </c>
      <c r="K112" s="2">
        <v>4</v>
      </c>
    </row>
    <row r="113" spans="10:11" x14ac:dyDescent="0.3">
      <c r="J113" s="2" t="s">
        <v>908</v>
      </c>
      <c r="K113" s="2">
        <v>5</v>
      </c>
    </row>
    <row r="114" spans="10:11" x14ac:dyDescent="0.3">
      <c r="J114" s="2" t="s">
        <v>909</v>
      </c>
      <c r="K114" s="2">
        <v>6</v>
      </c>
    </row>
  </sheetData>
  <sheetProtection formatColumns="0" formatRows="0"/>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EC087-394E-9649-B124-20DBB4541150}">
  <sheetPr codeName="Sheet24">
    <tabColor theme="4" tint="0.59999389629810485"/>
  </sheetPr>
  <dimension ref="A1:CT657"/>
  <sheetViews>
    <sheetView showGridLines="0" showRowColHeaders="0" zoomScale="76" zoomScaleNormal="100" workbookViewId="0">
      <selection activeCell="F33" sqref="F33"/>
    </sheetView>
  </sheetViews>
  <sheetFormatPr defaultColWidth="9.109375" defaultRowHeight="16.05" customHeight="1" x14ac:dyDescent="0.25"/>
  <cols>
    <col min="1" max="2" width="2.6640625" style="401" customWidth="1"/>
    <col min="3" max="4" width="9.109375" style="406"/>
    <col min="5" max="5" width="38.6640625" style="406" customWidth="1"/>
    <col min="6" max="6" width="54.109375" style="406" customWidth="1"/>
    <col min="7" max="7" width="11" style="406" customWidth="1"/>
    <col min="8" max="8" width="8.6640625" style="406" customWidth="1"/>
    <col min="9" max="9" width="9.109375" style="406"/>
    <col min="10" max="10" width="39.44140625" style="406" customWidth="1"/>
    <col min="11" max="16384" width="9.109375" style="406"/>
  </cols>
  <sheetData>
    <row r="1" spans="1:98" s="401" customFormat="1" ht="16.05" customHeight="1" thickBot="1" x14ac:dyDescent="0.3"/>
    <row r="2" spans="1:98" ht="16.05" customHeight="1" x14ac:dyDescent="0.3">
      <c r="A2" s="402"/>
      <c r="B2" s="403"/>
      <c r="C2" s="404"/>
      <c r="D2" s="404"/>
      <c r="E2" s="404"/>
      <c r="F2" s="404"/>
      <c r="G2" s="404"/>
      <c r="H2" s="405"/>
      <c r="I2" s="402"/>
      <c r="J2" s="402"/>
      <c r="K2" s="402"/>
      <c r="L2" s="402"/>
      <c r="M2" s="402"/>
      <c r="N2" s="402"/>
      <c r="O2" s="402"/>
      <c r="P2" s="402"/>
      <c r="Q2" s="402"/>
      <c r="R2" s="402"/>
      <c r="S2" s="402"/>
      <c r="T2" s="402"/>
      <c r="U2" s="402"/>
      <c r="V2" s="402"/>
      <c r="W2" s="402"/>
      <c r="X2" s="402"/>
      <c r="Y2" s="402"/>
      <c r="Z2" s="402"/>
      <c r="AA2" s="402"/>
      <c r="AB2" s="402"/>
      <c r="AC2" s="402"/>
      <c r="AD2" s="402"/>
      <c r="AE2" s="402"/>
      <c r="AF2" s="402"/>
      <c r="AG2" s="402"/>
      <c r="AH2" s="402"/>
      <c r="AI2" s="402"/>
      <c r="AJ2" s="402"/>
      <c r="AK2" s="402"/>
      <c r="AL2" s="402"/>
      <c r="AM2" s="402"/>
      <c r="AN2" s="402"/>
      <c r="AO2" s="402"/>
      <c r="AP2" s="402"/>
      <c r="AQ2" s="402"/>
      <c r="AR2" s="402"/>
      <c r="AS2" s="402"/>
      <c r="AT2" s="402"/>
      <c r="AU2" s="402"/>
      <c r="AV2" s="402"/>
      <c r="AW2" s="402"/>
      <c r="AX2" s="402"/>
      <c r="AY2" s="402"/>
      <c r="AZ2" s="402"/>
      <c r="BA2" s="402"/>
      <c r="BB2" s="402"/>
      <c r="BC2" s="402"/>
      <c r="BD2" s="402"/>
      <c r="BE2" s="402"/>
      <c r="BF2" s="402"/>
      <c r="BG2" s="402"/>
      <c r="BH2" s="402"/>
      <c r="BI2" s="402"/>
      <c r="BJ2" s="402"/>
      <c r="BK2" s="402"/>
      <c r="BL2" s="402"/>
      <c r="BM2" s="402"/>
      <c r="BN2" s="402"/>
      <c r="BO2" s="402"/>
      <c r="BP2" s="402"/>
      <c r="BQ2" s="402"/>
      <c r="BR2" s="402"/>
      <c r="BS2" s="402"/>
      <c r="BT2" s="402"/>
      <c r="BU2" s="402"/>
      <c r="BV2" s="402"/>
      <c r="BW2" s="402"/>
      <c r="BX2" s="402"/>
      <c r="BY2" s="402"/>
      <c r="BZ2" s="402"/>
      <c r="CA2" s="402"/>
      <c r="CB2" s="402"/>
      <c r="CC2" s="402"/>
      <c r="CD2" s="402"/>
      <c r="CE2" s="402"/>
      <c r="CF2" s="402"/>
      <c r="CG2" s="402"/>
      <c r="CH2" s="402"/>
      <c r="CI2" s="402"/>
      <c r="CJ2" s="402"/>
      <c r="CK2" s="402"/>
      <c r="CL2" s="402"/>
      <c r="CM2" s="402"/>
      <c r="CN2" s="402"/>
      <c r="CO2" s="402"/>
      <c r="CP2" s="402"/>
      <c r="CQ2" s="402"/>
      <c r="CR2" s="402"/>
      <c r="CS2" s="402"/>
      <c r="CT2" s="402"/>
    </row>
    <row r="3" spans="1:98" ht="22.95" customHeight="1" x14ac:dyDescent="0.55000000000000004">
      <c r="A3" s="402"/>
      <c r="B3" s="407"/>
      <c r="C3" s="574" t="s">
        <v>1263</v>
      </c>
      <c r="D3" s="408"/>
      <c r="E3" s="409"/>
      <c r="F3" s="409"/>
      <c r="G3" s="409"/>
      <c r="H3" s="410"/>
      <c r="I3" s="402"/>
      <c r="J3" s="402"/>
      <c r="K3" s="402"/>
      <c r="L3" s="402"/>
      <c r="M3" s="402"/>
      <c r="N3" s="402"/>
      <c r="O3" s="402"/>
      <c r="P3" s="402"/>
      <c r="Q3" s="402"/>
      <c r="R3" s="402"/>
      <c r="S3" s="402"/>
      <c r="T3" s="402"/>
      <c r="U3" s="402"/>
      <c r="V3" s="402"/>
      <c r="W3" s="402"/>
      <c r="X3" s="402"/>
      <c r="Y3" s="402"/>
      <c r="Z3" s="402"/>
      <c r="AA3" s="402"/>
      <c r="AB3" s="402"/>
      <c r="AC3" s="402"/>
      <c r="AD3" s="402"/>
      <c r="AE3" s="402"/>
      <c r="AF3" s="402"/>
      <c r="AG3" s="402"/>
      <c r="AH3" s="402"/>
      <c r="AI3" s="402"/>
      <c r="AJ3" s="402"/>
      <c r="AK3" s="402"/>
      <c r="AL3" s="402"/>
      <c r="AM3" s="402"/>
      <c r="AN3" s="402"/>
      <c r="AO3" s="402"/>
      <c r="AP3" s="402"/>
      <c r="AQ3" s="402"/>
      <c r="AR3" s="402"/>
      <c r="AS3" s="402"/>
      <c r="AT3" s="402"/>
      <c r="AU3" s="402"/>
      <c r="AV3" s="402"/>
      <c r="AW3" s="402"/>
      <c r="AX3" s="402"/>
      <c r="AY3" s="402"/>
      <c r="AZ3" s="402"/>
      <c r="BA3" s="402"/>
      <c r="BB3" s="402"/>
      <c r="BC3" s="402"/>
      <c r="BD3" s="402"/>
      <c r="BE3" s="402"/>
      <c r="BF3" s="402"/>
      <c r="BG3" s="402"/>
      <c r="BH3" s="402"/>
      <c r="BI3" s="402"/>
      <c r="BJ3" s="402"/>
      <c r="BK3" s="402"/>
      <c r="BL3" s="402"/>
      <c r="BM3" s="402"/>
      <c r="BN3" s="402"/>
      <c r="BO3" s="402"/>
      <c r="BP3" s="402"/>
      <c r="BQ3" s="402"/>
      <c r="BR3" s="402"/>
      <c r="BS3" s="402"/>
      <c r="BT3" s="402"/>
      <c r="BU3" s="402"/>
      <c r="BV3" s="402"/>
      <c r="BW3" s="402"/>
      <c r="BX3" s="402"/>
      <c r="BY3" s="402"/>
      <c r="BZ3" s="402"/>
      <c r="CA3" s="402"/>
      <c r="CB3" s="402"/>
      <c r="CC3" s="402"/>
      <c r="CD3" s="402"/>
      <c r="CE3" s="402"/>
      <c r="CF3" s="402"/>
      <c r="CG3" s="402"/>
      <c r="CH3" s="402"/>
      <c r="CI3" s="402"/>
      <c r="CJ3" s="402"/>
      <c r="CK3" s="402"/>
      <c r="CL3" s="402"/>
      <c r="CM3" s="402"/>
      <c r="CN3" s="402"/>
      <c r="CO3" s="402"/>
      <c r="CP3" s="402"/>
      <c r="CQ3" s="402"/>
      <c r="CR3" s="402"/>
      <c r="CS3" s="402"/>
      <c r="CT3" s="402"/>
    </row>
    <row r="4" spans="1:98" ht="16.05" customHeight="1" x14ac:dyDescent="0.4">
      <c r="A4" s="402"/>
      <c r="B4" s="407"/>
      <c r="C4" s="409"/>
      <c r="D4" s="409"/>
      <c r="E4" s="409"/>
      <c r="F4" s="409"/>
      <c r="G4" s="409"/>
      <c r="H4" s="410"/>
      <c r="I4" s="402"/>
      <c r="J4" s="402"/>
      <c r="K4" s="402"/>
      <c r="L4" s="402"/>
      <c r="M4" s="402"/>
      <c r="N4" s="402"/>
      <c r="O4" s="402"/>
      <c r="P4" s="402"/>
      <c r="Q4" s="402"/>
      <c r="R4" s="402"/>
      <c r="S4" s="402"/>
      <c r="T4" s="402"/>
      <c r="U4" s="402"/>
      <c r="V4" s="402"/>
      <c r="W4" s="402"/>
      <c r="X4" s="402"/>
      <c r="Y4" s="402"/>
      <c r="Z4" s="402"/>
      <c r="AA4" s="402"/>
      <c r="AB4" s="402"/>
      <c r="AC4" s="402"/>
      <c r="AD4" s="402"/>
      <c r="AE4" s="402"/>
      <c r="AF4" s="402"/>
      <c r="AG4" s="402"/>
      <c r="AH4" s="402"/>
      <c r="AI4" s="402"/>
      <c r="AJ4" s="402"/>
      <c r="AK4" s="402"/>
      <c r="AL4" s="402"/>
      <c r="AM4" s="402"/>
      <c r="AN4" s="402"/>
      <c r="AO4" s="402"/>
      <c r="AP4" s="402"/>
      <c r="AQ4" s="402"/>
      <c r="AR4" s="402"/>
      <c r="AS4" s="402"/>
      <c r="AT4" s="402"/>
      <c r="AU4" s="402"/>
      <c r="AV4" s="402"/>
      <c r="AW4" s="402"/>
      <c r="AX4" s="402"/>
      <c r="AY4" s="402"/>
      <c r="AZ4" s="402"/>
      <c r="BA4" s="402"/>
      <c r="BB4" s="402"/>
      <c r="BC4" s="402"/>
      <c r="BD4" s="402"/>
      <c r="BE4" s="402"/>
      <c r="BF4" s="402"/>
      <c r="BG4" s="402"/>
      <c r="BH4" s="402"/>
      <c r="BI4" s="402"/>
      <c r="BJ4" s="402"/>
      <c r="BK4" s="402"/>
      <c r="BL4" s="402"/>
      <c r="BM4" s="402"/>
      <c r="BN4" s="402"/>
      <c r="BO4" s="402"/>
      <c r="BP4" s="402"/>
      <c r="BQ4" s="402"/>
      <c r="BR4" s="402"/>
      <c r="BS4" s="402"/>
      <c r="BT4" s="402"/>
      <c r="BU4" s="402"/>
      <c r="BV4" s="402"/>
      <c r="BW4" s="402"/>
      <c r="BX4" s="402"/>
      <c r="BY4" s="402"/>
      <c r="BZ4" s="402"/>
      <c r="CA4" s="402"/>
      <c r="CB4" s="402"/>
      <c r="CC4" s="402"/>
      <c r="CD4" s="402"/>
      <c r="CE4" s="402"/>
      <c r="CF4" s="402"/>
      <c r="CG4" s="402"/>
      <c r="CH4" s="402"/>
      <c r="CI4" s="402"/>
      <c r="CJ4" s="402"/>
      <c r="CK4" s="402"/>
      <c r="CL4" s="402"/>
      <c r="CM4" s="402"/>
      <c r="CN4" s="402"/>
      <c r="CO4" s="402"/>
      <c r="CP4" s="402"/>
      <c r="CQ4" s="402"/>
      <c r="CR4" s="402"/>
      <c r="CS4" s="402"/>
      <c r="CT4" s="402"/>
    </row>
    <row r="5" spans="1:98" ht="16.05" customHeight="1" x14ac:dyDescent="0.4">
      <c r="A5" s="402"/>
      <c r="B5" s="407"/>
      <c r="C5" s="575" t="s">
        <v>1268</v>
      </c>
      <c r="D5" s="575"/>
      <c r="E5" s="575"/>
      <c r="F5" s="575"/>
      <c r="G5" s="411"/>
      <c r="H5" s="410"/>
      <c r="I5" s="402"/>
      <c r="J5" s="402"/>
      <c r="K5" s="402"/>
      <c r="L5" s="402"/>
      <c r="M5" s="402"/>
      <c r="N5" s="402"/>
      <c r="O5" s="402"/>
      <c r="P5" s="402"/>
      <c r="Q5" s="402"/>
      <c r="R5" s="402"/>
      <c r="S5" s="402"/>
      <c r="T5" s="402"/>
      <c r="U5" s="402"/>
      <c r="V5" s="402"/>
      <c r="W5" s="402"/>
      <c r="X5" s="402"/>
      <c r="Y5" s="402"/>
      <c r="Z5" s="402"/>
      <c r="AA5" s="402"/>
      <c r="AB5" s="402"/>
      <c r="AC5" s="402"/>
      <c r="AD5" s="402"/>
      <c r="AE5" s="402"/>
      <c r="AF5" s="402"/>
      <c r="AG5" s="402"/>
      <c r="AH5" s="402"/>
      <c r="AI5" s="402"/>
      <c r="AJ5" s="402"/>
      <c r="AK5" s="402"/>
      <c r="AL5" s="402"/>
      <c r="AM5" s="402"/>
      <c r="AN5" s="402"/>
      <c r="AO5" s="402"/>
      <c r="AP5" s="402"/>
      <c r="AQ5" s="402"/>
      <c r="AR5" s="402"/>
      <c r="AS5" s="402"/>
      <c r="AT5" s="402"/>
      <c r="AU5" s="402"/>
      <c r="AV5" s="402"/>
      <c r="AW5" s="402"/>
      <c r="AX5" s="402"/>
      <c r="AY5" s="402"/>
      <c r="AZ5" s="402"/>
      <c r="BA5" s="402"/>
      <c r="BB5" s="402"/>
      <c r="BC5" s="402"/>
      <c r="BD5" s="402"/>
      <c r="BE5" s="402"/>
      <c r="BF5" s="402"/>
      <c r="BG5" s="402"/>
      <c r="BH5" s="402"/>
      <c r="BI5" s="402"/>
      <c r="BJ5" s="402"/>
      <c r="BK5" s="402"/>
      <c r="BL5" s="402"/>
      <c r="BM5" s="402"/>
      <c r="BN5" s="402"/>
      <c r="BO5" s="402"/>
      <c r="BP5" s="402"/>
      <c r="BQ5" s="402"/>
      <c r="BR5" s="402"/>
      <c r="BS5" s="402"/>
      <c r="BT5" s="402"/>
      <c r="BU5" s="402"/>
      <c r="BV5" s="402"/>
      <c r="BW5" s="402"/>
      <c r="BX5" s="402"/>
      <c r="BY5" s="402"/>
      <c r="BZ5" s="402"/>
      <c r="CA5" s="402"/>
      <c r="CB5" s="402"/>
      <c r="CC5" s="402"/>
      <c r="CD5" s="402"/>
      <c r="CE5" s="402"/>
      <c r="CF5" s="402"/>
      <c r="CG5" s="402"/>
      <c r="CH5" s="402"/>
      <c r="CI5" s="402"/>
      <c r="CJ5" s="402"/>
      <c r="CK5" s="402"/>
      <c r="CL5" s="402"/>
      <c r="CM5" s="402"/>
      <c r="CN5" s="402"/>
      <c r="CO5" s="402"/>
      <c r="CP5" s="402"/>
      <c r="CQ5" s="402"/>
      <c r="CR5" s="402"/>
      <c r="CS5" s="402"/>
      <c r="CT5" s="402"/>
    </row>
    <row r="6" spans="1:98" ht="16.05" customHeight="1" x14ac:dyDescent="0.4">
      <c r="A6" s="402"/>
      <c r="B6" s="407"/>
      <c r="C6" s="575"/>
      <c r="D6" s="575"/>
      <c r="E6" s="575"/>
      <c r="F6" s="575"/>
      <c r="G6" s="411"/>
      <c r="H6" s="410"/>
      <c r="I6" s="402"/>
      <c r="J6" s="402"/>
      <c r="K6" s="402"/>
      <c r="L6" s="402"/>
      <c r="M6" s="402"/>
      <c r="N6" s="402"/>
      <c r="O6" s="402"/>
      <c r="P6" s="402"/>
      <c r="Q6" s="402"/>
      <c r="R6" s="402"/>
      <c r="S6" s="402"/>
      <c r="T6" s="402"/>
      <c r="U6" s="402"/>
      <c r="V6" s="402"/>
      <c r="W6" s="402"/>
      <c r="X6" s="402"/>
      <c r="Y6" s="402"/>
      <c r="Z6" s="402"/>
      <c r="AA6" s="402"/>
      <c r="AB6" s="402"/>
      <c r="AC6" s="402"/>
      <c r="AD6" s="402"/>
      <c r="AE6" s="402"/>
      <c r="AF6" s="402"/>
      <c r="AG6" s="402"/>
      <c r="AH6" s="402"/>
      <c r="AI6" s="402"/>
      <c r="AJ6" s="402"/>
      <c r="AK6" s="402"/>
      <c r="AL6" s="402"/>
      <c r="AM6" s="402"/>
      <c r="AN6" s="402"/>
      <c r="AO6" s="402"/>
      <c r="AP6" s="402"/>
      <c r="AQ6" s="402"/>
      <c r="AR6" s="402"/>
      <c r="AS6" s="402"/>
      <c r="AT6" s="402"/>
      <c r="AU6" s="402"/>
      <c r="AV6" s="402"/>
      <c r="AW6" s="402"/>
      <c r="AX6" s="402"/>
      <c r="AY6" s="402"/>
      <c r="AZ6" s="402"/>
      <c r="BA6" s="402"/>
      <c r="BB6" s="402"/>
      <c r="BC6" s="402"/>
      <c r="BD6" s="402"/>
      <c r="BE6" s="402"/>
      <c r="BF6" s="402"/>
      <c r="BG6" s="402"/>
      <c r="BH6" s="402"/>
      <c r="BI6" s="402"/>
      <c r="BJ6" s="402"/>
      <c r="BK6" s="402"/>
      <c r="BL6" s="402"/>
      <c r="BM6" s="402"/>
      <c r="BN6" s="402"/>
      <c r="BO6" s="402"/>
      <c r="BP6" s="402"/>
      <c r="BQ6" s="402"/>
      <c r="BR6" s="402"/>
      <c r="BS6" s="402"/>
      <c r="BT6" s="402"/>
      <c r="BU6" s="402"/>
      <c r="BV6" s="402"/>
      <c r="BW6" s="402"/>
      <c r="BX6" s="402"/>
      <c r="BY6" s="402"/>
      <c r="BZ6" s="402"/>
      <c r="CA6" s="402"/>
      <c r="CB6" s="402"/>
      <c r="CC6" s="402"/>
      <c r="CD6" s="402"/>
      <c r="CE6" s="402"/>
      <c r="CF6" s="402"/>
      <c r="CG6" s="402"/>
      <c r="CH6" s="402"/>
      <c r="CI6" s="402"/>
      <c r="CJ6" s="402"/>
      <c r="CK6" s="402"/>
      <c r="CL6" s="402"/>
      <c r="CM6" s="402"/>
      <c r="CN6" s="402"/>
      <c r="CO6" s="402"/>
      <c r="CP6" s="402"/>
      <c r="CQ6" s="402"/>
      <c r="CR6" s="402"/>
      <c r="CS6" s="402"/>
      <c r="CT6" s="402"/>
    </row>
    <row r="7" spans="1:98" ht="16.05" customHeight="1" x14ac:dyDescent="0.4">
      <c r="A7" s="402"/>
      <c r="B7" s="407"/>
      <c r="C7" s="575"/>
      <c r="D7" s="575"/>
      <c r="E7" s="575"/>
      <c r="F7" s="575"/>
      <c r="G7" s="409"/>
      <c r="H7" s="410"/>
      <c r="I7" s="402"/>
      <c r="J7" s="402"/>
      <c r="K7" s="402"/>
      <c r="L7" s="402"/>
      <c r="M7" s="402"/>
      <c r="N7" s="402"/>
      <c r="O7" s="402"/>
      <c r="P7" s="402"/>
      <c r="Q7" s="402"/>
      <c r="R7" s="402"/>
      <c r="S7" s="402"/>
      <c r="T7" s="402"/>
      <c r="U7" s="402"/>
      <c r="V7" s="402"/>
      <c r="W7" s="402"/>
      <c r="X7" s="402"/>
      <c r="Y7" s="402"/>
      <c r="Z7" s="402"/>
      <c r="AA7" s="402"/>
      <c r="AB7" s="402"/>
      <c r="AC7" s="402"/>
      <c r="AD7" s="402"/>
      <c r="AE7" s="402"/>
      <c r="AF7" s="402"/>
      <c r="AG7" s="402"/>
      <c r="AH7" s="402"/>
      <c r="AI7" s="402"/>
      <c r="AJ7" s="402"/>
      <c r="AK7" s="402"/>
      <c r="AL7" s="402"/>
      <c r="AM7" s="402"/>
      <c r="AN7" s="402"/>
      <c r="AO7" s="402"/>
      <c r="AP7" s="402"/>
      <c r="AQ7" s="402"/>
      <c r="AR7" s="402"/>
      <c r="AS7" s="402"/>
      <c r="AT7" s="402"/>
      <c r="AU7" s="402"/>
      <c r="AV7" s="402"/>
      <c r="AW7" s="402"/>
      <c r="AX7" s="402"/>
      <c r="AY7" s="402"/>
      <c r="AZ7" s="402"/>
      <c r="BA7" s="402"/>
      <c r="BB7" s="402"/>
      <c r="BC7" s="402"/>
      <c r="BD7" s="402"/>
      <c r="BE7" s="402"/>
      <c r="BF7" s="402"/>
      <c r="BG7" s="402"/>
      <c r="BH7" s="402"/>
      <c r="BI7" s="402"/>
      <c r="BJ7" s="402"/>
      <c r="BK7" s="402"/>
      <c r="BL7" s="402"/>
      <c r="BM7" s="402"/>
      <c r="BN7" s="402"/>
      <c r="BO7" s="402"/>
      <c r="BP7" s="402"/>
      <c r="BQ7" s="402"/>
      <c r="BR7" s="402"/>
      <c r="BS7" s="402"/>
      <c r="BT7" s="402"/>
      <c r="BU7" s="402"/>
      <c r="BV7" s="402"/>
      <c r="BW7" s="402"/>
      <c r="BX7" s="402"/>
      <c r="BY7" s="402"/>
      <c r="BZ7" s="402"/>
      <c r="CA7" s="402"/>
      <c r="CB7" s="402"/>
      <c r="CC7" s="402"/>
      <c r="CD7" s="402"/>
      <c r="CE7" s="402"/>
      <c r="CF7" s="402"/>
      <c r="CG7" s="402"/>
      <c r="CH7" s="402"/>
      <c r="CI7" s="402"/>
      <c r="CJ7" s="402"/>
      <c r="CK7" s="402"/>
      <c r="CL7" s="402"/>
      <c r="CM7" s="402"/>
      <c r="CN7" s="402"/>
      <c r="CO7" s="402"/>
      <c r="CP7" s="402"/>
      <c r="CQ7" s="402"/>
      <c r="CR7" s="402"/>
      <c r="CS7" s="402"/>
      <c r="CT7" s="402"/>
    </row>
    <row r="8" spans="1:98" ht="16.05" customHeight="1" x14ac:dyDescent="0.3">
      <c r="A8" s="402"/>
      <c r="B8" s="407"/>
      <c r="C8" s="575" t="s">
        <v>1264</v>
      </c>
      <c r="D8" s="442"/>
      <c r="E8" s="442"/>
      <c r="F8" s="442"/>
      <c r="G8" s="442"/>
      <c r="H8" s="410"/>
      <c r="I8" s="402"/>
      <c r="J8" s="402"/>
      <c r="K8" s="402"/>
      <c r="L8" s="402"/>
      <c r="M8" s="402"/>
      <c r="N8" s="402"/>
      <c r="O8" s="402"/>
      <c r="P8" s="402"/>
      <c r="Q8" s="402"/>
      <c r="R8" s="402"/>
      <c r="S8" s="402"/>
      <c r="T8" s="402"/>
      <c r="U8" s="402"/>
      <c r="V8" s="402"/>
      <c r="W8" s="402"/>
      <c r="X8" s="402"/>
      <c r="Y8" s="402"/>
      <c r="Z8" s="402"/>
      <c r="AA8" s="402"/>
      <c r="AB8" s="402"/>
      <c r="AC8" s="402"/>
      <c r="AD8" s="402"/>
      <c r="AE8" s="402"/>
      <c r="AF8" s="402"/>
      <c r="AG8" s="402"/>
      <c r="AH8" s="402"/>
      <c r="AI8" s="402"/>
      <c r="AJ8" s="402"/>
      <c r="AK8" s="402"/>
      <c r="AL8" s="402"/>
      <c r="AM8" s="402"/>
      <c r="AN8" s="402"/>
      <c r="AO8" s="402"/>
      <c r="AP8" s="402"/>
      <c r="AQ8" s="402"/>
      <c r="AR8" s="402"/>
      <c r="AS8" s="402"/>
      <c r="AT8" s="402"/>
      <c r="AU8" s="402"/>
      <c r="AV8" s="402"/>
      <c r="AW8" s="402"/>
      <c r="AX8" s="402"/>
      <c r="AY8" s="402"/>
      <c r="AZ8" s="402"/>
      <c r="BA8" s="402"/>
      <c r="BB8" s="402"/>
      <c r="BC8" s="402"/>
      <c r="BD8" s="402"/>
      <c r="BE8" s="402"/>
      <c r="BF8" s="402"/>
      <c r="BG8" s="402"/>
      <c r="BH8" s="402"/>
      <c r="BI8" s="402"/>
      <c r="BJ8" s="402"/>
      <c r="BK8" s="402"/>
      <c r="BL8" s="402"/>
      <c r="BM8" s="402"/>
      <c r="BN8" s="402"/>
      <c r="BO8" s="402"/>
      <c r="BP8" s="402"/>
      <c r="BQ8" s="402"/>
      <c r="BR8" s="402"/>
      <c r="BS8" s="402"/>
      <c r="BT8" s="402"/>
      <c r="BU8" s="402"/>
      <c r="BV8" s="402"/>
      <c r="BW8" s="402"/>
      <c r="BX8" s="402"/>
      <c r="BY8" s="402"/>
      <c r="BZ8" s="402"/>
      <c r="CA8" s="402"/>
      <c r="CB8" s="402"/>
      <c r="CC8" s="402"/>
      <c r="CD8" s="402"/>
      <c r="CE8" s="402"/>
      <c r="CF8" s="402"/>
      <c r="CG8" s="402"/>
      <c r="CH8" s="402"/>
      <c r="CI8" s="402"/>
      <c r="CJ8" s="402"/>
      <c r="CK8" s="402"/>
      <c r="CL8" s="402"/>
      <c r="CM8" s="402"/>
      <c r="CN8" s="402"/>
      <c r="CO8" s="402"/>
      <c r="CP8" s="402"/>
      <c r="CQ8" s="402"/>
      <c r="CR8" s="402"/>
      <c r="CS8" s="402"/>
      <c r="CT8" s="402"/>
    </row>
    <row r="9" spans="1:98" ht="16.05" customHeight="1" x14ac:dyDescent="0.3">
      <c r="A9" s="402"/>
      <c r="B9" s="407"/>
      <c r="C9" s="442"/>
      <c r="D9" s="442"/>
      <c r="E9" s="442"/>
      <c r="F9" s="442"/>
      <c r="G9" s="442"/>
      <c r="H9" s="412"/>
      <c r="I9" s="402"/>
      <c r="J9" s="402"/>
      <c r="K9" s="402"/>
      <c r="L9" s="402"/>
      <c r="M9" s="402"/>
      <c r="N9" s="402"/>
      <c r="O9" s="402"/>
      <c r="P9" s="402"/>
      <c r="Q9" s="402"/>
      <c r="R9" s="402"/>
      <c r="S9" s="402"/>
      <c r="T9" s="402"/>
      <c r="U9" s="402"/>
      <c r="V9" s="402"/>
      <c r="W9" s="402"/>
      <c r="X9" s="402"/>
      <c r="Y9" s="402"/>
      <c r="Z9" s="402"/>
      <c r="AA9" s="402"/>
      <c r="AB9" s="402"/>
      <c r="AC9" s="402"/>
      <c r="AD9" s="402"/>
      <c r="AE9" s="402"/>
      <c r="AF9" s="402"/>
      <c r="AG9" s="402"/>
      <c r="AH9" s="402"/>
      <c r="AI9" s="402"/>
      <c r="AJ9" s="402"/>
      <c r="AK9" s="402"/>
      <c r="AL9" s="402"/>
      <c r="AM9" s="402"/>
      <c r="AN9" s="402"/>
      <c r="AO9" s="402"/>
      <c r="AP9" s="402"/>
      <c r="AQ9" s="402"/>
      <c r="AR9" s="402"/>
      <c r="AS9" s="402"/>
      <c r="AT9" s="402"/>
      <c r="AU9" s="402"/>
      <c r="AV9" s="402"/>
      <c r="AW9" s="402"/>
      <c r="AX9" s="402"/>
      <c r="AY9" s="402"/>
      <c r="AZ9" s="402"/>
      <c r="BA9" s="402"/>
      <c r="BB9" s="402"/>
      <c r="BC9" s="402"/>
      <c r="BD9" s="402"/>
      <c r="BE9" s="402"/>
      <c r="BF9" s="402"/>
      <c r="BG9" s="402"/>
      <c r="BH9" s="402"/>
      <c r="BI9" s="402"/>
      <c r="BJ9" s="402"/>
      <c r="BK9" s="402"/>
      <c r="BL9" s="402"/>
      <c r="BM9" s="402"/>
      <c r="BN9" s="402"/>
      <c r="BO9" s="402"/>
      <c r="BP9" s="402"/>
      <c r="BQ9" s="402"/>
      <c r="BR9" s="402"/>
      <c r="BS9" s="402"/>
      <c r="BT9" s="402"/>
      <c r="BU9" s="402"/>
      <c r="BV9" s="402"/>
      <c r="BW9" s="402"/>
      <c r="BX9" s="402"/>
      <c r="BY9" s="402"/>
      <c r="BZ9" s="402"/>
      <c r="CA9" s="402"/>
      <c r="CB9" s="402"/>
      <c r="CC9" s="402"/>
      <c r="CD9" s="402"/>
      <c r="CE9" s="402"/>
      <c r="CF9" s="402"/>
      <c r="CG9" s="402"/>
      <c r="CH9" s="402"/>
      <c r="CI9" s="402"/>
      <c r="CJ9" s="402"/>
      <c r="CK9" s="402"/>
      <c r="CL9" s="402"/>
      <c r="CM9" s="402"/>
      <c r="CN9" s="402"/>
      <c r="CO9" s="402"/>
      <c r="CP9" s="402"/>
      <c r="CQ9" s="402"/>
      <c r="CR9" s="402"/>
      <c r="CS9" s="402"/>
      <c r="CT9" s="402"/>
    </row>
    <row r="10" spans="1:98" ht="16.05" customHeight="1" x14ac:dyDescent="0.4">
      <c r="A10" s="402"/>
      <c r="B10" s="407"/>
      <c r="C10" s="413"/>
      <c r="D10" s="413"/>
      <c r="E10" s="413"/>
      <c r="F10" s="413"/>
      <c r="G10" s="413"/>
      <c r="H10" s="412"/>
      <c r="I10" s="402"/>
      <c r="J10" s="402"/>
      <c r="K10" s="402"/>
      <c r="L10" s="402"/>
      <c r="M10" s="402"/>
      <c r="N10" s="402"/>
      <c r="O10" s="402"/>
      <c r="P10" s="402"/>
      <c r="Q10" s="402"/>
      <c r="R10" s="402"/>
      <c r="S10" s="402"/>
      <c r="T10" s="402"/>
      <c r="U10" s="402"/>
      <c r="V10" s="402"/>
      <c r="W10" s="402"/>
      <c r="X10" s="402"/>
      <c r="Y10" s="402"/>
      <c r="Z10" s="402"/>
      <c r="AA10" s="402"/>
      <c r="AB10" s="402"/>
      <c r="AC10" s="402"/>
      <c r="AD10" s="402"/>
      <c r="AE10" s="402"/>
      <c r="AF10" s="402"/>
      <c r="AG10" s="402"/>
      <c r="AH10" s="402"/>
      <c r="AI10" s="402"/>
      <c r="AJ10" s="402"/>
      <c r="AK10" s="402"/>
      <c r="AL10" s="402"/>
      <c r="AM10" s="402"/>
      <c r="AN10" s="402"/>
      <c r="AO10" s="402"/>
      <c r="AP10" s="402"/>
      <c r="AQ10" s="402"/>
      <c r="AR10" s="402"/>
      <c r="AS10" s="402"/>
      <c r="AT10" s="402"/>
      <c r="AU10" s="402"/>
      <c r="AV10" s="402"/>
      <c r="AW10" s="402"/>
      <c r="AX10" s="402"/>
      <c r="AY10" s="402"/>
      <c r="AZ10" s="402"/>
      <c r="BA10" s="402"/>
      <c r="BB10" s="402"/>
      <c r="BC10" s="402"/>
      <c r="BD10" s="402"/>
      <c r="BE10" s="402"/>
      <c r="BF10" s="402"/>
      <c r="BG10" s="402"/>
      <c r="BH10" s="402"/>
      <c r="BI10" s="402"/>
      <c r="BJ10" s="402"/>
      <c r="BK10" s="402"/>
      <c r="BL10" s="402"/>
      <c r="BM10" s="402"/>
      <c r="BN10" s="402"/>
      <c r="BO10" s="402"/>
      <c r="BP10" s="402"/>
      <c r="BQ10" s="402"/>
      <c r="BR10" s="402"/>
      <c r="BS10" s="402"/>
      <c r="BT10" s="402"/>
      <c r="BU10" s="402"/>
      <c r="BV10" s="402"/>
      <c r="BW10" s="402"/>
      <c r="BX10" s="402"/>
      <c r="BY10" s="402"/>
      <c r="BZ10" s="402"/>
      <c r="CA10" s="402"/>
      <c r="CB10" s="402"/>
      <c r="CC10" s="402"/>
      <c r="CD10" s="402"/>
      <c r="CE10" s="402"/>
      <c r="CF10" s="402"/>
      <c r="CG10" s="402"/>
      <c r="CH10" s="402"/>
      <c r="CI10" s="402"/>
      <c r="CJ10" s="402"/>
      <c r="CK10" s="402"/>
      <c r="CL10" s="402"/>
      <c r="CM10" s="402"/>
      <c r="CN10" s="402"/>
      <c r="CO10" s="402"/>
      <c r="CP10" s="402"/>
      <c r="CQ10" s="402"/>
      <c r="CR10" s="402"/>
      <c r="CS10" s="402"/>
      <c r="CT10" s="402"/>
    </row>
    <row r="11" spans="1:98" ht="16.05" customHeight="1" x14ac:dyDescent="0.3">
      <c r="A11" s="402"/>
      <c r="B11" s="407"/>
      <c r="C11" s="576" t="s">
        <v>1265</v>
      </c>
      <c r="D11" s="576"/>
      <c r="E11" s="576"/>
      <c r="F11" s="576"/>
      <c r="G11" s="576"/>
      <c r="H11" s="412"/>
      <c r="I11" s="402"/>
      <c r="J11" s="402"/>
      <c r="K11" s="402"/>
      <c r="L11" s="402"/>
      <c r="M11" s="402"/>
      <c r="N11" s="402"/>
      <c r="O11" s="402"/>
      <c r="P11" s="402"/>
      <c r="Q11" s="402"/>
      <c r="R11" s="402"/>
      <c r="S11" s="402"/>
      <c r="T11" s="402"/>
      <c r="U11" s="402"/>
      <c r="V11" s="402"/>
      <c r="W11" s="402"/>
      <c r="X11" s="402"/>
      <c r="Y11" s="402"/>
      <c r="Z11" s="402"/>
      <c r="AA11" s="402"/>
      <c r="AB11" s="402"/>
      <c r="AC11" s="402"/>
      <c r="AD11" s="402"/>
      <c r="AE11" s="402"/>
      <c r="AF11" s="402"/>
      <c r="AG11" s="402"/>
      <c r="AH11" s="402"/>
      <c r="AI11" s="402"/>
      <c r="AJ11" s="402"/>
      <c r="AK11" s="402"/>
      <c r="AL11" s="402"/>
      <c r="AM11" s="402"/>
      <c r="AN11" s="402"/>
      <c r="AO11" s="402"/>
      <c r="AP11" s="402"/>
      <c r="AQ11" s="402"/>
      <c r="AR11" s="402"/>
      <c r="AS11" s="402"/>
      <c r="AT11" s="402"/>
      <c r="AU11" s="402"/>
      <c r="AV11" s="402"/>
      <c r="AW11" s="402"/>
      <c r="AX11" s="402"/>
      <c r="AY11" s="402"/>
      <c r="AZ11" s="402"/>
      <c r="BA11" s="402"/>
      <c r="BB11" s="402"/>
      <c r="BC11" s="402"/>
      <c r="BD11" s="402"/>
      <c r="BE11" s="402"/>
      <c r="BF11" s="402"/>
      <c r="BG11" s="402"/>
      <c r="BH11" s="402"/>
      <c r="BI11" s="402"/>
      <c r="BJ11" s="402"/>
      <c r="BK11" s="402"/>
      <c r="BL11" s="402"/>
      <c r="BM11" s="402"/>
      <c r="BN11" s="402"/>
      <c r="BO11" s="402"/>
      <c r="BP11" s="402"/>
      <c r="BQ11" s="402"/>
      <c r="BR11" s="402"/>
      <c r="BS11" s="402"/>
      <c r="BT11" s="402"/>
      <c r="BU11" s="402"/>
      <c r="BV11" s="402"/>
      <c r="BW11" s="402"/>
      <c r="BX11" s="402"/>
      <c r="BY11" s="402"/>
      <c r="BZ11" s="402"/>
      <c r="CA11" s="402"/>
      <c r="CB11" s="402"/>
      <c r="CC11" s="402"/>
      <c r="CD11" s="402"/>
      <c r="CE11" s="402"/>
      <c r="CF11" s="402"/>
      <c r="CG11" s="402"/>
      <c r="CH11" s="402"/>
      <c r="CI11" s="402"/>
      <c r="CJ11" s="402"/>
      <c r="CK11" s="402"/>
      <c r="CL11" s="402"/>
      <c r="CM11" s="402"/>
      <c r="CN11" s="402"/>
      <c r="CO11" s="402"/>
      <c r="CP11" s="402"/>
      <c r="CQ11" s="402"/>
      <c r="CR11" s="402"/>
      <c r="CS11" s="402"/>
      <c r="CT11" s="402"/>
    </row>
    <row r="12" spans="1:98" ht="16.05" customHeight="1" x14ac:dyDescent="0.3">
      <c r="A12" s="402"/>
      <c r="B12" s="407"/>
      <c r="C12" s="576"/>
      <c r="D12" s="576"/>
      <c r="E12" s="576"/>
      <c r="F12" s="576"/>
      <c r="G12" s="576"/>
      <c r="H12" s="414"/>
      <c r="I12" s="402"/>
      <c r="J12" s="402"/>
      <c r="K12" s="402"/>
      <c r="L12" s="402"/>
      <c r="M12" s="402"/>
      <c r="N12" s="402"/>
      <c r="O12" s="402"/>
      <c r="P12" s="402"/>
      <c r="Q12" s="402"/>
      <c r="R12" s="402"/>
      <c r="S12" s="402"/>
      <c r="T12" s="402"/>
      <c r="U12" s="402"/>
      <c r="V12" s="402"/>
      <c r="W12" s="402"/>
      <c r="X12" s="402"/>
      <c r="Y12" s="402"/>
      <c r="Z12" s="402"/>
      <c r="AA12" s="402"/>
      <c r="AB12" s="402"/>
      <c r="AC12" s="402"/>
      <c r="AD12" s="402"/>
      <c r="AE12" s="402"/>
      <c r="AF12" s="402"/>
      <c r="AG12" s="402"/>
      <c r="AH12" s="402"/>
      <c r="AI12" s="402"/>
      <c r="AJ12" s="402"/>
      <c r="AK12" s="402"/>
      <c r="AL12" s="402"/>
      <c r="AM12" s="402"/>
      <c r="AN12" s="402"/>
      <c r="AO12" s="402"/>
      <c r="AP12" s="402"/>
      <c r="AQ12" s="402"/>
      <c r="AR12" s="402"/>
      <c r="AS12" s="402"/>
      <c r="AT12" s="402"/>
      <c r="AU12" s="402"/>
      <c r="AV12" s="402"/>
      <c r="AW12" s="402"/>
      <c r="AX12" s="402"/>
      <c r="AY12" s="402"/>
      <c r="AZ12" s="402"/>
      <c r="BA12" s="402"/>
      <c r="BB12" s="402"/>
      <c r="BC12" s="402"/>
      <c r="BD12" s="402"/>
      <c r="BE12" s="402"/>
      <c r="BF12" s="402"/>
      <c r="BG12" s="402"/>
      <c r="BH12" s="402"/>
      <c r="BI12" s="402"/>
      <c r="BJ12" s="402"/>
      <c r="BK12" s="402"/>
      <c r="BL12" s="402"/>
      <c r="BM12" s="402"/>
      <c r="BN12" s="402"/>
      <c r="BO12" s="402"/>
      <c r="BP12" s="402"/>
      <c r="BQ12" s="402"/>
      <c r="BR12" s="402"/>
      <c r="BS12" s="402"/>
      <c r="BT12" s="402"/>
      <c r="BU12" s="402"/>
      <c r="BV12" s="402"/>
      <c r="BW12" s="402"/>
      <c r="BX12" s="402"/>
      <c r="BY12" s="402"/>
      <c r="BZ12" s="402"/>
      <c r="CA12" s="402"/>
      <c r="CB12" s="402"/>
      <c r="CC12" s="402"/>
      <c r="CD12" s="402"/>
      <c r="CE12" s="402"/>
      <c r="CF12" s="402"/>
      <c r="CG12" s="402"/>
      <c r="CH12" s="402"/>
      <c r="CI12" s="402"/>
      <c r="CJ12" s="402"/>
      <c r="CK12" s="402"/>
      <c r="CL12" s="402"/>
      <c r="CM12" s="402"/>
      <c r="CN12" s="402"/>
      <c r="CO12" s="402"/>
      <c r="CP12" s="402"/>
      <c r="CQ12" s="402"/>
      <c r="CR12" s="402"/>
      <c r="CS12" s="402"/>
      <c r="CT12" s="402"/>
    </row>
    <row r="13" spans="1:98" ht="16.05" customHeight="1" x14ac:dyDescent="0.3">
      <c r="A13" s="402"/>
      <c r="B13" s="407"/>
      <c r="C13" s="579"/>
      <c r="D13" s="579"/>
      <c r="E13" s="579"/>
      <c r="F13" s="579"/>
      <c r="G13" s="579"/>
      <c r="H13" s="414"/>
      <c r="I13" s="402"/>
      <c r="J13" s="402"/>
      <c r="K13" s="402"/>
      <c r="L13" s="402"/>
      <c r="M13" s="402"/>
      <c r="N13" s="402"/>
      <c r="O13" s="402"/>
      <c r="P13" s="402"/>
      <c r="Q13" s="402"/>
      <c r="R13" s="402"/>
      <c r="S13" s="402"/>
      <c r="T13" s="402"/>
      <c r="U13" s="402"/>
      <c r="V13" s="402"/>
      <c r="W13" s="402"/>
      <c r="X13" s="402"/>
      <c r="Y13" s="402"/>
      <c r="Z13" s="402"/>
      <c r="AA13" s="402"/>
      <c r="AB13" s="402"/>
      <c r="AC13" s="402"/>
      <c r="AD13" s="402"/>
      <c r="AE13" s="402"/>
      <c r="AF13" s="402"/>
      <c r="AG13" s="402"/>
      <c r="AH13" s="402"/>
      <c r="AI13" s="402"/>
      <c r="AJ13" s="402"/>
      <c r="AK13" s="402"/>
      <c r="AL13" s="402"/>
      <c r="AM13" s="402"/>
      <c r="AN13" s="402"/>
      <c r="AO13" s="402"/>
      <c r="AP13" s="402"/>
      <c r="AQ13" s="402"/>
      <c r="AR13" s="402"/>
      <c r="AS13" s="402"/>
      <c r="AT13" s="402"/>
      <c r="AU13" s="402"/>
      <c r="AV13" s="402"/>
      <c r="AW13" s="402"/>
      <c r="AX13" s="402"/>
      <c r="AY13" s="402"/>
      <c r="AZ13" s="402"/>
      <c r="BA13" s="402"/>
      <c r="BB13" s="402"/>
      <c r="BC13" s="402"/>
      <c r="BD13" s="402"/>
      <c r="BE13" s="402"/>
      <c r="BF13" s="402"/>
      <c r="BG13" s="402"/>
      <c r="BH13" s="402"/>
      <c r="BI13" s="402"/>
      <c r="BJ13" s="402"/>
      <c r="BK13" s="402"/>
      <c r="BL13" s="402"/>
      <c r="BM13" s="402"/>
      <c r="BN13" s="402"/>
      <c r="BO13" s="402"/>
      <c r="BP13" s="402"/>
      <c r="BQ13" s="402"/>
      <c r="BR13" s="402"/>
      <c r="BS13" s="402"/>
      <c r="BT13" s="402"/>
      <c r="BU13" s="402"/>
      <c r="BV13" s="402"/>
      <c r="BW13" s="402"/>
      <c r="BX13" s="402"/>
      <c r="BY13" s="402"/>
      <c r="BZ13" s="402"/>
      <c r="CA13" s="402"/>
      <c r="CB13" s="402"/>
      <c r="CC13" s="402"/>
      <c r="CD13" s="402"/>
      <c r="CE13" s="402"/>
      <c r="CF13" s="402"/>
      <c r="CG13" s="402"/>
      <c r="CH13" s="402"/>
      <c r="CI13" s="402"/>
      <c r="CJ13" s="402"/>
      <c r="CK13" s="402"/>
      <c r="CL13" s="402"/>
      <c r="CM13" s="402"/>
      <c r="CN13" s="402"/>
      <c r="CO13" s="402"/>
      <c r="CP13" s="402"/>
      <c r="CQ13" s="402"/>
      <c r="CR13" s="402"/>
      <c r="CS13" s="402"/>
      <c r="CT13" s="402"/>
    </row>
    <row r="14" spans="1:98" ht="16.05" customHeight="1" x14ac:dyDescent="0.3">
      <c r="A14" s="402"/>
      <c r="B14" s="407"/>
      <c r="C14" s="578"/>
      <c r="D14" s="578"/>
      <c r="E14" s="578"/>
      <c r="F14" s="578"/>
      <c r="G14" s="578"/>
      <c r="H14" s="414"/>
      <c r="I14" s="402"/>
      <c r="J14" s="402"/>
      <c r="K14" s="402"/>
      <c r="L14" s="402"/>
      <c r="M14" s="402"/>
      <c r="N14" s="402"/>
      <c r="O14" s="402"/>
      <c r="P14" s="402"/>
      <c r="Q14" s="402"/>
      <c r="R14" s="402"/>
      <c r="S14" s="402"/>
      <c r="T14" s="402"/>
      <c r="U14" s="402"/>
      <c r="V14" s="402"/>
      <c r="W14" s="402"/>
      <c r="X14" s="402"/>
      <c r="Y14" s="402"/>
      <c r="Z14" s="402"/>
      <c r="AA14" s="402"/>
      <c r="AB14" s="402"/>
      <c r="AC14" s="402"/>
      <c r="AD14" s="402"/>
      <c r="AE14" s="402"/>
      <c r="AF14" s="402"/>
      <c r="AG14" s="402"/>
      <c r="AH14" s="402"/>
      <c r="AI14" s="402"/>
      <c r="AJ14" s="402"/>
      <c r="AK14" s="402"/>
      <c r="AL14" s="402"/>
      <c r="AM14" s="402"/>
      <c r="AN14" s="402"/>
      <c r="AO14" s="402"/>
      <c r="AP14" s="402"/>
      <c r="AQ14" s="402"/>
      <c r="AR14" s="402"/>
      <c r="AS14" s="402"/>
      <c r="AT14" s="402"/>
      <c r="AU14" s="402"/>
      <c r="AV14" s="402"/>
      <c r="AW14" s="402"/>
      <c r="AX14" s="402"/>
      <c r="AY14" s="402"/>
      <c r="AZ14" s="402"/>
      <c r="BA14" s="402"/>
      <c r="BB14" s="402"/>
      <c r="BC14" s="402"/>
      <c r="BD14" s="402"/>
      <c r="BE14" s="402"/>
      <c r="BF14" s="402"/>
      <c r="BG14" s="402"/>
      <c r="BH14" s="402"/>
      <c r="BI14" s="402"/>
      <c r="BJ14" s="402"/>
      <c r="BK14" s="402"/>
      <c r="BL14" s="402"/>
      <c r="BM14" s="402"/>
      <c r="BN14" s="402"/>
      <c r="BO14" s="402"/>
      <c r="BP14" s="402"/>
      <c r="BQ14" s="402"/>
      <c r="BR14" s="402"/>
      <c r="BS14" s="402"/>
      <c r="BT14" s="402"/>
      <c r="BU14" s="402"/>
      <c r="BV14" s="402"/>
      <c r="BW14" s="402"/>
      <c r="BX14" s="402"/>
      <c r="BY14" s="402"/>
      <c r="BZ14" s="402"/>
      <c r="CA14" s="402"/>
      <c r="CB14" s="402"/>
      <c r="CC14" s="402"/>
      <c r="CD14" s="402"/>
      <c r="CE14" s="402"/>
      <c r="CF14" s="402"/>
      <c r="CG14" s="402"/>
      <c r="CH14" s="402"/>
      <c r="CI14" s="402"/>
      <c r="CJ14" s="402"/>
      <c r="CK14" s="402"/>
      <c r="CL14" s="402"/>
      <c r="CM14" s="402"/>
      <c r="CN14" s="402"/>
      <c r="CO14" s="402"/>
      <c r="CP14" s="402"/>
      <c r="CQ14" s="402"/>
      <c r="CR14" s="402"/>
      <c r="CS14" s="402"/>
      <c r="CT14" s="402"/>
    </row>
    <row r="15" spans="1:98" ht="16.05" customHeight="1" x14ac:dyDescent="0.3">
      <c r="A15" s="402"/>
      <c r="B15" s="407"/>
      <c r="C15" s="580" t="s">
        <v>1266</v>
      </c>
      <c r="D15" s="576"/>
      <c r="E15" s="576"/>
      <c r="F15" s="576"/>
      <c r="G15" s="576"/>
      <c r="H15" s="414"/>
      <c r="I15" s="402"/>
      <c r="J15" s="402"/>
      <c r="K15" s="402"/>
      <c r="L15" s="402"/>
      <c r="M15" s="402"/>
      <c r="N15" s="402"/>
      <c r="O15" s="402"/>
      <c r="P15" s="402"/>
      <c r="Q15" s="402"/>
      <c r="R15" s="402"/>
      <c r="S15" s="402"/>
      <c r="T15" s="402"/>
      <c r="U15" s="402"/>
      <c r="V15" s="402"/>
      <c r="W15" s="402"/>
      <c r="X15" s="402"/>
      <c r="Y15" s="402"/>
      <c r="Z15" s="402"/>
      <c r="AA15" s="402"/>
      <c r="AB15" s="402"/>
      <c r="AC15" s="402"/>
      <c r="AD15" s="402"/>
      <c r="AE15" s="402"/>
      <c r="AF15" s="402"/>
      <c r="AG15" s="402"/>
      <c r="AH15" s="402"/>
      <c r="AI15" s="402"/>
      <c r="AJ15" s="402"/>
      <c r="AK15" s="402"/>
      <c r="AL15" s="402"/>
      <c r="AM15" s="402"/>
      <c r="AN15" s="402"/>
      <c r="AO15" s="402"/>
      <c r="AP15" s="402"/>
      <c r="AQ15" s="402"/>
      <c r="AR15" s="402"/>
      <c r="AS15" s="402"/>
      <c r="AT15" s="402"/>
      <c r="AU15" s="402"/>
      <c r="AV15" s="402"/>
      <c r="AW15" s="402"/>
      <c r="AX15" s="402"/>
      <c r="AY15" s="402"/>
      <c r="AZ15" s="402"/>
      <c r="BA15" s="402"/>
      <c r="BB15" s="402"/>
      <c r="BC15" s="402"/>
      <c r="BD15" s="402"/>
      <c r="BE15" s="402"/>
      <c r="BF15" s="402"/>
      <c r="BG15" s="402"/>
      <c r="BH15" s="402"/>
      <c r="BI15" s="402"/>
      <c r="BJ15" s="402"/>
      <c r="BK15" s="402"/>
      <c r="BL15" s="402"/>
      <c r="BM15" s="402"/>
      <c r="BN15" s="402"/>
      <c r="BO15" s="402"/>
      <c r="BP15" s="402"/>
      <c r="BQ15" s="402"/>
      <c r="BR15" s="402"/>
      <c r="BS15" s="402"/>
      <c r="BT15" s="402"/>
      <c r="BU15" s="402"/>
      <c r="BV15" s="402"/>
      <c r="BW15" s="402"/>
      <c r="BX15" s="402"/>
      <c r="BY15" s="402"/>
      <c r="BZ15" s="402"/>
      <c r="CA15" s="402"/>
      <c r="CB15" s="402"/>
      <c r="CC15" s="402"/>
      <c r="CD15" s="402"/>
      <c r="CE15" s="402"/>
      <c r="CF15" s="402"/>
      <c r="CG15" s="402"/>
      <c r="CH15" s="402"/>
      <c r="CI15" s="402"/>
      <c r="CJ15" s="402"/>
      <c r="CK15" s="402"/>
      <c r="CL15" s="402"/>
      <c r="CM15" s="402"/>
      <c r="CN15" s="402"/>
      <c r="CO15" s="402"/>
      <c r="CP15" s="402"/>
      <c r="CQ15" s="402"/>
      <c r="CR15" s="402"/>
      <c r="CS15" s="402"/>
      <c r="CT15" s="402"/>
    </row>
    <row r="16" spans="1:98" ht="16.05" customHeight="1" x14ac:dyDescent="0.3">
      <c r="A16" s="402"/>
      <c r="B16" s="407"/>
      <c r="C16" s="576"/>
      <c r="D16" s="576"/>
      <c r="E16" s="576"/>
      <c r="F16" s="576"/>
      <c r="G16" s="576"/>
      <c r="H16" s="414"/>
      <c r="I16" s="402"/>
      <c r="J16" s="402"/>
      <c r="K16" s="402"/>
      <c r="L16" s="402"/>
      <c r="M16" s="402"/>
      <c r="N16" s="402"/>
      <c r="O16" s="402"/>
      <c r="P16" s="402"/>
      <c r="Q16" s="402"/>
      <c r="R16" s="402"/>
      <c r="S16" s="402"/>
      <c r="T16" s="402"/>
      <c r="U16" s="402"/>
      <c r="V16" s="402"/>
      <c r="W16" s="402"/>
      <c r="X16" s="402"/>
      <c r="Y16" s="402"/>
      <c r="Z16" s="402"/>
      <c r="AA16" s="402"/>
      <c r="AB16" s="402"/>
      <c r="AC16" s="402"/>
      <c r="AD16" s="402"/>
      <c r="AE16" s="402"/>
      <c r="AF16" s="402"/>
      <c r="AG16" s="402"/>
      <c r="AH16" s="402"/>
      <c r="AI16" s="402"/>
      <c r="AJ16" s="402"/>
      <c r="AK16" s="402"/>
      <c r="AL16" s="402"/>
      <c r="AM16" s="402"/>
      <c r="AN16" s="402"/>
      <c r="AO16" s="402"/>
      <c r="AP16" s="402"/>
      <c r="AQ16" s="402"/>
      <c r="AR16" s="402"/>
      <c r="AS16" s="402"/>
      <c r="AT16" s="402"/>
      <c r="AU16" s="402"/>
      <c r="AV16" s="402"/>
      <c r="AW16" s="402"/>
      <c r="AX16" s="402"/>
      <c r="AY16" s="402"/>
      <c r="AZ16" s="402"/>
      <c r="BA16" s="402"/>
      <c r="BB16" s="402"/>
      <c r="BC16" s="402"/>
      <c r="BD16" s="402"/>
      <c r="BE16" s="402"/>
      <c r="BF16" s="402"/>
      <c r="BG16" s="402"/>
      <c r="BH16" s="402"/>
      <c r="BI16" s="402"/>
      <c r="BJ16" s="402"/>
      <c r="BK16" s="402"/>
      <c r="BL16" s="402"/>
      <c r="BM16" s="402"/>
      <c r="BN16" s="402"/>
      <c r="BO16" s="402"/>
      <c r="BP16" s="402"/>
      <c r="BQ16" s="402"/>
      <c r="BR16" s="402"/>
      <c r="BS16" s="402"/>
      <c r="BT16" s="402"/>
      <c r="BU16" s="402"/>
      <c r="BV16" s="402"/>
      <c r="BW16" s="402"/>
      <c r="BX16" s="402"/>
      <c r="BY16" s="402"/>
      <c r="BZ16" s="402"/>
      <c r="CA16" s="402"/>
      <c r="CB16" s="402"/>
      <c r="CC16" s="402"/>
      <c r="CD16" s="402"/>
      <c r="CE16" s="402"/>
      <c r="CF16" s="402"/>
      <c r="CG16" s="402"/>
      <c r="CH16" s="402"/>
      <c r="CI16" s="402"/>
      <c r="CJ16" s="402"/>
      <c r="CK16" s="402"/>
      <c r="CL16" s="402"/>
      <c r="CM16" s="402"/>
      <c r="CN16" s="402"/>
      <c r="CO16" s="402"/>
      <c r="CP16" s="402"/>
      <c r="CQ16" s="402"/>
      <c r="CR16" s="402"/>
      <c r="CS16" s="402"/>
      <c r="CT16" s="402"/>
    </row>
    <row r="17" spans="1:98" ht="16.05" customHeight="1" x14ac:dyDescent="0.3">
      <c r="A17" s="402"/>
      <c r="B17" s="407"/>
      <c r="C17" s="576"/>
      <c r="D17" s="576"/>
      <c r="E17" s="576"/>
      <c r="F17" s="576"/>
      <c r="G17" s="576"/>
      <c r="H17" s="414"/>
      <c r="I17" s="402"/>
      <c r="J17" s="402"/>
      <c r="K17" s="402"/>
      <c r="L17" s="402"/>
      <c r="M17" s="402"/>
      <c r="N17" s="402"/>
      <c r="O17" s="402"/>
      <c r="P17" s="402"/>
      <c r="Q17" s="402"/>
      <c r="R17" s="402"/>
      <c r="S17" s="402"/>
      <c r="T17" s="402"/>
      <c r="U17" s="402"/>
      <c r="V17" s="402"/>
      <c r="W17" s="402"/>
      <c r="X17" s="402"/>
      <c r="Y17" s="402"/>
      <c r="Z17" s="402"/>
      <c r="AA17" s="402"/>
      <c r="AB17" s="402"/>
      <c r="AC17" s="402"/>
      <c r="AD17" s="402"/>
      <c r="AE17" s="402"/>
      <c r="AF17" s="402"/>
      <c r="AG17" s="402"/>
      <c r="AH17" s="402"/>
      <c r="AI17" s="402"/>
      <c r="AJ17" s="402"/>
      <c r="AK17" s="402"/>
      <c r="AL17" s="402"/>
      <c r="AM17" s="402"/>
      <c r="AN17" s="402"/>
      <c r="AO17" s="402"/>
      <c r="AP17" s="402"/>
      <c r="AQ17" s="402"/>
      <c r="AR17" s="402"/>
      <c r="AS17" s="402"/>
      <c r="AT17" s="402"/>
      <c r="AU17" s="402"/>
      <c r="AV17" s="402"/>
      <c r="AW17" s="402"/>
      <c r="AX17" s="402"/>
      <c r="AY17" s="402"/>
      <c r="AZ17" s="402"/>
      <c r="BA17" s="402"/>
      <c r="BB17" s="402"/>
      <c r="BC17" s="402"/>
      <c r="BD17" s="402"/>
      <c r="BE17" s="402"/>
      <c r="BF17" s="402"/>
      <c r="BG17" s="402"/>
      <c r="BH17" s="402"/>
      <c r="BI17" s="402"/>
      <c r="BJ17" s="402"/>
      <c r="BK17" s="402"/>
      <c r="BL17" s="402"/>
      <c r="BM17" s="402"/>
      <c r="BN17" s="402"/>
      <c r="BO17" s="402"/>
      <c r="BP17" s="402"/>
      <c r="BQ17" s="402"/>
      <c r="BR17" s="402"/>
      <c r="BS17" s="402"/>
      <c r="BT17" s="402"/>
      <c r="BU17" s="402"/>
      <c r="BV17" s="402"/>
      <c r="BW17" s="402"/>
      <c r="BX17" s="402"/>
      <c r="BY17" s="402"/>
      <c r="BZ17" s="402"/>
      <c r="CA17" s="402"/>
      <c r="CB17" s="402"/>
      <c r="CC17" s="402"/>
      <c r="CD17" s="402"/>
      <c r="CE17" s="402"/>
      <c r="CF17" s="402"/>
      <c r="CG17" s="402"/>
      <c r="CH17" s="402"/>
      <c r="CI17" s="402"/>
      <c r="CJ17" s="402"/>
      <c r="CK17" s="402"/>
      <c r="CL17" s="402"/>
      <c r="CM17" s="402"/>
      <c r="CN17" s="402"/>
      <c r="CO17" s="402"/>
      <c r="CP17" s="402"/>
      <c r="CQ17" s="402"/>
      <c r="CR17" s="402"/>
      <c r="CS17" s="402"/>
      <c r="CT17" s="402"/>
    </row>
    <row r="18" spans="1:98" ht="16.05" customHeight="1" x14ac:dyDescent="0.3">
      <c r="A18" s="402"/>
      <c r="B18" s="407"/>
      <c r="C18" s="576"/>
      <c r="D18" s="576"/>
      <c r="E18" s="576"/>
      <c r="F18" s="576"/>
      <c r="G18" s="576"/>
      <c r="H18" s="414"/>
      <c r="I18" s="402"/>
      <c r="J18" s="402"/>
      <c r="K18" s="402"/>
      <c r="L18" s="402"/>
      <c r="M18" s="402"/>
      <c r="N18" s="402"/>
      <c r="O18" s="402"/>
      <c r="P18" s="402"/>
      <c r="Q18" s="402"/>
      <c r="R18" s="402"/>
      <c r="S18" s="402"/>
      <c r="T18" s="402"/>
      <c r="U18" s="402"/>
      <c r="V18" s="402"/>
      <c r="W18" s="402"/>
      <c r="X18" s="402"/>
      <c r="Y18" s="402"/>
      <c r="Z18" s="402"/>
      <c r="AA18" s="402"/>
      <c r="AB18" s="402"/>
      <c r="AC18" s="402"/>
      <c r="AD18" s="402"/>
      <c r="AE18" s="402"/>
      <c r="AF18" s="402"/>
      <c r="AG18" s="402"/>
      <c r="AH18" s="402"/>
      <c r="AI18" s="402"/>
      <c r="AJ18" s="402"/>
      <c r="AK18" s="402"/>
      <c r="AL18" s="402"/>
      <c r="AM18" s="402"/>
      <c r="AN18" s="402"/>
      <c r="AO18" s="402"/>
      <c r="AP18" s="402"/>
      <c r="AQ18" s="402"/>
      <c r="AR18" s="402"/>
      <c r="AS18" s="402"/>
      <c r="AT18" s="402"/>
      <c r="AU18" s="402"/>
      <c r="AV18" s="402"/>
      <c r="AW18" s="402"/>
      <c r="AX18" s="402"/>
      <c r="AY18" s="402"/>
      <c r="AZ18" s="402"/>
      <c r="BA18" s="402"/>
      <c r="BB18" s="402"/>
      <c r="BC18" s="402"/>
      <c r="BD18" s="402"/>
      <c r="BE18" s="402"/>
      <c r="BF18" s="402"/>
      <c r="BG18" s="402"/>
      <c r="BH18" s="402"/>
      <c r="BI18" s="402"/>
      <c r="BJ18" s="402"/>
      <c r="BK18" s="402"/>
      <c r="BL18" s="402"/>
      <c r="BM18" s="402"/>
      <c r="BN18" s="402"/>
      <c r="BO18" s="402"/>
      <c r="BP18" s="402"/>
      <c r="BQ18" s="402"/>
      <c r="BR18" s="402"/>
      <c r="BS18" s="402"/>
      <c r="BT18" s="402"/>
      <c r="BU18" s="402"/>
      <c r="BV18" s="402"/>
      <c r="BW18" s="402"/>
      <c r="BX18" s="402"/>
      <c r="BY18" s="402"/>
      <c r="BZ18" s="402"/>
      <c r="CA18" s="402"/>
      <c r="CB18" s="402"/>
      <c r="CC18" s="402"/>
      <c r="CD18" s="402"/>
      <c r="CE18" s="402"/>
      <c r="CF18" s="402"/>
      <c r="CG18" s="402"/>
      <c r="CH18" s="402"/>
      <c r="CI18" s="402"/>
      <c r="CJ18" s="402"/>
      <c r="CK18" s="402"/>
      <c r="CL18" s="402"/>
      <c r="CM18" s="402"/>
      <c r="CN18" s="402"/>
      <c r="CO18" s="402"/>
      <c r="CP18" s="402"/>
      <c r="CQ18" s="402"/>
      <c r="CR18" s="402"/>
      <c r="CS18" s="402"/>
      <c r="CT18" s="402"/>
    </row>
    <row r="19" spans="1:98" ht="16.05" customHeight="1" x14ac:dyDescent="0.3">
      <c r="A19" s="402"/>
      <c r="B19" s="407"/>
      <c r="C19" s="576"/>
      <c r="D19" s="576"/>
      <c r="E19" s="576"/>
      <c r="F19" s="576"/>
      <c r="G19" s="576"/>
      <c r="H19" s="414"/>
      <c r="I19" s="402"/>
      <c r="J19" s="402"/>
      <c r="K19" s="402"/>
      <c r="L19" s="402"/>
      <c r="M19" s="402"/>
      <c r="N19" s="402"/>
      <c r="O19" s="402"/>
      <c r="P19" s="402"/>
      <c r="Q19" s="402"/>
      <c r="R19" s="402"/>
      <c r="S19" s="402"/>
      <c r="T19" s="402"/>
      <c r="U19" s="402"/>
      <c r="V19" s="402"/>
      <c r="W19" s="402"/>
      <c r="X19" s="402"/>
      <c r="Y19" s="402"/>
      <c r="Z19" s="402"/>
      <c r="AA19" s="402"/>
      <c r="AB19" s="402"/>
      <c r="AC19" s="402"/>
      <c r="AD19" s="402"/>
      <c r="AE19" s="402"/>
      <c r="AF19" s="402"/>
      <c r="AG19" s="402"/>
      <c r="AH19" s="402"/>
      <c r="AI19" s="402"/>
      <c r="AJ19" s="402"/>
      <c r="AK19" s="402"/>
      <c r="AL19" s="402"/>
      <c r="AM19" s="402"/>
      <c r="AN19" s="402"/>
      <c r="AO19" s="402"/>
      <c r="AP19" s="402"/>
      <c r="AQ19" s="402"/>
      <c r="AR19" s="402"/>
      <c r="AS19" s="402"/>
      <c r="AT19" s="402"/>
      <c r="AU19" s="402"/>
      <c r="AV19" s="402"/>
      <c r="AW19" s="402"/>
      <c r="AX19" s="402"/>
      <c r="AY19" s="402"/>
      <c r="AZ19" s="402"/>
      <c r="BA19" s="402"/>
      <c r="BB19" s="402"/>
      <c r="BC19" s="402"/>
      <c r="BD19" s="402"/>
      <c r="BE19" s="402"/>
      <c r="BF19" s="402"/>
      <c r="BG19" s="402"/>
      <c r="BH19" s="402"/>
      <c r="BI19" s="402"/>
      <c r="BJ19" s="402"/>
      <c r="BK19" s="402"/>
      <c r="BL19" s="402"/>
      <c r="BM19" s="402"/>
      <c r="BN19" s="402"/>
      <c r="BO19" s="402"/>
      <c r="BP19" s="402"/>
      <c r="BQ19" s="402"/>
      <c r="BR19" s="402"/>
      <c r="BS19" s="402"/>
      <c r="BT19" s="402"/>
      <c r="BU19" s="402"/>
      <c r="BV19" s="402"/>
      <c r="BW19" s="402"/>
      <c r="BX19" s="402"/>
      <c r="BY19" s="402"/>
      <c r="BZ19" s="402"/>
      <c r="CA19" s="402"/>
      <c r="CB19" s="402"/>
      <c r="CC19" s="402"/>
      <c r="CD19" s="402"/>
      <c r="CE19" s="402"/>
      <c r="CF19" s="402"/>
      <c r="CG19" s="402"/>
      <c r="CH19" s="402"/>
      <c r="CI19" s="402"/>
      <c r="CJ19" s="402"/>
      <c r="CK19" s="402"/>
      <c r="CL19" s="402"/>
      <c r="CM19" s="402"/>
      <c r="CN19" s="402"/>
      <c r="CO19" s="402"/>
      <c r="CP19" s="402"/>
      <c r="CQ19" s="402"/>
      <c r="CR19" s="402"/>
      <c r="CS19" s="402"/>
      <c r="CT19" s="402"/>
    </row>
    <row r="20" spans="1:98" ht="16.05" customHeight="1" x14ac:dyDescent="0.3">
      <c r="A20" s="402"/>
      <c r="B20" s="407"/>
      <c r="C20" s="415"/>
      <c r="D20" s="415"/>
      <c r="E20" s="415"/>
      <c r="F20" s="415"/>
      <c r="G20" s="415"/>
      <c r="H20" s="414"/>
      <c r="I20" s="402"/>
      <c r="J20" s="402"/>
      <c r="K20" s="402"/>
      <c r="L20" s="402"/>
      <c r="M20" s="402"/>
      <c r="N20" s="402"/>
      <c r="O20" s="402"/>
      <c r="P20" s="402"/>
      <c r="Q20" s="402"/>
      <c r="R20" s="402"/>
      <c r="S20" s="402"/>
      <c r="T20" s="402"/>
      <c r="U20" s="402"/>
      <c r="V20" s="402"/>
      <c r="W20" s="402"/>
      <c r="X20" s="402"/>
      <c r="Y20" s="402"/>
      <c r="Z20" s="402"/>
      <c r="AA20" s="402"/>
      <c r="AB20" s="402"/>
      <c r="AC20" s="402"/>
      <c r="AD20" s="402"/>
      <c r="AE20" s="402"/>
      <c r="AF20" s="402"/>
      <c r="AG20" s="402"/>
      <c r="AH20" s="402"/>
      <c r="AI20" s="402"/>
      <c r="AJ20" s="402"/>
      <c r="AK20" s="402"/>
      <c r="AL20" s="402"/>
      <c r="AM20" s="402"/>
      <c r="AN20" s="402"/>
      <c r="AO20" s="402"/>
      <c r="AP20" s="402"/>
      <c r="AQ20" s="402"/>
      <c r="AR20" s="402"/>
      <c r="AS20" s="402"/>
      <c r="AT20" s="402"/>
      <c r="AU20" s="402"/>
      <c r="AV20" s="402"/>
      <c r="AW20" s="402"/>
      <c r="AX20" s="402"/>
      <c r="AY20" s="402"/>
      <c r="AZ20" s="402"/>
      <c r="BA20" s="402"/>
      <c r="BB20" s="402"/>
      <c r="BC20" s="402"/>
      <c r="BD20" s="402"/>
      <c r="BE20" s="402"/>
      <c r="BF20" s="402"/>
      <c r="BG20" s="402"/>
      <c r="BH20" s="402"/>
      <c r="BI20" s="402"/>
      <c r="BJ20" s="402"/>
      <c r="BK20" s="402"/>
      <c r="BL20" s="402"/>
      <c r="BM20" s="402"/>
      <c r="BN20" s="402"/>
      <c r="BO20" s="402"/>
      <c r="BP20" s="402"/>
      <c r="BQ20" s="402"/>
      <c r="BR20" s="402"/>
      <c r="BS20" s="402"/>
      <c r="BT20" s="402"/>
      <c r="BU20" s="402"/>
      <c r="BV20" s="402"/>
      <c r="BW20" s="402"/>
      <c r="BX20" s="402"/>
      <c r="BY20" s="402"/>
      <c r="BZ20" s="402"/>
      <c r="CA20" s="402"/>
      <c r="CB20" s="402"/>
      <c r="CC20" s="402"/>
      <c r="CD20" s="402"/>
      <c r="CE20" s="402"/>
      <c r="CF20" s="402"/>
      <c r="CG20" s="402"/>
      <c r="CH20" s="402"/>
      <c r="CI20" s="402"/>
      <c r="CJ20" s="402"/>
      <c r="CK20" s="402"/>
      <c r="CL20" s="402"/>
      <c r="CM20" s="402"/>
      <c r="CN20" s="402"/>
      <c r="CO20" s="402"/>
      <c r="CP20" s="402"/>
      <c r="CQ20" s="402"/>
      <c r="CR20" s="402"/>
      <c r="CS20" s="402"/>
      <c r="CT20" s="402"/>
    </row>
    <row r="21" spans="1:98" ht="16.05" customHeight="1" x14ac:dyDescent="0.3">
      <c r="A21" s="402"/>
      <c r="B21" s="407"/>
      <c r="C21" s="576" t="s">
        <v>1267</v>
      </c>
      <c r="D21" s="443"/>
      <c r="E21" s="443"/>
      <c r="F21" s="443"/>
      <c r="G21" s="443"/>
      <c r="H21" s="416"/>
      <c r="I21" s="402"/>
      <c r="J21" s="402"/>
      <c r="K21" s="402"/>
      <c r="L21" s="402"/>
      <c r="M21" s="402"/>
      <c r="N21" s="402"/>
      <c r="O21" s="402"/>
      <c r="P21" s="402"/>
      <c r="Q21" s="402"/>
      <c r="R21" s="402"/>
      <c r="S21" s="402"/>
      <c r="T21" s="402"/>
      <c r="U21" s="402"/>
      <c r="V21" s="402"/>
      <c r="W21" s="402"/>
      <c r="X21" s="402"/>
      <c r="Y21" s="402"/>
      <c r="Z21" s="402"/>
      <c r="AA21" s="402"/>
      <c r="AB21" s="402"/>
      <c r="AC21" s="402"/>
      <c r="AD21" s="402"/>
      <c r="AE21" s="402"/>
      <c r="AF21" s="402"/>
      <c r="AG21" s="402"/>
      <c r="AH21" s="402"/>
      <c r="AI21" s="402"/>
      <c r="AJ21" s="402"/>
      <c r="AK21" s="402"/>
      <c r="AL21" s="402"/>
      <c r="AM21" s="402"/>
      <c r="AN21" s="402"/>
      <c r="AO21" s="402"/>
      <c r="AP21" s="402"/>
      <c r="AQ21" s="402"/>
      <c r="AR21" s="402"/>
      <c r="AS21" s="402"/>
      <c r="AT21" s="402"/>
      <c r="AU21" s="402"/>
      <c r="AV21" s="402"/>
      <c r="AW21" s="402"/>
      <c r="AX21" s="402"/>
      <c r="AY21" s="402"/>
      <c r="AZ21" s="402"/>
      <c r="BA21" s="402"/>
      <c r="BB21" s="402"/>
      <c r="BC21" s="402"/>
      <c r="BD21" s="402"/>
      <c r="BE21" s="402"/>
      <c r="BF21" s="402"/>
      <c r="BG21" s="402"/>
      <c r="BH21" s="402"/>
      <c r="BI21" s="402"/>
      <c r="BJ21" s="402"/>
      <c r="BK21" s="402"/>
      <c r="BL21" s="402"/>
      <c r="BM21" s="402"/>
      <c r="BN21" s="402"/>
      <c r="BO21" s="402"/>
      <c r="BP21" s="402"/>
      <c r="BQ21" s="402"/>
      <c r="BR21" s="402"/>
      <c r="BS21" s="402"/>
      <c r="BT21" s="402"/>
      <c r="BU21" s="402"/>
      <c r="BV21" s="402"/>
      <c r="BW21" s="402"/>
      <c r="BX21" s="402"/>
      <c r="BY21" s="402"/>
      <c r="BZ21" s="402"/>
      <c r="CA21" s="402"/>
      <c r="CB21" s="402"/>
      <c r="CC21" s="402"/>
      <c r="CD21" s="402"/>
      <c r="CE21" s="402"/>
      <c r="CF21" s="402"/>
      <c r="CG21" s="402"/>
      <c r="CH21" s="402"/>
      <c r="CI21" s="402"/>
      <c r="CJ21" s="402"/>
      <c r="CK21" s="402"/>
      <c r="CL21" s="402"/>
      <c r="CM21" s="402"/>
      <c r="CN21" s="402"/>
      <c r="CO21" s="402"/>
      <c r="CP21" s="402"/>
      <c r="CQ21" s="402"/>
      <c r="CR21" s="402"/>
      <c r="CS21" s="402"/>
      <c r="CT21" s="402"/>
    </row>
    <row r="22" spans="1:98" ht="16.05" customHeight="1" x14ac:dyDescent="0.3">
      <c r="A22" s="402"/>
      <c r="B22" s="407"/>
      <c r="C22" s="443"/>
      <c r="D22" s="443"/>
      <c r="E22" s="443"/>
      <c r="F22" s="443"/>
      <c r="G22" s="443"/>
      <c r="H22" s="416"/>
      <c r="I22" s="402"/>
      <c r="J22" s="402"/>
      <c r="K22" s="402"/>
      <c r="L22" s="402"/>
      <c r="M22" s="402"/>
      <c r="N22" s="402"/>
      <c r="O22" s="402"/>
      <c r="P22" s="402"/>
      <c r="Q22" s="402"/>
      <c r="R22" s="402"/>
      <c r="S22" s="402"/>
      <c r="T22" s="402"/>
      <c r="U22" s="402"/>
      <c r="V22" s="402"/>
      <c r="W22" s="402"/>
      <c r="X22" s="402"/>
      <c r="Y22" s="402"/>
      <c r="Z22" s="402"/>
      <c r="AA22" s="402"/>
      <c r="AB22" s="402"/>
      <c r="AC22" s="402"/>
      <c r="AD22" s="402"/>
      <c r="AE22" s="402"/>
      <c r="AF22" s="402"/>
      <c r="AG22" s="402"/>
      <c r="AH22" s="402"/>
      <c r="AI22" s="402"/>
      <c r="AJ22" s="402"/>
      <c r="AK22" s="402"/>
      <c r="AL22" s="402"/>
      <c r="AM22" s="402"/>
      <c r="AN22" s="402"/>
      <c r="AO22" s="402"/>
      <c r="AP22" s="402"/>
      <c r="AQ22" s="402"/>
      <c r="AR22" s="402"/>
      <c r="AS22" s="402"/>
      <c r="AT22" s="402"/>
      <c r="AU22" s="402"/>
      <c r="AV22" s="402"/>
      <c r="AW22" s="402"/>
      <c r="AX22" s="402"/>
      <c r="AY22" s="402"/>
      <c r="AZ22" s="402"/>
      <c r="BA22" s="402"/>
      <c r="BB22" s="402"/>
      <c r="BC22" s="402"/>
      <c r="BD22" s="402"/>
      <c r="BE22" s="402"/>
      <c r="BF22" s="402"/>
      <c r="BG22" s="402"/>
      <c r="BH22" s="402"/>
      <c r="BI22" s="402"/>
      <c r="BJ22" s="402"/>
      <c r="BK22" s="402"/>
      <c r="BL22" s="402"/>
      <c r="BM22" s="402"/>
      <c r="BN22" s="402"/>
      <c r="BO22" s="402"/>
      <c r="BP22" s="402"/>
      <c r="BQ22" s="402"/>
      <c r="BR22" s="402"/>
      <c r="BS22" s="402"/>
      <c r="BT22" s="402"/>
      <c r="BU22" s="402"/>
      <c r="BV22" s="402"/>
      <c r="BW22" s="402"/>
      <c r="BX22" s="402"/>
      <c r="BY22" s="402"/>
      <c r="BZ22" s="402"/>
      <c r="CA22" s="402"/>
      <c r="CB22" s="402"/>
      <c r="CC22" s="402"/>
      <c r="CD22" s="402"/>
      <c r="CE22" s="402"/>
      <c r="CF22" s="402"/>
      <c r="CG22" s="402"/>
      <c r="CH22" s="402"/>
      <c r="CI22" s="402"/>
      <c r="CJ22" s="402"/>
      <c r="CK22" s="402"/>
      <c r="CL22" s="402"/>
      <c r="CM22" s="402"/>
      <c r="CN22" s="402"/>
      <c r="CO22" s="402"/>
      <c r="CP22" s="402"/>
      <c r="CQ22" s="402"/>
      <c r="CR22" s="402"/>
      <c r="CS22" s="402"/>
      <c r="CT22" s="402"/>
    </row>
    <row r="23" spans="1:98" ht="16.05" customHeight="1" x14ac:dyDescent="0.3">
      <c r="A23" s="402"/>
      <c r="B23" s="407"/>
      <c r="C23" s="415"/>
      <c r="D23" s="415"/>
      <c r="E23" s="415"/>
      <c r="F23" s="415"/>
      <c r="G23" s="415"/>
      <c r="H23" s="416"/>
      <c r="I23" s="402"/>
      <c r="J23" s="402"/>
      <c r="K23" s="402"/>
      <c r="L23" s="402"/>
      <c r="M23" s="402"/>
      <c r="N23" s="402"/>
      <c r="O23" s="402"/>
      <c r="P23" s="402"/>
      <c r="Q23" s="402"/>
      <c r="R23" s="402"/>
      <c r="S23" s="402"/>
      <c r="T23" s="402"/>
      <c r="U23" s="402"/>
      <c r="V23" s="402"/>
      <c r="W23" s="402"/>
      <c r="X23" s="402"/>
      <c r="Y23" s="402"/>
      <c r="Z23" s="402"/>
      <c r="AA23" s="402"/>
      <c r="AB23" s="402"/>
      <c r="AC23" s="402"/>
      <c r="AD23" s="402"/>
      <c r="AE23" s="402"/>
      <c r="AF23" s="402"/>
      <c r="AG23" s="402"/>
      <c r="AH23" s="402"/>
      <c r="AI23" s="402"/>
      <c r="AJ23" s="402"/>
      <c r="AK23" s="402"/>
      <c r="AL23" s="402"/>
      <c r="AM23" s="402"/>
      <c r="AN23" s="402"/>
      <c r="AO23" s="402"/>
      <c r="AP23" s="402"/>
      <c r="AQ23" s="402"/>
      <c r="AR23" s="402"/>
      <c r="AS23" s="402"/>
      <c r="AT23" s="402"/>
      <c r="AU23" s="402"/>
      <c r="AV23" s="402"/>
      <c r="AW23" s="402"/>
      <c r="AX23" s="402"/>
      <c r="AY23" s="402"/>
      <c r="AZ23" s="402"/>
      <c r="BA23" s="402"/>
      <c r="BB23" s="402"/>
      <c r="BC23" s="402"/>
      <c r="BD23" s="402"/>
      <c r="BE23" s="402"/>
      <c r="BF23" s="402"/>
      <c r="BG23" s="402"/>
      <c r="BH23" s="402"/>
      <c r="BI23" s="402"/>
      <c r="BJ23" s="402"/>
      <c r="BK23" s="402"/>
      <c r="BL23" s="402"/>
      <c r="BM23" s="402"/>
      <c r="BN23" s="402"/>
      <c r="BO23" s="402"/>
      <c r="BP23" s="402"/>
      <c r="BQ23" s="402"/>
      <c r="BR23" s="402"/>
      <c r="BS23" s="402"/>
      <c r="BT23" s="402"/>
      <c r="BU23" s="402"/>
      <c r="BV23" s="402"/>
      <c r="BW23" s="402"/>
      <c r="BX23" s="402"/>
      <c r="BY23" s="402"/>
      <c r="BZ23" s="402"/>
      <c r="CA23" s="402"/>
      <c r="CB23" s="402"/>
      <c r="CC23" s="402"/>
      <c r="CD23" s="402"/>
      <c r="CE23" s="402"/>
      <c r="CF23" s="402"/>
      <c r="CG23" s="402"/>
      <c r="CH23" s="402"/>
      <c r="CI23" s="402"/>
      <c r="CJ23" s="402"/>
      <c r="CK23" s="402"/>
      <c r="CL23" s="402"/>
      <c r="CM23" s="402"/>
      <c r="CN23" s="402"/>
      <c r="CO23" s="402"/>
      <c r="CP23" s="402"/>
      <c r="CQ23" s="402"/>
      <c r="CR23" s="402"/>
      <c r="CS23" s="402"/>
      <c r="CT23" s="402"/>
    </row>
    <row r="24" spans="1:98" ht="16.05" customHeight="1" x14ac:dyDescent="0.3">
      <c r="A24" s="402"/>
      <c r="B24" s="407"/>
      <c r="C24" s="577" t="s">
        <v>1269</v>
      </c>
      <c r="D24" s="577"/>
      <c r="E24" s="577"/>
      <c r="F24" s="577"/>
      <c r="G24" s="577"/>
      <c r="H24" s="416"/>
      <c r="I24" s="402"/>
      <c r="J24" s="402"/>
      <c r="K24" s="402"/>
      <c r="L24" s="402"/>
      <c r="M24" s="402"/>
      <c r="N24" s="402"/>
      <c r="O24" s="402"/>
      <c r="P24" s="402"/>
      <c r="Q24" s="402"/>
      <c r="R24" s="402"/>
      <c r="S24" s="402"/>
      <c r="T24" s="402"/>
      <c r="U24" s="402"/>
      <c r="V24" s="402"/>
      <c r="W24" s="402"/>
      <c r="X24" s="402"/>
      <c r="Y24" s="402"/>
      <c r="Z24" s="402"/>
      <c r="AA24" s="402"/>
      <c r="AB24" s="402"/>
      <c r="AC24" s="402"/>
      <c r="AD24" s="402"/>
      <c r="AE24" s="402"/>
      <c r="AF24" s="402"/>
      <c r="AG24" s="402"/>
      <c r="AH24" s="402"/>
      <c r="AI24" s="402"/>
      <c r="AJ24" s="402"/>
      <c r="AK24" s="402"/>
      <c r="AL24" s="402"/>
      <c r="AM24" s="402"/>
      <c r="AN24" s="402"/>
      <c r="AO24" s="402"/>
      <c r="AP24" s="402"/>
      <c r="AQ24" s="402"/>
      <c r="AR24" s="402"/>
      <c r="AS24" s="402"/>
      <c r="AT24" s="402"/>
      <c r="AU24" s="402"/>
      <c r="AV24" s="402"/>
      <c r="AW24" s="402"/>
      <c r="AX24" s="402"/>
      <c r="AY24" s="402"/>
      <c r="AZ24" s="402"/>
      <c r="BA24" s="402"/>
      <c r="BB24" s="402"/>
      <c r="BC24" s="402"/>
      <c r="BD24" s="402"/>
      <c r="BE24" s="402"/>
      <c r="BF24" s="402"/>
      <c r="BG24" s="402"/>
      <c r="BH24" s="402"/>
      <c r="BI24" s="402"/>
      <c r="BJ24" s="402"/>
      <c r="BK24" s="402"/>
      <c r="BL24" s="402"/>
      <c r="BM24" s="402"/>
      <c r="BN24" s="402"/>
      <c r="BO24" s="402"/>
      <c r="BP24" s="402"/>
      <c r="BQ24" s="402"/>
      <c r="BR24" s="402"/>
      <c r="BS24" s="402"/>
      <c r="BT24" s="402"/>
      <c r="BU24" s="402"/>
      <c r="BV24" s="402"/>
      <c r="BW24" s="402"/>
      <c r="BX24" s="402"/>
      <c r="BY24" s="402"/>
      <c r="BZ24" s="402"/>
      <c r="CA24" s="402"/>
      <c r="CB24" s="402"/>
      <c r="CC24" s="402"/>
      <c r="CD24" s="402"/>
      <c r="CE24" s="402"/>
      <c r="CF24" s="402"/>
      <c r="CG24" s="402"/>
      <c r="CH24" s="402"/>
      <c r="CI24" s="402"/>
      <c r="CJ24" s="402"/>
      <c r="CK24" s="402"/>
      <c r="CL24" s="402"/>
      <c r="CM24" s="402"/>
      <c r="CN24" s="402"/>
      <c r="CO24" s="402"/>
      <c r="CP24" s="402"/>
      <c r="CQ24" s="402"/>
      <c r="CR24" s="402"/>
      <c r="CS24" s="402"/>
      <c r="CT24" s="402"/>
    </row>
    <row r="25" spans="1:98" ht="16.05" customHeight="1" x14ac:dyDescent="0.3">
      <c r="A25" s="402"/>
      <c r="B25" s="407"/>
      <c r="C25" s="577"/>
      <c r="D25" s="577"/>
      <c r="E25" s="577"/>
      <c r="F25" s="577"/>
      <c r="G25" s="577"/>
      <c r="H25" s="416"/>
      <c r="I25" s="402"/>
      <c r="J25" s="402"/>
      <c r="K25" s="402"/>
      <c r="L25" s="402"/>
      <c r="M25" s="402"/>
      <c r="N25" s="402"/>
      <c r="O25" s="402"/>
      <c r="P25" s="402"/>
      <c r="Q25" s="402"/>
      <c r="R25" s="402"/>
      <c r="S25" s="402"/>
      <c r="T25" s="402"/>
      <c r="U25" s="402"/>
      <c r="V25" s="402"/>
      <c r="W25" s="402"/>
      <c r="X25" s="402"/>
      <c r="Y25" s="402"/>
      <c r="Z25" s="402"/>
      <c r="AA25" s="402"/>
      <c r="AB25" s="402"/>
      <c r="AC25" s="402"/>
      <c r="AD25" s="402"/>
      <c r="AE25" s="402"/>
      <c r="AF25" s="402"/>
      <c r="AG25" s="402"/>
      <c r="AH25" s="402"/>
      <c r="AI25" s="402"/>
      <c r="AJ25" s="402"/>
      <c r="AK25" s="402"/>
      <c r="AL25" s="402"/>
      <c r="AM25" s="402"/>
      <c r="AN25" s="402"/>
      <c r="AO25" s="402"/>
      <c r="AP25" s="402"/>
      <c r="AQ25" s="402"/>
      <c r="AR25" s="402"/>
      <c r="AS25" s="402"/>
      <c r="AT25" s="402"/>
      <c r="AU25" s="402"/>
      <c r="AV25" s="402"/>
      <c r="AW25" s="402"/>
      <c r="AX25" s="402"/>
      <c r="AY25" s="402"/>
      <c r="AZ25" s="402"/>
      <c r="BA25" s="402"/>
      <c r="BB25" s="402"/>
      <c r="BC25" s="402"/>
      <c r="BD25" s="402"/>
      <c r="BE25" s="402"/>
      <c r="BF25" s="402"/>
      <c r="BG25" s="402"/>
      <c r="BH25" s="402"/>
      <c r="BI25" s="402"/>
      <c r="BJ25" s="402"/>
      <c r="BK25" s="402"/>
      <c r="BL25" s="402"/>
      <c r="BM25" s="402"/>
      <c r="BN25" s="402"/>
      <c r="BO25" s="402"/>
      <c r="BP25" s="402"/>
      <c r="BQ25" s="402"/>
      <c r="BR25" s="402"/>
      <c r="BS25" s="402"/>
      <c r="BT25" s="402"/>
      <c r="BU25" s="402"/>
      <c r="BV25" s="402"/>
      <c r="BW25" s="402"/>
      <c r="BX25" s="402"/>
      <c r="BY25" s="402"/>
      <c r="BZ25" s="402"/>
      <c r="CA25" s="402"/>
      <c r="CB25" s="402"/>
      <c r="CC25" s="402"/>
      <c r="CD25" s="402"/>
      <c r="CE25" s="402"/>
      <c r="CF25" s="402"/>
      <c r="CG25" s="402"/>
      <c r="CH25" s="402"/>
      <c r="CI25" s="402"/>
      <c r="CJ25" s="402"/>
      <c r="CK25" s="402"/>
      <c r="CL25" s="402"/>
      <c r="CM25" s="402"/>
      <c r="CN25" s="402"/>
      <c r="CO25" s="402"/>
      <c r="CP25" s="402"/>
      <c r="CQ25" s="402"/>
      <c r="CR25" s="402"/>
      <c r="CS25" s="402"/>
      <c r="CT25" s="402"/>
    </row>
    <row r="26" spans="1:98" ht="16.05" customHeight="1" thickBot="1" x14ac:dyDescent="0.45">
      <c r="A26" s="402"/>
      <c r="B26" s="417"/>
      <c r="C26" s="440"/>
      <c r="D26" s="441"/>
      <c r="E26" s="418"/>
      <c r="F26" s="418"/>
      <c r="G26" s="418"/>
      <c r="H26" s="419"/>
      <c r="I26" s="402"/>
      <c r="J26" s="402"/>
      <c r="K26" s="402"/>
      <c r="L26" s="402"/>
      <c r="M26" s="402"/>
      <c r="N26" s="402"/>
      <c r="O26" s="402"/>
      <c r="P26" s="402"/>
      <c r="Q26" s="402"/>
      <c r="R26" s="402"/>
      <c r="S26" s="402"/>
      <c r="T26" s="402"/>
      <c r="U26" s="402"/>
      <c r="V26" s="402"/>
      <c r="W26" s="402"/>
      <c r="X26" s="402"/>
      <c r="Y26" s="402"/>
      <c r="Z26" s="402"/>
      <c r="AA26" s="402"/>
      <c r="AB26" s="402"/>
      <c r="AC26" s="402"/>
      <c r="AD26" s="402"/>
      <c r="AE26" s="402"/>
      <c r="AF26" s="402"/>
      <c r="AG26" s="402"/>
      <c r="AH26" s="402"/>
      <c r="AI26" s="402"/>
      <c r="AJ26" s="402"/>
      <c r="AK26" s="402"/>
      <c r="AL26" s="402"/>
      <c r="AM26" s="402"/>
      <c r="AN26" s="402"/>
      <c r="AO26" s="402"/>
      <c r="AP26" s="402"/>
      <c r="AQ26" s="402"/>
      <c r="AR26" s="402"/>
      <c r="AS26" s="402"/>
      <c r="AT26" s="402"/>
      <c r="AU26" s="402"/>
      <c r="AV26" s="402"/>
      <c r="AW26" s="402"/>
      <c r="AX26" s="402"/>
      <c r="AY26" s="402"/>
      <c r="AZ26" s="402"/>
      <c r="BA26" s="402"/>
      <c r="BB26" s="402"/>
      <c r="BC26" s="402"/>
      <c r="BD26" s="402"/>
      <c r="BE26" s="402"/>
      <c r="BF26" s="402"/>
      <c r="BG26" s="402"/>
      <c r="BH26" s="402"/>
      <c r="BI26" s="402"/>
      <c r="BJ26" s="402"/>
      <c r="BK26" s="402"/>
      <c r="BL26" s="402"/>
      <c r="BM26" s="402"/>
      <c r="BN26" s="402"/>
      <c r="BO26" s="402"/>
      <c r="BP26" s="402"/>
      <c r="BQ26" s="402"/>
      <c r="BR26" s="402"/>
      <c r="BS26" s="402"/>
      <c r="BT26" s="402"/>
      <c r="BU26" s="402"/>
      <c r="BV26" s="402"/>
      <c r="BW26" s="402"/>
      <c r="BX26" s="402"/>
      <c r="BY26" s="402"/>
      <c r="BZ26" s="402"/>
      <c r="CA26" s="402"/>
      <c r="CB26" s="402"/>
      <c r="CC26" s="402"/>
      <c r="CD26" s="402"/>
      <c r="CE26" s="402"/>
      <c r="CF26" s="402"/>
      <c r="CG26" s="402"/>
      <c r="CH26" s="402"/>
      <c r="CI26" s="402"/>
      <c r="CJ26" s="402"/>
      <c r="CK26" s="402"/>
      <c r="CL26" s="402"/>
      <c r="CM26" s="402"/>
      <c r="CN26" s="402"/>
      <c r="CO26" s="402"/>
      <c r="CP26" s="402"/>
      <c r="CQ26" s="402"/>
      <c r="CR26" s="402"/>
      <c r="CS26" s="402"/>
      <c r="CT26" s="402"/>
    </row>
    <row r="27" spans="1:98" ht="16.05" customHeight="1" x14ac:dyDescent="0.3">
      <c r="A27" s="402"/>
      <c r="B27" s="402"/>
      <c r="C27" s="402"/>
      <c r="D27" s="402"/>
      <c r="E27" s="402"/>
      <c r="F27" s="402"/>
      <c r="G27" s="402"/>
      <c r="H27" s="402"/>
      <c r="I27" s="402"/>
      <c r="J27" s="402"/>
      <c r="K27" s="402"/>
      <c r="L27" s="402"/>
      <c r="M27" s="402"/>
      <c r="N27" s="402"/>
      <c r="O27" s="402"/>
      <c r="P27" s="402"/>
      <c r="Q27" s="402"/>
      <c r="R27" s="402"/>
      <c r="S27" s="402"/>
      <c r="T27" s="402"/>
      <c r="U27" s="402"/>
      <c r="V27" s="402"/>
      <c r="W27" s="402"/>
      <c r="X27" s="402"/>
      <c r="Y27" s="402"/>
      <c r="Z27" s="402"/>
      <c r="AA27" s="402"/>
      <c r="AB27" s="402"/>
      <c r="AC27" s="402"/>
      <c r="AD27" s="402"/>
      <c r="AE27" s="402"/>
      <c r="AF27" s="402"/>
      <c r="AG27" s="402"/>
      <c r="AH27" s="402"/>
      <c r="AI27" s="402"/>
      <c r="AJ27" s="402"/>
      <c r="AK27" s="402"/>
      <c r="AL27" s="402"/>
      <c r="AM27" s="402"/>
      <c r="AN27" s="402"/>
      <c r="AO27" s="402"/>
      <c r="AP27" s="402"/>
      <c r="AQ27" s="402"/>
      <c r="AR27" s="402"/>
      <c r="AS27" s="402"/>
      <c r="AT27" s="402"/>
      <c r="AU27" s="402"/>
      <c r="AV27" s="402"/>
      <c r="AW27" s="402"/>
      <c r="AX27" s="402"/>
      <c r="AY27" s="402"/>
      <c r="AZ27" s="402"/>
      <c r="BA27" s="402"/>
      <c r="BB27" s="402"/>
      <c r="BC27" s="402"/>
      <c r="BD27" s="402"/>
      <c r="BE27" s="402"/>
      <c r="BF27" s="402"/>
      <c r="BG27" s="402"/>
      <c r="BH27" s="402"/>
      <c r="BI27" s="402"/>
      <c r="BJ27" s="402"/>
      <c r="BK27" s="402"/>
      <c r="BL27" s="402"/>
      <c r="BM27" s="402"/>
      <c r="BN27" s="402"/>
      <c r="BO27" s="402"/>
      <c r="BP27" s="402"/>
      <c r="BQ27" s="402"/>
      <c r="BR27" s="402"/>
      <c r="BS27" s="402"/>
      <c r="BT27" s="402"/>
      <c r="BU27" s="402"/>
      <c r="BV27" s="402"/>
      <c r="BW27" s="402"/>
      <c r="BX27" s="402"/>
      <c r="BY27" s="402"/>
      <c r="BZ27" s="402"/>
      <c r="CA27" s="402"/>
      <c r="CB27" s="402"/>
      <c r="CC27" s="402"/>
      <c r="CD27" s="402"/>
      <c r="CE27" s="402"/>
      <c r="CF27" s="402"/>
      <c r="CG27" s="402"/>
      <c r="CH27" s="402"/>
      <c r="CI27" s="402"/>
      <c r="CJ27" s="402"/>
      <c r="CK27" s="402"/>
      <c r="CL27" s="402"/>
      <c r="CM27" s="402"/>
      <c r="CN27" s="402"/>
      <c r="CO27" s="402"/>
      <c r="CP27" s="402"/>
      <c r="CQ27" s="402"/>
      <c r="CR27" s="402"/>
      <c r="CS27" s="402"/>
      <c r="CT27" s="402"/>
    </row>
    <row r="28" spans="1:98" ht="16.05" customHeight="1" x14ac:dyDescent="0.3">
      <c r="A28" s="402"/>
      <c r="B28" s="402"/>
      <c r="C28" s="402"/>
      <c r="D28" s="402"/>
      <c r="E28" s="402"/>
      <c r="F28" s="402"/>
      <c r="G28" s="402"/>
      <c r="H28" s="402"/>
      <c r="I28" s="402"/>
      <c r="J28" s="402"/>
      <c r="K28" s="402"/>
      <c r="L28" s="402"/>
      <c r="M28" s="402"/>
      <c r="N28" s="402"/>
      <c r="O28" s="402"/>
      <c r="P28" s="402"/>
      <c r="Q28" s="402"/>
      <c r="R28" s="402"/>
      <c r="S28" s="402"/>
      <c r="T28" s="402"/>
      <c r="U28" s="402"/>
      <c r="V28" s="402"/>
      <c r="W28" s="402"/>
      <c r="X28" s="402"/>
      <c r="Y28" s="402"/>
      <c r="Z28" s="402"/>
      <c r="AA28" s="402"/>
      <c r="AB28" s="402"/>
      <c r="AC28" s="402"/>
      <c r="AD28" s="402"/>
      <c r="AE28" s="402"/>
      <c r="AF28" s="402"/>
      <c r="AG28" s="402"/>
      <c r="AH28" s="402"/>
      <c r="AI28" s="402"/>
      <c r="AJ28" s="402"/>
      <c r="AK28" s="402"/>
      <c r="AL28" s="402"/>
      <c r="AM28" s="402"/>
      <c r="AN28" s="402"/>
      <c r="AO28" s="402"/>
      <c r="AP28" s="402"/>
      <c r="AQ28" s="402"/>
      <c r="AR28" s="402"/>
      <c r="AS28" s="402"/>
      <c r="AT28" s="402"/>
      <c r="AU28" s="402"/>
      <c r="AV28" s="402"/>
      <c r="AW28" s="402"/>
      <c r="AX28" s="402"/>
      <c r="AY28" s="402"/>
      <c r="AZ28" s="402"/>
      <c r="BA28" s="402"/>
      <c r="BB28" s="402"/>
      <c r="BC28" s="402"/>
      <c r="BD28" s="402"/>
      <c r="BE28" s="402"/>
      <c r="BF28" s="402"/>
      <c r="BG28" s="402"/>
      <c r="BH28" s="402"/>
      <c r="BI28" s="402"/>
      <c r="BJ28" s="402"/>
      <c r="BK28" s="402"/>
      <c r="BL28" s="402"/>
      <c r="BM28" s="402"/>
      <c r="BN28" s="402"/>
      <c r="BO28" s="402"/>
      <c r="BP28" s="402"/>
      <c r="BQ28" s="402"/>
      <c r="BR28" s="402"/>
      <c r="BS28" s="402"/>
      <c r="BT28" s="402"/>
      <c r="BU28" s="402"/>
      <c r="BV28" s="402"/>
      <c r="BW28" s="402"/>
      <c r="BX28" s="402"/>
      <c r="BY28" s="402"/>
      <c r="BZ28" s="402"/>
      <c r="CA28" s="402"/>
      <c r="CB28" s="402"/>
      <c r="CC28" s="402"/>
      <c r="CD28" s="402"/>
      <c r="CE28" s="402"/>
      <c r="CF28" s="402"/>
      <c r="CG28" s="402"/>
      <c r="CH28" s="402"/>
      <c r="CI28" s="402"/>
      <c r="CJ28" s="402"/>
      <c r="CK28" s="402"/>
      <c r="CL28" s="402"/>
      <c r="CM28" s="402"/>
      <c r="CN28" s="402"/>
      <c r="CO28" s="402"/>
      <c r="CP28" s="402"/>
      <c r="CQ28" s="402"/>
      <c r="CR28" s="402"/>
      <c r="CS28" s="402"/>
      <c r="CT28" s="402"/>
    </row>
    <row r="29" spans="1:98" ht="16.05" customHeight="1" x14ac:dyDescent="0.3">
      <c r="A29" s="402"/>
      <c r="B29" s="402"/>
      <c r="C29" s="402"/>
      <c r="D29" s="402"/>
      <c r="E29" s="402"/>
      <c r="F29" s="402"/>
      <c r="G29" s="402"/>
      <c r="H29" s="402"/>
      <c r="I29" s="402"/>
      <c r="J29" s="402"/>
      <c r="K29" s="402"/>
      <c r="L29" s="402"/>
      <c r="M29" s="402"/>
      <c r="N29" s="402"/>
      <c r="O29" s="402"/>
      <c r="P29" s="402"/>
      <c r="Q29" s="402"/>
      <c r="R29" s="402"/>
      <c r="S29" s="402"/>
      <c r="T29" s="402"/>
      <c r="U29" s="402"/>
      <c r="V29" s="402"/>
      <c r="W29" s="402"/>
      <c r="X29" s="402"/>
      <c r="Y29" s="402"/>
      <c r="Z29" s="402"/>
      <c r="AA29" s="402"/>
      <c r="AB29" s="402"/>
      <c r="AC29" s="402"/>
      <c r="AD29" s="402"/>
      <c r="AE29" s="402"/>
      <c r="AF29" s="402"/>
      <c r="AG29" s="402"/>
      <c r="AH29" s="402"/>
      <c r="AI29" s="402"/>
      <c r="AJ29" s="402"/>
      <c r="AK29" s="402"/>
      <c r="AL29" s="402"/>
      <c r="AM29" s="402"/>
      <c r="AN29" s="402"/>
      <c r="AO29" s="402"/>
      <c r="AP29" s="402"/>
      <c r="AQ29" s="402"/>
      <c r="AR29" s="402"/>
      <c r="AS29" s="402"/>
      <c r="AT29" s="402"/>
      <c r="AU29" s="402"/>
      <c r="AV29" s="402"/>
      <c r="AW29" s="402"/>
      <c r="AX29" s="402"/>
      <c r="AY29" s="402"/>
      <c r="AZ29" s="402"/>
      <c r="BA29" s="402"/>
      <c r="BB29" s="402"/>
      <c r="BC29" s="402"/>
      <c r="BD29" s="402"/>
      <c r="BE29" s="402"/>
      <c r="BF29" s="402"/>
      <c r="BG29" s="402"/>
      <c r="BH29" s="402"/>
      <c r="BI29" s="402"/>
      <c r="BJ29" s="402"/>
      <c r="BK29" s="402"/>
      <c r="BL29" s="402"/>
      <c r="BM29" s="402"/>
      <c r="BN29" s="402"/>
      <c r="BO29" s="402"/>
      <c r="BP29" s="402"/>
      <c r="BQ29" s="402"/>
      <c r="BR29" s="402"/>
      <c r="BS29" s="402"/>
      <c r="BT29" s="402"/>
      <c r="BU29" s="402"/>
      <c r="BV29" s="402"/>
      <c r="BW29" s="402"/>
      <c r="BX29" s="402"/>
      <c r="BY29" s="402"/>
      <c r="BZ29" s="402"/>
      <c r="CA29" s="402"/>
      <c r="CB29" s="402"/>
      <c r="CC29" s="402"/>
      <c r="CD29" s="402"/>
      <c r="CE29" s="402"/>
      <c r="CF29" s="402"/>
      <c r="CG29" s="402"/>
      <c r="CH29" s="402"/>
      <c r="CI29" s="402"/>
      <c r="CJ29" s="402"/>
      <c r="CK29" s="402"/>
      <c r="CL29" s="402"/>
      <c r="CM29" s="402"/>
      <c r="CN29" s="402"/>
      <c r="CO29" s="402"/>
      <c r="CP29" s="402"/>
      <c r="CQ29" s="402"/>
      <c r="CR29" s="402"/>
      <c r="CS29" s="402"/>
      <c r="CT29" s="402"/>
    </row>
    <row r="30" spans="1:98" ht="16.05" customHeight="1" x14ac:dyDescent="0.3">
      <c r="A30" s="402"/>
      <c r="B30" s="402"/>
      <c r="C30" s="402"/>
      <c r="D30" s="402"/>
      <c r="E30" s="402"/>
      <c r="F30" s="402"/>
      <c r="G30" s="402"/>
      <c r="H30" s="402"/>
      <c r="I30" s="402"/>
      <c r="J30" s="402"/>
      <c r="K30" s="402"/>
      <c r="L30" s="402"/>
      <c r="M30" s="402"/>
      <c r="N30" s="402"/>
      <c r="O30" s="402"/>
      <c r="P30" s="402"/>
      <c r="Q30" s="402"/>
      <c r="R30" s="402"/>
      <c r="S30" s="402"/>
      <c r="T30" s="402"/>
      <c r="U30" s="402"/>
      <c r="V30" s="402"/>
      <c r="W30" s="402"/>
      <c r="X30" s="402"/>
      <c r="Y30" s="402"/>
      <c r="Z30" s="402"/>
      <c r="AA30" s="402"/>
      <c r="AB30" s="402"/>
      <c r="AC30" s="402"/>
      <c r="AD30" s="402"/>
      <c r="AE30" s="402"/>
      <c r="AF30" s="402"/>
      <c r="AG30" s="402"/>
      <c r="AH30" s="402"/>
      <c r="AI30" s="402"/>
      <c r="AJ30" s="402"/>
      <c r="AK30" s="402"/>
      <c r="AL30" s="402"/>
      <c r="AM30" s="402"/>
      <c r="AN30" s="402"/>
      <c r="AO30" s="402"/>
      <c r="AP30" s="402"/>
      <c r="AQ30" s="402"/>
      <c r="AR30" s="402"/>
      <c r="AS30" s="402"/>
      <c r="AT30" s="402"/>
      <c r="AU30" s="402"/>
      <c r="AV30" s="402"/>
      <c r="AW30" s="402"/>
      <c r="AX30" s="402"/>
      <c r="AY30" s="402"/>
      <c r="AZ30" s="402"/>
      <c r="BA30" s="402"/>
      <c r="BB30" s="402"/>
      <c r="BC30" s="402"/>
      <c r="BD30" s="402"/>
      <c r="BE30" s="402"/>
      <c r="BF30" s="402"/>
      <c r="BG30" s="402"/>
      <c r="BH30" s="402"/>
      <c r="BI30" s="402"/>
      <c r="BJ30" s="402"/>
      <c r="BK30" s="402"/>
      <c r="BL30" s="402"/>
      <c r="BM30" s="402"/>
      <c r="BN30" s="402"/>
      <c r="BO30" s="402"/>
      <c r="BP30" s="402"/>
      <c r="BQ30" s="402"/>
      <c r="BR30" s="402"/>
      <c r="BS30" s="402"/>
      <c r="BT30" s="402"/>
      <c r="BU30" s="402"/>
      <c r="BV30" s="402"/>
      <c r="BW30" s="402"/>
      <c r="BX30" s="402"/>
      <c r="BY30" s="402"/>
      <c r="BZ30" s="402"/>
      <c r="CA30" s="402"/>
      <c r="CB30" s="402"/>
      <c r="CC30" s="402"/>
      <c r="CD30" s="402"/>
      <c r="CE30" s="402"/>
      <c r="CF30" s="402"/>
      <c r="CG30" s="402"/>
      <c r="CH30" s="402"/>
      <c r="CI30" s="402"/>
      <c r="CJ30" s="402"/>
      <c r="CK30" s="402"/>
      <c r="CL30" s="402"/>
      <c r="CM30" s="402"/>
      <c r="CN30" s="402"/>
      <c r="CO30" s="402"/>
      <c r="CP30" s="402"/>
      <c r="CQ30" s="402"/>
      <c r="CR30" s="402"/>
      <c r="CS30" s="402"/>
      <c r="CT30" s="402"/>
    </row>
    <row r="31" spans="1:98" ht="16.05" customHeight="1" x14ac:dyDescent="0.3">
      <c r="A31" s="402"/>
      <c r="B31" s="402"/>
      <c r="C31" s="402"/>
      <c r="D31" s="402"/>
      <c r="E31" s="402"/>
      <c r="F31" s="402"/>
      <c r="G31" s="402"/>
      <c r="H31" s="402"/>
      <c r="I31" s="402"/>
      <c r="J31" s="402"/>
      <c r="K31" s="402"/>
      <c r="L31" s="402"/>
      <c r="M31" s="402"/>
      <c r="N31" s="402"/>
      <c r="O31" s="402"/>
      <c r="P31" s="402"/>
      <c r="Q31" s="402"/>
      <c r="R31" s="402"/>
      <c r="S31" s="402"/>
      <c r="T31" s="402"/>
      <c r="U31" s="402"/>
      <c r="V31" s="402"/>
      <c r="W31" s="402"/>
      <c r="X31" s="402"/>
      <c r="Y31" s="402"/>
      <c r="Z31" s="402"/>
      <c r="AA31" s="402"/>
      <c r="AB31" s="402"/>
      <c r="AC31" s="402"/>
      <c r="AD31" s="402"/>
      <c r="AE31" s="402"/>
      <c r="AF31" s="402"/>
      <c r="AG31" s="402"/>
      <c r="AH31" s="402"/>
      <c r="AI31" s="402"/>
      <c r="AJ31" s="402"/>
      <c r="AK31" s="402"/>
      <c r="AL31" s="402"/>
      <c r="AM31" s="402"/>
      <c r="AN31" s="402"/>
      <c r="AO31" s="402"/>
      <c r="AP31" s="402"/>
      <c r="AQ31" s="402"/>
      <c r="AR31" s="402"/>
      <c r="AS31" s="402"/>
      <c r="AT31" s="402"/>
      <c r="AU31" s="402"/>
      <c r="AV31" s="402"/>
      <c r="AW31" s="402"/>
      <c r="AX31" s="402"/>
      <c r="AY31" s="402"/>
      <c r="AZ31" s="402"/>
      <c r="BA31" s="402"/>
      <c r="BB31" s="402"/>
      <c r="BC31" s="402"/>
      <c r="BD31" s="402"/>
      <c r="BE31" s="402"/>
      <c r="BF31" s="402"/>
      <c r="BG31" s="402"/>
      <c r="BH31" s="402"/>
      <c r="BI31" s="402"/>
      <c r="BJ31" s="402"/>
      <c r="BK31" s="402"/>
      <c r="BL31" s="402"/>
      <c r="BM31" s="402"/>
      <c r="BN31" s="402"/>
      <c r="BO31" s="402"/>
      <c r="BP31" s="402"/>
      <c r="BQ31" s="402"/>
      <c r="BR31" s="402"/>
      <c r="BS31" s="402"/>
      <c r="BT31" s="402"/>
      <c r="BU31" s="402"/>
      <c r="BV31" s="402"/>
      <c r="BW31" s="402"/>
      <c r="BX31" s="402"/>
      <c r="BY31" s="402"/>
      <c r="BZ31" s="402"/>
      <c r="CA31" s="402"/>
      <c r="CB31" s="402"/>
      <c r="CC31" s="402"/>
      <c r="CD31" s="402"/>
      <c r="CE31" s="402"/>
      <c r="CF31" s="402"/>
      <c r="CG31" s="402"/>
      <c r="CH31" s="402"/>
      <c r="CI31" s="402"/>
      <c r="CJ31" s="402"/>
      <c r="CK31" s="402"/>
      <c r="CL31" s="402"/>
      <c r="CM31" s="402"/>
      <c r="CN31" s="402"/>
      <c r="CO31" s="402"/>
      <c r="CP31" s="402"/>
      <c r="CQ31" s="402"/>
      <c r="CR31" s="402"/>
      <c r="CS31" s="402"/>
      <c r="CT31" s="402"/>
    </row>
    <row r="32" spans="1:98" ht="16.05" customHeight="1" x14ac:dyDescent="0.3">
      <c r="A32" s="402"/>
      <c r="B32" s="402"/>
      <c r="C32" s="402"/>
      <c r="D32" s="402"/>
      <c r="E32" s="402"/>
      <c r="F32" s="402"/>
      <c r="G32" s="402"/>
      <c r="H32" s="402"/>
      <c r="I32" s="402"/>
      <c r="J32" s="402"/>
      <c r="K32" s="402"/>
      <c r="L32" s="402"/>
      <c r="M32" s="402"/>
      <c r="N32" s="402"/>
      <c r="O32" s="402"/>
      <c r="P32" s="402"/>
      <c r="Q32" s="402"/>
      <c r="R32" s="402"/>
      <c r="S32" s="402"/>
      <c r="T32" s="402"/>
      <c r="U32" s="402"/>
      <c r="V32" s="402"/>
      <c r="W32" s="402"/>
      <c r="X32" s="402"/>
      <c r="Y32" s="402"/>
      <c r="Z32" s="402"/>
      <c r="AA32" s="402"/>
      <c r="AB32" s="402"/>
      <c r="AC32" s="402"/>
      <c r="AD32" s="402"/>
      <c r="AE32" s="402"/>
      <c r="AF32" s="402"/>
      <c r="AG32" s="402"/>
      <c r="AH32" s="402"/>
      <c r="AI32" s="402"/>
      <c r="AJ32" s="402"/>
      <c r="AK32" s="402"/>
      <c r="AL32" s="402"/>
      <c r="AM32" s="402"/>
      <c r="AN32" s="402"/>
      <c r="AO32" s="402"/>
      <c r="AP32" s="402"/>
      <c r="AQ32" s="402"/>
      <c r="AR32" s="402"/>
      <c r="AS32" s="402"/>
      <c r="AT32" s="402"/>
      <c r="AU32" s="402"/>
      <c r="AV32" s="402"/>
      <c r="AW32" s="402"/>
      <c r="AX32" s="402"/>
      <c r="AY32" s="402"/>
      <c r="AZ32" s="402"/>
      <c r="BA32" s="402"/>
      <c r="BB32" s="402"/>
      <c r="BC32" s="402"/>
      <c r="BD32" s="402"/>
      <c r="BE32" s="402"/>
      <c r="BF32" s="402"/>
      <c r="BG32" s="402"/>
      <c r="BH32" s="402"/>
      <c r="BI32" s="402"/>
      <c r="BJ32" s="402"/>
      <c r="BK32" s="402"/>
      <c r="BL32" s="402"/>
      <c r="BM32" s="402"/>
      <c r="BN32" s="402"/>
      <c r="BO32" s="402"/>
      <c r="BP32" s="402"/>
      <c r="BQ32" s="402"/>
      <c r="BR32" s="402"/>
      <c r="BS32" s="402"/>
      <c r="BT32" s="402"/>
      <c r="BU32" s="402"/>
      <c r="BV32" s="402"/>
      <c r="BW32" s="402"/>
      <c r="BX32" s="402"/>
      <c r="BY32" s="402"/>
      <c r="BZ32" s="402"/>
      <c r="CA32" s="402"/>
      <c r="CB32" s="402"/>
      <c r="CC32" s="402"/>
      <c r="CD32" s="402"/>
      <c r="CE32" s="402"/>
      <c r="CF32" s="402"/>
      <c r="CG32" s="402"/>
      <c r="CH32" s="402"/>
      <c r="CI32" s="402"/>
      <c r="CJ32" s="402"/>
      <c r="CK32" s="402"/>
      <c r="CL32" s="402"/>
      <c r="CM32" s="402"/>
      <c r="CN32" s="402"/>
      <c r="CO32" s="402"/>
      <c r="CP32" s="402"/>
      <c r="CQ32" s="402"/>
      <c r="CR32" s="402"/>
      <c r="CS32" s="402"/>
      <c r="CT32" s="402"/>
    </row>
    <row r="33" spans="1:98" ht="16.05" customHeight="1" x14ac:dyDescent="0.3">
      <c r="A33" s="402"/>
      <c r="B33" s="402"/>
      <c r="C33" s="402"/>
      <c r="D33" s="402"/>
      <c r="E33" s="402"/>
      <c r="F33" s="402"/>
      <c r="G33" s="402"/>
      <c r="H33" s="402"/>
      <c r="I33" s="402"/>
      <c r="J33" s="402"/>
      <c r="K33" s="402"/>
      <c r="L33" s="402"/>
      <c r="M33" s="402"/>
      <c r="N33" s="402"/>
      <c r="O33" s="402"/>
      <c r="P33" s="402"/>
      <c r="Q33" s="402"/>
      <c r="R33" s="402"/>
      <c r="S33" s="402"/>
      <c r="T33" s="402"/>
      <c r="U33" s="402"/>
      <c r="V33" s="402"/>
      <c r="W33" s="402"/>
      <c r="X33" s="402"/>
      <c r="Y33" s="402"/>
      <c r="Z33" s="402"/>
      <c r="AA33" s="402"/>
      <c r="AB33" s="402"/>
      <c r="AC33" s="402"/>
      <c r="AD33" s="402"/>
      <c r="AE33" s="402"/>
      <c r="AF33" s="402"/>
      <c r="AG33" s="402"/>
      <c r="AH33" s="402"/>
      <c r="AI33" s="402"/>
      <c r="AJ33" s="402"/>
      <c r="AK33" s="402"/>
      <c r="AL33" s="402"/>
      <c r="AM33" s="402"/>
      <c r="AN33" s="402"/>
      <c r="AO33" s="402"/>
      <c r="AP33" s="402"/>
      <c r="AQ33" s="402"/>
      <c r="AR33" s="402"/>
      <c r="AS33" s="402"/>
      <c r="AT33" s="402"/>
      <c r="AU33" s="402"/>
      <c r="AV33" s="402"/>
      <c r="AW33" s="402"/>
      <c r="AX33" s="402"/>
      <c r="AY33" s="402"/>
      <c r="AZ33" s="402"/>
      <c r="BA33" s="402"/>
      <c r="BB33" s="402"/>
      <c r="BC33" s="402"/>
      <c r="BD33" s="402"/>
      <c r="BE33" s="402"/>
      <c r="BF33" s="402"/>
      <c r="BG33" s="402"/>
      <c r="BH33" s="402"/>
      <c r="BI33" s="402"/>
      <c r="BJ33" s="402"/>
      <c r="BK33" s="402"/>
      <c r="BL33" s="402"/>
      <c r="BM33" s="402"/>
      <c r="BN33" s="402"/>
      <c r="BO33" s="402"/>
      <c r="BP33" s="402"/>
      <c r="BQ33" s="402"/>
      <c r="BR33" s="402"/>
      <c r="BS33" s="402"/>
      <c r="BT33" s="402"/>
      <c r="BU33" s="402"/>
      <c r="BV33" s="402"/>
      <c r="BW33" s="402"/>
      <c r="BX33" s="402"/>
      <c r="BY33" s="402"/>
      <c r="BZ33" s="402"/>
      <c r="CA33" s="402"/>
      <c r="CB33" s="402"/>
      <c r="CC33" s="402"/>
      <c r="CD33" s="402"/>
      <c r="CE33" s="402"/>
      <c r="CF33" s="402"/>
      <c r="CG33" s="402"/>
      <c r="CH33" s="402"/>
      <c r="CI33" s="402"/>
      <c r="CJ33" s="402"/>
      <c r="CK33" s="402"/>
      <c r="CL33" s="402"/>
      <c r="CM33" s="402"/>
      <c r="CN33" s="402"/>
      <c r="CO33" s="402"/>
      <c r="CP33" s="402"/>
      <c r="CQ33" s="402"/>
      <c r="CR33" s="402"/>
      <c r="CS33" s="402"/>
      <c r="CT33" s="402"/>
    </row>
    <row r="34" spans="1:98" ht="16.05" customHeight="1" x14ac:dyDescent="0.3">
      <c r="A34" s="402"/>
      <c r="B34" s="402"/>
      <c r="C34" s="402"/>
      <c r="D34" s="402"/>
      <c r="E34" s="402"/>
      <c r="F34" s="402"/>
      <c r="G34" s="402"/>
      <c r="H34" s="402"/>
      <c r="I34" s="402"/>
      <c r="J34" s="402"/>
      <c r="K34" s="402"/>
      <c r="L34" s="402"/>
      <c r="M34" s="402"/>
      <c r="N34" s="402"/>
      <c r="O34" s="402"/>
      <c r="P34" s="402"/>
      <c r="Q34" s="402"/>
      <c r="R34" s="402"/>
      <c r="S34" s="402"/>
      <c r="T34" s="402"/>
      <c r="U34" s="402"/>
      <c r="V34" s="402"/>
      <c r="W34" s="402"/>
      <c r="X34" s="402"/>
      <c r="Y34" s="402"/>
      <c r="Z34" s="402"/>
      <c r="AA34" s="402"/>
      <c r="AB34" s="402"/>
      <c r="AC34" s="402"/>
      <c r="AD34" s="402"/>
      <c r="AE34" s="402"/>
      <c r="AF34" s="402"/>
      <c r="AG34" s="402"/>
      <c r="AH34" s="402"/>
      <c r="AI34" s="402"/>
      <c r="AJ34" s="402"/>
      <c r="AK34" s="402"/>
      <c r="AL34" s="402"/>
      <c r="AM34" s="402"/>
      <c r="AN34" s="402"/>
      <c r="AO34" s="402"/>
      <c r="AP34" s="402"/>
      <c r="AQ34" s="402"/>
      <c r="AR34" s="402"/>
      <c r="AS34" s="402"/>
      <c r="AT34" s="402"/>
      <c r="AU34" s="402"/>
      <c r="AV34" s="402"/>
      <c r="AW34" s="402"/>
      <c r="AX34" s="402"/>
      <c r="AY34" s="402"/>
      <c r="AZ34" s="402"/>
      <c r="BA34" s="402"/>
      <c r="BB34" s="402"/>
      <c r="BC34" s="402"/>
      <c r="BD34" s="402"/>
      <c r="BE34" s="402"/>
      <c r="BF34" s="402"/>
      <c r="BG34" s="402"/>
      <c r="BH34" s="402"/>
      <c r="BI34" s="402"/>
      <c r="BJ34" s="402"/>
      <c r="BK34" s="402"/>
      <c r="BL34" s="402"/>
      <c r="BM34" s="402"/>
      <c r="BN34" s="402"/>
      <c r="BO34" s="402"/>
      <c r="BP34" s="402"/>
      <c r="BQ34" s="402"/>
      <c r="BR34" s="402"/>
      <c r="BS34" s="402"/>
      <c r="BT34" s="402"/>
      <c r="BU34" s="402"/>
      <c r="BV34" s="402"/>
      <c r="BW34" s="402"/>
      <c r="BX34" s="402"/>
      <c r="BY34" s="402"/>
      <c r="BZ34" s="402"/>
      <c r="CA34" s="402"/>
      <c r="CB34" s="402"/>
      <c r="CC34" s="402"/>
      <c r="CD34" s="402"/>
      <c r="CE34" s="402"/>
      <c r="CF34" s="402"/>
      <c r="CG34" s="402"/>
      <c r="CH34" s="402"/>
      <c r="CI34" s="402"/>
      <c r="CJ34" s="402"/>
      <c r="CK34" s="402"/>
      <c r="CL34" s="402"/>
      <c r="CM34" s="402"/>
      <c r="CN34" s="402"/>
      <c r="CO34" s="402"/>
      <c r="CP34" s="402"/>
      <c r="CQ34" s="402"/>
      <c r="CR34" s="402"/>
      <c r="CS34" s="402"/>
      <c r="CT34" s="402"/>
    </row>
    <row r="35" spans="1:98" ht="16.05" customHeight="1" x14ac:dyDescent="0.3">
      <c r="A35" s="402"/>
      <c r="B35" s="402"/>
      <c r="C35" s="402"/>
      <c r="D35" s="402"/>
      <c r="E35" s="402"/>
      <c r="F35" s="402"/>
      <c r="G35" s="402"/>
      <c r="H35" s="402"/>
      <c r="I35" s="402"/>
      <c r="J35" s="402"/>
      <c r="K35" s="402"/>
      <c r="L35" s="402"/>
      <c r="M35" s="402"/>
      <c r="N35" s="402"/>
      <c r="O35" s="402"/>
      <c r="P35" s="402"/>
      <c r="Q35" s="402"/>
      <c r="R35" s="402"/>
      <c r="S35" s="402"/>
      <c r="T35" s="402"/>
      <c r="U35" s="402"/>
      <c r="V35" s="402"/>
      <c r="W35" s="402"/>
      <c r="X35" s="402"/>
      <c r="Y35" s="402"/>
      <c r="Z35" s="402"/>
      <c r="AA35" s="402"/>
      <c r="AB35" s="402"/>
      <c r="AC35" s="402"/>
      <c r="AD35" s="402"/>
      <c r="AE35" s="402"/>
      <c r="AF35" s="402"/>
      <c r="AG35" s="402"/>
      <c r="AH35" s="402"/>
      <c r="AI35" s="402"/>
      <c r="AJ35" s="402"/>
      <c r="AK35" s="402"/>
      <c r="AL35" s="402"/>
      <c r="AM35" s="402"/>
      <c r="AN35" s="402"/>
      <c r="AO35" s="402"/>
      <c r="AP35" s="402"/>
      <c r="AQ35" s="402"/>
      <c r="AR35" s="402"/>
      <c r="AS35" s="402"/>
      <c r="AT35" s="402"/>
      <c r="AU35" s="402"/>
      <c r="AV35" s="402"/>
      <c r="AW35" s="402"/>
      <c r="AX35" s="402"/>
      <c r="AY35" s="402"/>
      <c r="AZ35" s="402"/>
      <c r="BA35" s="402"/>
      <c r="BB35" s="402"/>
      <c r="BC35" s="402"/>
      <c r="BD35" s="402"/>
      <c r="BE35" s="402"/>
      <c r="BF35" s="402"/>
      <c r="BG35" s="402"/>
      <c r="BH35" s="402"/>
      <c r="BI35" s="402"/>
      <c r="BJ35" s="402"/>
      <c r="BK35" s="402"/>
      <c r="BL35" s="402"/>
      <c r="BM35" s="402"/>
      <c r="BN35" s="402"/>
      <c r="BO35" s="402"/>
      <c r="BP35" s="402"/>
      <c r="BQ35" s="402"/>
      <c r="BR35" s="402"/>
      <c r="BS35" s="402"/>
      <c r="BT35" s="402"/>
      <c r="BU35" s="402"/>
      <c r="BV35" s="402"/>
      <c r="BW35" s="402"/>
      <c r="BX35" s="402"/>
      <c r="BY35" s="402"/>
      <c r="BZ35" s="402"/>
      <c r="CA35" s="402"/>
      <c r="CB35" s="402"/>
      <c r="CC35" s="402"/>
      <c r="CD35" s="402"/>
      <c r="CE35" s="402"/>
      <c r="CF35" s="402"/>
      <c r="CG35" s="402"/>
      <c r="CH35" s="402"/>
      <c r="CI35" s="402"/>
      <c r="CJ35" s="402"/>
      <c r="CK35" s="402"/>
      <c r="CL35" s="402"/>
      <c r="CM35" s="402"/>
      <c r="CN35" s="402"/>
      <c r="CO35" s="402"/>
      <c r="CP35" s="402"/>
      <c r="CQ35" s="402"/>
      <c r="CR35" s="402"/>
      <c r="CS35" s="402"/>
      <c r="CT35" s="402"/>
    </row>
    <row r="36" spans="1:98" ht="16.05" customHeight="1" x14ac:dyDescent="0.3">
      <c r="A36" s="402"/>
      <c r="B36" s="402"/>
      <c r="C36" s="402"/>
      <c r="D36" s="402"/>
      <c r="E36" s="402"/>
      <c r="F36" s="402"/>
      <c r="G36" s="402"/>
      <c r="H36" s="402"/>
      <c r="I36" s="402"/>
      <c r="J36" s="402"/>
      <c r="K36" s="402"/>
      <c r="L36" s="402"/>
      <c r="M36" s="402"/>
      <c r="N36" s="402"/>
      <c r="O36" s="402"/>
      <c r="P36" s="402"/>
      <c r="Q36" s="402"/>
      <c r="R36" s="402"/>
      <c r="S36" s="402"/>
      <c r="T36" s="402"/>
      <c r="U36" s="402"/>
      <c r="V36" s="402"/>
      <c r="W36" s="402"/>
      <c r="X36" s="402"/>
      <c r="Y36" s="402"/>
      <c r="Z36" s="402"/>
      <c r="AA36" s="402"/>
      <c r="AB36" s="402"/>
      <c r="AC36" s="402"/>
      <c r="AD36" s="402"/>
      <c r="AE36" s="402"/>
      <c r="AF36" s="402"/>
      <c r="AG36" s="402"/>
      <c r="AH36" s="402"/>
      <c r="AI36" s="402"/>
      <c r="AJ36" s="402"/>
      <c r="AK36" s="402"/>
      <c r="AL36" s="402"/>
      <c r="AM36" s="402"/>
      <c r="AN36" s="402"/>
      <c r="AO36" s="402"/>
      <c r="AP36" s="402"/>
      <c r="AQ36" s="402"/>
      <c r="AR36" s="402"/>
      <c r="AS36" s="402"/>
      <c r="AT36" s="402"/>
      <c r="AU36" s="402"/>
      <c r="AV36" s="402"/>
      <c r="AW36" s="402"/>
      <c r="AX36" s="402"/>
      <c r="AY36" s="402"/>
      <c r="AZ36" s="402"/>
      <c r="BA36" s="402"/>
      <c r="BB36" s="402"/>
      <c r="BC36" s="402"/>
      <c r="BD36" s="402"/>
      <c r="BE36" s="402"/>
      <c r="BF36" s="402"/>
      <c r="BG36" s="402"/>
      <c r="BH36" s="402"/>
      <c r="BI36" s="402"/>
      <c r="BJ36" s="402"/>
      <c r="BK36" s="402"/>
      <c r="BL36" s="402"/>
      <c r="BM36" s="402"/>
      <c r="BN36" s="402"/>
      <c r="BO36" s="402"/>
      <c r="BP36" s="402"/>
      <c r="BQ36" s="402"/>
      <c r="BR36" s="402"/>
      <c r="BS36" s="402"/>
      <c r="BT36" s="402"/>
      <c r="BU36" s="402"/>
      <c r="BV36" s="402"/>
      <c r="BW36" s="402"/>
      <c r="BX36" s="402"/>
      <c r="BY36" s="402"/>
      <c r="BZ36" s="402"/>
      <c r="CA36" s="402"/>
      <c r="CB36" s="402"/>
      <c r="CC36" s="402"/>
      <c r="CD36" s="402"/>
      <c r="CE36" s="402"/>
      <c r="CF36" s="402"/>
      <c r="CG36" s="402"/>
      <c r="CH36" s="402"/>
      <c r="CI36" s="402"/>
      <c r="CJ36" s="402"/>
      <c r="CK36" s="402"/>
      <c r="CL36" s="402"/>
      <c r="CM36" s="402"/>
      <c r="CN36" s="402"/>
      <c r="CO36" s="402"/>
      <c r="CP36" s="402"/>
      <c r="CQ36" s="402"/>
      <c r="CR36" s="402"/>
      <c r="CS36" s="402"/>
      <c r="CT36" s="402"/>
    </row>
    <row r="37" spans="1:98" ht="16.05" customHeight="1" x14ac:dyDescent="0.3">
      <c r="A37" s="402"/>
      <c r="B37" s="402"/>
      <c r="C37" s="402"/>
      <c r="D37" s="402"/>
      <c r="E37" s="402"/>
      <c r="F37" s="402"/>
      <c r="G37" s="402"/>
      <c r="H37" s="402"/>
      <c r="I37" s="402"/>
      <c r="J37" s="402"/>
      <c r="K37" s="402"/>
      <c r="L37" s="402"/>
      <c r="M37" s="402"/>
      <c r="N37" s="402"/>
      <c r="O37" s="402"/>
      <c r="P37" s="402"/>
      <c r="Q37" s="402"/>
      <c r="R37" s="402"/>
      <c r="S37" s="402"/>
      <c r="T37" s="402"/>
      <c r="U37" s="402"/>
      <c r="V37" s="402"/>
      <c r="W37" s="402"/>
      <c r="X37" s="402"/>
      <c r="Y37" s="402"/>
      <c r="Z37" s="402"/>
      <c r="AA37" s="402"/>
      <c r="AB37" s="402"/>
      <c r="AC37" s="402"/>
      <c r="AD37" s="402"/>
      <c r="AE37" s="402"/>
      <c r="AF37" s="402"/>
      <c r="AG37" s="402"/>
      <c r="AH37" s="402"/>
      <c r="AI37" s="402"/>
      <c r="AJ37" s="402"/>
      <c r="AK37" s="402"/>
      <c r="AL37" s="402"/>
      <c r="AM37" s="402"/>
      <c r="AN37" s="402"/>
      <c r="AO37" s="402"/>
      <c r="AP37" s="402"/>
      <c r="AQ37" s="402"/>
      <c r="AR37" s="402"/>
      <c r="AS37" s="402"/>
      <c r="AT37" s="402"/>
      <c r="AU37" s="402"/>
      <c r="AV37" s="402"/>
      <c r="AW37" s="402"/>
      <c r="AX37" s="402"/>
      <c r="AY37" s="402"/>
      <c r="AZ37" s="402"/>
      <c r="BA37" s="402"/>
      <c r="BB37" s="402"/>
      <c r="BC37" s="402"/>
      <c r="BD37" s="402"/>
      <c r="BE37" s="402"/>
      <c r="BF37" s="402"/>
      <c r="BG37" s="402"/>
      <c r="BH37" s="402"/>
      <c r="BI37" s="402"/>
      <c r="BJ37" s="402"/>
      <c r="BK37" s="402"/>
      <c r="BL37" s="402"/>
      <c r="BM37" s="402"/>
      <c r="BN37" s="402"/>
      <c r="BO37" s="402"/>
      <c r="BP37" s="402"/>
      <c r="BQ37" s="402"/>
      <c r="BR37" s="402"/>
      <c r="BS37" s="402"/>
      <c r="BT37" s="402"/>
      <c r="BU37" s="402"/>
      <c r="BV37" s="402"/>
      <c r="BW37" s="402"/>
      <c r="BX37" s="402"/>
      <c r="BY37" s="402"/>
      <c r="BZ37" s="402"/>
      <c r="CA37" s="402"/>
      <c r="CB37" s="402"/>
      <c r="CC37" s="402"/>
      <c r="CD37" s="402"/>
      <c r="CE37" s="402"/>
      <c r="CF37" s="402"/>
      <c r="CG37" s="402"/>
      <c r="CH37" s="402"/>
      <c r="CI37" s="402"/>
      <c r="CJ37" s="402"/>
      <c r="CK37" s="402"/>
      <c r="CL37" s="402"/>
      <c r="CM37" s="402"/>
      <c r="CN37" s="402"/>
      <c r="CO37" s="402"/>
      <c r="CP37" s="402"/>
      <c r="CQ37" s="402"/>
      <c r="CR37" s="402"/>
      <c r="CS37" s="402"/>
      <c r="CT37" s="402"/>
    </row>
    <row r="38" spans="1:98" ht="16.05" customHeight="1" x14ac:dyDescent="0.3">
      <c r="A38" s="402"/>
      <c r="B38" s="402"/>
      <c r="C38" s="402"/>
      <c r="D38" s="402"/>
      <c r="E38" s="402"/>
      <c r="F38" s="402"/>
      <c r="G38" s="402"/>
      <c r="H38" s="402"/>
      <c r="I38" s="402"/>
      <c r="J38" s="402"/>
      <c r="K38" s="402"/>
      <c r="L38" s="402"/>
      <c r="M38" s="402"/>
      <c r="N38" s="402"/>
      <c r="O38" s="402"/>
      <c r="P38" s="402"/>
      <c r="Q38" s="402"/>
      <c r="R38" s="402"/>
      <c r="S38" s="402"/>
      <c r="T38" s="402"/>
      <c r="U38" s="402"/>
      <c r="V38" s="402"/>
      <c r="W38" s="402"/>
      <c r="X38" s="402"/>
      <c r="Y38" s="402"/>
      <c r="Z38" s="402"/>
      <c r="AA38" s="402"/>
      <c r="AB38" s="402"/>
      <c r="AC38" s="402"/>
      <c r="AD38" s="402"/>
      <c r="AE38" s="402"/>
      <c r="AF38" s="402"/>
      <c r="AG38" s="402"/>
      <c r="AH38" s="402"/>
      <c r="AI38" s="402"/>
      <c r="AJ38" s="402"/>
      <c r="AK38" s="402"/>
      <c r="AL38" s="402"/>
      <c r="AM38" s="402"/>
      <c r="AN38" s="402"/>
      <c r="AO38" s="402"/>
      <c r="AP38" s="402"/>
      <c r="AQ38" s="402"/>
      <c r="AR38" s="402"/>
      <c r="AS38" s="402"/>
      <c r="AT38" s="402"/>
      <c r="AU38" s="402"/>
      <c r="AV38" s="402"/>
      <c r="AW38" s="402"/>
      <c r="AX38" s="402"/>
      <c r="AY38" s="402"/>
      <c r="AZ38" s="402"/>
      <c r="BA38" s="402"/>
      <c r="BB38" s="402"/>
      <c r="BC38" s="402"/>
      <c r="BD38" s="402"/>
      <c r="BE38" s="402"/>
      <c r="BF38" s="402"/>
      <c r="BG38" s="402"/>
      <c r="BH38" s="402"/>
      <c r="BI38" s="402"/>
      <c r="BJ38" s="402"/>
      <c r="BK38" s="402"/>
      <c r="BL38" s="402"/>
      <c r="BM38" s="402"/>
      <c r="BN38" s="402"/>
      <c r="BO38" s="402"/>
      <c r="BP38" s="402"/>
      <c r="BQ38" s="402"/>
      <c r="BR38" s="402"/>
      <c r="BS38" s="402"/>
      <c r="BT38" s="402"/>
      <c r="BU38" s="402"/>
      <c r="BV38" s="402"/>
      <c r="BW38" s="402"/>
      <c r="BX38" s="402"/>
      <c r="BY38" s="402"/>
      <c r="BZ38" s="402"/>
      <c r="CA38" s="402"/>
      <c r="CB38" s="402"/>
      <c r="CC38" s="402"/>
      <c r="CD38" s="402"/>
      <c r="CE38" s="402"/>
      <c r="CF38" s="402"/>
      <c r="CG38" s="402"/>
      <c r="CH38" s="402"/>
      <c r="CI38" s="402"/>
      <c r="CJ38" s="402"/>
      <c r="CK38" s="402"/>
      <c r="CL38" s="402"/>
      <c r="CM38" s="402"/>
      <c r="CN38" s="402"/>
      <c r="CO38" s="402"/>
      <c r="CP38" s="402"/>
      <c r="CQ38" s="402"/>
      <c r="CR38" s="402"/>
      <c r="CS38" s="402"/>
      <c r="CT38" s="402"/>
    </row>
    <row r="39" spans="1:98" ht="16.05" customHeight="1" x14ac:dyDescent="0.3">
      <c r="A39" s="402"/>
      <c r="B39" s="402"/>
      <c r="C39" s="402"/>
      <c r="D39" s="402"/>
      <c r="E39" s="402"/>
      <c r="F39" s="402"/>
      <c r="G39" s="402"/>
      <c r="H39" s="402"/>
      <c r="I39" s="402"/>
      <c r="J39" s="402"/>
      <c r="K39" s="402"/>
      <c r="L39" s="402"/>
      <c r="M39" s="402"/>
      <c r="N39" s="402"/>
      <c r="O39" s="402"/>
      <c r="P39" s="402"/>
      <c r="Q39" s="402"/>
      <c r="R39" s="402"/>
      <c r="S39" s="402"/>
      <c r="T39" s="402"/>
      <c r="U39" s="402"/>
      <c r="V39" s="402"/>
      <c r="W39" s="402"/>
      <c r="X39" s="402"/>
      <c r="Y39" s="402"/>
      <c r="Z39" s="402"/>
      <c r="AA39" s="402"/>
      <c r="AB39" s="402"/>
      <c r="AC39" s="402"/>
      <c r="AD39" s="402"/>
      <c r="AE39" s="402"/>
      <c r="AF39" s="402"/>
      <c r="AG39" s="402"/>
      <c r="AH39" s="402"/>
      <c r="AI39" s="402"/>
      <c r="AJ39" s="402"/>
      <c r="AK39" s="402"/>
      <c r="AL39" s="402"/>
      <c r="AM39" s="402"/>
      <c r="AN39" s="402"/>
      <c r="AO39" s="402"/>
      <c r="AP39" s="402"/>
      <c r="AQ39" s="402"/>
      <c r="AR39" s="402"/>
      <c r="AS39" s="402"/>
      <c r="AT39" s="402"/>
      <c r="AU39" s="402"/>
      <c r="AV39" s="402"/>
      <c r="AW39" s="402"/>
      <c r="AX39" s="402"/>
      <c r="AY39" s="402"/>
      <c r="AZ39" s="402"/>
      <c r="BA39" s="402"/>
      <c r="BB39" s="402"/>
      <c r="BC39" s="402"/>
      <c r="BD39" s="402"/>
      <c r="BE39" s="402"/>
      <c r="BF39" s="402"/>
      <c r="BG39" s="402"/>
      <c r="BH39" s="402"/>
      <c r="BI39" s="402"/>
      <c r="BJ39" s="402"/>
      <c r="BK39" s="402"/>
      <c r="BL39" s="402"/>
      <c r="BM39" s="402"/>
      <c r="BN39" s="402"/>
      <c r="BO39" s="402"/>
      <c r="BP39" s="402"/>
      <c r="BQ39" s="402"/>
      <c r="BR39" s="402"/>
      <c r="BS39" s="402"/>
      <c r="BT39" s="402"/>
      <c r="BU39" s="402"/>
      <c r="BV39" s="402"/>
      <c r="BW39" s="402"/>
      <c r="BX39" s="402"/>
      <c r="BY39" s="402"/>
      <c r="BZ39" s="402"/>
      <c r="CA39" s="402"/>
      <c r="CB39" s="402"/>
      <c r="CC39" s="402"/>
      <c r="CD39" s="402"/>
      <c r="CE39" s="402"/>
      <c r="CF39" s="402"/>
      <c r="CG39" s="402"/>
      <c r="CH39" s="402"/>
      <c r="CI39" s="402"/>
      <c r="CJ39" s="402"/>
      <c r="CK39" s="402"/>
      <c r="CL39" s="402"/>
      <c r="CM39" s="402"/>
      <c r="CN39" s="402"/>
      <c r="CO39" s="402"/>
      <c r="CP39" s="402"/>
      <c r="CQ39" s="402"/>
      <c r="CR39" s="402"/>
      <c r="CS39" s="402"/>
      <c r="CT39" s="402"/>
    </row>
    <row r="40" spans="1:98" ht="16.05" customHeight="1" x14ac:dyDescent="0.3">
      <c r="A40" s="402"/>
      <c r="B40" s="402"/>
      <c r="C40" s="402"/>
      <c r="D40" s="402"/>
      <c r="E40" s="402"/>
      <c r="F40" s="402"/>
      <c r="G40" s="402"/>
      <c r="H40" s="402"/>
      <c r="I40" s="402"/>
      <c r="J40" s="402"/>
      <c r="K40" s="402"/>
      <c r="L40" s="402"/>
      <c r="M40" s="402"/>
      <c r="N40" s="402"/>
      <c r="O40" s="402"/>
      <c r="P40" s="402"/>
      <c r="Q40" s="402"/>
      <c r="R40" s="402"/>
      <c r="S40" s="402"/>
      <c r="T40" s="402"/>
      <c r="U40" s="402"/>
      <c r="V40" s="402"/>
      <c r="W40" s="402"/>
      <c r="X40" s="402"/>
      <c r="Y40" s="402"/>
      <c r="Z40" s="402"/>
      <c r="AA40" s="402"/>
      <c r="AB40" s="402"/>
      <c r="AC40" s="402"/>
      <c r="AD40" s="402"/>
      <c r="AE40" s="402"/>
      <c r="AF40" s="402"/>
      <c r="AG40" s="402"/>
      <c r="AH40" s="402"/>
      <c r="AI40" s="402"/>
      <c r="AJ40" s="402"/>
      <c r="AK40" s="402"/>
      <c r="AL40" s="402"/>
      <c r="AM40" s="402"/>
      <c r="AN40" s="402"/>
      <c r="AO40" s="402"/>
      <c r="AP40" s="402"/>
      <c r="AQ40" s="402"/>
      <c r="AR40" s="402"/>
      <c r="AS40" s="402"/>
      <c r="AT40" s="402"/>
      <c r="AU40" s="402"/>
      <c r="AV40" s="402"/>
      <c r="AW40" s="402"/>
      <c r="AX40" s="402"/>
      <c r="AY40" s="402"/>
      <c r="AZ40" s="402"/>
      <c r="BA40" s="402"/>
      <c r="BB40" s="402"/>
      <c r="BC40" s="402"/>
      <c r="BD40" s="402"/>
      <c r="BE40" s="402"/>
      <c r="BF40" s="402"/>
      <c r="BG40" s="402"/>
      <c r="BH40" s="402"/>
      <c r="BI40" s="402"/>
      <c r="BJ40" s="402"/>
      <c r="BK40" s="402"/>
      <c r="BL40" s="402"/>
      <c r="BM40" s="402"/>
      <c r="BN40" s="402"/>
      <c r="BO40" s="402"/>
      <c r="BP40" s="402"/>
      <c r="BQ40" s="402"/>
      <c r="BR40" s="402"/>
      <c r="BS40" s="402"/>
      <c r="BT40" s="402"/>
      <c r="BU40" s="402"/>
      <c r="BV40" s="402"/>
      <c r="BW40" s="402"/>
      <c r="BX40" s="402"/>
      <c r="BY40" s="402"/>
      <c r="BZ40" s="402"/>
      <c r="CA40" s="402"/>
      <c r="CB40" s="402"/>
      <c r="CC40" s="402"/>
      <c r="CD40" s="402"/>
      <c r="CE40" s="402"/>
      <c r="CF40" s="402"/>
      <c r="CG40" s="402"/>
      <c r="CH40" s="402"/>
      <c r="CI40" s="402"/>
      <c r="CJ40" s="402"/>
      <c r="CK40" s="402"/>
      <c r="CL40" s="402"/>
      <c r="CM40" s="402"/>
      <c r="CN40" s="402"/>
      <c r="CO40" s="402"/>
      <c r="CP40" s="402"/>
      <c r="CQ40" s="402"/>
      <c r="CR40" s="402"/>
      <c r="CS40" s="402"/>
      <c r="CT40" s="402"/>
    </row>
    <row r="41" spans="1:98" ht="16.05" customHeight="1" x14ac:dyDescent="0.3">
      <c r="A41" s="402"/>
      <c r="B41" s="402"/>
      <c r="C41" s="402"/>
      <c r="D41" s="402"/>
      <c r="E41" s="402"/>
      <c r="F41" s="402"/>
      <c r="G41" s="402"/>
      <c r="H41" s="402"/>
      <c r="I41" s="402"/>
      <c r="J41" s="402"/>
      <c r="K41" s="402"/>
      <c r="L41" s="402"/>
      <c r="M41" s="402"/>
      <c r="N41" s="402"/>
      <c r="O41" s="402"/>
      <c r="P41" s="402"/>
      <c r="Q41" s="402"/>
      <c r="R41" s="402"/>
      <c r="S41" s="402"/>
      <c r="T41" s="402"/>
      <c r="U41" s="402"/>
      <c r="V41" s="402"/>
      <c r="W41" s="402"/>
      <c r="X41" s="402"/>
      <c r="Y41" s="402"/>
      <c r="Z41" s="402"/>
      <c r="AA41" s="402"/>
      <c r="AB41" s="402"/>
      <c r="AC41" s="402"/>
      <c r="AD41" s="402"/>
      <c r="AE41" s="402"/>
      <c r="AF41" s="402"/>
      <c r="AG41" s="402"/>
      <c r="AH41" s="402"/>
      <c r="AI41" s="402"/>
      <c r="AJ41" s="402"/>
      <c r="AK41" s="402"/>
      <c r="AL41" s="402"/>
      <c r="AM41" s="402"/>
      <c r="AN41" s="402"/>
      <c r="AO41" s="402"/>
      <c r="AP41" s="402"/>
      <c r="AQ41" s="402"/>
      <c r="AR41" s="402"/>
      <c r="AS41" s="402"/>
      <c r="AT41" s="402"/>
      <c r="AU41" s="402"/>
      <c r="AV41" s="402"/>
      <c r="AW41" s="402"/>
      <c r="AX41" s="402"/>
      <c r="AY41" s="402"/>
      <c r="AZ41" s="402"/>
      <c r="BA41" s="402"/>
      <c r="BB41" s="402"/>
      <c r="BC41" s="402"/>
      <c r="BD41" s="402"/>
      <c r="BE41" s="402"/>
      <c r="BF41" s="402"/>
      <c r="BG41" s="402"/>
      <c r="BH41" s="402"/>
      <c r="BI41" s="402"/>
      <c r="BJ41" s="402"/>
      <c r="BK41" s="402"/>
      <c r="BL41" s="402"/>
      <c r="BM41" s="402"/>
      <c r="BN41" s="402"/>
      <c r="BO41" s="402"/>
      <c r="BP41" s="402"/>
      <c r="BQ41" s="402"/>
      <c r="BR41" s="402"/>
      <c r="BS41" s="402"/>
      <c r="BT41" s="402"/>
      <c r="BU41" s="402"/>
      <c r="BV41" s="402"/>
      <c r="BW41" s="402"/>
      <c r="BX41" s="402"/>
      <c r="BY41" s="402"/>
      <c r="BZ41" s="402"/>
      <c r="CA41" s="402"/>
      <c r="CB41" s="402"/>
      <c r="CC41" s="402"/>
      <c r="CD41" s="402"/>
      <c r="CE41" s="402"/>
      <c r="CF41" s="402"/>
      <c r="CG41" s="402"/>
      <c r="CH41" s="402"/>
      <c r="CI41" s="402"/>
      <c r="CJ41" s="402"/>
      <c r="CK41" s="402"/>
      <c r="CL41" s="402"/>
      <c r="CM41" s="402"/>
      <c r="CN41" s="402"/>
      <c r="CO41" s="402"/>
      <c r="CP41" s="402"/>
      <c r="CQ41" s="402"/>
      <c r="CR41" s="402"/>
      <c r="CS41" s="402"/>
      <c r="CT41" s="402"/>
    </row>
    <row r="42" spans="1:98" ht="16.05" customHeight="1" x14ac:dyDescent="0.3">
      <c r="A42" s="402"/>
      <c r="B42" s="402"/>
      <c r="C42" s="402"/>
      <c r="D42" s="402"/>
      <c r="E42" s="402"/>
      <c r="F42" s="402"/>
      <c r="G42" s="402"/>
      <c r="H42" s="402"/>
      <c r="I42" s="402"/>
      <c r="J42" s="402"/>
      <c r="K42" s="402"/>
      <c r="L42" s="402"/>
      <c r="M42" s="402"/>
      <c r="N42" s="402"/>
      <c r="O42" s="402"/>
      <c r="P42" s="402"/>
      <c r="Q42" s="402"/>
      <c r="R42" s="402"/>
      <c r="S42" s="402"/>
      <c r="T42" s="402"/>
      <c r="U42" s="402"/>
      <c r="V42" s="402"/>
      <c r="W42" s="402"/>
      <c r="X42" s="402"/>
      <c r="Y42" s="402"/>
      <c r="Z42" s="402"/>
      <c r="AA42" s="402"/>
      <c r="AB42" s="402"/>
      <c r="AC42" s="402"/>
      <c r="AD42" s="402"/>
      <c r="AE42" s="402"/>
      <c r="AF42" s="402"/>
      <c r="AG42" s="402"/>
      <c r="AH42" s="402"/>
      <c r="AI42" s="402"/>
      <c r="AJ42" s="402"/>
      <c r="AK42" s="402"/>
      <c r="AL42" s="402"/>
      <c r="AM42" s="402"/>
      <c r="AN42" s="402"/>
      <c r="AO42" s="402"/>
      <c r="AP42" s="402"/>
      <c r="AQ42" s="402"/>
      <c r="AR42" s="402"/>
      <c r="AS42" s="402"/>
      <c r="AT42" s="402"/>
      <c r="AU42" s="402"/>
      <c r="AV42" s="402"/>
      <c r="AW42" s="402"/>
      <c r="AX42" s="402"/>
      <c r="AY42" s="402"/>
      <c r="AZ42" s="402"/>
      <c r="BA42" s="402"/>
      <c r="BB42" s="402"/>
      <c r="BC42" s="402"/>
      <c r="BD42" s="402"/>
      <c r="BE42" s="402"/>
      <c r="BF42" s="402"/>
      <c r="BG42" s="402"/>
      <c r="BH42" s="402"/>
      <c r="BI42" s="402"/>
      <c r="BJ42" s="402"/>
      <c r="BK42" s="402"/>
      <c r="BL42" s="402"/>
      <c r="BM42" s="402"/>
      <c r="BN42" s="402"/>
      <c r="BO42" s="402"/>
      <c r="BP42" s="402"/>
      <c r="BQ42" s="402"/>
      <c r="BR42" s="402"/>
      <c r="BS42" s="402"/>
      <c r="BT42" s="402"/>
      <c r="BU42" s="402"/>
      <c r="BV42" s="402"/>
      <c r="BW42" s="402"/>
      <c r="BX42" s="402"/>
      <c r="BY42" s="402"/>
      <c r="BZ42" s="402"/>
      <c r="CA42" s="402"/>
      <c r="CB42" s="402"/>
      <c r="CC42" s="402"/>
      <c r="CD42" s="402"/>
      <c r="CE42" s="402"/>
      <c r="CF42" s="402"/>
      <c r="CG42" s="402"/>
      <c r="CH42" s="402"/>
      <c r="CI42" s="402"/>
      <c r="CJ42" s="402"/>
      <c r="CK42" s="402"/>
      <c r="CL42" s="402"/>
      <c r="CM42" s="402"/>
      <c r="CN42" s="402"/>
      <c r="CO42" s="402"/>
      <c r="CP42" s="402"/>
      <c r="CQ42" s="402"/>
      <c r="CR42" s="402"/>
      <c r="CS42" s="402"/>
      <c r="CT42" s="402"/>
    </row>
    <row r="43" spans="1:98" ht="16.05" customHeight="1" x14ac:dyDescent="0.3">
      <c r="A43" s="402"/>
      <c r="B43" s="402"/>
      <c r="C43" s="402"/>
      <c r="D43" s="402"/>
      <c r="E43" s="402"/>
      <c r="F43" s="402"/>
      <c r="G43" s="402"/>
      <c r="H43" s="402"/>
      <c r="I43" s="402"/>
      <c r="J43" s="402"/>
      <c r="K43" s="402"/>
      <c r="L43" s="402"/>
      <c r="M43" s="402"/>
      <c r="N43" s="402"/>
      <c r="O43" s="402"/>
      <c r="P43" s="402"/>
      <c r="Q43" s="402"/>
      <c r="R43" s="402"/>
      <c r="S43" s="402"/>
      <c r="T43" s="402"/>
      <c r="U43" s="402"/>
      <c r="V43" s="402"/>
      <c r="W43" s="402"/>
      <c r="X43" s="402"/>
      <c r="Y43" s="402"/>
      <c r="Z43" s="402"/>
      <c r="AA43" s="402"/>
      <c r="AB43" s="402"/>
      <c r="AC43" s="402"/>
      <c r="AD43" s="402"/>
      <c r="AE43" s="402"/>
      <c r="AF43" s="402"/>
      <c r="AG43" s="402"/>
      <c r="AH43" s="402"/>
      <c r="AI43" s="402"/>
      <c r="AJ43" s="402"/>
      <c r="AK43" s="402"/>
      <c r="AL43" s="402"/>
      <c r="AM43" s="402"/>
      <c r="AN43" s="402"/>
      <c r="AO43" s="402"/>
      <c r="AP43" s="402"/>
      <c r="AQ43" s="402"/>
      <c r="AR43" s="402"/>
      <c r="AS43" s="402"/>
      <c r="AT43" s="402"/>
      <c r="AU43" s="402"/>
      <c r="AV43" s="402"/>
      <c r="AW43" s="402"/>
      <c r="AX43" s="402"/>
      <c r="AY43" s="402"/>
      <c r="AZ43" s="402"/>
      <c r="BA43" s="402"/>
      <c r="BB43" s="402"/>
      <c r="BC43" s="402"/>
      <c r="BD43" s="402"/>
      <c r="BE43" s="402"/>
      <c r="BF43" s="402"/>
      <c r="BG43" s="402"/>
      <c r="BH43" s="402"/>
      <c r="BI43" s="402"/>
      <c r="BJ43" s="402"/>
      <c r="BK43" s="402"/>
      <c r="BL43" s="402"/>
      <c r="BM43" s="402"/>
      <c r="BN43" s="402"/>
      <c r="BO43" s="402"/>
      <c r="BP43" s="402"/>
      <c r="BQ43" s="402"/>
      <c r="BR43" s="402"/>
      <c r="BS43" s="402"/>
      <c r="BT43" s="402"/>
      <c r="BU43" s="402"/>
      <c r="BV43" s="402"/>
      <c r="BW43" s="402"/>
      <c r="BX43" s="402"/>
      <c r="BY43" s="402"/>
      <c r="BZ43" s="402"/>
      <c r="CA43" s="402"/>
      <c r="CB43" s="402"/>
      <c r="CC43" s="402"/>
      <c r="CD43" s="402"/>
      <c r="CE43" s="402"/>
      <c r="CF43" s="402"/>
      <c r="CG43" s="402"/>
      <c r="CH43" s="402"/>
      <c r="CI43" s="402"/>
      <c r="CJ43" s="402"/>
      <c r="CK43" s="402"/>
      <c r="CL43" s="402"/>
      <c r="CM43" s="402"/>
      <c r="CN43" s="402"/>
      <c r="CO43" s="402"/>
      <c r="CP43" s="402"/>
      <c r="CQ43" s="402"/>
      <c r="CR43" s="402"/>
      <c r="CS43" s="402"/>
      <c r="CT43" s="402"/>
    </row>
    <row r="44" spans="1:98" ht="16.05" customHeight="1" x14ac:dyDescent="0.3">
      <c r="A44" s="402"/>
      <c r="B44" s="402"/>
      <c r="C44" s="402"/>
      <c r="D44" s="402"/>
      <c r="E44" s="402"/>
      <c r="F44" s="402"/>
      <c r="G44" s="402"/>
      <c r="H44" s="402"/>
      <c r="I44" s="402"/>
      <c r="J44" s="402"/>
      <c r="K44" s="402"/>
      <c r="L44" s="402"/>
      <c r="M44" s="402"/>
      <c r="N44" s="402"/>
      <c r="O44" s="402"/>
      <c r="P44" s="402"/>
      <c r="Q44" s="402"/>
      <c r="R44" s="402"/>
      <c r="S44" s="402"/>
      <c r="T44" s="402"/>
      <c r="U44" s="402"/>
      <c r="V44" s="402"/>
      <c r="W44" s="402"/>
      <c r="X44" s="402"/>
      <c r="Y44" s="402"/>
      <c r="Z44" s="402"/>
      <c r="AA44" s="402"/>
      <c r="AB44" s="402"/>
      <c r="AC44" s="402"/>
      <c r="AD44" s="402"/>
      <c r="AE44" s="402"/>
      <c r="AF44" s="402"/>
      <c r="AG44" s="402"/>
      <c r="AH44" s="402"/>
      <c r="AI44" s="402"/>
      <c r="AJ44" s="402"/>
      <c r="AK44" s="402"/>
      <c r="AL44" s="402"/>
      <c r="AM44" s="402"/>
      <c r="AN44" s="402"/>
      <c r="AO44" s="402"/>
      <c r="AP44" s="402"/>
      <c r="AQ44" s="402"/>
      <c r="AR44" s="402"/>
      <c r="AS44" s="402"/>
      <c r="AT44" s="402"/>
      <c r="AU44" s="402"/>
      <c r="AV44" s="402"/>
      <c r="AW44" s="402"/>
      <c r="AX44" s="402"/>
      <c r="AY44" s="402"/>
      <c r="AZ44" s="402"/>
      <c r="BA44" s="402"/>
      <c r="BB44" s="402"/>
      <c r="BC44" s="402"/>
      <c r="BD44" s="402"/>
      <c r="BE44" s="402"/>
      <c r="BF44" s="402"/>
      <c r="BG44" s="402"/>
      <c r="BH44" s="402"/>
      <c r="BI44" s="402"/>
      <c r="BJ44" s="402"/>
      <c r="BK44" s="402"/>
      <c r="BL44" s="402"/>
      <c r="BM44" s="402"/>
      <c r="BN44" s="402"/>
      <c r="BO44" s="402"/>
      <c r="BP44" s="402"/>
      <c r="BQ44" s="402"/>
      <c r="BR44" s="402"/>
      <c r="BS44" s="402"/>
      <c r="BT44" s="402"/>
      <c r="BU44" s="402"/>
      <c r="BV44" s="402"/>
      <c r="BW44" s="402"/>
      <c r="BX44" s="402"/>
      <c r="BY44" s="402"/>
      <c r="BZ44" s="402"/>
      <c r="CA44" s="402"/>
      <c r="CB44" s="402"/>
      <c r="CC44" s="402"/>
      <c r="CD44" s="402"/>
      <c r="CE44" s="402"/>
      <c r="CF44" s="402"/>
      <c r="CG44" s="402"/>
      <c r="CH44" s="402"/>
      <c r="CI44" s="402"/>
      <c r="CJ44" s="402"/>
      <c r="CK44" s="402"/>
      <c r="CL44" s="402"/>
      <c r="CM44" s="402"/>
      <c r="CN44" s="402"/>
      <c r="CO44" s="402"/>
      <c r="CP44" s="402"/>
      <c r="CQ44" s="402"/>
      <c r="CR44" s="402"/>
      <c r="CS44" s="402"/>
      <c r="CT44" s="402"/>
    </row>
    <row r="45" spans="1:98" ht="16.05" customHeight="1" x14ac:dyDescent="0.3">
      <c r="A45" s="402"/>
      <c r="B45" s="402"/>
      <c r="C45" s="402"/>
      <c r="D45" s="402"/>
      <c r="E45" s="402"/>
      <c r="F45" s="402"/>
      <c r="G45" s="402"/>
      <c r="H45" s="402"/>
      <c r="I45" s="402"/>
      <c r="J45" s="402"/>
      <c r="K45" s="402"/>
      <c r="L45" s="402"/>
      <c r="M45" s="402"/>
      <c r="N45" s="402"/>
      <c r="O45" s="402"/>
      <c r="P45" s="402"/>
      <c r="Q45" s="402"/>
      <c r="R45" s="402"/>
      <c r="S45" s="402"/>
      <c r="T45" s="402"/>
      <c r="U45" s="402"/>
      <c r="V45" s="402"/>
      <c r="W45" s="402"/>
      <c r="X45" s="402"/>
      <c r="Y45" s="402"/>
      <c r="Z45" s="402"/>
      <c r="AA45" s="402"/>
      <c r="AB45" s="402"/>
      <c r="AC45" s="402"/>
      <c r="AD45" s="402"/>
      <c r="AE45" s="402"/>
      <c r="AF45" s="402"/>
      <c r="AG45" s="402"/>
      <c r="AH45" s="402"/>
      <c r="AI45" s="402"/>
      <c r="AJ45" s="402"/>
      <c r="AK45" s="402"/>
      <c r="AL45" s="402"/>
      <c r="AM45" s="402"/>
      <c r="AN45" s="402"/>
      <c r="AO45" s="402"/>
      <c r="AP45" s="402"/>
      <c r="AQ45" s="402"/>
      <c r="AR45" s="402"/>
      <c r="AS45" s="402"/>
      <c r="AT45" s="402"/>
      <c r="AU45" s="402"/>
      <c r="AV45" s="402"/>
      <c r="AW45" s="402"/>
      <c r="AX45" s="402"/>
      <c r="AY45" s="402"/>
      <c r="AZ45" s="402"/>
      <c r="BA45" s="402"/>
      <c r="BB45" s="402"/>
      <c r="BC45" s="402"/>
      <c r="BD45" s="402"/>
      <c r="BE45" s="402"/>
      <c r="BF45" s="402"/>
      <c r="BG45" s="402"/>
      <c r="BH45" s="402"/>
      <c r="BI45" s="402"/>
      <c r="BJ45" s="402"/>
      <c r="BK45" s="402"/>
      <c r="BL45" s="402"/>
      <c r="BM45" s="402"/>
      <c r="BN45" s="402"/>
      <c r="BO45" s="402"/>
      <c r="BP45" s="402"/>
      <c r="BQ45" s="402"/>
      <c r="BR45" s="402"/>
      <c r="BS45" s="402"/>
      <c r="BT45" s="402"/>
      <c r="BU45" s="402"/>
      <c r="BV45" s="402"/>
      <c r="BW45" s="402"/>
      <c r="BX45" s="402"/>
      <c r="BY45" s="402"/>
      <c r="BZ45" s="402"/>
      <c r="CA45" s="402"/>
      <c r="CB45" s="402"/>
      <c r="CC45" s="402"/>
      <c r="CD45" s="402"/>
      <c r="CE45" s="402"/>
      <c r="CF45" s="402"/>
      <c r="CG45" s="402"/>
      <c r="CH45" s="402"/>
      <c r="CI45" s="402"/>
      <c r="CJ45" s="402"/>
      <c r="CK45" s="402"/>
      <c r="CL45" s="402"/>
      <c r="CM45" s="402"/>
      <c r="CN45" s="402"/>
      <c r="CO45" s="402"/>
      <c r="CP45" s="402"/>
      <c r="CQ45" s="402"/>
      <c r="CR45" s="402"/>
      <c r="CS45" s="402"/>
      <c r="CT45" s="402"/>
    </row>
    <row r="46" spans="1:98" ht="16.05" customHeight="1" x14ac:dyDescent="0.3">
      <c r="A46" s="402"/>
      <c r="B46" s="402"/>
      <c r="C46" s="402"/>
      <c r="D46" s="402"/>
      <c r="E46" s="402"/>
      <c r="F46" s="402"/>
      <c r="G46" s="402"/>
      <c r="H46" s="402"/>
      <c r="I46" s="402"/>
      <c r="J46" s="402"/>
      <c r="K46" s="402"/>
      <c r="L46" s="402"/>
      <c r="M46" s="402"/>
      <c r="N46" s="402"/>
      <c r="O46" s="402"/>
      <c r="P46" s="402"/>
      <c r="Q46" s="402"/>
      <c r="R46" s="402"/>
      <c r="S46" s="402"/>
      <c r="T46" s="402"/>
      <c r="U46" s="402"/>
      <c r="V46" s="402"/>
      <c r="W46" s="402"/>
      <c r="X46" s="402"/>
      <c r="Y46" s="402"/>
      <c r="Z46" s="402"/>
      <c r="AA46" s="402"/>
      <c r="AB46" s="402"/>
      <c r="AC46" s="402"/>
      <c r="AD46" s="402"/>
      <c r="AE46" s="402"/>
      <c r="AF46" s="402"/>
      <c r="AG46" s="402"/>
      <c r="AH46" s="402"/>
      <c r="AI46" s="402"/>
      <c r="AJ46" s="402"/>
      <c r="AK46" s="402"/>
      <c r="AL46" s="402"/>
      <c r="AM46" s="402"/>
      <c r="AN46" s="402"/>
      <c r="AO46" s="402"/>
      <c r="AP46" s="402"/>
      <c r="AQ46" s="402"/>
      <c r="AR46" s="402"/>
      <c r="AS46" s="402"/>
      <c r="AT46" s="402"/>
      <c r="AU46" s="402"/>
      <c r="AV46" s="402"/>
      <c r="AW46" s="402"/>
      <c r="AX46" s="402"/>
      <c r="AY46" s="402"/>
      <c r="AZ46" s="402"/>
      <c r="BA46" s="402"/>
      <c r="BB46" s="402"/>
      <c r="BC46" s="402"/>
      <c r="BD46" s="402"/>
      <c r="BE46" s="402"/>
      <c r="BF46" s="402"/>
      <c r="BG46" s="402"/>
      <c r="BH46" s="402"/>
      <c r="BI46" s="402"/>
      <c r="BJ46" s="402"/>
      <c r="BK46" s="402"/>
      <c r="BL46" s="402"/>
      <c r="BM46" s="402"/>
      <c r="BN46" s="402"/>
      <c r="BO46" s="402"/>
      <c r="BP46" s="402"/>
      <c r="BQ46" s="402"/>
      <c r="BR46" s="402"/>
      <c r="BS46" s="402"/>
      <c r="BT46" s="402"/>
      <c r="BU46" s="402"/>
      <c r="BV46" s="402"/>
      <c r="BW46" s="402"/>
      <c r="BX46" s="402"/>
      <c r="BY46" s="402"/>
      <c r="BZ46" s="402"/>
      <c r="CA46" s="402"/>
      <c r="CB46" s="402"/>
      <c r="CC46" s="402"/>
      <c r="CD46" s="402"/>
      <c r="CE46" s="402"/>
      <c r="CF46" s="402"/>
      <c r="CG46" s="402"/>
      <c r="CH46" s="402"/>
      <c r="CI46" s="402"/>
      <c r="CJ46" s="402"/>
      <c r="CK46" s="402"/>
      <c r="CL46" s="402"/>
      <c r="CM46" s="402"/>
      <c r="CN46" s="402"/>
      <c r="CO46" s="402"/>
      <c r="CP46" s="402"/>
      <c r="CQ46" s="402"/>
      <c r="CR46" s="402"/>
      <c r="CS46" s="402"/>
      <c r="CT46" s="402"/>
    </row>
    <row r="47" spans="1:98" ht="16.05" customHeight="1" x14ac:dyDescent="0.3">
      <c r="A47" s="402"/>
      <c r="B47" s="402"/>
      <c r="C47" s="402"/>
      <c r="D47" s="402"/>
      <c r="E47" s="402"/>
      <c r="F47" s="402"/>
      <c r="G47" s="402"/>
      <c r="H47" s="402"/>
      <c r="I47" s="402"/>
      <c r="J47" s="402"/>
      <c r="K47" s="402"/>
      <c r="L47" s="402"/>
      <c r="M47" s="402"/>
      <c r="N47" s="402"/>
      <c r="O47" s="402"/>
      <c r="P47" s="402"/>
      <c r="Q47" s="402"/>
      <c r="R47" s="402"/>
      <c r="S47" s="402"/>
      <c r="T47" s="402"/>
      <c r="U47" s="402"/>
      <c r="V47" s="402"/>
      <c r="W47" s="402"/>
      <c r="X47" s="402"/>
      <c r="Y47" s="402"/>
      <c r="Z47" s="402"/>
      <c r="AA47" s="402"/>
      <c r="AB47" s="402"/>
      <c r="AC47" s="402"/>
      <c r="AD47" s="402"/>
      <c r="AE47" s="402"/>
      <c r="AF47" s="402"/>
      <c r="AG47" s="402"/>
      <c r="AH47" s="402"/>
      <c r="AI47" s="402"/>
      <c r="AJ47" s="402"/>
      <c r="AK47" s="402"/>
      <c r="AL47" s="402"/>
      <c r="AM47" s="402"/>
      <c r="AN47" s="402"/>
      <c r="AO47" s="402"/>
      <c r="AP47" s="402"/>
      <c r="AQ47" s="402"/>
      <c r="AR47" s="402"/>
      <c r="AS47" s="402"/>
      <c r="AT47" s="402"/>
      <c r="AU47" s="402"/>
      <c r="AV47" s="402"/>
      <c r="AW47" s="402"/>
      <c r="AX47" s="402"/>
      <c r="AY47" s="402"/>
      <c r="AZ47" s="402"/>
      <c r="BA47" s="402"/>
      <c r="BB47" s="402"/>
      <c r="BC47" s="402"/>
      <c r="BD47" s="402"/>
      <c r="BE47" s="402"/>
      <c r="BF47" s="402"/>
      <c r="BG47" s="402"/>
      <c r="BH47" s="402"/>
      <c r="BI47" s="402"/>
      <c r="BJ47" s="402"/>
      <c r="BK47" s="402"/>
      <c r="BL47" s="402"/>
      <c r="BM47" s="402"/>
      <c r="BN47" s="402"/>
      <c r="BO47" s="402"/>
      <c r="BP47" s="402"/>
      <c r="BQ47" s="402"/>
      <c r="BR47" s="402"/>
      <c r="BS47" s="402"/>
      <c r="BT47" s="402"/>
      <c r="BU47" s="402"/>
      <c r="BV47" s="402"/>
      <c r="BW47" s="402"/>
      <c r="BX47" s="402"/>
      <c r="BY47" s="402"/>
      <c r="BZ47" s="402"/>
      <c r="CA47" s="402"/>
      <c r="CB47" s="402"/>
      <c r="CC47" s="402"/>
      <c r="CD47" s="402"/>
      <c r="CE47" s="402"/>
      <c r="CF47" s="402"/>
      <c r="CG47" s="402"/>
      <c r="CH47" s="402"/>
      <c r="CI47" s="402"/>
      <c r="CJ47" s="402"/>
      <c r="CK47" s="402"/>
      <c r="CL47" s="402"/>
      <c r="CM47" s="402"/>
      <c r="CN47" s="402"/>
      <c r="CO47" s="402"/>
      <c r="CP47" s="402"/>
      <c r="CQ47" s="402"/>
      <c r="CR47" s="402"/>
      <c r="CS47" s="402"/>
      <c r="CT47" s="402"/>
    </row>
    <row r="48" spans="1:98" ht="16.05" customHeight="1" x14ac:dyDescent="0.3">
      <c r="A48" s="402"/>
      <c r="B48" s="402"/>
      <c r="C48" s="402"/>
      <c r="D48" s="402"/>
      <c r="E48" s="402"/>
      <c r="F48" s="402"/>
      <c r="G48" s="402"/>
      <c r="H48" s="402"/>
      <c r="I48" s="402"/>
      <c r="J48" s="402"/>
      <c r="K48" s="402"/>
      <c r="L48" s="402"/>
      <c r="M48" s="402"/>
      <c r="N48" s="402"/>
      <c r="O48" s="402"/>
      <c r="P48" s="402"/>
      <c r="Q48" s="402"/>
      <c r="R48" s="402"/>
      <c r="S48" s="402"/>
      <c r="T48" s="402"/>
      <c r="U48" s="402"/>
      <c r="V48" s="402"/>
      <c r="W48" s="402"/>
      <c r="X48" s="402"/>
      <c r="Y48" s="402"/>
      <c r="Z48" s="402"/>
      <c r="AA48" s="402"/>
      <c r="AB48" s="402"/>
      <c r="AC48" s="402"/>
      <c r="AD48" s="402"/>
      <c r="AE48" s="402"/>
      <c r="AF48" s="402"/>
      <c r="AG48" s="402"/>
      <c r="AH48" s="402"/>
      <c r="AI48" s="402"/>
      <c r="AJ48" s="402"/>
      <c r="AK48" s="402"/>
      <c r="AL48" s="402"/>
      <c r="AM48" s="402"/>
      <c r="AN48" s="402"/>
      <c r="AO48" s="402"/>
      <c r="AP48" s="402"/>
      <c r="AQ48" s="402"/>
      <c r="AR48" s="402"/>
      <c r="AS48" s="402"/>
      <c r="AT48" s="402"/>
      <c r="AU48" s="402"/>
      <c r="AV48" s="402"/>
      <c r="AW48" s="402"/>
      <c r="AX48" s="402"/>
      <c r="AY48" s="402"/>
      <c r="AZ48" s="402"/>
      <c r="BA48" s="402"/>
      <c r="BB48" s="402"/>
      <c r="BC48" s="402"/>
      <c r="BD48" s="402"/>
      <c r="BE48" s="402"/>
      <c r="BF48" s="402"/>
      <c r="BG48" s="402"/>
      <c r="BH48" s="402"/>
      <c r="BI48" s="402"/>
      <c r="BJ48" s="402"/>
      <c r="BK48" s="402"/>
      <c r="BL48" s="402"/>
      <c r="BM48" s="402"/>
      <c r="BN48" s="402"/>
      <c r="BO48" s="402"/>
      <c r="BP48" s="402"/>
      <c r="BQ48" s="402"/>
      <c r="BR48" s="402"/>
      <c r="BS48" s="402"/>
      <c r="BT48" s="402"/>
      <c r="BU48" s="402"/>
      <c r="BV48" s="402"/>
      <c r="BW48" s="402"/>
      <c r="BX48" s="402"/>
      <c r="BY48" s="402"/>
      <c r="BZ48" s="402"/>
      <c r="CA48" s="402"/>
      <c r="CB48" s="402"/>
      <c r="CC48" s="402"/>
      <c r="CD48" s="402"/>
      <c r="CE48" s="402"/>
      <c r="CF48" s="402"/>
      <c r="CG48" s="402"/>
      <c r="CH48" s="402"/>
      <c r="CI48" s="402"/>
      <c r="CJ48" s="402"/>
      <c r="CK48" s="402"/>
      <c r="CL48" s="402"/>
      <c r="CM48" s="402"/>
      <c r="CN48" s="402"/>
      <c r="CO48" s="402"/>
      <c r="CP48" s="402"/>
      <c r="CQ48" s="402"/>
      <c r="CR48" s="402"/>
      <c r="CS48" s="402"/>
      <c r="CT48" s="402"/>
    </row>
    <row r="49" spans="1:98" ht="16.05" customHeight="1" x14ac:dyDescent="0.3">
      <c r="A49" s="402"/>
      <c r="B49" s="402"/>
      <c r="C49" s="402"/>
      <c r="D49" s="402"/>
      <c r="E49" s="402"/>
      <c r="F49" s="402"/>
      <c r="G49" s="402"/>
      <c r="H49" s="402"/>
      <c r="I49" s="402"/>
      <c r="J49" s="402"/>
      <c r="K49" s="402"/>
      <c r="L49" s="402"/>
      <c r="M49" s="402"/>
      <c r="N49" s="402"/>
      <c r="O49" s="402"/>
      <c r="P49" s="402"/>
      <c r="Q49" s="402"/>
      <c r="R49" s="402"/>
      <c r="S49" s="402"/>
      <c r="T49" s="402"/>
      <c r="U49" s="402"/>
      <c r="V49" s="402"/>
      <c r="W49" s="402"/>
      <c r="X49" s="402"/>
      <c r="Y49" s="402"/>
      <c r="Z49" s="402"/>
      <c r="AA49" s="402"/>
      <c r="AB49" s="402"/>
      <c r="AC49" s="402"/>
      <c r="AD49" s="402"/>
      <c r="AE49" s="402"/>
      <c r="AF49" s="402"/>
      <c r="AG49" s="402"/>
      <c r="AH49" s="402"/>
      <c r="AI49" s="402"/>
      <c r="AJ49" s="402"/>
      <c r="AK49" s="402"/>
      <c r="AL49" s="402"/>
      <c r="AM49" s="402"/>
      <c r="AN49" s="402"/>
      <c r="AO49" s="402"/>
      <c r="AP49" s="402"/>
      <c r="AQ49" s="402"/>
      <c r="AR49" s="402"/>
      <c r="AS49" s="402"/>
      <c r="AT49" s="402"/>
      <c r="AU49" s="402"/>
      <c r="AV49" s="402"/>
      <c r="AW49" s="402"/>
      <c r="AX49" s="402"/>
      <c r="AY49" s="402"/>
      <c r="AZ49" s="402"/>
      <c r="BA49" s="402"/>
      <c r="BB49" s="402"/>
      <c r="BC49" s="402"/>
      <c r="BD49" s="402"/>
      <c r="BE49" s="402"/>
      <c r="BF49" s="402"/>
      <c r="BG49" s="402"/>
      <c r="BH49" s="402"/>
      <c r="BI49" s="402"/>
      <c r="BJ49" s="402"/>
      <c r="BK49" s="402"/>
      <c r="BL49" s="402"/>
      <c r="BM49" s="402"/>
      <c r="BN49" s="402"/>
      <c r="BO49" s="402"/>
      <c r="BP49" s="402"/>
      <c r="BQ49" s="402"/>
      <c r="BR49" s="402"/>
      <c r="BS49" s="402"/>
      <c r="BT49" s="402"/>
      <c r="BU49" s="402"/>
      <c r="BV49" s="402"/>
      <c r="BW49" s="402"/>
      <c r="BX49" s="402"/>
      <c r="BY49" s="402"/>
      <c r="BZ49" s="402"/>
      <c r="CA49" s="402"/>
      <c r="CB49" s="402"/>
      <c r="CC49" s="402"/>
      <c r="CD49" s="402"/>
      <c r="CE49" s="402"/>
      <c r="CF49" s="402"/>
      <c r="CG49" s="402"/>
      <c r="CH49" s="402"/>
      <c r="CI49" s="402"/>
      <c r="CJ49" s="402"/>
      <c r="CK49" s="402"/>
      <c r="CL49" s="402"/>
      <c r="CM49" s="402"/>
      <c r="CN49" s="402"/>
      <c r="CO49" s="402"/>
      <c r="CP49" s="402"/>
      <c r="CQ49" s="402"/>
      <c r="CR49" s="402"/>
      <c r="CS49" s="402"/>
      <c r="CT49" s="402"/>
    </row>
    <row r="50" spans="1:98" ht="16.05" customHeight="1" x14ac:dyDescent="0.3">
      <c r="A50" s="402"/>
      <c r="B50" s="402"/>
      <c r="C50" s="402"/>
      <c r="D50" s="402"/>
      <c r="E50" s="402"/>
      <c r="F50" s="402"/>
      <c r="G50" s="402"/>
      <c r="H50" s="402"/>
      <c r="I50" s="402"/>
      <c r="J50" s="402"/>
      <c r="K50" s="402"/>
      <c r="L50" s="402"/>
      <c r="M50" s="402"/>
      <c r="N50" s="402"/>
      <c r="O50" s="402"/>
      <c r="P50" s="402"/>
      <c r="Q50" s="402"/>
      <c r="R50" s="402"/>
      <c r="S50" s="402"/>
      <c r="T50" s="402"/>
      <c r="U50" s="402"/>
      <c r="V50" s="402"/>
      <c r="W50" s="402"/>
      <c r="X50" s="402"/>
      <c r="Y50" s="402"/>
      <c r="Z50" s="402"/>
      <c r="AA50" s="402"/>
      <c r="AB50" s="402"/>
      <c r="AC50" s="402"/>
      <c r="AD50" s="402"/>
      <c r="AE50" s="402"/>
      <c r="AF50" s="402"/>
      <c r="AG50" s="402"/>
      <c r="AH50" s="402"/>
      <c r="AI50" s="402"/>
      <c r="AJ50" s="402"/>
      <c r="AK50" s="402"/>
      <c r="AL50" s="402"/>
      <c r="AM50" s="402"/>
      <c r="AN50" s="402"/>
      <c r="AO50" s="402"/>
      <c r="AP50" s="402"/>
      <c r="AQ50" s="402"/>
      <c r="AR50" s="402"/>
      <c r="AS50" s="402"/>
      <c r="AT50" s="402"/>
      <c r="AU50" s="402"/>
      <c r="AV50" s="402"/>
      <c r="AW50" s="402"/>
      <c r="AX50" s="402"/>
      <c r="AY50" s="402"/>
      <c r="AZ50" s="402"/>
      <c r="BA50" s="402"/>
      <c r="BB50" s="402"/>
      <c r="BC50" s="402"/>
      <c r="BD50" s="402"/>
      <c r="BE50" s="402"/>
      <c r="BF50" s="402"/>
      <c r="BG50" s="402"/>
      <c r="BH50" s="402"/>
      <c r="BI50" s="402"/>
      <c r="BJ50" s="402"/>
      <c r="BK50" s="402"/>
      <c r="BL50" s="402"/>
      <c r="BM50" s="402"/>
      <c r="BN50" s="402"/>
      <c r="BO50" s="402"/>
      <c r="BP50" s="402"/>
      <c r="BQ50" s="402"/>
      <c r="BR50" s="402"/>
      <c r="BS50" s="402"/>
      <c r="BT50" s="402"/>
      <c r="BU50" s="402"/>
      <c r="BV50" s="402"/>
      <c r="BW50" s="402"/>
      <c r="BX50" s="402"/>
      <c r="BY50" s="402"/>
      <c r="BZ50" s="402"/>
      <c r="CA50" s="402"/>
      <c r="CB50" s="402"/>
      <c r="CC50" s="402"/>
      <c r="CD50" s="402"/>
      <c r="CE50" s="402"/>
      <c r="CF50" s="402"/>
      <c r="CG50" s="402"/>
      <c r="CH50" s="402"/>
      <c r="CI50" s="402"/>
      <c r="CJ50" s="402"/>
      <c r="CK50" s="402"/>
      <c r="CL50" s="402"/>
      <c r="CM50" s="402"/>
      <c r="CN50" s="402"/>
      <c r="CO50" s="402"/>
      <c r="CP50" s="402"/>
      <c r="CQ50" s="402"/>
      <c r="CR50" s="402"/>
      <c r="CS50" s="402"/>
      <c r="CT50" s="402"/>
    </row>
    <row r="51" spans="1:98" ht="16.05" customHeight="1" x14ac:dyDescent="0.3">
      <c r="A51" s="402"/>
      <c r="B51" s="402"/>
      <c r="C51" s="402"/>
      <c r="D51" s="402"/>
      <c r="E51" s="402"/>
      <c r="F51" s="402"/>
      <c r="G51" s="402"/>
      <c r="H51" s="402"/>
      <c r="I51" s="402"/>
      <c r="J51" s="402"/>
      <c r="K51" s="402"/>
      <c r="L51" s="402"/>
      <c r="M51" s="402"/>
      <c r="N51" s="402"/>
      <c r="O51" s="402"/>
      <c r="P51" s="402"/>
      <c r="Q51" s="402"/>
      <c r="R51" s="402"/>
      <c r="S51" s="402"/>
      <c r="T51" s="402"/>
      <c r="U51" s="402"/>
      <c r="V51" s="402"/>
      <c r="W51" s="402"/>
      <c r="X51" s="402"/>
      <c r="Y51" s="402"/>
      <c r="Z51" s="402"/>
      <c r="AA51" s="402"/>
      <c r="AB51" s="402"/>
      <c r="AC51" s="402"/>
      <c r="AD51" s="402"/>
      <c r="AE51" s="402"/>
      <c r="AF51" s="402"/>
      <c r="AG51" s="402"/>
      <c r="AH51" s="402"/>
      <c r="AI51" s="402"/>
      <c r="AJ51" s="402"/>
      <c r="AK51" s="402"/>
      <c r="AL51" s="402"/>
      <c r="AM51" s="402"/>
      <c r="AN51" s="402"/>
      <c r="AO51" s="402"/>
      <c r="AP51" s="402"/>
      <c r="AQ51" s="402"/>
      <c r="AR51" s="402"/>
      <c r="AS51" s="402"/>
      <c r="AT51" s="402"/>
      <c r="AU51" s="402"/>
      <c r="AV51" s="402"/>
      <c r="AW51" s="402"/>
      <c r="AX51" s="402"/>
      <c r="AY51" s="402"/>
      <c r="AZ51" s="402"/>
      <c r="BA51" s="402"/>
      <c r="BB51" s="402"/>
      <c r="BC51" s="402"/>
      <c r="BD51" s="402"/>
      <c r="BE51" s="402"/>
      <c r="BF51" s="402"/>
      <c r="BG51" s="402"/>
      <c r="BH51" s="402"/>
      <c r="BI51" s="402"/>
      <c r="BJ51" s="402"/>
      <c r="BK51" s="402"/>
      <c r="BL51" s="402"/>
      <c r="BM51" s="402"/>
      <c r="BN51" s="402"/>
      <c r="BO51" s="402"/>
      <c r="BP51" s="402"/>
      <c r="BQ51" s="402"/>
      <c r="BR51" s="402"/>
      <c r="BS51" s="402"/>
      <c r="BT51" s="402"/>
      <c r="BU51" s="402"/>
      <c r="BV51" s="402"/>
      <c r="BW51" s="402"/>
      <c r="BX51" s="402"/>
      <c r="BY51" s="402"/>
      <c r="BZ51" s="402"/>
      <c r="CA51" s="402"/>
      <c r="CB51" s="402"/>
      <c r="CC51" s="402"/>
      <c r="CD51" s="402"/>
      <c r="CE51" s="402"/>
      <c r="CF51" s="402"/>
      <c r="CG51" s="402"/>
      <c r="CH51" s="402"/>
      <c r="CI51" s="402"/>
      <c r="CJ51" s="402"/>
      <c r="CK51" s="402"/>
      <c r="CL51" s="402"/>
      <c r="CM51" s="402"/>
      <c r="CN51" s="402"/>
      <c r="CO51" s="402"/>
      <c r="CP51" s="402"/>
      <c r="CQ51" s="402"/>
      <c r="CR51" s="402"/>
      <c r="CS51" s="402"/>
      <c r="CT51" s="402"/>
    </row>
    <row r="52" spans="1:98" ht="16.05" customHeight="1" x14ac:dyDescent="0.3">
      <c r="A52" s="402"/>
      <c r="B52" s="402"/>
      <c r="C52" s="402"/>
      <c r="D52" s="402"/>
      <c r="E52" s="402"/>
      <c r="F52" s="402"/>
      <c r="G52" s="402"/>
      <c r="H52" s="402"/>
      <c r="I52" s="402"/>
      <c r="J52" s="402"/>
      <c r="K52" s="402"/>
      <c r="L52" s="402"/>
      <c r="M52" s="402"/>
      <c r="N52" s="402"/>
      <c r="O52" s="402"/>
      <c r="P52" s="402"/>
      <c r="Q52" s="402"/>
      <c r="R52" s="402"/>
      <c r="S52" s="402"/>
      <c r="T52" s="402"/>
      <c r="U52" s="402"/>
      <c r="V52" s="402"/>
      <c r="W52" s="402"/>
      <c r="X52" s="402"/>
      <c r="Y52" s="402"/>
      <c r="Z52" s="402"/>
      <c r="AA52" s="402"/>
      <c r="AB52" s="402"/>
      <c r="AC52" s="402"/>
      <c r="AD52" s="402"/>
      <c r="AE52" s="402"/>
      <c r="AF52" s="402"/>
      <c r="AG52" s="402"/>
      <c r="AH52" s="402"/>
      <c r="AI52" s="402"/>
      <c r="AJ52" s="402"/>
      <c r="AK52" s="402"/>
      <c r="AL52" s="402"/>
      <c r="AM52" s="402"/>
      <c r="AN52" s="402"/>
      <c r="AO52" s="402"/>
      <c r="AP52" s="402"/>
      <c r="AQ52" s="402"/>
      <c r="AR52" s="402"/>
      <c r="AS52" s="402"/>
      <c r="AT52" s="402"/>
      <c r="AU52" s="402"/>
      <c r="AV52" s="402"/>
      <c r="AW52" s="402"/>
      <c r="AX52" s="402"/>
      <c r="AY52" s="402"/>
      <c r="AZ52" s="402"/>
      <c r="BA52" s="402"/>
      <c r="BB52" s="402"/>
      <c r="BC52" s="402"/>
      <c r="BD52" s="402"/>
      <c r="BE52" s="402"/>
      <c r="BF52" s="402"/>
      <c r="BG52" s="402"/>
      <c r="BH52" s="402"/>
      <c r="BI52" s="402"/>
      <c r="BJ52" s="402"/>
      <c r="BK52" s="402"/>
      <c r="BL52" s="402"/>
      <c r="BM52" s="402"/>
      <c r="BN52" s="402"/>
      <c r="BO52" s="402"/>
      <c r="BP52" s="402"/>
      <c r="BQ52" s="402"/>
      <c r="BR52" s="402"/>
      <c r="BS52" s="402"/>
      <c r="BT52" s="402"/>
      <c r="BU52" s="402"/>
      <c r="BV52" s="402"/>
      <c r="BW52" s="402"/>
      <c r="BX52" s="402"/>
      <c r="BY52" s="402"/>
      <c r="BZ52" s="402"/>
      <c r="CA52" s="402"/>
      <c r="CB52" s="402"/>
      <c r="CC52" s="402"/>
      <c r="CD52" s="402"/>
      <c r="CE52" s="402"/>
      <c r="CF52" s="402"/>
      <c r="CG52" s="402"/>
      <c r="CH52" s="402"/>
      <c r="CI52" s="402"/>
      <c r="CJ52" s="402"/>
      <c r="CK52" s="402"/>
      <c r="CL52" s="402"/>
      <c r="CM52" s="402"/>
      <c r="CN52" s="402"/>
      <c r="CO52" s="402"/>
      <c r="CP52" s="402"/>
      <c r="CQ52" s="402"/>
      <c r="CR52" s="402"/>
      <c r="CS52" s="402"/>
      <c r="CT52" s="402"/>
    </row>
    <row r="53" spans="1:98" ht="16.05" customHeight="1" x14ac:dyDescent="0.3">
      <c r="A53" s="402"/>
      <c r="B53" s="402"/>
      <c r="C53" s="402"/>
      <c r="D53" s="402"/>
      <c r="E53" s="402"/>
      <c r="F53" s="402"/>
      <c r="G53" s="402"/>
      <c r="H53" s="402"/>
      <c r="I53" s="402"/>
      <c r="J53" s="402"/>
      <c r="K53" s="402"/>
      <c r="L53" s="402"/>
      <c r="M53" s="402"/>
      <c r="N53" s="402"/>
      <c r="O53" s="402"/>
      <c r="P53" s="402"/>
      <c r="Q53" s="402"/>
      <c r="R53" s="402"/>
      <c r="S53" s="402"/>
      <c r="T53" s="402"/>
      <c r="U53" s="402"/>
      <c r="V53" s="402"/>
      <c r="W53" s="402"/>
      <c r="X53" s="402"/>
      <c r="Y53" s="402"/>
      <c r="Z53" s="402"/>
      <c r="AA53" s="402"/>
      <c r="AB53" s="402"/>
      <c r="AC53" s="402"/>
      <c r="AD53" s="402"/>
      <c r="AE53" s="402"/>
      <c r="AF53" s="402"/>
      <c r="AG53" s="402"/>
      <c r="AH53" s="402"/>
      <c r="AI53" s="402"/>
      <c r="AJ53" s="402"/>
      <c r="AK53" s="402"/>
      <c r="AL53" s="402"/>
      <c r="AM53" s="402"/>
      <c r="AN53" s="402"/>
      <c r="AO53" s="402"/>
      <c r="AP53" s="402"/>
      <c r="AQ53" s="402"/>
      <c r="AR53" s="402"/>
      <c r="AS53" s="402"/>
      <c r="AT53" s="402"/>
      <c r="AU53" s="402"/>
      <c r="AV53" s="402"/>
      <c r="AW53" s="402"/>
      <c r="AX53" s="402"/>
      <c r="AY53" s="402"/>
      <c r="AZ53" s="402"/>
      <c r="BA53" s="402"/>
      <c r="BB53" s="402"/>
      <c r="BC53" s="402"/>
      <c r="BD53" s="402"/>
      <c r="BE53" s="402"/>
      <c r="BF53" s="402"/>
      <c r="BG53" s="402"/>
      <c r="BH53" s="402"/>
      <c r="BI53" s="402"/>
      <c r="BJ53" s="402"/>
      <c r="BK53" s="402"/>
      <c r="BL53" s="402"/>
      <c r="BM53" s="402"/>
      <c r="BN53" s="402"/>
      <c r="BO53" s="402"/>
      <c r="BP53" s="402"/>
      <c r="BQ53" s="402"/>
      <c r="BR53" s="402"/>
      <c r="BS53" s="402"/>
      <c r="BT53" s="402"/>
      <c r="BU53" s="402"/>
      <c r="BV53" s="402"/>
      <c r="BW53" s="402"/>
      <c r="BX53" s="402"/>
      <c r="BY53" s="402"/>
      <c r="BZ53" s="402"/>
      <c r="CA53" s="402"/>
      <c r="CB53" s="402"/>
      <c r="CC53" s="402"/>
      <c r="CD53" s="402"/>
      <c r="CE53" s="402"/>
      <c r="CF53" s="402"/>
      <c r="CG53" s="402"/>
      <c r="CH53" s="402"/>
      <c r="CI53" s="402"/>
      <c r="CJ53" s="402"/>
      <c r="CK53" s="402"/>
      <c r="CL53" s="402"/>
      <c r="CM53" s="402"/>
      <c r="CN53" s="402"/>
      <c r="CO53" s="402"/>
      <c r="CP53" s="402"/>
      <c r="CQ53" s="402"/>
      <c r="CR53" s="402"/>
      <c r="CS53" s="402"/>
      <c r="CT53" s="402"/>
    </row>
    <row r="54" spans="1:98" ht="16.05" customHeight="1" x14ac:dyDescent="0.3">
      <c r="A54" s="402"/>
      <c r="B54" s="402"/>
      <c r="C54" s="402"/>
      <c r="D54" s="402"/>
      <c r="E54" s="402"/>
      <c r="F54" s="402"/>
      <c r="G54" s="402"/>
      <c r="H54" s="402"/>
      <c r="I54" s="402"/>
      <c r="J54" s="402"/>
      <c r="K54" s="402"/>
      <c r="L54" s="402"/>
      <c r="M54" s="402"/>
      <c r="N54" s="402"/>
      <c r="O54" s="402"/>
      <c r="P54" s="402"/>
      <c r="Q54" s="402"/>
      <c r="R54" s="402"/>
      <c r="S54" s="402"/>
      <c r="T54" s="402"/>
      <c r="U54" s="402"/>
      <c r="V54" s="402"/>
      <c r="W54" s="402"/>
      <c r="X54" s="402"/>
      <c r="Y54" s="402"/>
      <c r="Z54" s="402"/>
      <c r="AA54" s="402"/>
      <c r="AB54" s="402"/>
      <c r="AC54" s="402"/>
      <c r="AD54" s="402"/>
      <c r="AE54" s="402"/>
      <c r="AF54" s="402"/>
      <c r="AG54" s="402"/>
      <c r="AH54" s="402"/>
      <c r="AI54" s="402"/>
      <c r="AJ54" s="402"/>
      <c r="AK54" s="402"/>
      <c r="AL54" s="402"/>
      <c r="AM54" s="402"/>
      <c r="AN54" s="402"/>
      <c r="AO54" s="402"/>
      <c r="AP54" s="402"/>
      <c r="AQ54" s="402"/>
      <c r="AR54" s="402"/>
      <c r="AS54" s="402"/>
      <c r="AT54" s="402"/>
      <c r="AU54" s="402"/>
      <c r="AV54" s="402"/>
      <c r="AW54" s="402"/>
      <c r="AX54" s="402"/>
      <c r="AY54" s="402"/>
      <c r="AZ54" s="402"/>
      <c r="BA54" s="402"/>
      <c r="BB54" s="402"/>
      <c r="BC54" s="402"/>
      <c r="BD54" s="402"/>
      <c r="BE54" s="402"/>
      <c r="BF54" s="402"/>
      <c r="BG54" s="402"/>
      <c r="BH54" s="402"/>
      <c r="BI54" s="402"/>
      <c r="BJ54" s="402"/>
      <c r="BK54" s="402"/>
      <c r="BL54" s="402"/>
      <c r="BM54" s="402"/>
      <c r="BN54" s="402"/>
      <c r="BO54" s="402"/>
      <c r="BP54" s="402"/>
      <c r="BQ54" s="402"/>
      <c r="BR54" s="402"/>
      <c r="BS54" s="402"/>
      <c r="BT54" s="402"/>
      <c r="BU54" s="402"/>
      <c r="BV54" s="402"/>
      <c r="BW54" s="402"/>
      <c r="BX54" s="402"/>
      <c r="BY54" s="402"/>
      <c r="BZ54" s="402"/>
      <c r="CA54" s="402"/>
      <c r="CB54" s="402"/>
      <c r="CC54" s="402"/>
      <c r="CD54" s="402"/>
      <c r="CE54" s="402"/>
      <c r="CF54" s="402"/>
      <c r="CG54" s="402"/>
      <c r="CH54" s="402"/>
      <c r="CI54" s="402"/>
      <c r="CJ54" s="402"/>
      <c r="CK54" s="402"/>
      <c r="CL54" s="402"/>
      <c r="CM54" s="402"/>
      <c r="CN54" s="402"/>
      <c r="CO54" s="402"/>
      <c r="CP54" s="402"/>
      <c r="CQ54" s="402"/>
      <c r="CR54" s="402"/>
      <c r="CS54" s="402"/>
      <c r="CT54" s="402"/>
    </row>
    <row r="55" spans="1:98" ht="16.05" customHeight="1" x14ac:dyDescent="0.3">
      <c r="A55" s="402"/>
      <c r="B55" s="402"/>
      <c r="C55" s="402"/>
      <c r="D55" s="402"/>
      <c r="E55" s="402"/>
      <c r="F55" s="402"/>
      <c r="G55" s="402"/>
      <c r="H55" s="402"/>
      <c r="I55" s="402"/>
      <c r="J55" s="402"/>
      <c r="K55" s="402"/>
      <c r="L55" s="402"/>
      <c r="M55" s="402"/>
      <c r="N55" s="402"/>
      <c r="O55" s="402"/>
      <c r="P55" s="402"/>
      <c r="Q55" s="402"/>
      <c r="R55" s="402"/>
      <c r="S55" s="402"/>
      <c r="T55" s="402"/>
      <c r="U55" s="402"/>
      <c r="V55" s="402"/>
      <c r="W55" s="402"/>
      <c r="X55" s="402"/>
      <c r="Y55" s="402"/>
      <c r="Z55" s="402"/>
      <c r="AA55" s="402"/>
      <c r="AB55" s="402"/>
      <c r="AC55" s="402"/>
      <c r="AD55" s="402"/>
      <c r="AE55" s="402"/>
      <c r="AF55" s="402"/>
      <c r="AG55" s="402"/>
      <c r="AH55" s="402"/>
      <c r="AI55" s="402"/>
      <c r="AJ55" s="402"/>
      <c r="AK55" s="402"/>
      <c r="AL55" s="402"/>
      <c r="AM55" s="402"/>
      <c r="AN55" s="402"/>
      <c r="AO55" s="402"/>
      <c r="AP55" s="402"/>
      <c r="AQ55" s="402"/>
      <c r="AR55" s="402"/>
      <c r="AS55" s="402"/>
      <c r="AT55" s="402"/>
      <c r="AU55" s="402"/>
      <c r="AV55" s="402"/>
      <c r="AW55" s="402"/>
      <c r="AX55" s="402"/>
      <c r="AY55" s="402"/>
      <c r="AZ55" s="402"/>
      <c r="BA55" s="402"/>
      <c r="BB55" s="402"/>
      <c r="BC55" s="402"/>
      <c r="BD55" s="402"/>
      <c r="BE55" s="402"/>
      <c r="BF55" s="402"/>
      <c r="BG55" s="402"/>
      <c r="BH55" s="402"/>
      <c r="BI55" s="402"/>
      <c r="BJ55" s="402"/>
      <c r="BK55" s="402"/>
      <c r="BL55" s="402"/>
      <c r="BM55" s="402"/>
      <c r="BN55" s="402"/>
      <c r="BO55" s="402"/>
      <c r="BP55" s="402"/>
      <c r="BQ55" s="402"/>
      <c r="BR55" s="402"/>
      <c r="BS55" s="402"/>
      <c r="BT55" s="402"/>
      <c r="BU55" s="402"/>
      <c r="BV55" s="402"/>
      <c r="BW55" s="402"/>
      <c r="BX55" s="402"/>
      <c r="BY55" s="402"/>
      <c r="BZ55" s="402"/>
      <c r="CA55" s="402"/>
      <c r="CB55" s="402"/>
      <c r="CC55" s="402"/>
      <c r="CD55" s="402"/>
      <c r="CE55" s="402"/>
      <c r="CF55" s="402"/>
      <c r="CG55" s="402"/>
      <c r="CH55" s="402"/>
      <c r="CI55" s="402"/>
      <c r="CJ55" s="402"/>
      <c r="CK55" s="402"/>
      <c r="CL55" s="402"/>
      <c r="CM55" s="402"/>
      <c r="CN55" s="402"/>
      <c r="CO55" s="402"/>
      <c r="CP55" s="402"/>
      <c r="CQ55" s="402"/>
      <c r="CR55" s="402"/>
      <c r="CS55" s="402"/>
      <c r="CT55" s="402"/>
    </row>
    <row r="56" spans="1:98" ht="16.05" customHeight="1" x14ac:dyDescent="0.3">
      <c r="A56" s="402"/>
      <c r="B56" s="402"/>
      <c r="C56" s="402"/>
      <c r="D56" s="402"/>
      <c r="E56" s="402"/>
      <c r="F56" s="402"/>
      <c r="G56" s="402"/>
      <c r="H56" s="402"/>
      <c r="I56" s="402"/>
      <c r="J56" s="402"/>
      <c r="K56" s="402"/>
      <c r="L56" s="402"/>
      <c r="M56" s="402"/>
      <c r="N56" s="402"/>
      <c r="O56" s="402"/>
      <c r="P56" s="402"/>
      <c r="Q56" s="402"/>
      <c r="R56" s="402"/>
      <c r="S56" s="402"/>
      <c r="T56" s="402"/>
      <c r="U56" s="402"/>
      <c r="V56" s="402"/>
      <c r="W56" s="402"/>
      <c r="X56" s="402"/>
      <c r="Y56" s="402"/>
      <c r="Z56" s="402"/>
      <c r="AA56" s="402"/>
      <c r="AB56" s="402"/>
      <c r="AC56" s="402"/>
      <c r="AD56" s="402"/>
      <c r="AE56" s="402"/>
      <c r="AF56" s="402"/>
      <c r="AG56" s="402"/>
      <c r="AH56" s="402"/>
      <c r="AI56" s="402"/>
      <c r="AJ56" s="402"/>
      <c r="AK56" s="402"/>
      <c r="AL56" s="402"/>
      <c r="AM56" s="402"/>
      <c r="AN56" s="402"/>
      <c r="AO56" s="402"/>
      <c r="AP56" s="402"/>
      <c r="AQ56" s="402"/>
      <c r="AR56" s="402"/>
      <c r="AS56" s="402"/>
      <c r="AT56" s="402"/>
      <c r="AU56" s="402"/>
      <c r="AV56" s="402"/>
      <c r="AW56" s="402"/>
      <c r="AX56" s="402"/>
      <c r="AY56" s="402"/>
      <c r="AZ56" s="402"/>
      <c r="BA56" s="402"/>
      <c r="BB56" s="402"/>
      <c r="BC56" s="402"/>
      <c r="BD56" s="402"/>
      <c r="BE56" s="402"/>
      <c r="BF56" s="402"/>
      <c r="BG56" s="402"/>
      <c r="BH56" s="402"/>
      <c r="BI56" s="402"/>
      <c r="BJ56" s="402"/>
      <c r="BK56" s="402"/>
      <c r="BL56" s="402"/>
      <c r="BM56" s="402"/>
      <c r="BN56" s="402"/>
      <c r="BO56" s="402"/>
      <c r="BP56" s="402"/>
      <c r="BQ56" s="402"/>
      <c r="BR56" s="402"/>
      <c r="BS56" s="402"/>
      <c r="BT56" s="402"/>
      <c r="BU56" s="402"/>
      <c r="BV56" s="402"/>
      <c r="BW56" s="402"/>
      <c r="BX56" s="402"/>
      <c r="BY56" s="402"/>
      <c r="BZ56" s="402"/>
      <c r="CA56" s="402"/>
      <c r="CB56" s="402"/>
      <c r="CC56" s="402"/>
      <c r="CD56" s="402"/>
      <c r="CE56" s="402"/>
      <c r="CF56" s="402"/>
      <c r="CG56" s="402"/>
      <c r="CH56" s="402"/>
      <c r="CI56" s="402"/>
      <c r="CJ56" s="402"/>
      <c r="CK56" s="402"/>
      <c r="CL56" s="402"/>
      <c r="CM56" s="402"/>
      <c r="CN56" s="402"/>
      <c r="CO56" s="402"/>
      <c r="CP56" s="402"/>
      <c r="CQ56" s="402"/>
      <c r="CR56" s="402"/>
      <c r="CS56" s="402"/>
      <c r="CT56" s="402"/>
    </row>
    <row r="57" spans="1:98" ht="16.05" customHeight="1" x14ac:dyDescent="0.3">
      <c r="A57" s="402"/>
      <c r="B57" s="402"/>
      <c r="C57" s="402"/>
      <c r="D57" s="402"/>
      <c r="E57" s="402"/>
      <c r="F57" s="402"/>
      <c r="G57" s="402"/>
      <c r="H57" s="402"/>
      <c r="I57" s="402"/>
      <c r="J57" s="402"/>
      <c r="K57" s="402"/>
      <c r="L57" s="402"/>
      <c r="M57" s="402"/>
      <c r="N57" s="402"/>
      <c r="O57" s="402"/>
      <c r="P57" s="402"/>
      <c r="Q57" s="402"/>
      <c r="R57" s="402"/>
      <c r="S57" s="402"/>
      <c r="T57" s="402"/>
      <c r="U57" s="402"/>
      <c r="V57" s="402"/>
      <c r="W57" s="402"/>
      <c r="X57" s="402"/>
      <c r="Y57" s="402"/>
      <c r="Z57" s="402"/>
      <c r="AA57" s="402"/>
      <c r="AB57" s="402"/>
      <c r="AC57" s="402"/>
      <c r="AD57" s="402"/>
      <c r="AE57" s="402"/>
      <c r="AF57" s="402"/>
      <c r="AG57" s="402"/>
      <c r="AH57" s="402"/>
      <c r="AI57" s="402"/>
      <c r="AJ57" s="402"/>
      <c r="AK57" s="402"/>
      <c r="AL57" s="402"/>
      <c r="AM57" s="402"/>
      <c r="AN57" s="402"/>
      <c r="AO57" s="402"/>
      <c r="AP57" s="402"/>
      <c r="AQ57" s="402"/>
      <c r="AR57" s="402"/>
      <c r="AS57" s="402"/>
      <c r="AT57" s="402"/>
      <c r="AU57" s="402"/>
      <c r="AV57" s="402"/>
      <c r="AW57" s="402"/>
      <c r="AX57" s="402"/>
      <c r="AY57" s="402"/>
      <c r="AZ57" s="402"/>
      <c r="BA57" s="402"/>
      <c r="BB57" s="402"/>
      <c r="BC57" s="402"/>
      <c r="BD57" s="402"/>
      <c r="BE57" s="402"/>
      <c r="BF57" s="402"/>
      <c r="BG57" s="402"/>
      <c r="BH57" s="402"/>
      <c r="BI57" s="402"/>
      <c r="BJ57" s="402"/>
      <c r="BK57" s="402"/>
      <c r="BL57" s="402"/>
      <c r="BM57" s="402"/>
      <c r="BN57" s="402"/>
      <c r="BO57" s="402"/>
      <c r="BP57" s="402"/>
      <c r="BQ57" s="402"/>
      <c r="BR57" s="402"/>
      <c r="BS57" s="402"/>
      <c r="BT57" s="402"/>
      <c r="BU57" s="402"/>
      <c r="BV57" s="402"/>
      <c r="BW57" s="402"/>
      <c r="BX57" s="402"/>
      <c r="BY57" s="402"/>
      <c r="BZ57" s="402"/>
      <c r="CA57" s="402"/>
      <c r="CB57" s="402"/>
      <c r="CC57" s="402"/>
      <c r="CD57" s="402"/>
      <c r="CE57" s="402"/>
      <c r="CF57" s="402"/>
      <c r="CG57" s="402"/>
      <c r="CH57" s="402"/>
      <c r="CI57" s="402"/>
      <c r="CJ57" s="402"/>
      <c r="CK57" s="402"/>
      <c r="CL57" s="402"/>
      <c r="CM57" s="402"/>
      <c r="CN57" s="402"/>
      <c r="CO57" s="402"/>
      <c r="CP57" s="402"/>
      <c r="CQ57" s="402"/>
      <c r="CR57" s="402"/>
      <c r="CS57" s="402"/>
      <c r="CT57" s="402"/>
    </row>
    <row r="58" spans="1:98" ht="16.05" customHeight="1" x14ac:dyDescent="0.3">
      <c r="A58" s="402"/>
      <c r="B58" s="402"/>
      <c r="C58" s="402"/>
      <c r="D58" s="402"/>
      <c r="E58" s="402"/>
      <c r="F58" s="402"/>
      <c r="G58" s="402"/>
      <c r="H58" s="402"/>
      <c r="I58" s="402"/>
      <c r="J58" s="402"/>
      <c r="K58" s="402"/>
      <c r="L58" s="402"/>
      <c r="M58" s="402"/>
      <c r="N58" s="402"/>
      <c r="O58" s="402"/>
      <c r="P58" s="402"/>
      <c r="Q58" s="402"/>
      <c r="R58" s="402"/>
      <c r="S58" s="402"/>
      <c r="T58" s="402"/>
      <c r="U58" s="402"/>
      <c r="V58" s="402"/>
      <c r="W58" s="402"/>
      <c r="X58" s="402"/>
      <c r="Y58" s="402"/>
      <c r="Z58" s="402"/>
      <c r="AA58" s="402"/>
      <c r="AB58" s="402"/>
      <c r="AC58" s="402"/>
      <c r="AD58" s="402"/>
      <c r="AE58" s="402"/>
      <c r="AF58" s="402"/>
      <c r="AG58" s="402"/>
      <c r="AH58" s="402"/>
      <c r="AI58" s="402"/>
      <c r="AJ58" s="402"/>
      <c r="AK58" s="402"/>
      <c r="AL58" s="402"/>
      <c r="AM58" s="402"/>
      <c r="AN58" s="402"/>
      <c r="AO58" s="402"/>
      <c r="AP58" s="402"/>
      <c r="AQ58" s="402"/>
      <c r="AR58" s="402"/>
      <c r="AS58" s="402"/>
      <c r="AT58" s="402"/>
      <c r="AU58" s="402"/>
      <c r="AV58" s="402"/>
      <c r="AW58" s="402"/>
      <c r="AX58" s="402"/>
      <c r="AY58" s="402"/>
      <c r="AZ58" s="402"/>
      <c r="BA58" s="402"/>
      <c r="BB58" s="402"/>
      <c r="BC58" s="402"/>
      <c r="BD58" s="402"/>
      <c r="BE58" s="402"/>
      <c r="BF58" s="402"/>
      <c r="BG58" s="402"/>
      <c r="BH58" s="402"/>
      <c r="BI58" s="402"/>
      <c r="BJ58" s="402"/>
      <c r="BK58" s="402"/>
      <c r="BL58" s="402"/>
      <c r="BM58" s="402"/>
      <c r="BN58" s="402"/>
      <c r="BO58" s="402"/>
      <c r="BP58" s="402"/>
      <c r="BQ58" s="402"/>
      <c r="BR58" s="402"/>
      <c r="BS58" s="402"/>
      <c r="BT58" s="402"/>
      <c r="BU58" s="402"/>
      <c r="BV58" s="402"/>
      <c r="BW58" s="402"/>
      <c r="BX58" s="402"/>
      <c r="BY58" s="402"/>
      <c r="BZ58" s="402"/>
      <c r="CA58" s="402"/>
      <c r="CB58" s="402"/>
      <c r="CC58" s="402"/>
      <c r="CD58" s="402"/>
      <c r="CE58" s="402"/>
      <c r="CF58" s="402"/>
      <c r="CG58" s="402"/>
      <c r="CH58" s="402"/>
      <c r="CI58" s="402"/>
      <c r="CJ58" s="402"/>
      <c r="CK58" s="402"/>
      <c r="CL58" s="402"/>
      <c r="CM58" s="402"/>
      <c r="CN58" s="402"/>
      <c r="CO58" s="402"/>
      <c r="CP58" s="402"/>
      <c r="CQ58" s="402"/>
      <c r="CR58" s="402"/>
      <c r="CS58" s="402"/>
      <c r="CT58" s="402"/>
    </row>
    <row r="59" spans="1:98" ht="16.05" customHeight="1" x14ac:dyDescent="0.3">
      <c r="A59" s="402"/>
      <c r="B59" s="402"/>
      <c r="C59" s="402"/>
      <c r="D59" s="402"/>
      <c r="E59" s="402"/>
      <c r="F59" s="402"/>
      <c r="G59" s="402"/>
      <c r="H59" s="402"/>
      <c r="I59" s="402"/>
      <c r="J59" s="402"/>
      <c r="K59" s="402"/>
      <c r="L59" s="402"/>
      <c r="M59" s="402"/>
      <c r="N59" s="402"/>
      <c r="O59" s="402"/>
      <c r="P59" s="402"/>
      <c r="Q59" s="402"/>
      <c r="R59" s="402"/>
      <c r="S59" s="402"/>
      <c r="T59" s="402"/>
      <c r="U59" s="402"/>
      <c r="V59" s="402"/>
      <c r="W59" s="402"/>
      <c r="X59" s="402"/>
      <c r="Y59" s="402"/>
      <c r="Z59" s="402"/>
      <c r="AA59" s="402"/>
      <c r="AB59" s="402"/>
      <c r="AC59" s="402"/>
      <c r="AD59" s="402"/>
      <c r="AE59" s="402"/>
      <c r="AF59" s="402"/>
      <c r="AG59" s="402"/>
      <c r="AH59" s="402"/>
      <c r="AI59" s="402"/>
      <c r="AJ59" s="402"/>
      <c r="AK59" s="402"/>
      <c r="AL59" s="402"/>
      <c r="AM59" s="402"/>
      <c r="AN59" s="402"/>
      <c r="AO59" s="402"/>
      <c r="AP59" s="402"/>
      <c r="AQ59" s="402"/>
      <c r="AR59" s="402"/>
      <c r="AS59" s="402"/>
      <c r="AT59" s="402"/>
      <c r="AU59" s="402"/>
      <c r="AV59" s="402"/>
      <c r="AW59" s="402"/>
      <c r="AX59" s="402"/>
      <c r="AY59" s="402"/>
      <c r="AZ59" s="402"/>
      <c r="BA59" s="402"/>
      <c r="BB59" s="402"/>
      <c r="BC59" s="402"/>
      <c r="BD59" s="402"/>
      <c r="BE59" s="402"/>
      <c r="BF59" s="402"/>
      <c r="BG59" s="402"/>
      <c r="BH59" s="402"/>
      <c r="BI59" s="402"/>
      <c r="BJ59" s="402"/>
      <c r="BK59" s="402"/>
      <c r="BL59" s="402"/>
      <c r="BM59" s="402"/>
      <c r="BN59" s="402"/>
      <c r="BO59" s="402"/>
      <c r="BP59" s="402"/>
      <c r="BQ59" s="402"/>
      <c r="BR59" s="402"/>
      <c r="BS59" s="402"/>
      <c r="BT59" s="402"/>
      <c r="BU59" s="402"/>
      <c r="BV59" s="402"/>
      <c r="BW59" s="402"/>
      <c r="BX59" s="402"/>
      <c r="BY59" s="402"/>
      <c r="BZ59" s="402"/>
      <c r="CA59" s="402"/>
      <c r="CB59" s="402"/>
      <c r="CC59" s="402"/>
      <c r="CD59" s="402"/>
      <c r="CE59" s="402"/>
      <c r="CF59" s="402"/>
      <c r="CG59" s="402"/>
      <c r="CH59" s="402"/>
      <c r="CI59" s="402"/>
      <c r="CJ59" s="402"/>
      <c r="CK59" s="402"/>
      <c r="CL59" s="402"/>
      <c r="CM59" s="402"/>
      <c r="CN59" s="402"/>
      <c r="CO59" s="402"/>
      <c r="CP59" s="402"/>
      <c r="CQ59" s="402"/>
      <c r="CR59" s="402"/>
      <c r="CS59" s="402"/>
      <c r="CT59" s="402"/>
    </row>
    <row r="60" spans="1:98" ht="16.05" customHeight="1" x14ac:dyDescent="0.3">
      <c r="A60" s="402"/>
      <c r="B60" s="402"/>
      <c r="C60" s="402"/>
      <c r="D60" s="402"/>
      <c r="E60" s="402"/>
      <c r="F60" s="402"/>
      <c r="G60" s="402"/>
      <c r="H60" s="402"/>
      <c r="I60" s="402"/>
      <c r="J60" s="402"/>
      <c r="K60" s="402"/>
      <c r="L60" s="402"/>
      <c r="M60" s="402"/>
      <c r="N60" s="402"/>
      <c r="O60" s="402"/>
      <c r="P60" s="402"/>
      <c r="Q60" s="402"/>
      <c r="R60" s="402"/>
      <c r="S60" s="402"/>
      <c r="T60" s="402"/>
      <c r="U60" s="402"/>
      <c r="V60" s="402"/>
      <c r="W60" s="402"/>
      <c r="X60" s="402"/>
      <c r="Y60" s="402"/>
      <c r="Z60" s="402"/>
      <c r="AA60" s="402"/>
      <c r="AB60" s="402"/>
      <c r="AC60" s="402"/>
      <c r="AD60" s="402"/>
      <c r="AE60" s="402"/>
      <c r="AF60" s="402"/>
      <c r="AG60" s="402"/>
      <c r="AH60" s="402"/>
      <c r="AI60" s="402"/>
      <c r="AJ60" s="402"/>
      <c r="AK60" s="402"/>
      <c r="AL60" s="402"/>
      <c r="AM60" s="402"/>
      <c r="AN60" s="402"/>
      <c r="AO60" s="402"/>
      <c r="AP60" s="402"/>
      <c r="AQ60" s="402"/>
      <c r="AR60" s="402"/>
      <c r="AS60" s="402"/>
      <c r="AT60" s="402"/>
      <c r="AU60" s="402"/>
      <c r="AV60" s="402"/>
      <c r="AW60" s="402"/>
      <c r="AX60" s="402"/>
      <c r="AY60" s="402"/>
      <c r="AZ60" s="402"/>
      <c r="BA60" s="402"/>
      <c r="BB60" s="402"/>
      <c r="BC60" s="402"/>
      <c r="BD60" s="402"/>
      <c r="BE60" s="402"/>
      <c r="BF60" s="402"/>
      <c r="BG60" s="402"/>
      <c r="BH60" s="402"/>
      <c r="BI60" s="402"/>
      <c r="BJ60" s="402"/>
      <c r="BK60" s="402"/>
      <c r="BL60" s="402"/>
      <c r="BM60" s="402"/>
      <c r="BN60" s="402"/>
      <c r="BO60" s="402"/>
      <c r="BP60" s="402"/>
      <c r="BQ60" s="402"/>
      <c r="BR60" s="402"/>
      <c r="BS60" s="402"/>
      <c r="BT60" s="402"/>
      <c r="BU60" s="402"/>
      <c r="BV60" s="402"/>
      <c r="BW60" s="402"/>
      <c r="BX60" s="402"/>
      <c r="BY60" s="402"/>
      <c r="BZ60" s="402"/>
      <c r="CA60" s="402"/>
      <c r="CB60" s="402"/>
      <c r="CC60" s="402"/>
      <c r="CD60" s="402"/>
      <c r="CE60" s="402"/>
      <c r="CF60" s="402"/>
      <c r="CG60" s="402"/>
      <c r="CH60" s="402"/>
      <c r="CI60" s="402"/>
      <c r="CJ60" s="402"/>
      <c r="CK60" s="402"/>
      <c r="CL60" s="402"/>
      <c r="CM60" s="402"/>
      <c r="CN60" s="402"/>
      <c r="CO60" s="402"/>
      <c r="CP60" s="402"/>
      <c r="CQ60" s="402"/>
      <c r="CR60" s="402"/>
      <c r="CS60" s="402"/>
      <c r="CT60" s="402"/>
    </row>
    <row r="61" spans="1:98" ht="16.05" customHeight="1" x14ac:dyDescent="0.3">
      <c r="A61" s="402"/>
      <c r="B61" s="402"/>
      <c r="C61" s="402"/>
      <c r="D61" s="402"/>
      <c r="E61" s="402"/>
      <c r="F61" s="402"/>
      <c r="G61" s="402"/>
      <c r="H61" s="402"/>
      <c r="I61" s="402"/>
      <c r="J61" s="402"/>
      <c r="K61" s="402"/>
      <c r="L61" s="402"/>
      <c r="M61" s="402"/>
      <c r="N61" s="402"/>
      <c r="O61" s="402"/>
      <c r="P61" s="402"/>
      <c r="Q61" s="402"/>
      <c r="R61" s="402"/>
      <c r="S61" s="402"/>
      <c r="T61" s="402"/>
      <c r="U61" s="402"/>
      <c r="V61" s="402"/>
      <c r="W61" s="402"/>
      <c r="X61" s="402"/>
      <c r="Y61" s="402"/>
      <c r="Z61" s="402"/>
      <c r="AA61" s="402"/>
      <c r="AB61" s="402"/>
      <c r="AC61" s="402"/>
      <c r="AD61" s="402"/>
      <c r="AE61" s="402"/>
      <c r="AF61" s="402"/>
      <c r="AG61" s="402"/>
      <c r="AH61" s="402"/>
      <c r="AI61" s="402"/>
      <c r="AJ61" s="402"/>
      <c r="AK61" s="402"/>
      <c r="AL61" s="402"/>
      <c r="AM61" s="402"/>
      <c r="AN61" s="402"/>
      <c r="AO61" s="402"/>
      <c r="AP61" s="402"/>
      <c r="AQ61" s="402"/>
      <c r="AR61" s="402"/>
      <c r="AS61" s="402"/>
      <c r="AT61" s="402"/>
      <c r="AU61" s="402"/>
      <c r="AV61" s="402"/>
      <c r="AW61" s="402"/>
      <c r="AX61" s="402"/>
      <c r="AY61" s="402"/>
      <c r="AZ61" s="402"/>
      <c r="BA61" s="402"/>
      <c r="BB61" s="402"/>
      <c r="BC61" s="402"/>
      <c r="BD61" s="402"/>
      <c r="BE61" s="402"/>
      <c r="BF61" s="402"/>
      <c r="BG61" s="402"/>
      <c r="BH61" s="402"/>
      <c r="BI61" s="402"/>
      <c r="BJ61" s="402"/>
      <c r="BK61" s="402"/>
      <c r="BL61" s="402"/>
      <c r="BM61" s="402"/>
      <c r="BN61" s="402"/>
      <c r="BO61" s="402"/>
      <c r="BP61" s="402"/>
      <c r="BQ61" s="402"/>
      <c r="BR61" s="402"/>
      <c r="BS61" s="402"/>
      <c r="BT61" s="402"/>
      <c r="BU61" s="402"/>
      <c r="BV61" s="402"/>
      <c r="BW61" s="402"/>
      <c r="BX61" s="402"/>
      <c r="BY61" s="402"/>
      <c r="BZ61" s="402"/>
      <c r="CA61" s="402"/>
      <c r="CB61" s="402"/>
      <c r="CC61" s="402"/>
      <c r="CD61" s="402"/>
      <c r="CE61" s="402"/>
      <c r="CF61" s="402"/>
      <c r="CG61" s="402"/>
      <c r="CH61" s="402"/>
      <c r="CI61" s="402"/>
      <c r="CJ61" s="402"/>
      <c r="CK61" s="402"/>
      <c r="CL61" s="402"/>
      <c r="CM61" s="402"/>
      <c r="CN61" s="402"/>
      <c r="CO61" s="402"/>
      <c r="CP61" s="402"/>
      <c r="CQ61" s="402"/>
      <c r="CR61" s="402"/>
      <c r="CS61" s="402"/>
      <c r="CT61" s="402"/>
    </row>
    <row r="62" spans="1:98" ht="16.05" customHeight="1" x14ac:dyDescent="0.3">
      <c r="A62" s="402"/>
      <c r="B62" s="402"/>
      <c r="C62" s="402"/>
      <c r="D62" s="402"/>
      <c r="E62" s="402"/>
      <c r="F62" s="402"/>
      <c r="G62" s="402"/>
      <c r="H62" s="402"/>
      <c r="I62" s="402"/>
      <c r="J62" s="402"/>
      <c r="K62" s="402"/>
      <c r="L62" s="402"/>
      <c r="M62" s="402"/>
      <c r="N62" s="402"/>
      <c r="O62" s="402"/>
      <c r="P62" s="402"/>
      <c r="Q62" s="402"/>
      <c r="R62" s="402"/>
      <c r="S62" s="402"/>
      <c r="T62" s="402"/>
      <c r="U62" s="402"/>
      <c r="V62" s="402"/>
      <c r="W62" s="402"/>
      <c r="X62" s="402"/>
      <c r="Y62" s="402"/>
      <c r="Z62" s="402"/>
      <c r="AA62" s="402"/>
      <c r="AB62" s="402"/>
      <c r="AC62" s="402"/>
      <c r="AD62" s="402"/>
      <c r="AE62" s="402"/>
      <c r="AF62" s="402"/>
      <c r="AG62" s="402"/>
      <c r="AH62" s="402"/>
      <c r="AI62" s="402"/>
      <c r="AJ62" s="402"/>
      <c r="AK62" s="402"/>
      <c r="AL62" s="402"/>
      <c r="AM62" s="402"/>
      <c r="AN62" s="402"/>
      <c r="AO62" s="402"/>
      <c r="AP62" s="402"/>
      <c r="AQ62" s="402"/>
      <c r="AR62" s="402"/>
      <c r="AS62" s="402"/>
      <c r="AT62" s="402"/>
      <c r="AU62" s="402"/>
      <c r="AV62" s="402"/>
      <c r="AW62" s="402"/>
      <c r="AX62" s="402"/>
      <c r="AY62" s="402"/>
      <c r="AZ62" s="402"/>
      <c r="BA62" s="402"/>
      <c r="BB62" s="402"/>
      <c r="BC62" s="402"/>
      <c r="BD62" s="402"/>
      <c r="BE62" s="402"/>
      <c r="BF62" s="402"/>
      <c r="BG62" s="402"/>
      <c r="BH62" s="402"/>
      <c r="BI62" s="402"/>
      <c r="BJ62" s="402"/>
      <c r="BK62" s="402"/>
      <c r="BL62" s="402"/>
      <c r="BM62" s="402"/>
      <c r="BN62" s="402"/>
      <c r="BO62" s="402"/>
      <c r="BP62" s="402"/>
      <c r="BQ62" s="402"/>
      <c r="BR62" s="402"/>
      <c r="BS62" s="402"/>
      <c r="BT62" s="402"/>
      <c r="BU62" s="402"/>
      <c r="BV62" s="402"/>
      <c r="BW62" s="402"/>
      <c r="BX62" s="402"/>
      <c r="BY62" s="402"/>
      <c r="BZ62" s="402"/>
      <c r="CA62" s="402"/>
      <c r="CB62" s="402"/>
      <c r="CC62" s="402"/>
      <c r="CD62" s="402"/>
      <c r="CE62" s="402"/>
      <c r="CF62" s="402"/>
      <c r="CG62" s="402"/>
      <c r="CH62" s="402"/>
      <c r="CI62" s="402"/>
      <c r="CJ62" s="402"/>
      <c r="CK62" s="402"/>
      <c r="CL62" s="402"/>
      <c r="CM62" s="402"/>
      <c r="CN62" s="402"/>
      <c r="CO62" s="402"/>
      <c r="CP62" s="402"/>
      <c r="CQ62" s="402"/>
      <c r="CR62" s="402"/>
      <c r="CS62" s="402"/>
      <c r="CT62" s="402"/>
    </row>
    <row r="63" spans="1:98" ht="16.05" customHeight="1" x14ac:dyDescent="0.3">
      <c r="A63" s="402"/>
      <c r="B63" s="402"/>
      <c r="C63" s="402"/>
      <c r="D63" s="402"/>
      <c r="E63" s="402"/>
      <c r="F63" s="402"/>
      <c r="G63" s="402"/>
      <c r="H63" s="402"/>
      <c r="I63" s="402"/>
      <c r="J63" s="402"/>
      <c r="K63" s="402"/>
      <c r="L63" s="402"/>
      <c r="M63" s="402"/>
      <c r="N63" s="402"/>
      <c r="O63" s="402"/>
      <c r="P63" s="402"/>
      <c r="Q63" s="402"/>
      <c r="R63" s="402"/>
      <c r="S63" s="402"/>
      <c r="T63" s="402"/>
      <c r="U63" s="402"/>
      <c r="V63" s="402"/>
      <c r="W63" s="402"/>
      <c r="X63" s="402"/>
      <c r="Y63" s="402"/>
      <c r="Z63" s="402"/>
      <c r="AA63" s="402"/>
      <c r="AB63" s="402"/>
      <c r="AC63" s="402"/>
      <c r="AD63" s="402"/>
      <c r="AE63" s="402"/>
      <c r="AF63" s="402"/>
      <c r="AG63" s="402"/>
      <c r="AH63" s="402"/>
      <c r="AI63" s="402"/>
      <c r="AJ63" s="402"/>
      <c r="AK63" s="402"/>
      <c r="AL63" s="402"/>
      <c r="AM63" s="402"/>
      <c r="AN63" s="402"/>
      <c r="AO63" s="402"/>
      <c r="AP63" s="402"/>
      <c r="AQ63" s="402"/>
      <c r="AR63" s="402"/>
      <c r="AS63" s="402"/>
      <c r="AT63" s="402"/>
      <c r="AU63" s="402"/>
      <c r="AV63" s="402"/>
      <c r="AW63" s="402"/>
      <c r="AX63" s="402"/>
      <c r="AY63" s="402"/>
      <c r="AZ63" s="402"/>
      <c r="BA63" s="402"/>
      <c r="BB63" s="402"/>
      <c r="BC63" s="402"/>
      <c r="BD63" s="402"/>
      <c r="BE63" s="402"/>
      <c r="BF63" s="402"/>
      <c r="BG63" s="402"/>
      <c r="BH63" s="402"/>
      <c r="BI63" s="402"/>
      <c r="BJ63" s="402"/>
      <c r="BK63" s="402"/>
      <c r="BL63" s="402"/>
      <c r="BM63" s="402"/>
      <c r="BN63" s="402"/>
      <c r="BO63" s="402"/>
      <c r="BP63" s="402"/>
      <c r="BQ63" s="402"/>
      <c r="BR63" s="402"/>
      <c r="BS63" s="402"/>
      <c r="BT63" s="402"/>
      <c r="BU63" s="402"/>
      <c r="BV63" s="402"/>
      <c r="BW63" s="402"/>
      <c r="BX63" s="402"/>
      <c r="BY63" s="402"/>
      <c r="BZ63" s="402"/>
      <c r="CA63" s="402"/>
      <c r="CB63" s="402"/>
      <c r="CC63" s="402"/>
      <c r="CD63" s="402"/>
      <c r="CE63" s="402"/>
      <c r="CF63" s="402"/>
      <c r="CG63" s="402"/>
      <c r="CH63" s="402"/>
      <c r="CI63" s="402"/>
      <c r="CJ63" s="402"/>
      <c r="CK63" s="402"/>
      <c r="CL63" s="402"/>
      <c r="CM63" s="402"/>
      <c r="CN63" s="402"/>
      <c r="CO63" s="402"/>
      <c r="CP63" s="402"/>
      <c r="CQ63" s="402"/>
      <c r="CR63" s="402"/>
      <c r="CS63" s="402"/>
      <c r="CT63" s="402"/>
    </row>
    <row r="64" spans="1:98" ht="16.05" customHeight="1" x14ac:dyDescent="0.3">
      <c r="A64" s="402"/>
      <c r="B64" s="402"/>
      <c r="C64" s="402"/>
      <c r="D64" s="402"/>
      <c r="E64" s="402"/>
      <c r="F64" s="402"/>
      <c r="G64" s="402"/>
      <c r="H64" s="402"/>
      <c r="I64" s="402"/>
      <c r="J64" s="402"/>
      <c r="K64" s="402"/>
      <c r="L64" s="402"/>
      <c r="M64" s="402"/>
      <c r="N64" s="402"/>
      <c r="O64" s="402"/>
      <c r="P64" s="402"/>
      <c r="Q64" s="402"/>
      <c r="R64" s="402"/>
      <c r="S64" s="402"/>
      <c r="T64" s="402"/>
      <c r="U64" s="402"/>
      <c r="V64" s="402"/>
      <c r="W64" s="402"/>
      <c r="X64" s="402"/>
      <c r="Y64" s="402"/>
      <c r="Z64" s="402"/>
      <c r="AA64" s="402"/>
      <c r="AB64" s="402"/>
      <c r="AC64" s="402"/>
      <c r="AD64" s="402"/>
      <c r="AE64" s="402"/>
      <c r="AF64" s="402"/>
      <c r="AG64" s="402"/>
      <c r="AH64" s="402"/>
      <c r="AI64" s="402"/>
      <c r="AJ64" s="402"/>
      <c r="AK64" s="402"/>
      <c r="AL64" s="402"/>
      <c r="AM64" s="402"/>
      <c r="AN64" s="402"/>
      <c r="AO64" s="402"/>
      <c r="AP64" s="402"/>
      <c r="AQ64" s="402"/>
      <c r="AR64" s="402"/>
      <c r="AS64" s="402"/>
      <c r="AT64" s="402"/>
      <c r="AU64" s="402"/>
      <c r="AV64" s="402"/>
      <c r="AW64" s="402"/>
      <c r="AX64" s="402"/>
      <c r="AY64" s="402"/>
      <c r="AZ64" s="402"/>
      <c r="BA64" s="402"/>
      <c r="BB64" s="402"/>
      <c r="BC64" s="402"/>
      <c r="BD64" s="402"/>
      <c r="BE64" s="402"/>
      <c r="BF64" s="402"/>
      <c r="BG64" s="402"/>
      <c r="BH64" s="402"/>
      <c r="BI64" s="402"/>
      <c r="BJ64" s="402"/>
      <c r="BK64" s="402"/>
      <c r="BL64" s="402"/>
      <c r="BM64" s="402"/>
      <c r="BN64" s="402"/>
      <c r="BO64" s="402"/>
      <c r="BP64" s="402"/>
      <c r="BQ64" s="402"/>
      <c r="BR64" s="402"/>
      <c r="BS64" s="402"/>
      <c r="BT64" s="402"/>
      <c r="BU64" s="402"/>
      <c r="BV64" s="402"/>
      <c r="BW64" s="402"/>
      <c r="BX64" s="402"/>
      <c r="BY64" s="402"/>
      <c r="BZ64" s="402"/>
      <c r="CA64" s="402"/>
      <c r="CB64" s="402"/>
      <c r="CC64" s="402"/>
      <c r="CD64" s="402"/>
      <c r="CE64" s="402"/>
      <c r="CF64" s="402"/>
      <c r="CG64" s="402"/>
      <c r="CH64" s="402"/>
      <c r="CI64" s="402"/>
      <c r="CJ64" s="402"/>
      <c r="CK64" s="402"/>
      <c r="CL64" s="402"/>
      <c r="CM64" s="402"/>
      <c r="CN64" s="402"/>
      <c r="CO64" s="402"/>
      <c r="CP64" s="402"/>
      <c r="CQ64" s="402"/>
      <c r="CR64" s="402"/>
      <c r="CS64" s="402"/>
      <c r="CT64" s="402"/>
    </row>
    <row r="65" spans="1:98" ht="16.05" customHeight="1" x14ac:dyDescent="0.3">
      <c r="A65" s="402"/>
      <c r="B65" s="402"/>
      <c r="C65" s="402"/>
      <c r="D65" s="402"/>
      <c r="E65" s="402"/>
      <c r="F65" s="402"/>
      <c r="G65" s="402"/>
      <c r="H65" s="402"/>
      <c r="I65" s="402"/>
      <c r="J65" s="402"/>
      <c r="K65" s="402"/>
      <c r="L65" s="402"/>
      <c r="M65" s="402"/>
      <c r="N65" s="402"/>
      <c r="O65" s="402"/>
      <c r="P65" s="402"/>
      <c r="Q65" s="402"/>
      <c r="R65" s="402"/>
      <c r="S65" s="402"/>
      <c r="T65" s="402"/>
      <c r="U65" s="402"/>
      <c r="V65" s="402"/>
      <c r="W65" s="402"/>
      <c r="X65" s="402"/>
      <c r="Y65" s="402"/>
      <c r="Z65" s="402"/>
      <c r="AA65" s="402"/>
      <c r="AB65" s="402"/>
      <c r="AC65" s="402"/>
      <c r="AD65" s="402"/>
      <c r="AE65" s="402"/>
      <c r="AF65" s="402"/>
      <c r="AG65" s="402"/>
      <c r="AH65" s="402"/>
      <c r="AI65" s="402"/>
      <c r="AJ65" s="402"/>
      <c r="AK65" s="402"/>
      <c r="AL65" s="402"/>
      <c r="AM65" s="402"/>
      <c r="AN65" s="402"/>
      <c r="AO65" s="402"/>
      <c r="AP65" s="402"/>
      <c r="AQ65" s="402"/>
      <c r="AR65" s="402"/>
      <c r="AS65" s="402"/>
      <c r="AT65" s="402"/>
      <c r="AU65" s="402"/>
      <c r="AV65" s="402"/>
      <c r="AW65" s="402"/>
      <c r="AX65" s="402"/>
      <c r="AY65" s="402"/>
      <c r="AZ65" s="402"/>
      <c r="BA65" s="402"/>
      <c r="BB65" s="402"/>
      <c r="BC65" s="402"/>
      <c r="BD65" s="402"/>
      <c r="BE65" s="402"/>
      <c r="BF65" s="402"/>
      <c r="BG65" s="402"/>
      <c r="BH65" s="402"/>
      <c r="BI65" s="402"/>
      <c r="BJ65" s="402"/>
      <c r="BK65" s="402"/>
      <c r="BL65" s="402"/>
      <c r="BM65" s="402"/>
      <c r="BN65" s="402"/>
      <c r="BO65" s="402"/>
      <c r="BP65" s="402"/>
      <c r="BQ65" s="402"/>
      <c r="BR65" s="402"/>
      <c r="BS65" s="402"/>
      <c r="BT65" s="402"/>
      <c r="BU65" s="402"/>
      <c r="BV65" s="402"/>
      <c r="BW65" s="402"/>
      <c r="BX65" s="402"/>
      <c r="BY65" s="402"/>
      <c r="BZ65" s="402"/>
      <c r="CA65" s="402"/>
      <c r="CB65" s="402"/>
      <c r="CC65" s="402"/>
      <c r="CD65" s="402"/>
      <c r="CE65" s="402"/>
      <c r="CF65" s="402"/>
      <c r="CG65" s="402"/>
      <c r="CH65" s="402"/>
      <c r="CI65" s="402"/>
      <c r="CJ65" s="402"/>
      <c r="CK65" s="402"/>
      <c r="CL65" s="402"/>
      <c r="CM65" s="402"/>
      <c r="CN65" s="402"/>
      <c r="CO65" s="402"/>
      <c r="CP65" s="402"/>
      <c r="CQ65" s="402"/>
      <c r="CR65" s="402"/>
      <c r="CS65" s="402"/>
      <c r="CT65" s="402"/>
    </row>
    <row r="66" spans="1:98" ht="16.05" customHeight="1" x14ac:dyDescent="0.3">
      <c r="A66" s="402"/>
      <c r="B66" s="402"/>
      <c r="C66" s="402"/>
      <c r="D66" s="402"/>
      <c r="E66" s="402"/>
      <c r="F66" s="402"/>
      <c r="G66" s="402"/>
      <c r="H66" s="402"/>
      <c r="I66" s="402"/>
      <c r="J66" s="402"/>
      <c r="K66" s="402"/>
      <c r="L66" s="402"/>
      <c r="M66" s="402"/>
      <c r="N66" s="402"/>
      <c r="O66" s="402"/>
      <c r="P66" s="402"/>
      <c r="Q66" s="402"/>
      <c r="R66" s="402"/>
      <c r="S66" s="402"/>
      <c r="T66" s="402"/>
      <c r="U66" s="402"/>
      <c r="V66" s="402"/>
      <c r="W66" s="402"/>
      <c r="X66" s="402"/>
      <c r="Y66" s="402"/>
      <c r="Z66" s="402"/>
      <c r="AA66" s="402"/>
      <c r="AB66" s="402"/>
      <c r="AC66" s="402"/>
      <c r="AD66" s="402"/>
      <c r="AE66" s="402"/>
      <c r="AF66" s="402"/>
      <c r="AG66" s="402"/>
      <c r="AH66" s="402"/>
      <c r="AI66" s="402"/>
      <c r="AJ66" s="402"/>
      <c r="AK66" s="402"/>
      <c r="AL66" s="402"/>
      <c r="AM66" s="402"/>
      <c r="AN66" s="402"/>
      <c r="AO66" s="402"/>
      <c r="AP66" s="402"/>
      <c r="AQ66" s="402"/>
      <c r="AR66" s="402"/>
      <c r="AS66" s="402"/>
      <c r="AT66" s="402"/>
      <c r="AU66" s="402"/>
      <c r="AV66" s="402"/>
      <c r="AW66" s="402"/>
      <c r="AX66" s="402"/>
      <c r="AY66" s="402"/>
      <c r="AZ66" s="402"/>
      <c r="BA66" s="402"/>
      <c r="BB66" s="402"/>
      <c r="BC66" s="402"/>
      <c r="BD66" s="402"/>
      <c r="BE66" s="402"/>
      <c r="BF66" s="402"/>
      <c r="BG66" s="402"/>
      <c r="BH66" s="402"/>
      <c r="BI66" s="402"/>
      <c r="BJ66" s="402"/>
      <c r="BK66" s="402"/>
      <c r="BL66" s="402"/>
      <c r="BM66" s="402"/>
      <c r="BN66" s="402"/>
      <c r="BO66" s="402"/>
      <c r="BP66" s="402"/>
      <c r="BQ66" s="402"/>
      <c r="BR66" s="402"/>
      <c r="BS66" s="402"/>
      <c r="BT66" s="402"/>
      <c r="BU66" s="402"/>
      <c r="BV66" s="402"/>
      <c r="BW66" s="402"/>
      <c r="BX66" s="402"/>
      <c r="BY66" s="402"/>
      <c r="BZ66" s="402"/>
      <c r="CA66" s="402"/>
      <c r="CB66" s="402"/>
      <c r="CC66" s="402"/>
      <c r="CD66" s="402"/>
      <c r="CE66" s="402"/>
      <c r="CF66" s="402"/>
      <c r="CG66" s="402"/>
      <c r="CH66" s="402"/>
      <c r="CI66" s="402"/>
      <c r="CJ66" s="402"/>
      <c r="CK66" s="402"/>
      <c r="CL66" s="402"/>
      <c r="CM66" s="402"/>
      <c r="CN66" s="402"/>
      <c r="CO66" s="402"/>
      <c r="CP66" s="402"/>
      <c r="CQ66" s="402"/>
      <c r="CR66" s="402"/>
      <c r="CS66" s="402"/>
      <c r="CT66" s="402"/>
    </row>
    <row r="67" spans="1:98" ht="16.05" customHeight="1" x14ac:dyDescent="0.3">
      <c r="A67" s="402"/>
      <c r="B67" s="402"/>
      <c r="C67" s="402"/>
      <c r="D67" s="402"/>
      <c r="E67" s="402"/>
      <c r="F67" s="402"/>
      <c r="G67" s="402"/>
      <c r="H67" s="402"/>
      <c r="I67" s="402"/>
      <c r="J67" s="402"/>
      <c r="K67" s="402"/>
      <c r="L67" s="402"/>
      <c r="M67" s="402"/>
      <c r="N67" s="402"/>
      <c r="O67" s="402"/>
      <c r="P67" s="402"/>
      <c r="Q67" s="402"/>
      <c r="R67" s="402"/>
      <c r="S67" s="402"/>
      <c r="T67" s="402"/>
      <c r="U67" s="402"/>
      <c r="V67" s="402"/>
      <c r="W67" s="402"/>
      <c r="X67" s="402"/>
      <c r="Y67" s="402"/>
      <c r="Z67" s="402"/>
      <c r="AA67" s="402"/>
      <c r="AB67" s="402"/>
      <c r="AC67" s="402"/>
      <c r="AD67" s="402"/>
      <c r="AE67" s="402"/>
      <c r="AF67" s="402"/>
      <c r="AG67" s="402"/>
      <c r="AH67" s="402"/>
      <c r="AI67" s="402"/>
      <c r="AJ67" s="402"/>
      <c r="AK67" s="402"/>
      <c r="AL67" s="402"/>
      <c r="AM67" s="402"/>
      <c r="AN67" s="402"/>
      <c r="AO67" s="402"/>
      <c r="AP67" s="402"/>
      <c r="AQ67" s="402"/>
      <c r="AR67" s="402"/>
      <c r="AS67" s="402"/>
      <c r="AT67" s="402"/>
      <c r="AU67" s="402"/>
      <c r="AV67" s="402"/>
      <c r="AW67" s="402"/>
      <c r="AX67" s="402"/>
      <c r="AY67" s="402"/>
      <c r="AZ67" s="402"/>
      <c r="BA67" s="402"/>
      <c r="BB67" s="402"/>
      <c r="BC67" s="402"/>
      <c r="BD67" s="402"/>
      <c r="BE67" s="402"/>
      <c r="BF67" s="402"/>
      <c r="BG67" s="402"/>
      <c r="BH67" s="402"/>
      <c r="BI67" s="402"/>
      <c r="BJ67" s="402"/>
      <c r="BK67" s="402"/>
      <c r="BL67" s="402"/>
      <c r="BM67" s="402"/>
      <c r="BN67" s="402"/>
      <c r="BO67" s="402"/>
      <c r="BP67" s="402"/>
      <c r="BQ67" s="402"/>
      <c r="BR67" s="402"/>
      <c r="BS67" s="402"/>
      <c r="BT67" s="402"/>
      <c r="BU67" s="402"/>
      <c r="BV67" s="402"/>
      <c r="BW67" s="402"/>
      <c r="BX67" s="402"/>
      <c r="BY67" s="402"/>
      <c r="BZ67" s="402"/>
      <c r="CA67" s="402"/>
      <c r="CB67" s="402"/>
      <c r="CC67" s="402"/>
      <c r="CD67" s="402"/>
      <c r="CE67" s="402"/>
      <c r="CF67" s="402"/>
      <c r="CG67" s="402"/>
      <c r="CH67" s="402"/>
      <c r="CI67" s="402"/>
      <c r="CJ67" s="402"/>
      <c r="CK67" s="402"/>
      <c r="CL67" s="402"/>
      <c r="CM67" s="402"/>
      <c r="CN67" s="402"/>
      <c r="CO67" s="402"/>
      <c r="CP67" s="402"/>
      <c r="CQ67" s="402"/>
      <c r="CR67" s="402"/>
      <c r="CS67" s="402"/>
      <c r="CT67" s="402"/>
    </row>
    <row r="68" spans="1:98" ht="16.05" customHeight="1" x14ac:dyDescent="0.3">
      <c r="A68" s="402"/>
      <c r="B68" s="402"/>
      <c r="C68" s="402"/>
      <c r="D68" s="402"/>
      <c r="E68" s="402"/>
      <c r="F68" s="402"/>
      <c r="G68" s="402"/>
      <c r="H68" s="402"/>
      <c r="I68" s="402"/>
      <c r="J68" s="402"/>
      <c r="K68" s="402"/>
      <c r="L68" s="402"/>
      <c r="M68" s="402"/>
      <c r="N68" s="402"/>
      <c r="O68" s="402"/>
      <c r="P68" s="402"/>
      <c r="Q68" s="402"/>
      <c r="R68" s="402"/>
      <c r="S68" s="402"/>
      <c r="T68" s="402"/>
      <c r="U68" s="402"/>
      <c r="V68" s="402"/>
      <c r="W68" s="402"/>
      <c r="X68" s="402"/>
      <c r="Y68" s="402"/>
      <c r="Z68" s="402"/>
      <c r="AA68" s="402"/>
      <c r="AB68" s="402"/>
      <c r="AC68" s="402"/>
      <c r="AD68" s="402"/>
      <c r="AE68" s="402"/>
      <c r="AF68" s="402"/>
      <c r="AG68" s="402"/>
      <c r="AH68" s="402"/>
      <c r="AI68" s="402"/>
      <c r="AJ68" s="402"/>
      <c r="AK68" s="402"/>
      <c r="AL68" s="402"/>
      <c r="AM68" s="402"/>
      <c r="AN68" s="402"/>
      <c r="AO68" s="402"/>
      <c r="AP68" s="402"/>
      <c r="AQ68" s="402"/>
      <c r="AR68" s="402"/>
      <c r="AS68" s="402"/>
      <c r="AT68" s="402"/>
      <c r="AU68" s="402"/>
      <c r="AV68" s="402"/>
      <c r="AW68" s="402"/>
      <c r="AX68" s="402"/>
      <c r="AY68" s="402"/>
      <c r="AZ68" s="402"/>
      <c r="BA68" s="402"/>
      <c r="BB68" s="402"/>
      <c r="BC68" s="402"/>
      <c r="BD68" s="402"/>
      <c r="BE68" s="402"/>
      <c r="BF68" s="402"/>
      <c r="BG68" s="402"/>
      <c r="BH68" s="402"/>
      <c r="BI68" s="402"/>
      <c r="BJ68" s="402"/>
      <c r="BK68" s="402"/>
      <c r="BL68" s="402"/>
      <c r="BM68" s="402"/>
      <c r="BN68" s="402"/>
      <c r="BO68" s="402"/>
      <c r="BP68" s="402"/>
      <c r="BQ68" s="402"/>
      <c r="BR68" s="402"/>
      <c r="BS68" s="402"/>
      <c r="BT68" s="402"/>
      <c r="BU68" s="402"/>
      <c r="BV68" s="402"/>
      <c r="BW68" s="402"/>
      <c r="BX68" s="402"/>
      <c r="BY68" s="402"/>
      <c r="BZ68" s="402"/>
      <c r="CA68" s="402"/>
      <c r="CB68" s="402"/>
      <c r="CC68" s="402"/>
      <c r="CD68" s="402"/>
      <c r="CE68" s="402"/>
      <c r="CF68" s="402"/>
      <c r="CG68" s="402"/>
      <c r="CH68" s="402"/>
      <c r="CI68" s="402"/>
      <c r="CJ68" s="402"/>
      <c r="CK68" s="402"/>
      <c r="CL68" s="402"/>
      <c r="CM68" s="402"/>
      <c r="CN68" s="402"/>
      <c r="CO68" s="402"/>
      <c r="CP68" s="402"/>
      <c r="CQ68" s="402"/>
      <c r="CR68" s="402"/>
      <c r="CS68" s="402"/>
      <c r="CT68" s="402"/>
    </row>
    <row r="69" spans="1:98" ht="16.05" customHeight="1" x14ac:dyDescent="0.3">
      <c r="A69" s="402"/>
      <c r="B69" s="402"/>
      <c r="C69" s="402"/>
      <c r="D69" s="402"/>
      <c r="E69" s="402"/>
      <c r="F69" s="402"/>
      <c r="G69" s="402"/>
      <c r="H69" s="402"/>
      <c r="I69" s="402"/>
      <c r="J69" s="402"/>
      <c r="K69" s="402"/>
      <c r="L69" s="402"/>
      <c r="M69" s="402"/>
      <c r="N69" s="402"/>
      <c r="O69" s="402"/>
      <c r="P69" s="402"/>
      <c r="Q69" s="402"/>
      <c r="R69" s="402"/>
      <c r="S69" s="402"/>
      <c r="T69" s="402"/>
      <c r="U69" s="402"/>
      <c r="V69" s="402"/>
      <c r="W69" s="402"/>
      <c r="X69" s="402"/>
      <c r="Y69" s="402"/>
      <c r="Z69" s="402"/>
      <c r="AA69" s="402"/>
      <c r="AB69" s="402"/>
      <c r="AC69" s="402"/>
      <c r="AD69" s="402"/>
      <c r="AE69" s="402"/>
      <c r="AF69" s="402"/>
      <c r="AG69" s="402"/>
      <c r="AH69" s="402"/>
      <c r="AI69" s="402"/>
      <c r="AJ69" s="402"/>
      <c r="AK69" s="402"/>
      <c r="AL69" s="402"/>
      <c r="AM69" s="402"/>
      <c r="AN69" s="402"/>
      <c r="AO69" s="402"/>
      <c r="AP69" s="402"/>
      <c r="AQ69" s="402"/>
      <c r="AR69" s="402"/>
      <c r="AS69" s="402"/>
      <c r="AT69" s="402"/>
      <c r="AU69" s="402"/>
      <c r="AV69" s="402"/>
      <c r="AW69" s="402"/>
      <c r="AX69" s="402"/>
      <c r="AY69" s="402"/>
      <c r="AZ69" s="402"/>
      <c r="BA69" s="402"/>
      <c r="BB69" s="402"/>
      <c r="BC69" s="402"/>
      <c r="BD69" s="402"/>
      <c r="BE69" s="402"/>
      <c r="BF69" s="402"/>
      <c r="BG69" s="402"/>
      <c r="BH69" s="402"/>
      <c r="BI69" s="402"/>
      <c r="BJ69" s="402"/>
      <c r="BK69" s="402"/>
      <c r="BL69" s="402"/>
      <c r="BM69" s="402"/>
      <c r="BN69" s="402"/>
      <c r="BO69" s="402"/>
      <c r="BP69" s="402"/>
      <c r="BQ69" s="402"/>
      <c r="BR69" s="402"/>
      <c r="BS69" s="402"/>
      <c r="BT69" s="402"/>
      <c r="BU69" s="402"/>
      <c r="BV69" s="402"/>
      <c r="BW69" s="402"/>
      <c r="BX69" s="402"/>
      <c r="BY69" s="402"/>
      <c r="BZ69" s="402"/>
      <c r="CA69" s="402"/>
      <c r="CB69" s="402"/>
      <c r="CC69" s="402"/>
      <c r="CD69" s="402"/>
      <c r="CE69" s="402"/>
      <c r="CF69" s="402"/>
      <c r="CG69" s="402"/>
      <c r="CH69" s="402"/>
      <c r="CI69" s="402"/>
      <c r="CJ69" s="402"/>
      <c r="CK69" s="402"/>
      <c r="CL69" s="402"/>
      <c r="CM69" s="402"/>
      <c r="CN69" s="402"/>
      <c r="CO69" s="402"/>
      <c r="CP69" s="402"/>
      <c r="CQ69" s="402"/>
      <c r="CR69" s="402"/>
      <c r="CS69" s="402"/>
      <c r="CT69" s="402"/>
    </row>
    <row r="70" spans="1:98" ht="16.05" customHeight="1" x14ac:dyDescent="0.3">
      <c r="A70" s="402"/>
      <c r="B70" s="402"/>
      <c r="C70" s="402"/>
      <c r="D70" s="402"/>
      <c r="E70" s="402"/>
      <c r="F70" s="402"/>
      <c r="G70" s="402"/>
      <c r="H70" s="402"/>
      <c r="I70" s="402"/>
      <c r="J70" s="402"/>
      <c r="K70" s="402"/>
      <c r="L70" s="402"/>
      <c r="M70" s="402"/>
      <c r="N70" s="402"/>
      <c r="O70" s="402"/>
      <c r="P70" s="402"/>
      <c r="Q70" s="402"/>
      <c r="R70" s="402"/>
      <c r="S70" s="402"/>
      <c r="T70" s="402"/>
      <c r="U70" s="402"/>
      <c r="V70" s="402"/>
      <c r="W70" s="402"/>
      <c r="X70" s="402"/>
      <c r="Y70" s="402"/>
      <c r="Z70" s="402"/>
      <c r="AA70" s="402"/>
      <c r="AB70" s="402"/>
      <c r="AC70" s="402"/>
      <c r="AD70" s="402"/>
      <c r="AE70" s="402"/>
      <c r="AF70" s="402"/>
      <c r="AG70" s="402"/>
      <c r="AH70" s="402"/>
      <c r="AI70" s="402"/>
      <c r="AJ70" s="402"/>
      <c r="AK70" s="402"/>
      <c r="AL70" s="402"/>
      <c r="AM70" s="402"/>
      <c r="AN70" s="402"/>
      <c r="AO70" s="402"/>
      <c r="AP70" s="402"/>
      <c r="AQ70" s="402"/>
      <c r="AR70" s="402"/>
      <c r="AS70" s="402"/>
      <c r="AT70" s="402"/>
      <c r="AU70" s="402"/>
      <c r="AV70" s="402"/>
      <c r="AW70" s="402"/>
      <c r="AX70" s="402"/>
      <c r="AY70" s="402"/>
      <c r="AZ70" s="402"/>
      <c r="BA70" s="402"/>
      <c r="BB70" s="402"/>
      <c r="BC70" s="402"/>
      <c r="BD70" s="402"/>
      <c r="BE70" s="402"/>
      <c r="BF70" s="402"/>
      <c r="BG70" s="402"/>
      <c r="BH70" s="402"/>
      <c r="BI70" s="402"/>
      <c r="BJ70" s="402"/>
      <c r="BK70" s="402"/>
      <c r="BL70" s="402"/>
      <c r="BM70" s="402"/>
      <c r="BN70" s="402"/>
      <c r="BO70" s="402"/>
      <c r="BP70" s="402"/>
      <c r="BQ70" s="402"/>
      <c r="BR70" s="402"/>
      <c r="BS70" s="402"/>
      <c r="BT70" s="402"/>
      <c r="BU70" s="402"/>
      <c r="BV70" s="402"/>
      <c r="BW70" s="402"/>
      <c r="BX70" s="402"/>
      <c r="BY70" s="402"/>
      <c r="BZ70" s="402"/>
      <c r="CA70" s="402"/>
      <c r="CB70" s="402"/>
      <c r="CC70" s="402"/>
      <c r="CD70" s="402"/>
      <c r="CE70" s="402"/>
      <c r="CF70" s="402"/>
      <c r="CG70" s="402"/>
      <c r="CH70" s="402"/>
      <c r="CI70" s="402"/>
      <c r="CJ70" s="402"/>
      <c r="CK70" s="402"/>
      <c r="CL70" s="402"/>
      <c r="CM70" s="402"/>
      <c r="CN70" s="402"/>
      <c r="CO70" s="402"/>
      <c r="CP70" s="402"/>
      <c r="CQ70" s="402"/>
      <c r="CR70" s="402"/>
      <c r="CS70" s="402"/>
      <c r="CT70" s="402"/>
    </row>
    <row r="71" spans="1:98" ht="16.05" customHeight="1" x14ac:dyDescent="0.3">
      <c r="A71" s="402"/>
      <c r="B71" s="402"/>
      <c r="C71" s="402"/>
      <c r="D71" s="402"/>
      <c r="E71" s="402"/>
      <c r="F71" s="402"/>
      <c r="G71" s="402"/>
      <c r="H71" s="402"/>
      <c r="I71" s="402"/>
      <c r="J71" s="402"/>
      <c r="K71" s="402"/>
      <c r="L71" s="402"/>
      <c r="M71" s="402"/>
      <c r="N71" s="402"/>
      <c r="O71" s="402"/>
      <c r="P71" s="402"/>
      <c r="Q71" s="402"/>
      <c r="R71" s="402"/>
      <c r="S71" s="402"/>
      <c r="T71" s="402"/>
      <c r="U71" s="402"/>
      <c r="V71" s="402"/>
      <c r="W71" s="402"/>
      <c r="X71" s="402"/>
      <c r="Y71" s="402"/>
      <c r="Z71" s="402"/>
      <c r="AA71" s="402"/>
      <c r="AB71" s="402"/>
      <c r="AC71" s="402"/>
      <c r="AD71" s="402"/>
      <c r="AE71" s="402"/>
      <c r="AF71" s="402"/>
      <c r="AG71" s="402"/>
      <c r="AH71" s="402"/>
      <c r="AI71" s="402"/>
      <c r="AJ71" s="402"/>
      <c r="AK71" s="402"/>
      <c r="AL71" s="402"/>
      <c r="AM71" s="402"/>
      <c r="AN71" s="402"/>
      <c r="AO71" s="402"/>
      <c r="AP71" s="402"/>
      <c r="AQ71" s="402"/>
      <c r="AR71" s="402"/>
      <c r="AS71" s="402"/>
      <c r="AT71" s="402"/>
      <c r="AU71" s="402"/>
      <c r="AV71" s="402"/>
      <c r="AW71" s="402"/>
      <c r="AX71" s="402"/>
      <c r="AY71" s="402"/>
      <c r="AZ71" s="402"/>
      <c r="BA71" s="402"/>
      <c r="BB71" s="402"/>
      <c r="BC71" s="402"/>
      <c r="BD71" s="402"/>
      <c r="BE71" s="402"/>
      <c r="BF71" s="402"/>
      <c r="BG71" s="402"/>
      <c r="BH71" s="402"/>
      <c r="BI71" s="402"/>
      <c r="BJ71" s="402"/>
      <c r="BK71" s="402"/>
      <c r="BL71" s="402"/>
      <c r="BM71" s="402"/>
      <c r="BN71" s="402"/>
      <c r="BO71" s="402"/>
      <c r="BP71" s="402"/>
      <c r="BQ71" s="402"/>
      <c r="BR71" s="402"/>
      <c r="BS71" s="402"/>
      <c r="BT71" s="402"/>
      <c r="BU71" s="402"/>
      <c r="BV71" s="402"/>
      <c r="BW71" s="402"/>
      <c r="BX71" s="402"/>
      <c r="BY71" s="402"/>
      <c r="BZ71" s="402"/>
      <c r="CA71" s="402"/>
      <c r="CB71" s="402"/>
      <c r="CC71" s="402"/>
      <c r="CD71" s="402"/>
      <c r="CE71" s="402"/>
      <c r="CF71" s="402"/>
      <c r="CG71" s="402"/>
      <c r="CH71" s="402"/>
      <c r="CI71" s="402"/>
      <c r="CJ71" s="402"/>
      <c r="CK71" s="402"/>
      <c r="CL71" s="402"/>
      <c r="CM71" s="402"/>
      <c r="CN71" s="402"/>
      <c r="CO71" s="402"/>
      <c r="CP71" s="402"/>
      <c r="CQ71" s="402"/>
      <c r="CR71" s="402"/>
      <c r="CS71" s="402"/>
      <c r="CT71" s="402"/>
    </row>
    <row r="72" spans="1:98" ht="16.05" customHeight="1" x14ac:dyDescent="0.3">
      <c r="A72" s="402"/>
      <c r="B72" s="402"/>
      <c r="C72" s="402"/>
      <c r="D72" s="402"/>
      <c r="E72" s="402"/>
      <c r="F72" s="402"/>
      <c r="G72" s="402"/>
      <c r="H72" s="402"/>
      <c r="I72" s="402"/>
      <c r="J72" s="402"/>
      <c r="K72" s="402"/>
      <c r="L72" s="402"/>
      <c r="M72" s="402"/>
      <c r="N72" s="402"/>
      <c r="O72" s="402"/>
      <c r="P72" s="402"/>
      <c r="Q72" s="402"/>
      <c r="R72" s="402"/>
      <c r="S72" s="402"/>
      <c r="T72" s="402"/>
      <c r="U72" s="402"/>
      <c r="V72" s="402"/>
      <c r="W72" s="402"/>
      <c r="X72" s="402"/>
      <c r="Y72" s="402"/>
      <c r="Z72" s="402"/>
      <c r="AA72" s="402"/>
      <c r="AB72" s="402"/>
      <c r="AC72" s="402"/>
      <c r="AD72" s="402"/>
      <c r="AE72" s="402"/>
      <c r="AF72" s="402"/>
      <c r="AG72" s="402"/>
      <c r="AH72" s="402"/>
      <c r="AI72" s="402"/>
      <c r="AJ72" s="402"/>
      <c r="AK72" s="402"/>
      <c r="AL72" s="402"/>
      <c r="AM72" s="402"/>
      <c r="AN72" s="402"/>
      <c r="AO72" s="402"/>
      <c r="AP72" s="402"/>
      <c r="AQ72" s="402"/>
      <c r="AR72" s="402"/>
      <c r="AS72" s="402"/>
      <c r="AT72" s="402"/>
      <c r="AU72" s="402"/>
      <c r="AV72" s="402"/>
      <c r="AW72" s="402"/>
      <c r="AX72" s="402"/>
      <c r="AY72" s="402"/>
      <c r="AZ72" s="402"/>
      <c r="BA72" s="402"/>
      <c r="BB72" s="402"/>
      <c r="BC72" s="402"/>
      <c r="BD72" s="402"/>
      <c r="BE72" s="402"/>
      <c r="BF72" s="402"/>
      <c r="BG72" s="402"/>
      <c r="BH72" s="402"/>
      <c r="BI72" s="402"/>
      <c r="BJ72" s="402"/>
      <c r="BK72" s="402"/>
      <c r="BL72" s="402"/>
      <c r="BM72" s="402"/>
      <c r="BN72" s="402"/>
      <c r="BO72" s="402"/>
      <c r="BP72" s="402"/>
      <c r="BQ72" s="402"/>
      <c r="BR72" s="402"/>
      <c r="BS72" s="402"/>
      <c r="BT72" s="402"/>
      <c r="BU72" s="402"/>
      <c r="BV72" s="402"/>
      <c r="BW72" s="402"/>
      <c r="BX72" s="402"/>
      <c r="BY72" s="402"/>
      <c r="BZ72" s="402"/>
      <c r="CA72" s="402"/>
      <c r="CB72" s="402"/>
      <c r="CC72" s="402"/>
      <c r="CD72" s="402"/>
      <c r="CE72" s="402"/>
      <c r="CF72" s="402"/>
      <c r="CG72" s="402"/>
      <c r="CH72" s="402"/>
      <c r="CI72" s="402"/>
      <c r="CJ72" s="402"/>
      <c r="CK72" s="402"/>
      <c r="CL72" s="402"/>
      <c r="CM72" s="402"/>
      <c r="CN72" s="402"/>
      <c r="CO72" s="402"/>
      <c r="CP72" s="402"/>
      <c r="CQ72" s="402"/>
      <c r="CR72" s="402"/>
      <c r="CS72" s="402"/>
      <c r="CT72" s="402"/>
    </row>
    <row r="73" spans="1:98" ht="16.05" customHeight="1" x14ac:dyDescent="0.3">
      <c r="A73" s="402"/>
      <c r="B73" s="402"/>
      <c r="C73" s="402"/>
      <c r="D73" s="402"/>
      <c r="E73" s="402"/>
      <c r="F73" s="402"/>
      <c r="G73" s="402"/>
      <c r="H73" s="402"/>
      <c r="I73" s="402"/>
      <c r="J73" s="402"/>
      <c r="K73" s="402"/>
      <c r="L73" s="402"/>
      <c r="M73" s="402"/>
      <c r="N73" s="402"/>
      <c r="O73" s="402"/>
      <c r="P73" s="402"/>
      <c r="Q73" s="402"/>
      <c r="R73" s="402"/>
      <c r="S73" s="402"/>
      <c r="T73" s="402"/>
      <c r="U73" s="402"/>
      <c r="V73" s="402"/>
      <c r="W73" s="402"/>
      <c r="X73" s="402"/>
      <c r="Y73" s="402"/>
      <c r="Z73" s="402"/>
      <c r="AA73" s="402"/>
      <c r="AB73" s="402"/>
      <c r="AC73" s="402"/>
      <c r="AD73" s="402"/>
      <c r="AE73" s="402"/>
      <c r="AF73" s="402"/>
      <c r="AG73" s="402"/>
      <c r="AH73" s="402"/>
      <c r="AI73" s="402"/>
      <c r="AJ73" s="402"/>
      <c r="AK73" s="402"/>
      <c r="AL73" s="402"/>
      <c r="AM73" s="402"/>
      <c r="AN73" s="402"/>
      <c r="AO73" s="402"/>
      <c r="AP73" s="402"/>
      <c r="AQ73" s="402"/>
      <c r="AR73" s="402"/>
      <c r="AS73" s="402"/>
      <c r="AT73" s="402"/>
      <c r="AU73" s="402"/>
      <c r="AV73" s="402"/>
      <c r="AW73" s="402"/>
      <c r="AX73" s="402"/>
      <c r="AY73" s="402"/>
      <c r="AZ73" s="402"/>
      <c r="BA73" s="402"/>
      <c r="BB73" s="402"/>
      <c r="BC73" s="402"/>
      <c r="BD73" s="402"/>
      <c r="BE73" s="402"/>
      <c r="BF73" s="402"/>
      <c r="BG73" s="402"/>
      <c r="BH73" s="402"/>
      <c r="BI73" s="402"/>
      <c r="BJ73" s="402"/>
      <c r="BK73" s="402"/>
      <c r="BL73" s="402"/>
      <c r="BM73" s="402"/>
      <c r="BN73" s="402"/>
      <c r="BO73" s="402"/>
      <c r="BP73" s="402"/>
      <c r="BQ73" s="402"/>
      <c r="BR73" s="402"/>
      <c r="BS73" s="402"/>
      <c r="BT73" s="402"/>
      <c r="BU73" s="402"/>
      <c r="BV73" s="402"/>
      <c r="BW73" s="402"/>
      <c r="BX73" s="402"/>
      <c r="BY73" s="402"/>
      <c r="BZ73" s="402"/>
      <c r="CA73" s="402"/>
      <c r="CB73" s="402"/>
      <c r="CC73" s="402"/>
      <c r="CD73" s="402"/>
      <c r="CE73" s="402"/>
      <c r="CF73" s="402"/>
      <c r="CG73" s="402"/>
      <c r="CH73" s="402"/>
      <c r="CI73" s="402"/>
      <c r="CJ73" s="402"/>
      <c r="CK73" s="402"/>
      <c r="CL73" s="402"/>
      <c r="CM73" s="402"/>
      <c r="CN73" s="402"/>
      <c r="CO73" s="402"/>
      <c r="CP73" s="402"/>
      <c r="CQ73" s="402"/>
      <c r="CR73" s="402"/>
      <c r="CS73" s="402"/>
      <c r="CT73" s="402"/>
    </row>
    <row r="74" spans="1:98" ht="16.05" customHeight="1" x14ac:dyDescent="0.3">
      <c r="A74" s="402"/>
      <c r="B74" s="402"/>
      <c r="C74" s="402"/>
      <c r="D74" s="402"/>
      <c r="E74" s="402"/>
      <c r="F74" s="402"/>
      <c r="G74" s="402"/>
      <c r="H74" s="402"/>
      <c r="I74" s="402"/>
      <c r="J74" s="402"/>
      <c r="K74" s="402"/>
      <c r="L74" s="402"/>
      <c r="M74" s="402"/>
      <c r="N74" s="402"/>
      <c r="O74" s="402"/>
      <c r="P74" s="402"/>
      <c r="Q74" s="402"/>
      <c r="R74" s="402"/>
      <c r="S74" s="402"/>
      <c r="T74" s="402"/>
      <c r="U74" s="402"/>
      <c r="V74" s="402"/>
      <c r="W74" s="402"/>
      <c r="X74" s="402"/>
      <c r="Y74" s="402"/>
      <c r="Z74" s="402"/>
      <c r="AA74" s="402"/>
      <c r="AB74" s="402"/>
      <c r="AC74" s="402"/>
      <c r="AD74" s="402"/>
      <c r="AE74" s="402"/>
      <c r="AF74" s="402"/>
      <c r="AG74" s="402"/>
      <c r="AH74" s="402"/>
      <c r="AI74" s="402"/>
      <c r="AJ74" s="402"/>
      <c r="AK74" s="402"/>
      <c r="AL74" s="402"/>
      <c r="AM74" s="402"/>
      <c r="AN74" s="402"/>
      <c r="AO74" s="402"/>
      <c r="AP74" s="402"/>
      <c r="AQ74" s="402"/>
      <c r="AR74" s="402"/>
      <c r="AS74" s="402"/>
      <c r="AT74" s="402"/>
      <c r="AU74" s="402"/>
      <c r="AV74" s="402"/>
      <c r="AW74" s="402"/>
      <c r="AX74" s="402"/>
      <c r="AY74" s="402"/>
      <c r="AZ74" s="402"/>
      <c r="BA74" s="402"/>
      <c r="BB74" s="402"/>
      <c r="BC74" s="402"/>
      <c r="BD74" s="402"/>
      <c r="BE74" s="402"/>
      <c r="BF74" s="402"/>
      <c r="BG74" s="402"/>
      <c r="BH74" s="402"/>
      <c r="BI74" s="402"/>
      <c r="BJ74" s="402"/>
      <c r="BK74" s="402"/>
      <c r="BL74" s="402"/>
      <c r="BM74" s="402"/>
      <c r="BN74" s="402"/>
      <c r="BO74" s="402"/>
      <c r="BP74" s="402"/>
      <c r="BQ74" s="402"/>
      <c r="BR74" s="402"/>
      <c r="BS74" s="402"/>
      <c r="BT74" s="402"/>
      <c r="BU74" s="402"/>
      <c r="BV74" s="402"/>
      <c r="BW74" s="402"/>
      <c r="BX74" s="402"/>
      <c r="BY74" s="402"/>
      <c r="BZ74" s="402"/>
      <c r="CA74" s="402"/>
      <c r="CB74" s="402"/>
      <c r="CC74" s="402"/>
      <c r="CD74" s="402"/>
      <c r="CE74" s="402"/>
      <c r="CF74" s="402"/>
      <c r="CG74" s="402"/>
      <c r="CH74" s="402"/>
      <c r="CI74" s="402"/>
      <c r="CJ74" s="402"/>
      <c r="CK74" s="402"/>
      <c r="CL74" s="402"/>
      <c r="CM74" s="402"/>
      <c r="CN74" s="402"/>
      <c r="CO74" s="402"/>
      <c r="CP74" s="402"/>
      <c r="CQ74" s="402"/>
      <c r="CR74" s="402"/>
      <c r="CS74" s="402"/>
      <c r="CT74" s="402"/>
    </row>
    <row r="75" spans="1:98" ht="16.05" customHeight="1" x14ac:dyDescent="0.3">
      <c r="A75" s="402"/>
      <c r="B75" s="402"/>
      <c r="C75" s="402"/>
      <c r="D75" s="402"/>
      <c r="E75" s="402"/>
      <c r="F75" s="402"/>
      <c r="G75" s="402"/>
      <c r="H75" s="402"/>
      <c r="I75" s="402"/>
      <c r="J75" s="402"/>
      <c r="K75" s="402"/>
      <c r="L75" s="402"/>
      <c r="M75" s="402"/>
      <c r="N75" s="402"/>
      <c r="O75" s="402"/>
      <c r="P75" s="402"/>
      <c r="Q75" s="402"/>
      <c r="R75" s="402"/>
      <c r="S75" s="402"/>
      <c r="T75" s="402"/>
      <c r="U75" s="402"/>
      <c r="V75" s="402"/>
      <c r="W75" s="402"/>
      <c r="X75" s="402"/>
      <c r="Y75" s="402"/>
      <c r="Z75" s="402"/>
      <c r="AA75" s="402"/>
      <c r="AB75" s="402"/>
      <c r="AC75" s="402"/>
      <c r="AD75" s="402"/>
      <c r="AE75" s="402"/>
      <c r="AF75" s="402"/>
      <c r="AG75" s="402"/>
      <c r="AH75" s="402"/>
      <c r="AI75" s="402"/>
      <c r="AJ75" s="402"/>
      <c r="AK75" s="402"/>
      <c r="AL75" s="402"/>
      <c r="AM75" s="402"/>
      <c r="AN75" s="402"/>
      <c r="AO75" s="402"/>
      <c r="AP75" s="402"/>
      <c r="AQ75" s="402"/>
      <c r="AR75" s="402"/>
      <c r="AS75" s="402"/>
      <c r="AT75" s="402"/>
      <c r="AU75" s="402"/>
      <c r="AV75" s="402"/>
      <c r="AW75" s="402"/>
      <c r="AX75" s="402"/>
      <c r="AY75" s="402"/>
      <c r="AZ75" s="402"/>
      <c r="BA75" s="402"/>
      <c r="BB75" s="402"/>
      <c r="BC75" s="402"/>
      <c r="BD75" s="402"/>
      <c r="BE75" s="402"/>
      <c r="BF75" s="402"/>
      <c r="BG75" s="402"/>
      <c r="BH75" s="402"/>
      <c r="BI75" s="402"/>
      <c r="BJ75" s="402"/>
      <c r="BK75" s="402"/>
      <c r="BL75" s="402"/>
      <c r="BM75" s="402"/>
      <c r="BN75" s="402"/>
      <c r="BO75" s="402"/>
      <c r="BP75" s="402"/>
      <c r="BQ75" s="402"/>
      <c r="BR75" s="402"/>
      <c r="BS75" s="402"/>
      <c r="BT75" s="402"/>
      <c r="BU75" s="402"/>
      <c r="BV75" s="402"/>
      <c r="BW75" s="402"/>
      <c r="BX75" s="402"/>
      <c r="BY75" s="402"/>
      <c r="BZ75" s="402"/>
      <c r="CA75" s="402"/>
      <c r="CB75" s="402"/>
      <c r="CC75" s="402"/>
      <c r="CD75" s="402"/>
      <c r="CE75" s="402"/>
      <c r="CF75" s="402"/>
      <c r="CG75" s="402"/>
      <c r="CH75" s="402"/>
      <c r="CI75" s="402"/>
      <c r="CJ75" s="402"/>
      <c r="CK75" s="402"/>
      <c r="CL75" s="402"/>
      <c r="CM75" s="402"/>
      <c r="CN75" s="402"/>
      <c r="CO75" s="402"/>
      <c r="CP75" s="402"/>
      <c r="CQ75" s="402"/>
      <c r="CR75" s="402"/>
      <c r="CS75" s="402"/>
      <c r="CT75" s="402"/>
    </row>
    <row r="76" spans="1:98" ht="16.05" customHeight="1" x14ac:dyDescent="0.3">
      <c r="A76" s="402"/>
      <c r="B76" s="402"/>
      <c r="C76" s="402"/>
      <c r="D76" s="402"/>
      <c r="E76" s="402"/>
      <c r="F76" s="402"/>
      <c r="G76" s="402"/>
      <c r="H76" s="402"/>
      <c r="I76" s="402"/>
      <c r="J76" s="402"/>
      <c r="K76" s="402"/>
      <c r="L76" s="402"/>
      <c r="M76" s="402"/>
      <c r="N76" s="402"/>
      <c r="O76" s="402"/>
      <c r="P76" s="402"/>
      <c r="Q76" s="402"/>
      <c r="R76" s="402"/>
      <c r="S76" s="402"/>
      <c r="T76" s="402"/>
      <c r="U76" s="402"/>
      <c r="V76" s="402"/>
      <c r="W76" s="402"/>
      <c r="X76" s="402"/>
      <c r="Y76" s="402"/>
      <c r="Z76" s="402"/>
      <c r="AA76" s="402"/>
      <c r="AB76" s="402"/>
      <c r="AC76" s="402"/>
      <c r="AD76" s="402"/>
      <c r="AE76" s="402"/>
      <c r="AF76" s="402"/>
      <c r="AG76" s="402"/>
      <c r="AH76" s="402"/>
      <c r="AI76" s="402"/>
      <c r="AJ76" s="402"/>
      <c r="AK76" s="402"/>
      <c r="AL76" s="402"/>
      <c r="AM76" s="402"/>
      <c r="AN76" s="402"/>
      <c r="AO76" s="402"/>
      <c r="AP76" s="402"/>
      <c r="AQ76" s="402"/>
      <c r="AR76" s="402"/>
      <c r="AS76" s="402"/>
      <c r="AT76" s="402"/>
      <c r="AU76" s="402"/>
      <c r="AV76" s="402"/>
      <c r="AW76" s="402"/>
      <c r="AX76" s="402"/>
      <c r="AY76" s="402"/>
      <c r="AZ76" s="402"/>
      <c r="BA76" s="402"/>
      <c r="BB76" s="402"/>
      <c r="BC76" s="402"/>
      <c r="BD76" s="402"/>
      <c r="BE76" s="402"/>
      <c r="BF76" s="402"/>
      <c r="BG76" s="402"/>
      <c r="BH76" s="402"/>
      <c r="BI76" s="402"/>
      <c r="BJ76" s="402"/>
      <c r="BK76" s="402"/>
      <c r="BL76" s="402"/>
      <c r="BM76" s="402"/>
      <c r="BN76" s="402"/>
      <c r="BO76" s="402"/>
      <c r="BP76" s="402"/>
      <c r="BQ76" s="402"/>
      <c r="BR76" s="402"/>
      <c r="BS76" s="402"/>
      <c r="BT76" s="402"/>
      <c r="BU76" s="402"/>
      <c r="BV76" s="402"/>
      <c r="BW76" s="402"/>
      <c r="BX76" s="402"/>
      <c r="BY76" s="402"/>
      <c r="BZ76" s="402"/>
      <c r="CA76" s="402"/>
      <c r="CB76" s="402"/>
      <c r="CC76" s="402"/>
      <c r="CD76" s="402"/>
      <c r="CE76" s="402"/>
      <c r="CF76" s="402"/>
      <c r="CG76" s="402"/>
      <c r="CH76" s="402"/>
      <c r="CI76" s="402"/>
      <c r="CJ76" s="402"/>
      <c r="CK76" s="402"/>
      <c r="CL76" s="402"/>
      <c r="CM76" s="402"/>
      <c r="CN76" s="402"/>
      <c r="CO76" s="402"/>
      <c r="CP76" s="402"/>
      <c r="CQ76" s="402"/>
      <c r="CR76" s="402"/>
      <c r="CS76" s="402"/>
      <c r="CT76" s="402"/>
    </row>
    <row r="77" spans="1:98" ht="16.05" customHeight="1" x14ac:dyDescent="0.3">
      <c r="A77" s="402"/>
      <c r="B77" s="402"/>
      <c r="C77" s="402"/>
      <c r="D77" s="402"/>
      <c r="E77" s="402"/>
      <c r="F77" s="402"/>
      <c r="G77" s="402"/>
      <c r="H77" s="402"/>
      <c r="I77" s="402"/>
      <c r="J77" s="402"/>
      <c r="K77" s="402"/>
      <c r="L77" s="402"/>
      <c r="M77" s="402"/>
      <c r="N77" s="402"/>
      <c r="O77" s="402"/>
      <c r="P77" s="402"/>
      <c r="Q77" s="402"/>
      <c r="R77" s="402"/>
      <c r="S77" s="402"/>
      <c r="T77" s="402"/>
      <c r="U77" s="402"/>
      <c r="V77" s="402"/>
      <c r="W77" s="402"/>
      <c r="X77" s="402"/>
      <c r="Y77" s="402"/>
      <c r="Z77" s="402"/>
      <c r="AA77" s="402"/>
      <c r="AB77" s="402"/>
      <c r="AC77" s="402"/>
      <c r="AD77" s="402"/>
      <c r="AE77" s="402"/>
      <c r="AF77" s="402"/>
      <c r="AG77" s="402"/>
      <c r="AH77" s="402"/>
      <c r="AI77" s="402"/>
      <c r="AJ77" s="402"/>
      <c r="AK77" s="402"/>
      <c r="AL77" s="402"/>
      <c r="AM77" s="402"/>
      <c r="AN77" s="402"/>
      <c r="AO77" s="402"/>
      <c r="AP77" s="402"/>
      <c r="AQ77" s="402"/>
      <c r="AR77" s="402"/>
      <c r="AS77" s="402"/>
      <c r="AT77" s="402"/>
      <c r="AU77" s="402"/>
      <c r="AV77" s="402"/>
      <c r="AW77" s="402"/>
      <c r="AX77" s="402"/>
      <c r="AY77" s="402"/>
      <c r="AZ77" s="402"/>
      <c r="BA77" s="402"/>
      <c r="BB77" s="402"/>
      <c r="BC77" s="402"/>
      <c r="BD77" s="402"/>
      <c r="BE77" s="402"/>
      <c r="BF77" s="402"/>
      <c r="BG77" s="402"/>
      <c r="BH77" s="402"/>
      <c r="BI77" s="402"/>
      <c r="BJ77" s="402"/>
      <c r="BK77" s="402"/>
      <c r="BL77" s="402"/>
      <c r="BM77" s="402"/>
      <c r="BN77" s="402"/>
      <c r="BO77" s="402"/>
      <c r="BP77" s="402"/>
      <c r="BQ77" s="402"/>
      <c r="BR77" s="402"/>
      <c r="BS77" s="402"/>
      <c r="BT77" s="402"/>
      <c r="BU77" s="402"/>
      <c r="BV77" s="402"/>
      <c r="BW77" s="402"/>
      <c r="BX77" s="402"/>
      <c r="BY77" s="402"/>
      <c r="BZ77" s="402"/>
      <c r="CA77" s="402"/>
      <c r="CB77" s="402"/>
      <c r="CC77" s="402"/>
      <c r="CD77" s="402"/>
      <c r="CE77" s="402"/>
      <c r="CF77" s="402"/>
      <c r="CG77" s="402"/>
      <c r="CH77" s="402"/>
      <c r="CI77" s="402"/>
      <c r="CJ77" s="402"/>
      <c r="CK77" s="402"/>
      <c r="CL77" s="402"/>
      <c r="CM77" s="402"/>
      <c r="CN77" s="402"/>
      <c r="CO77" s="402"/>
      <c r="CP77" s="402"/>
      <c r="CQ77" s="402"/>
      <c r="CR77" s="402"/>
      <c r="CS77" s="402"/>
      <c r="CT77" s="402"/>
    </row>
    <row r="78" spans="1:98" ht="16.05" customHeight="1" x14ac:dyDescent="0.3">
      <c r="A78" s="402"/>
      <c r="B78" s="402"/>
      <c r="C78" s="402"/>
      <c r="D78" s="402"/>
      <c r="E78" s="402"/>
      <c r="F78" s="402"/>
      <c r="G78" s="402"/>
      <c r="H78" s="402"/>
      <c r="I78" s="402"/>
      <c r="J78" s="402"/>
      <c r="K78" s="402"/>
      <c r="L78" s="402"/>
      <c r="M78" s="402"/>
      <c r="N78" s="402"/>
      <c r="O78" s="402"/>
      <c r="P78" s="402"/>
      <c r="Q78" s="402"/>
      <c r="R78" s="402"/>
      <c r="S78" s="402"/>
      <c r="T78" s="402"/>
      <c r="U78" s="402"/>
      <c r="V78" s="402"/>
      <c r="W78" s="402"/>
      <c r="X78" s="402"/>
      <c r="Y78" s="402"/>
      <c r="Z78" s="402"/>
      <c r="AA78" s="402"/>
      <c r="AB78" s="402"/>
      <c r="AC78" s="402"/>
      <c r="AD78" s="402"/>
      <c r="AE78" s="402"/>
      <c r="AF78" s="402"/>
      <c r="AG78" s="402"/>
      <c r="AH78" s="402"/>
      <c r="AI78" s="402"/>
      <c r="AJ78" s="402"/>
      <c r="AK78" s="402"/>
      <c r="AL78" s="402"/>
      <c r="AM78" s="402"/>
      <c r="AN78" s="402"/>
      <c r="AO78" s="402"/>
      <c r="AP78" s="402"/>
      <c r="AQ78" s="402"/>
      <c r="AR78" s="402"/>
      <c r="AS78" s="402"/>
      <c r="AT78" s="402"/>
      <c r="AU78" s="402"/>
      <c r="AV78" s="402"/>
      <c r="AW78" s="402"/>
      <c r="AX78" s="402"/>
      <c r="AY78" s="402"/>
      <c r="AZ78" s="402"/>
      <c r="BA78" s="402"/>
      <c r="BB78" s="402"/>
      <c r="BC78" s="402"/>
      <c r="BD78" s="402"/>
      <c r="BE78" s="402"/>
      <c r="BF78" s="402"/>
      <c r="BG78" s="402"/>
      <c r="BH78" s="402"/>
      <c r="BI78" s="402"/>
      <c r="BJ78" s="402"/>
      <c r="BK78" s="402"/>
      <c r="BL78" s="402"/>
      <c r="BM78" s="402"/>
      <c r="BN78" s="402"/>
      <c r="BO78" s="402"/>
      <c r="BP78" s="402"/>
      <c r="BQ78" s="402"/>
      <c r="BR78" s="402"/>
      <c r="BS78" s="402"/>
      <c r="BT78" s="402"/>
      <c r="BU78" s="402"/>
      <c r="BV78" s="402"/>
      <c r="BW78" s="402"/>
      <c r="BX78" s="402"/>
      <c r="BY78" s="402"/>
      <c r="BZ78" s="402"/>
      <c r="CA78" s="402"/>
      <c r="CB78" s="402"/>
      <c r="CC78" s="402"/>
      <c r="CD78" s="402"/>
      <c r="CE78" s="402"/>
      <c r="CF78" s="402"/>
      <c r="CG78" s="402"/>
      <c r="CH78" s="402"/>
      <c r="CI78" s="402"/>
      <c r="CJ78" s="402"/>
      <c r="CK78" s="402"/>
      <c r="CL78" s="402"/>
      <c r="CM78" s="402"/>
      <c r="CN78" s="402"/>
      <c r="CO78" s="402"/>
      <c r="CP78" s="402"/>
      <c r="CQ78" s="402"/>
      <c r="CR78" s="402"/>
      <c r="CS78" s="402"/>
      <c r="CT78" s="402"/>
    </row>
    <row r="79" spans="1:98" ht="16.05" customHeight="1" x14ac:dyDescent="0.3">
      <c r="A79" s="402"/>
      <c r="B79" s="402"/>
      <c r="C79" s="402"/>
      <c r="D79" s="402"/>
      <c r="E79" s="402"/>
      <c r="F79" s="402"/>
      <c r="G79" s="402"/>
      <c r="H79" s="402"/>
      <c r="I79" s="402"/>
      <c r="J79" s="402"/>
      <c r="K79" s="402"/>
      <c r="L79" s="402"/>
      <c r="M79" s="402"/>
      <c r="N79" s="402"/>
      <c r="O79" s="402"/>
      <c r="P79" s="402"/>
      <c r="Q79" s="402"/>
      <c r="R79" s="402"/>
      <c r="S79" s="402"/>
      <c r="T79" s="402"/>
      <c r="U79" s="402"/>
      <c r="V79" s="402"/>
      <c r="W79" s="402"/>
      <c r="X79" s="402"/>
      <c r="Y79" s="402"/>
      <c r="Z79" s="402"/>
      <c r="AA79" s="402"/>
      <c r="AB79" s="402"/>
      <c r="AC79" s="402"/>
      <c r="AD79" s="402"/>
      <c r="AE79" s="402"/>
      <c r="AF79" s="402"/>
      <c r="AG79" s="402"/>
      <c r="AH79" s="402"/>
      <c r="AI79" s="402"/>
      <c r="AJ79" s="402"/>
      <c r="AK79" s="402"/>
      <c r="AL79" s="402"/>
      <c r="AM79" s="402"/>
      <c r="AN79" s="402"/>
      <c r="AO79" s="402"/>
      <c r="AP79" s="402"/>
      <c r="AQ79" s="402"/>
      <c r="AR79" s="402"/>
      <c r="AS79" s="402"/>
      <c r="AT79" s="402"/>
      <c r="AU79" s="402"/>
      <c r="AV79" s="402"/>
      <c r="AW79" s="402"/>
      <c r="AX79" s="402"/>
      <c r="AY79" s="402"/>
      <c r="AZ79" s="402"/>
      <c r="BA79" s="402"/>
      <c r="BB79" s="402"/>
      <c r="BC79" s="402"/>
      <c r="BD79" s="402"/>
      <c r="BE79" s="402"/>
      <c r="BF79" s="402"/>
      <c r="BG79" s="402"/>
      <c r="BH79" s="402"/>
      <c r="BI79" s="402"/>
      <c r="BJ79" s="402"/>
      <c r="BK79" s="402"/>
      <c r="BL79" s="402"/>
      <c r="BM79" s="402"/>
      <c r="BN79" s="402"/>
      <c r="BO79" s="402"/>
      <c r="BP79" s="402"/>
      <c r="BQ79" s="402"/>
      <c r="BR79" s="402"/>
      <c r="BS79" s="402"/>
      <c r="BT79" s="402"/>
      <c r="BU79" s="402"/>
      <c r="BV79" s="402"/>
      <c r="BW79" s="402"/>
      <c r="BX79" s="402"/>
      <c r="BY79" s="402"/>
      <c r="BZ79" s="402"/>
      <c r="CA79" s="402"/>
      <c r="CB79" s="402"/>
      <c r="CC79" s="402"/>
      <c r="CD79" s="402"/>
      <c r="CE79" s="402"/>
      <c r="CF79" s="402"/>
      <c r="CG79" s="402"/>
      <c r="CH79" s="402"/>
      <c r="CI79" s="402"/>
      <c r="CJ79" s="402"/>
      <c r="CK79" s="402"/>
      <c r="CL79" s="402"/>
      <c r="CM79" s="402"/>
      <c r="CN79" s="402"/>
      <c r="CO79" s="402"/>
      <c r="CP79" s="402"/>
      <c r="CQ79" s="402"/>
      <c r="CR79" s="402"/>
      <c r="CS79" s="402"/>
      <c r="CT79" s="402"/>
    </row>
    <row r="80" spans="1:98" ht="16.05" customHeight="1" x14ac:dyDescent="0.3">
      <c r="A80" s="402"/>
      <c r="B80" s="402"/>
      <c r="C80" s="402"/>
      <c r="D80" s="402"/>
      <c r="E80" s="402"/>
      <c r="F80" s="402"/>
      <c r="G80" s="402"/>
      <c r="H80" s="402"/>
      <c r="I80" s="402"/>
      <c r="J80" s="402"/>
      <c r="K80" s="402"/>
      <c r="L80" s="402"/>
      <c r="M80" s="402"/>
      <c r="N80" s="402"/>
      <c r="O80" s="402"/>
      <c r="P80" s="402"/>
      <c r="Q80" s="402"/>
      <c r="R80" s="402"/>
      <c r="S80" s="402"/>
      <c r="T80" s="402"/>
      <c r="U80" s="402"/>
      <c r="V80" s="402"/>
      <c r="W80" s="402"/>
      <c r="X80" s="402"/>
      <c r="Y80" s="402"/>
      <c r="Z80" s="402"/>
      <c r="AA80" s="402"/>
      <c r="AB80" s="402"/>
      <c r="AC80" s="402"/>
      <c r="AD80" s="402"/>
      <c r="AE80" s="402"/>
      <c r="AF80" s="402"/>
      <c r="AG80" s="402"/>
      <c r="AH80" s="402"/>
      <c r="AI80" s="402"/>
      <c r="AJ80" s="402"/>
      <c r="AK80" s="402"/>
      <c r="AL80" s="402"/>
      <c r="AM80" s="402"/>
      <c r="AN80" s="402"/>
      <c r="AO80" s="402"/>
      <c r="AP80" s="402"/>
      <c r="AQ80" s="402"/>
      <c r="AR80" s="402"/>
      <c r="AS80" s="402"/>
      <c r="AT80" s="402"/>
      <c r="AU80" s="402"/>
      <c r="AV80" s="402"/>
      <c r="AW80" s="402"/>
      <c r="AX80" s="402"/>
      <c r="AY80" s="402"/>
      <c r="AZ80" s="402"/>
      <c r="BA80" s="402"/>
      <c r="BB80" s="402"/>
      <c r="BC80" s="402"/>
      <c r="BD80" s="402"/>
      <c r="BE80" s="402"/>
      <c r="BF80" s="402"/>
      <c r="BG80" s="402"/>
      <c r="BH80" s="402"/>
      <c r="BI80" s="402"/>
      <c r="BJ80" s="402"/>
      <c r="BK80" s="402"/>
      <c r="BL80" s="402"/>
      <c r="BM80" s="402"/>
      <c r="BN80" s="402"/>
      <c r="BO80" s="402"/>
      <c r="BP80" s="402"/>
      <c r="BQ80" s="402"/>
      <c r="BR80" s="402"/>
      <c r="BS80" s="402"/>
      <c r="BT80" s="402"/>
      <c r="BU80" s="402"/>
      <c r="BV80" s="402"/>
      <c r="BW80" s="402"/>
      <c r="BX80" s="402"/>
      <c r="BY80" s="402"/>
      <c r="BZ80" s="402"/>
      <c r="CA80" s="402"/>
      <c r="CB80" s="402"/>
      <c r="CC80" s="402"/>
      <c r="CD80" s="402"/>
      <c r="CE80" s="402"/>
      <c r="CF80" s="402"/>
      <c r="CG80" s="402"/>
      <c r="CH80" s="402"/>
      <c r="CI80" s="402"/>
      <c r="CJ80" s="402"/>
      <c r="CK80" s="402"/>
      <c r="CL80" s="402"/>
      <c r="CM80" s="402"/>
      <c r="CN80" s="402"/>
      <c r="CO80" s="402"/>
      <c r="CP80" s="402"/>
      <c r="CQ80" s="402"/>
      <c r="CR80" s="402"/>
      <c r="CS80" s="402"/>
      <c r="CT80" s="402"/>
    </row>
    <row r="81" spans="1:98" ht="16.05" customHeight="1" x14ac:dyDescent="0.3">
      <c r="A81" s="402"/>
      <c r="B81" s="402"/>
      <c r="C81" s="402"/>
      <c r="D81" s="402"/>
      <c r="E81" s="402"/>
      <c r="F81" s="402"/>
      <c r="G81" s="402"/>
      <c r="H81" s="402"/>
      <c r="I81" s="402"/>
      <c r="J81" s="402"/>
      <c r="K81" s="402"/>
      <c r="L81" s="402"/>
      <c r="M81" s="402"/>
      <c r="N81" s="402"/>
      <c r="O81" s="402"/>
      <c r="P81" s="402"/>
      <c r="Q81" s="402"/>
      <c r="R81" s="402"/>
      <c r="S81" s="402"/>
      <c r="T81" s="402"/>
      <c r="U81" s="402"/>
      <c r="V81" s="402"/>
      <c r="W81" s="402"/>
      <c r="X81" s="402"/>
      <c r="Y81" s="402"/>
      <c r="Z81" s="402"/>
      <c r="AA81" s="402"/>
      <c r="AB81" s="402"/>
      <c r="AC81" s="402"/>
      <c r="AD81" s="402"/>
      <c r="AE81" s="402"/>
      <c r="AF81" s="402"/>
      <c r="AG81" s="402"/>
      <c r="AH81" s="402"/>
      <c r="AI81" s="402"/>
      <c r="AJ81" s="402"/>
      <c r="AK81" s="402"/>
      <c r="AL81" s="402"/>
      <c r="AM81" s="402"/>
      <c r="AN81" s="402"/>
      <c r="AO81" s="402"/>
      <c r="AP81" s="402"/>
      <c r="AQ81" s="402"/>
      <c r="AR81" s="402"/>
      <c r="AS81" s="402"/>
      <c r="AT81" s="402"/>
      <c r="AU81" s="402"/>
      <c r="AV81" s="402"/>
      <c r="AW81" s="402"/>
      <c r="AX81" s="402"/>
      <c r="AY81" s="402"/>
      <c r="AZ81" s="402"/>
      <c r="BA81" s="402"/>
      <c r="BB81" s="402"/>
      <c r="BC81" s="402"/>
      <c r="BD81" s="402"/>
      <c r="BE81" s="402"/>
      <c r="BF81" s="402"/>
      <c r="BG81" s="402"/>
      <c r="BH81" s="402"/>
      <c r="BI81" s="402"/>
      <c r="BJ81" s="402"/>
      <c r="BK81" s="402"/>
      <c r="BL81" s="402"/>
      <c r="BM81" s="402"/>
      <c r="BN81" s="402"/>
      <c r="BO81" s="402"/>
      <c r="BP81" s="402"/>
      <c r="BQ81" s="402"/>
      <c r="BR81" s="402"/>
      <c r="BS81" s="402"/>
      <c r="BT81" s="402"/>
      <c r="BU81" s="402"/>
      <c r="BV81" s="402"/>
      <c r="BW81" s="402"/>
      <c r="BX81" s="402"/>
      <c r="BY81" s="402"/>
      <c r="BZ81" s="402"/>
      <c r="CA81" s="402"/>
      <c r="CB81" s="402"/>
      <c r="CC81" s="402"/>
      <c r="CD81" s="402"/>
      <c r="CE81" s="402"/>
      <c r="CF81" s="402"/>
      <c r="CG81" s="402"/>
      <c r="CH81" s="402"/>
      <c r="CI81" s="402"/>
      <c r="CJ81" s="402"/>
      <c r="CK81" s="402"/>
      <c r="CL81" s="402"/>
      <c r="CM81" s="402"/>
      <c r="CN81" s="402"/>
      <c r="CO81" s="402"/>
      <c r="CP81" s="402"/>
      <c r="CQ81" s="402"/>
      <c r="CR81" s="402"/>
      <c r="CS81" s="402"/>
      <c r="CT81" s="402"/>
    </row>
    <row r="82" spans="1:98" ht="16.05" customHeight="1" x14ac:dyDescent="0.3">
      <c r="A82" s="402"/>
      <c r="B82" s="402"/>
      <c r="C82" s="402"/>
      <c r="D82" s="402"/>
      <c r="E82" s="402"/>
      <c r="F82" s="402"/>
      <c r="G82" s="402"/>
      <c r="H82" s="402"/>
      <c r="I82" s="402"/>
      <c r="J82" s="402"/>
      <c r="K82" s="402"/>
      <c r="L82" s="402"/>
      <c r="M82" s="402"/>
      <c r="N82" s="402"/>
      <c r="O82" s="402"/>
      <c r="P82" s="402"/>
      <c r="Q82" s="402"/>
      <c r="R82" s="402"/>
      <c r="S82" s="402"/>
      <c r="T82" s="402"/>
      <c r="U82" s="402"/>
      <c r="V82" s="402"/>
      <c r="W82" s="402"/>
      <c r="X82" s="402"/>
      <c r="Y82" s="402"/>
      <c r="Z82" s="402"/>
      <c r="AA82" s="402"/>
      <c r="AB82" s="402"/>
      <c r="AC82" s="402"/>
      <c r="AD82" s="402"/>
      <c r="AE82" s="402"/>
      <c r="AF82" s="402"/>
      <c r="AG82" s="402"/>
      <c r="AH82" s="402"/>
      <c r="AI82" s="402"/>
      <c r="AJ82" s="402"/>
      <c r="AK82" s="402"/>
      <c r="AL82" s="402"/>
      <c r="AM82" s="402"/>
      <c r="AN82" s="402"/>
      <c r="AO82" s="402"/>
      <c r="AP82" s="402"/>
      <c r="AQ82" s="402"/>
      <c r="AR82" s="402"/>
      <c r="AS82" s="402"/>
      <c r="AT82" s="402"/>
      <c r="AU82" s="402"/>
      <c r="AV82" s="402"/>
      <c r="AW82" s="402"/>
      <c r="AX82" s="402"/>
      <c r="AY82" s="402"/>
      <c r="AZ82" s="402"/>
      <c r="BA82" s="402"/>
      <c r="BB82" s="402"/>
      <c r="BC82" s="402"/>
      <c r="BD82" s="402"/>
      <c r="BE82" s="402"/>
      <c r="BF82" s="402"/>
      <c r="BG82" s="402"/>
      <c r="BH82" s="402"/>
      <c r="BI82" s="402"/>
      <c r="BJ82" s="402"/>
      <c r="BK82" s="402"/>
      <c r="BL82" s="402"/>
      <c r="BM82" s="402"/>
      <c r="BN82" s="402"/>
      <c r="BO82" s="402"/>
      <c r="BP82" s="402"/>
      <c r="BQ82" s="402"/>
      <c r="BR82" s="402"/>
      <c r="BS82" s="402"/>
      <c r="BT82" s="402"/>
      <c r="BU82" s="402"/>
      <c r="BV82" s="402"/>
      <c r="BW82" s="402"/>
      <c r="BX82" s="402"/>
      <c r="BY82" s="402"/>
      <c r="BZ82" s="402"/>
      <c r="CA82" s="402"/>
      <c r="CB82" s="402"/>
      <c r="CC82" s="402"/>
      <c r="CD82" s="402"/>
      <c r="CE82" s="402"/>
      <c r="CF82" s="402"/>
      <c r="CG82" s="402"/>
      <c r="CH82" s="402"/>
      <c r="CI82" s="402"/>
      <c r="CJ82" s="402"/>
      <c r="CK82" s="402"/>
      <c r="CL82" s="402"/>
      <c r="CM82" s="402"/>
      <c r="CN82" s="402"/>
      <c r="CO82" s="402"/>
      <c r="CP82" s="402"/>
      <c r="CQ82" s="402"/>
      <c r="CR82" s="402"/>
      <c r="CS82" s="402"/>
      <c r="CT82" s="402"/>
    </row>
    <row r="83" spans="1:98" ht="16.05" customHeight="1" x14ac:dyDescent="0.3">
      <c r="A83" s="402"/>
      <c r="B83" s="402"/>
      <c r="C83" s="402"/>
      <c r="D83" s="402"/>
      <c r="E83" s="402"/>
      <c r="F83" s="402"/>
      <c r="G83" s="402"/>
      <c r="H83" s="402"/>
      <c r="I83" s="402"/>
      <c r="J83" s="402"/>
      <c r="K83" s="402"/>
      <c r="L83" s="402"/>
      <c r="M83" s="402"/>
      <c r="N83" s="402"/>
      <c r="O83" s="402"/>
      <c r="P83" s="402"/>
      <c r="Q83" s="402"/>
      <c r="R83" s="402"/>
      <c r="S83" s="402"/>
      <c r="T83" s="402"/>
      <c r="U83" s="402"/>
      <c r="V83" s="402"/>
      <c r="W83" s="402"/>
      <c r="X83" s="402"/>
      <c r="Y83" s="402"/>
      <c r="Z83" s="402"/>
      <c r="AA83" s="402"/>
      <c r="AB83" s="402"/>
      <c r="AC83" s="402"/>
      <c r="AD83" s="402"/>
      <c r="AE83" s="402"/>
      <c r="AF83" s="402"/>
      <c r="AG83" s="402"/>
      <c r="AH83" s="402"/>
      <c r="AI83" s="402"/>
      <c r="AJ83" s="402"/>
      <c r="AK83" s="402"/>
      <c r="AL83" s="402"/>
      <c r="AM83" s="402"/>
      <c r="AN83" s="402"/>
      <c r="AO83" s="402"/>
      <c r="AP83" s="402"/>
      <c r="AQ83" s="402"/>
      <c r="AR83" s="402"/>
      <c r="AS83" s="402"/>
      <c r="AT83" s="402"/>
      <c r="AU83" s="402"/>
      <c r="AV83" s="402"/>
      <c r="AW83" s="402"/>
      <c r="AX83" s="402"/>
      <c r="AY83" s="402"/>
      <c r="AZ83" s="402"/>
      <c r="BA83" s="402"/>
      <c r="BB83" s="402"/>
      <c r="BC83" s="402"/>
      <c r="BD83" s="402"/>
      <c r="BE83" s="402"/>
      <c r="BF83" s="402"/>
      <c r="BG83" s="402"/>
      <c r="BH83" s="402"/>
      <c r="BI83" s="402"/>
      <c r="BJ83" s="402"/>
      <c r="BK83" s="402"/>
      <c r="BL83" s="402"/>
      <c r="BM83" s="402"/>
      <c r="BN83" s="402"/>
      <c r="BO83" s="402"/>
      <c r="BP83" s="402"/>
      <c r="BQ83" s="402"/>
      <c r="BR83" s="402"/>
      <c r="BS83" s="402"/>
      <c r="BT83" s="402"/>
      <c r="BU83" s="402"/>
      <c r="BV83" s="402"/>
      <c r="BW83" s="402"/>
      <c r="BX83" s="402"/>
      <c r="BY83" s="402"/>
      <c r="BZ83" s="402"/>
      <c r="CA83" s="402"/>
      <c r="CB83" s="402"/>
      <c r="CC83" s="402"/>
      <c r="CD83" s="402"/>
      <c r="CE83" s="402"/>
      <c r="CF83" s="402"/>
      <c r="CG83" s="402"/>
      <c r="CH83" s="402"/>
      <c r="CI83" s="402"/>
      <c r="CJ83" s="402"/>
      <c r="CK83" s="402"/>
      <c r="CL83" s="402"/>
      <c r="CM83" s="402"/>
      <c r="CN83" s="402"/>
      <c r="CO83" s="402"/>
      <c r="CP83" s="402"/>
      <c r="CQ83" s="402"/>
      <c r="CR83" s="402"/>
      <c r="CS83" s="402"/>
      <c r="CT83" s="402"/>
    </row>
    <row r="84" spans="1:98" ht="16.05" customHeight="1" x14ac:dyDescent="0.3">
      <c r="A84" s="402"/>
      <c r="B84" s="402"/>
      <c r="C84" s="402"/>
      <c r="D84" s="402"/>
      <c r="E84" s="402"/>
      <c r="F84" s="402"/>
      <c r="G84" s="402"/>
      <c r="H84" s="402"/>
      <c r="I84" s="402"/>
      <c r="J84" s="402"/>
      <c r="K84" s="402"/>
      <c r="L84" s="402"/>
      <c r="M84" s="402"/>
      <c r="N84" s="402"/>
      <c r="O84" s="402"/>
      <c r="P84" s="402"/>
      <c r="Q84" s="402"/>
      <c r="R84" s="402"/>
      <c r="S84" s="402"/>
      <c r="T84" s="402"/>
      <c r="U84" s="402"/>
      <c r="V84" s="402"/>
      <c r="W84" s="402"/>
      <c r="X84" s="402"/>
      <c r="Y84" s="402"/>
      <c r="Z84" s="402"/>
      <c r="AA84" s="402"/>
      <c r="AB84" s="402"/>
      <c r="AC84" s="402"/>
      <c r="AD84" s="402"/>
      <c r="AE84" s="402"/>
      <c r="AF84" s="402"/>
      <c r="AG84" s="402"/>
      <c r="AH84" s="402"/>
      <c r="AI84" s="402"/>
      <c r="AJ84" s="402"/>
      <c r="AK84" s="402"/>
      <c r="AL84" s="402"/>
      <c r="AM84" s="402"/>
      <c r="AN84" s="402"/>
      <c r="AO84" s="402"/>
      <c r="AP84" s="402"/>
      <c r="AQ84" s="402"/>
      <c r="AR84" s="402"/>
      <c r="AS84" s="402"/>
      <c r="AT84" s="402"/>
      <c r="AU84" s="402"/>
      <c r="AV84" s="402"/>
      <c r="AW84" s="402"/>
      <c r="AX84" s="402"/>
      <c r="AY84" s="402"/>
      <c r="AZ84" s="402"/>
      <c r="BA84" s="402"/>
      <c r="BB84" s="402"/>
      <c r="BC84" s="402"/>
      <c r="BD84" s="402"/>
      <c r="BE84" s="402"/>
      <c r="BF84" s="402"/>
      <c r="BG84" s="402"/>
      <c r="BH84" s="402"/>
      <c r="BI84" s="402"/>
      <c r="BJ84" s="402"/>
      <c r="BK84" s="402"/>
      <c r="BL84" s="402"/>
      <c r="BM84" s="402"/>
      <c r="BN84" s="402"/>
      <c r="BO84" s="402"/>
      <c r="BP84" s="402"/>
      <c r="BQ84" s="402"/>
      <c r="BR84" s="402"/>
      <c r="BS84" s="402"/>
      <c r="BT84" s="402"/>
      <c r="BU84" s="402"/>
      <c r="BV84" s="402"/>
      <c r="BW84" s="402"/>
      <c r="BX84" s="402"/>
      <c r="BY84" s="402"/>
      <c r="BZ84" s="402"/>
      <c r="CA84" s="402"/>
      <c r="CB84" s="402"/>
      <c r="CC84" s="402"/>
      <c r="CD84" s="402"/>
      <c r="CE84" s="402"/>
      <c r="CF84" s="402"/>
      <c r="CG84" s="402"/>
      <c r="CH84" s="402"/>
      <c r="CI84" s="402"/>
      <c r="CJ84" s="402"/>
      <c r="CK84" s="402"/>
      <c r="CL84" s="402"/>
      <c r="CM84" s="402"/>
      <c r="CN84" s="402"/>
      <c r="CO84" s="402"/>
      <c r="CP84" s="402"/>
      <c r="CQ84" s="402"/>
      <c r="CR84" s="402"/>
      <c r="CS84" s="402"/>
      <c r="CT84" s="402"/>
    </row>
    <row r="85" spans="1:98" ht="16.05" customHeight="1" x14ac:dyDescent="0.3">
      <c r="A85" s="402"/>
      <c r="B85" s="402"/>
      <c r="C85" s="402"/>
      <c r="D85" s="402"/>
      <c r="E85" s="402"/>
      <c r="F85" s="402"/>
      <c r="G85" s="402"/>
      <c r="H85" s="402"/>
      <c r="I85" s="402"/>
      <c r="J85" s="402"/>
      <c r="K85" s="402"/>
      <c r="L85" s="402"/>
      <c r="M85" s="402"/>
      <c r="N85" s="402"/>
      <c r="O85" s="402"/>
      <c r="P85" s="402"/>
      <c r="Q85" s="402"/>
      <c r="R85" s="402"/>
      <c r="S85" s="402"/>
      <c r="T85" s="402"/>
      <c r="U85" s="402"/>
      <c r="V85" s="402"/>
      <c r="W85" s="402"/>
      <c r="X85" s="402"/>
      <c r="Y85" s="402"/>
      <c r="Z85" s="402"/>
      <c r="AA85" s="402"/>
      <c r="AB85" s="402"/>
      <c r="AC85" s="402"/>
      <c r="AD85" s="402"/>
      <c r="AE85" s="402"/>
      <c r="AF85" s="402"/>
      <c r="AG85" s="402"/>
      <c r="AH85" s="402"/>
      <c r="AI85" s="402"/>
      <c r="AJ85" s="402"/>
      <c r="AK85" s="402"/>
      <c r="AL85" s="402"/>
      <c r="AM85" s="402"/>
      <c r="AN85" s="402"/>
      <c r="AO85" s="402"/>
      <c r="AP85" s="402"/>
      <c r="AQ85" s="402"/>
      <c r="AR85" s="402"/>
      <c r="AS85" s="402"/>
      <c r="AT85" s="402"/>
      <c r="AU85" s="402"/>
      <c r="AV85" s="402"/>
      <c r="AW85" s="402"/>
      <c r="AX85" s="402"/>
      <c r="AY85" s="402"/>
      <c r="AZ85" s="402"/>
      <c r="BA85" s="402"/>
      <c r="BB85" s="402"/>
      <c r="BC85" s="402"/>
      <c r="BD85" s="402"/>
      <c r="BE85" s="402"/>
      <c r="BF85" s="402"/>
      <c r="BG85" s="402"/>
      <c r="BH85" s="402"/>
      <c r="BI85" s="402"/>
      <c r="BJ85" s="402"/>
      <c r="BK85" s="402"/>
      <c r="BL85" s="402"/>
      <c r="BM85" s="402"/>
      <c r="BN85" s="402"/>
      <c r="BO85" s="402"/>
      <c r="BP85" s="402"/>
      <c r="BQ85" s="402"/>
      <c r="BR85" s="402"/>
      <c r="BS85" s="402"/>
      <c r="BT85" s="402"/>
      <c r="BU85" s="402"/>
      <c r="BV85" s="402"/>
      <c r="BW85" s="402"/>
      <c r="BX85" s="402"/>
      <c r="BY85" s="402"/>
      <c r="BZ85" s="402"/>
      <c r="CA85" s="402"/>
      <c r="CB85" s="402"/>
      <c r="CC85" s="402"/>
      <c r="CD85" s="402"/>
      <c r="CE85" s="402"/>
      <c r="CF85" s="402"/>
      <c r="CG85" s="402"/>
      <c r="CH85" s="402"/>
      <c r="CI85" s="402"/>
      <c r="CJ85" s="402"/>
      <c r="CK85" s="402"/>
      <c r="CL85" s="402"/>
      <c r="CM85" s="402"/>
      <c r="CN85" s="402"/>
      <c r="CO85" s="402"/>
      <c r="CP85" s="402"/>
      <c r="CQ85" s="402"/>
      <c r="CR85" s="402"/>
      <c r="CS85" s="402"/>
      <c r="CT85" s="402"/>
    </row>
    <row r="86" spans="1:98" ht="16.05" customHeight="1" x14ac:dyDescent="0.3">
      <c r="A86" s="402"/>
      <c r="B86" s="402"/>
      <c r="C86" s="402"/>
      <c r="D86" s="402"/>
      <c r="E86" s="402"/>
      <c r="F86" s="402"/>
      <c r="G86" s="402"/>
      <c r="H86" s="402"/>
      <c r="I86" s="402"/>
      <c r="J86" s="402"/>
      <c r="K86" s="402"/>
      <c r="L86" s="402"/>
      <c r="M86" s="402"/>
      <c r="N86" s="402"/>
      <c r="O86" s="402"/>
      <c r="P86" s="402"/>
      <c r="Q86" s="402"/>
      <c r="R86" s="402"/>
      <c r="S86" s="402"/>
      <c r="T86" s="402"/>
      <c r="U86" s="402"/>
      <c r="V86" s="402"/>
      <c r="W86" s="402"/>
      <c r="X86" s="402"/>
      <c r="Y86" s="402"/>
      <c r="Z86" s="402"/>
      <c r="AA86" s="402"/>
      <c r="AB86" s="402"/>
      <c r="AC86" s="402"/>
      <c r="AD86" s="402"/>
      <c r="AE86" s="402"/>
      <c r="AF86" s="402"/>
      <c r="AG86" s="402"/>
      <c r="AH86" s="402"/>
      <c r="AI86" s="402"/>
      <c r="AJ86" s="402"/>
      <c r="AK86" s="402"/>
      <c r="AL86" s="402"/>
      <c r="AM86" s="402"/>
      <c r="AN86" s="402"/>
      <c r="AO86" s="402"/>
      <c r="AP86" s="402"/>
      <c r="AQ86" s="402"/>
      <c r="AR86" s="402"/>
      <c r="AS86" s="402"/>
      <c r="AT86" s="402"/>
      <c r="AU86" s="402"/>
      <c r="AV86" s="402"/>
      <c r="AW86" s="402"/>
      <c r="AX86" s="402"/>
      <c r="AY86" s="402"/>
      <c r="AZ86" s="402"/>
      <c r="BA86" s="402"/>
      <c r="BB86" s="402"/>
      <c r="BC86" s="402"/>
      <c r="BD86" s="402"/>
      <c r="BE86" s="402"/>
      <c r="BF86" s="402"/>
      <c r="BG86" s="402"/>
      <c r="BH86" s="402"/>
      <c r="BI86" s="402"/>
      <c r="BJ86" s="402"/>
      <c r="BK86" s="402"/>
      <c r="BL86" s="402"/>
      <c r="BM86" s="402"/>
      <c r="BN86" s="402"/>
      <c r="BO86" s="402"/>
      <c r="BP86" s="402"/>
      <c r="BQ86" s="402"/>
      <c r="BR86" s="402"/>
      <c r="BS86" s="402"/>
      <c r="BT86" s="402"/>
      <c r="BU86" s="402"/>
      <c r="BV86" s="402"/>
      <c r="BW86" s="402"/>
      <c r="BX86" s="402"/>
      <c r="BY86" s="402"/>
      <c r="BZ86" s="402"/>
      <c r="CA86" s="402"/>
      <c r="CB86" s="402"/>
      <c r="CC86" s="402"/>
      <c r="CD86" s="402"/>
      <c r="CE86" s="402"/>
      <c r="CF86" s="402"/>
      <c r="CG86" s="402"/>
      <c r="CH86" s="402"/>
      <c r="CI86" s="402"/>
      <c r="CJ86" s="402"/>
      <c r="CK86" s="402"/>
      <c r="CL86" s="402"/>
      <c r="CM86" s="402"/>
      <c r="CN86" s="402"/>
      <c r="CO86" s="402"/>
      <c r="CP86" s="402"/>
      <c r="CQ86" s="402"/>
      <c r="CR86" s="402"/>
      <c r="CS86" s="402"/>
      <c r="CT86" s="402"/>
    </row>
    <row r="87" spans="1:98" ht="16.05" customHeight="1" x14ac:dyDescent="0.3">
      <c r="A87" s="402"/>
      <c r="B87" s="402"/>
      <c r="C87" s="402"/>
      <c r="D87" s="402"/>
      <c r="E87" s="402"/>
      <c r="F87" s="402"/>
      <c r="G87" s="402"/>
      <c r="H87" s="402"/>
      <c r="I87" s="402"/>
      <c r="J87" s="402"/>
      <c r="K87" s="402"/>
      <c r="L87" s="402"/>
      <c r="M87" s="402"/>
      <c r="N87" s="402"/>
      <c r="O87" s="402"/>
      <c r="P87" s="402"/>
      <c r="Q87" s="402"/>
      <c r="R87" s="402"/>
      <c r="S87" s="402"/>
      <c r="T87" s="402"/>
      <c r="U87" s="402"/>
      <c r="V87" s="402"/>
      <c r="W87" s="402"/>
      <c r="X87" s="402"/>
      <c r="Y87" s="402"/>
      <c r="Z87" s="402"/>
      <c r="AA87" s="402"/>
      <c r="AB87" s="402"/>
      <c r="AC87" s="402"/>
      <c r="AD87" s="402"/>
      <c r="AE87" s="402"/>
      <c r="AF87" s="402"/>
      <c r="AG87" s="402"/>
      <c r="AH87" s="402"/>
      <c r="AI87" s="402"/>
      <c r="AJ87" s="402"/>
      <c r="AK87" s="402"/>
      <c r="AL87" s="402"/>
      <c r="AM87" s="402"/>
      <c r="AN87" s="402"/>
      <c r="AO87" s="402"/>
      <c r="AP87" s="402"/>
      <c r="AQ87" s="402"/>
      <c r="AR87" s="402"/>
      <c r="AS87" s="402"/>
      <c r="AT87" s="402"/>
      <c r="AU87" s="402"/>
      <c r="AV87" s="402"/>
      <c r="AW87" s="402"/>
      <c r="AX87" s="402"/>
      <c r="AY87" s="402"/>
      <c r="AZ87" s="402"/>
      <c r="BA87" s="402"/>
      <c r="BB87" s="402"/>
      <c r="BC87" s="402"/>
      <c r="BD87" s="402"/>
      <c r="BE87" s="402"/>
      <c r="BF87" s="402"/>
      <c r="BG87" s="402"/>
      <c r="BH87" s="402"/>
      <c r="BI87" s="402"/>
      <c r="BJ87" s="402"/>
      <c r="BK87" s="402"/>
      <c r="BL87" s="402"/>
      <c r="BM87" s="402"/>
      <c r="BN87" s="402"/>
      <c r="BO87" s="402"/>
      <c r="BP87" s="402"/>
      <c r="BQ87" s="402"/>
      <c r="BR87" s="402"/>
      <c r="BS87" s="402"/>
      <c r="BT87" s="402"/>
      <c r="BU87" s="402"/>
      <c r="BV87" s="402"/>
      <c r="BW87" s="402"/>
      <c r="BX87" s="402"/>
      <c r="BY87" s="402"/>
      <c r="BZ87" s="402"/>
      <c r="CA87" s="402"/>
      <c r="CB87" s="402"/>
      <c r="CC87" s="402"/>
      <c r="CD87" s="402"/>
      <c r="CE87" s="402"/>
      <c r="CF87" s="402"/>
      <c r="CG87" s="402"/>
      <c r="CH87" s="402"/>
      <c r="CI87" s="402"/>
      <c r="CJ87" s="402"/>
      <c r="CK87" s="402"/>
      <c r="CL87" s="402"/>
      <c r="CM87" s="402"/>
      <c r="CN87" s="402"/>
      <c r="CO87" s="402"/>
      <c r="CP87" s="402"/>
      <c r="CQ87" s="402"/>
      <c r="CR87" s="402"/>
      <c r="CS87" s="402"/>
      <c r="CT87" s="402"/>
    </row>
    <row r="88" spans="1:98" ht="16.05" customHeight="1" x14ac:dyDescent="0.3">
      <c r="A88" s="402"/>
      <c r="B88" s="402"/>
      <c r="C88" s="402"/>
      <c r="D88" s="402"/>
      <c r="E88" s="402"/>
      <c r="F88" s="402"/>
      <c r="G88" s="402"/>
      <c r="H88" s="402"/>
      <c r="I88" s="402"/>
      <c r="J88" s="402"/>
      <c r="K88" s="402"/>
      <c r="L88" s="402"/>
      <c r="M88" s="402"/>
      <c r="N88" s="402"/>
      <c r="O88" s="402"/>
      <c r="P88" s="402"/>
      <c r="Q88" s="402"/>
      <c r="R88" s="402"/>
      <c r="S88" s="402"/>
      <c r="T88" s="402"/>
      <c r="U88" s="402"/>
      <c r="V88" s="402"/>
      <c r="W88" s="402"/>
      <c r="X88" s="402"/>
      <c r="Y88" s="402"/>
      <c r="Z88" s="402"/>
      <c r="AA88" s="402"/>
      <c r="AB88" s="402"/>
      <c r="AC88" s="402"/>
      <c r="AD88" s="402"/>
      <c r="AE88" s="402"/>
      <c r="AF88" s="402"/>
      <c r="AG88" s="402"/>
      <c r="AH88" s="402"/>
      <c r="AI88" s="402"/>
      <c r="AJ88" s="402"/>
      <c r="AK88" s="402"/>
      <c r="AL88" s="402"/>
      <c r="AM88" s="402"/>
      <c r="AN88" s="402"/>
      <c r="AO88" s="402"/>
      <c r="AP88" s="402"/>
      <c r="AQ88" s="402"/>
      <c r="AR88" s="402"/>
      <c r="AS88" s="402"/>
      <c r="AT88" s="402"/>
      <c r="AU88" s="402"/>
      <c r="AV88" s="402"/>
      <c r="AW88" s="402"/>
      <c r="AX88" s="402"/>
      <c r="AY88" s="402"/>
      <c r="AZ88" s="402"/>
      <c r="BA88" s="402"/>
      <c r="BB88" s="402"/>
      <c r="BC88" s="402"/>
      <c r="BD88" s="402"/>
      <c r="BE88" s="402"/>
      <c r="BF88" s="402"/>
      <c r="BG88" s="402"/>
      <c r="BH88" s="402"/>
      <c r="BI88" s="402"/>
      <c r="BJ88" s="402"/>
      <c r="BK88" s="402"/>
      <c r="BL88" s="402"/>
      <c r="BM88" s="402"/>
      <c r="BN88" s="402"/>
      <c r="BO88" s="402"/>
      <c r="BP88" s="402"/>
      <c r="BQ88" s="402"/>
      <c r="BR88" s="402"/>
      <c r="BS88" s="402"/>
      <c r="BT88" s="402"/>
      <c r="BU88" s="402"/>
      <c r="BV88" s="402"/>
      <c r="BW88" s="402"/>
      <c r="BX88" s="402"/>
      <c r="BY88" s="402"/>
      <c r="BZ88" s="402"/>
      <c r="CA88" s="402"/>
      <c r="CB88" s="402"/>
      <c r="CC88" s="402"/>
      <c r="CD88" s="402"/>
      <c r="CE88" s="402"/>
      <c r="CF88" s="402"/>
      <c r="CG88" s="402"/>
      <c r="CH88" s="402"/>
      <c r="CI88" s="402"/>
      <c r="CJ88" s="402"/>
      <c r="CK88" s="402"/>
      <c r="CL88" s="402"/>
      <c r="CM88" s="402"/>
      <c r="CN88" s="402"/>
      <c r="CO88" s="402"/>
      <c r="CP88" s="402"/>
      <c r="CQ88" s="402"/>
      <c r="CR88" s="402"/>
      <c r="CS88" s="402"/>
      <c r="CT88" s="402"/>
    </row>
    <row r="89" spans="1:98" ht="16.05" customHeight="1" x14ac:dyDescent="0.3">
      <c r="A89" s="402"/>
      <c r="B89" s="402"/>
      <c r="C89" s="402"/>
      <c r="D89" s="402"/>
      <c r="E89" s="402"/>
      <c r="F89" s="402"/>
      <c r="G89" s="402"/>
      <c r="H89" s="402"/>
      <c r="I89" s="402"/>
      <c r="J89" s="402"/>
      <c r="K89" s="402"/>
      <c r="L89" s="402"/>
      <c r="M89" s="402"/>
      <c r="N89" s="402"/>
      <c r="O89" s="402"/>
      <c r="P89" s="402"/>
      <c r="Q89" s="402"/>
      <c r="R89" s="402"/>
      <c r="S89" s="402"/>
      <c r="T89" s="402"/>
      <c r="U89" s="402"/>
      <c r="V89" s="402"/>
      <c r="W89" s="402"/>
      <c r="X89" s="402"/>
      <c r="Y89" s="402"/>
      <c r="Z89" s="402"/>
      <c r="AA89" s="402"/>
      <c r="AB89" s="402"/>
      <c r="AC89" s="402"/>
      <c r="AD89" s="402"/>
      <c r="AE89" s="402"/>
      <c r="AF89" s="402"/>
      <c r="AG89" s="402"/>
      <c r="AH89" s="402"/>
      <c r="AI89" s="402"/>
      <c r="AJ89" s="402"/>
      <c r="AK89" s="402"/>
      <c r="AL89" s="402"/>
      <c r="AM89" s="402"/>
      <c r="AN89" s="402"/>
      <c r="AO89" s="402"/>
      <c r="AP89" s="402"/>
      <c r="AQ89" s="402"/>
      <c r="AR89" s="402"/>
      <c r="AS89" s="402"/>
      <c r="AT89" s="402"/>
      <c r="AU89" s="402"/>
      <c r="AV89" s="402"/>
      <c r="AW89" s="402"/>
      <c r="AX89" s="402"/>
      <c r="AY89" s="402"/>
      <c r="AZ89" s="402"/>
      <c r="BA89" s="402"/>
      <c r="BB89" s="402"/>
      <c r="BC89" s="402"/>
      <c r="BD89" s="402"/>
      <c r="BE89" s="402"/>
      <c r="BF89" s="402"/>
      <c r="BG89" s="402"/>
      <c r="BH89" s="402"/>
      <c r="BI89" s="402"/>
      <c r="BJ89" s="402"/>
      <c r="BK89" s="402"/>
      <c r="BL89" s="402"/>
      <c r="BM89" s="402"/>
      <c r="BN89" s="402"/>
      <c r="BO89" s="402"/>
      <c r="BP89" s="402"/>
      <c r="BQ89" s="402"/>
      <c r="BR89" s="402"/>
      <c r="BS89" s="402"/>
      <c r="BT89" s="402"/>
      <c r="BU89" s="402"/>
      <c r="BV89" s="402"/>
      <c r="BW89" s="402"/>
      <c r="BX89" s="402"/>
      <c r="BY89" s="402"/>
      <c r="BZ89" s="402"/>
      <c r="CA89" s="402"/>
      <c r="CB89" s="402"/>
      <c r="CC89" s="402"/>
      <c r="CD89" s="402"/>
      <c r="CE89" s="402"/>
      <c r="CF89" s="402"/>
      <c r="CG89" s="402"/>
      <c r="CH89" s="402"/>
      <c r="CI89" s="402"/>
      <c r="CJ89" s="402"/>
      <c r="CK89" s="402"/>
      <c r="CL89" s="402"/>
      <c r="CM89" s="402"/>
      <c r="CN89" s="402"/>
      <c r="CO89" s="402"/>
      <c r="CP89" s="402"/>
      <c r="CQ89" s="402"/>
      <c r="CR89" s="402"/>
      <c r="CS89" s="402"/>
      <c r="CT89" s="402"/>
    </row>
    <row r="90" spans="1:98" ht="16.05" customHeight="1" x14ac:dyDescent="0.3">
      <c r="A90" s="402"/>
      <c r="B90" s="402"/>
      <c r="C90" s="402"/>
      <c r="D90" s="402"/>
      <c r="E90" s="402"/>
      <c r="F90" s="402"/>
      <c r="G90" s="402"/>
      <c r="H90" s="402"/>
      <c r="I90" s="402"/>
      <c r="J90" s="402"/>
      <c r="K90" s="402"/>
      <c r="L90" s="402"/>
      <c r="M90" s="402"/>
      <c r="N90" s="402"/>
      <c r="O90" s="402"/>
      <c r="P90" s="402"/>
      <c r="Q90" s="402"/>
      <c r="R90" s="402"/>
      <c r="S90" s="402"/>
      <c r="T90" s="402"/>
      <c r="U90" s="402"/>
      <c r="V90" s="402"/>
      <c r="W90" s="402"/>
      <c r="X90" s="402"/>
      <c r="Y90" s="402"/>
      <c r="Z90" s="402"/>
      <c r="AA90" s="402"/>
      <c r="AB90" s="402"/>
      <c r="AC90" s="402"/>
      <c r="AD90" s="402"/>
      <c r="AE90" s="402"/>
      <c r="AF90" s="402"/>
      <c r="AG90" s="402"/>
      <c r="AH90" s="402"/>
      <c r="AI90" s="402"/>
      <c r="AJ90" s="402"/>
      <c r="AK90" s="402"/>
      <c r="AL90" s="402"/>
      <c r="AM90" s="402"/>
      <c r="AN90" s="402"/>
      <c r="AO90" s="402"/>
      <c r="AP90" s="402"/>
      <c r="AQ90" s="402"/>
      <c r="AR90" s="402"/>
      <c r="AS90" s="402"/>
      <c r="AT90" s="402"/>
      <c r="AU90" s="402"/>
      <c r="AV90" s="402"/>
      <c r="AW90" s="402"/>
      <c r="AX90" s="402"/>
      <c r="AY90" s="402"/>
      <c r="AZ90" s="402"/>
      <c r="BA90" s="402"/>
      <c r="BB90" s="402"/>
      <c r="BC90" s="402"/>
      <c r="BD90" s="402"/>
      <c r="BE90" s="402"/>
      <c r="BF90" s="402"/>
      <c r="BG90" s="402"/>
      <c r="BH90" s="402"/>
      <c r="BI90" s="402"/>
      <c r="BJ90" s="402"/>
      <c r="BK90" s="402"/>
      <c r="BL90" s="402"/>
      <c r="BM90" s="402"/>
      <c r="BN90" s="402"/>
      <c r="BO90" s="402"/>
      <c r="BP90" s="402"/>
      <c r="BQ90" s="402"/>
      <c r="BR90" s="402"/>
      <c r="BS90" s="402"/>
      <c r="BT90" s="402"/>
      <c r="BU90" s="402"/>
      <c r="BV90" s="402"/>
      <c r="BW90" s="402"/>
      <c r="BX90" s="402"/>
      <c r="BY90" s="402"/>
      <c r="BZ90" s="402"/>
      <c r="CA90" s="402"/>
      <c r="CB90" s="402"/>
      <c r="CC90" s="402"/>
      <c r="CD90" s="402"/>
      <c r="CE90" s="402"/>
      <c r="CF90" s="402"/>
      <c r="CG90" s="402"/>
      <c r="CH90" s="402"/>
      <c r="CI90" s="402"/>
      <c r="CJ90" s="402"/>
      <c r="CK90" s="402"/>
      <c r="CL90" s="402"/>
      <c r="CM90" s="402"/>
      <c r="CN90" s="402"/>
      <c r="CO90" s="402"/>
      <c r="CP90" s="402"/>
      <c r="CQ90" s="402"/>
      <c r="CR90" s="402"/>
      <c r="CS90" s="402"/>
      <c r="CT90" s="402"/>
    </row>
    <row r="91" spans="1:98" ht="16.05" customHeight="1" x14ac:dyDescent="0.3">
      <c r="A91" s="402"/>
      <c r="B91" s="402"/>
      <c r="C91" s="402"/>
      <c r="D91" s="402"/>
      <c r="E91" s="402"/>
      <c r="F91" s="402"/>
      <c r="G91" s="402"/>
      <c r="H91" s="402"/>
      <c r="I91" s="402"/>
      <c r="J91" s="402"/>
      <c r="K91" s="402"/>
      <c r="L91" s="402"/>
      <c r="M91" s="402"/>
      <c r="N91" s="402"/>
      <c r="O91" s="402"/>
      <c r="P91" s="402"/>
      <c r="Q91" s="402"/>
      <c r="R91" s="402"/>
      <c r="S91" s="402"/>
      <c r="T91" s="402"/>
      <c r="U91" s="402"/>
      <c r="V91" s="402"/>
      <c r="W91" s="402"/>
      <c r="X91" s="402"/>
      <c r="Y91" s="402"/>
      <c r="Z91" s="402"/>
      <c r="AA91" s="402"/>
      <c r="AB91" s="402"/>
      <c r="AC91" s="402"/>
      <c r="AD91" s="402"/>
      <c r="AE91" s="402"/>
      <c r="AF91" s="402"/>
      <c r="AG91" s="402"/>
      <c r="AH91" s="402"/>
      <c r="AI91" s="402"/>
      <c r="AJ91" s="402"/>
      <c r="AK91" s="402"/>
      <c r="AL91" s="402"/>
      <c r="AM91" s="402"/>
      <c r="AN91" s="402"/>
      <c r="AO91" s="402"/>
      <c r="AP91" s="402"/>
      <c r="AQ91" s="402"/>
      <c r="AR91" s="402"/>
      <c r="AS91" s="402"/>
      <c r="AT91" s="402"/>
      <c r="AU91" s="402"/>
      <c r="AV91" s="402"/>
      <c r="AW91" s="402"/>
      <c r="AX91" s="402"/>
      <c r="AY91" s="402"/>
      <c r="AZ91" s="402"/>
      <c r="BA91" s="402"/>
      <c r="BB91" s="402"/>
      <c r="BC91" s="402"/>
      <c r="BD91" s="402"/>
      <c r="BE91" s="402"/>
      <c r="BF91" s="402"/>
      <c r="BG91" s="402"/>
      <c r="BH91" s="402"/>
      <c r="BI91" s="402"/>
      <c r="BJ91" s="402"/>
      <c r="BK91" s="402"/>
      <c r="BL91" s="402"/>
      <c r="BM91" s="402"/>
      <c r="BN91" s="402"/>
      <c r="BO91" s="402"/>
      <c r="BP91" s="402"/>
      <c r="BQ91" s="402"/>
      <c r="BR91" s="402"/>
      <c r="BS91" s="402"/>
      <c r="BT91" s="402"/>
      <c r="BU91" s="402"/>
      <c r="BV91" s="402"/>
      <c r="BW91" s="402"/>
      <c r="BX91" s="402"/>
      <c r="BY91" s="402"/>
      <c r="BZ91" s="402"/>
      <c r="CA91" s="402"/>
      <c r="CB91" s="402"/>
      <c r="CC91" s="402"/>
      <c r="CD91" s="402"/>
      <c r="CE91" s="402"/>
      <c r="CF91" s="402"/>
      <c r="CG91" s="402"/>
      <c r="CH91" s="402"/>
      <c r="CI91" s="402"/>
      <c r="CJ91" s="402"/>
      <c r="CK91" s="402"/>
      <c r="CL91" s="402"/>
      <c r="CM91" s="402"/>
      <c r="CN91" s="402"/>
      <c r="CO91" s="402"/>
      <c r="CP91" s="402"/>
      <c r="CQ91" s="402"/>
      <c r="CR91" s="402"/>
      <c r="CS91" s="402"/>
      <c r="CT91" s="402"/>
    </row>
    <row r="92" spans="1:98" ht="16.05" customHeight="1" x14ac:dyDescent="0.3">
      <c r="A92" s="402"/>
      <c r="B92" s="402"/>
      <c r="C92" s="402"/>
      <c r="D92" s="402"/>
      <c r="E92" s="402"/>
      <c r="F92" s="402"/>
      <c r="G92" s="402"/>
      <c r="H92" s="402"/>
      <c r="I92" s="402"/>
      <c r="J92" s="402"/>
      <c r="K92" s="402"/>
      <c r="L92" s="402"/>
      <c r="M92" s="402"/>
      <c r="N92" s="402"/>
      <c r="O92" s="402"/>
      <c r="P92" s="402"/>
      <c r="Q92" s="402"/>
      <c r="R92" s="402"/>
      <c r="S92" s="402"/>
      <c r="T92" s="402"/>
      <c r="U92" s="402"/>
      <c r="V92" s="402"/>
      <c r="W92" s="402"/>
      <c r="X92" s="402"/>
      <c r="Y92" s="402"/>
      <c r="Z92" s="402"/>
      <c r="AA92" s="402"/>
      <c r="AB92" s="402"/>
      <c r="AC92" s="402"/>
      <c r="AD92" s="402"/>
      <c r="AE92" s="402"/>
      <c r="AF92" s="402"/>
      <c r="AG92" s="402"/>
      <c r="AH92" s="402"/>
      <c r="AI92" s="402"/>
      <c r="AJ92" s="402"/>
      <c r="AK92" s="402"/>
      <c r="AL92" s="402"/>
      <c r="AM92" s="402"/>
      <c r="AN92" s="402"/>
      <c r="AO92" s="402"/>
      <c r="AP92" s="402"/>
      <c r="AQ92" s="402"/>
      <c r="AR92" s="402"/>
      <c r="AS92" s="402"/>
      <c r="AT92" s="402"/>
      <c r="AU92" s="402"/>
      <c r="AV92" s="402"/>
      <c r="AW92" s="402"/>
      <c r="AX92" s="402"/>
      <c r="AY92" s="402"/>
      <c r="AZ92" s="402"/>
      <c r="BA92" s="402"/>
      <c r="BB92" s="402"/>
      <c r="BC92" s="402"/>
      <c r="BD92" s="402"/>
      <c r="BE92" s="402"/>
      <c r="BF92" s="402"/>
      <c r="BG92" s="402"/>
      <c r="BH92" s="402"/>
      <c r="BI92" s="402"/>
      <c r="BJ92" s="402"/>
      <c r="BK92" s="402"/>
      <c r="BL92" s="402"/>
      <c r="BM92" s="402"/>
      <c r="BN92" s="402"/>
      <c r="BO92" s="402"/>
      <c r="BP92" s="402"/>
      <c r="BQ92" s="402"/>
      <c r="BR92" s="402"/>
      <c r="BS92" s="402"/>
      <c r="BT92" s="402"/>
      <c r="BU92" s="402"/>
      <c r="BV92" s="402"/>
      <c r="BW92" s="402"/>
      <c r="BX92" s="402"/>
      <c r="BY92" s="402"/>
      <c r="BZ92" s="402"/>
      <c r="CA92" s="402"/>
      <c r="CB92" s="402"/>
      <c r="CC92" s="402"/>
      <c r="CD92" s="402"/>
      <c r="CE92" s="402"/>
      <c r="CF92" s="402"/>
      <c r="CG92" s="402"/>
      <c r="CH92" s="402"/>
      <c r="CI92" s="402"/>
      <c r="CJ92" s="402"/>
      <c r="CK92" s="402"/>
      <c r="CL92" s="402"/>
      <c r="CM92" s="402"/>
      <c r="CN92" s="402"/>
      <c r="CO92" s="402"/>
      <c r="CP92" s="402"/>
      <c r="CQ92" s="402"/>
      <c r="CR92" s="402"/>
      <c r="CS92" s="402"/>
      <c r="CT92" s="402"/>
    </row>
    <row r="93" spans="1:98" ht="16.05" customHeight="1" x14ac:dyDescent="0.3">
      <c r="A93" s="402"/>
      <c r="B93" s="402"/>
      <c r="C93" s="402"/>
      <c r="D93" s="402"/>
      <c r="E93" s="402"/>
      <c r="F93" s="402"/>
      <c r="G93" s="402"/>
      <c r="H93" s="402"/>
      <c r="I93" s="402"/>
      <c r="J93" s="402"/>
      <c r="K93" s="402"/>
      <c r="L93" s="402"/>
      <c r="M93" s="402"/>
      <c r="N93" s="402"/>
      <c r="O93" s="402"/>
      <c r="P93" s="402"/>
      <c r="Q93" s="402"/>
      <c r="R93" s="402"/>
      <c r="S93" s="402"/>
      <c r="T93" s="402"/>
      <c r="U93" s="402"/>
      <c r="V93" s="402"/>
      <c r="W93" s="402"/>
      <c r="X93" s="402"/>
      <c r="Y93" s="402"/>
      <c r="Z93" s="402"/>
      <c r="AA93" s="402"/>
      <c r="AB93" s="402"/>
      <c r="AC93" s="402"/>
      <c r="AD93" s="402"/>
      <c r="AE93" s="402"/>
      <c r="AF93" s="402"/>
      <c r="AG93" s="402"/>
      <c r="AH93" s="402"/>
      <c r="AI93" s="402"/>
      <c r="AJ93" s="402"/>
      <c r="AK93" s="402"/>
      <c r="AL93" s="402"/>
      <c r="AM93" s="402"/>
      <c r="AN93" s="402"/>
      <c r="AO93" s="402"/>
      <c r="AP93" s="402"/>
      <c r="AQ93" s="402"/>
      <c r="AR93" s="402"/>
      <c r="AS93" s="402"/>
      <c r="AT93" s="402"/>
      <c r="AU93" s="402"/>
      <c r="AV93" s="402"/>
      <c r="AW93" s="402"/>
      <c r="AX93" s="402"/>
      <c r="AY93" s="402"/>
      <c r="AZ93" s="402"/>
      <c r="BA93" s="402"/>
      <c r="BB93" s="402"/>
      <c r="BC93" s="402"/>
      <c r="BD93" s="402"/>
      <c r="BE93" s="402"/>
      <c r="BF93" s="402"/>
      <c r="BG93" s="402"/>
      <c r="BH93" s="402"/>
      <c r="BI93" s="402"/>
      <c r="BJ93" s="402"/>
      <c r="BK93" s="402"/>
      <c r="BL93" s="402"/>
      <c r="BM93" s="402"/>
      <c r="BN93" s="402"/>
      <c r="BO93" s="402"/>
      <c r="BP93" s="402"/>
      <c r="BQ93" s="402"/>
      <c r="BR93" s="402"/>
      <c r="BS93" s="402"/>
      <c r="BT93" s="402"/>
      <c r="BU93" s="402"/>
      <c r="BV93" s="402"/>
      <c r="BW93" s="402"/>
      <c r="BX93" s="402"/>
      <c r="BY93" s="402"/>
      <c r="BZ93" s="402"/>
      <c r="CA93" s="402"/>
      <c r="CB93" s="402"/>
      <c r="CC93" s="402"/>
      <c r="CD93" s="402"/>
      <c r="CE93" s="402"/>
      <c r="CF93" s="402"/>
      <c r="CG93" s="402"/>
      <c r="CH93" s="402"/>
      <c r="CI93" s="402"/>
      <c r="CJ93" s="402"/>
      <c r="CK93" s="402"/>
      <c r="CL93" s="402"/>
      <c r="CM93" s="402"/>
      <c r="CN93" s="402"/>
      <c r="CO93" s="402"/>
      <c r="CP93" s="402"/>
      <c r="CQ93" s="402"/>
      <c r="CR93" s="402"/>
      <c r="CS93" s="402"/>
      <c r="CT93" s="402"/>
    </row>
    <row r="94" spans="1:98" ht="16.05" customHeight="1" x14ac:dyDescent="0.3">
      <c r="A94" s="402"/>
      <c r="B94" s="402"/>
      <c r="C94" s="402"/>
      <c r="D94" s="402"/>
      <c r="E94" s="402"/>
      <c r="F94" s="402"/>
      <c r="G94" s="402"/>
      <c r="H94" s="402"/>
      <c r="I94" s="402"/>
      <c r="J94" s="402"/>
      <c r="K94" s="402"/>
      <c r="L94" s="402"/>
      <c r="M94" s="402"/>
      <c r="N94" s="402"/>
      <c r="O94" s="402"/>
      <c r="P94" s="402"/>
      <c r="Q94" s="402"/>
      <c r="R94" s="402"/>
      <c r="S94" s="402"/>
      <c r="T94" s="402"/>
      <c r="U94" s="402"/>
      <c r="V94" s="402"/>
      <c r="W94" s="402"/>
      <c r="X94" s="402"/>
      <c r="Y94" s="402"/>
      <c r="Z94" s="402"/>
      <c r="AA94" s="402"/>
      <c r="AB94" s="402"/>
      <c r="AC94" s="402"/>
      <c r="AD94" s="402"/>
      <c r="AE94" s="402"/>
      <c r="AF94" s="402"/>
      <c r="AG94" s="402"/>
      <c r="AH94" s="402"/>
      <c r="AI94" s="402"/>
      <c r="AJ94" s="402"/>
      <c r="AK94" s="402"/>
      <c r="AL94" s="402"/>
      <c r="AM94" s="402"/>
      <c r="AN94" s="402"/>
      <c r="AO94" s="402"/>
      <c r="AP94" s="402"/>
      <c r="AQ94" s="402"/>
      <c r="AR94" s="402"/>
      <c r="AS94" s="402"/>
      <c r="AT94" s="402"/>
      <c r="AU94" s="402"/>
      <c r="AV94" s="402"/>
      <c r="AW94" s="402"/>
      <c r="AX94" s="402"/>
      <c r="AY94" s="402"/>
      <c r="AZ94" s="402"/>
      <c r="BA94" s="402"/>
      <c r="BB94" s="402"/>
      <c r="BC94" s="402"/>
      <c r="BD94" s="402"/>
      <c r="BE94" s="402"/>
      <c r="BF94" s="402"/>
      <c r="BG94" s="402"/>
      <c r="BH94" s="402"/>
      <c r="BI94" s="402"/>
      <c r="BJ94" s="402"/>
      <c r="BK94" s="402"/>
      <c r="BL94" s="402"/>
      <c r="BM94" s="402"/>
      <c r="BN94" s="402"/>
      <c r="BO94" s="402"/>
      <c r="BP94" s="402"/>
      <c r="BQ94" s="402"/>
      <c r="BR94" s="402"/>
      <c r="BS94" s="402"/>
      <c r="BT94" s="402"/>
      <c r="BU94" s="402"/>
      <c r="BV94" s="402"/>
      <c r="BW94" s="402"/>
      <c r="BX94" s="402"/>
      <c r="BY94" s="402"/>
      <c r="BZ94" s="402"/>
      <c r="CA94" s="402"/>
      <c r="CB94" s="402"/>
      <c r="CC94" s="402"/>
      <c r="CD94" s="402"/>
      <c r="CE94" s="402"/>
      <c r="CF94" s="402"/>
      <c r="CG94" s="402"/>
      <c r="CH94" s="402"/>
      <c r="CI94" s="402"/>
      <c r="CJ94" s="402"/>
      <c r="CK94" s="402"/>
      <c r="CL94" s="402"/>
      <c r="CM94" s="402"/>
      <c r="CN94" s="402"/>
      <c r="CO94" s="402"/>
      <c r="CP94" s="402"/>
      <c r="CQ94" s="402"/>
      <c r="CR94" s="402"/>
      <c r="CS94" s="402"/>
      <c r="CT94" s="402"/>
    </row>
    <row r="95" spans="1:98" ht="16.05" customHeight="1" x14ac:dyDescent="0.3">
      <c r="A95" s="402"/>
      <c r="B95" s="402"/>
      <c r="C95" s="402"/>
      <c r="D95" s="402"/>
      <c r="E95" s="402"/>
      <c r="F95" s="402"/>
      <c r="G95" s="402"/>
      <c r="H95" s="402"/>
      <c r="I95" s="402"/>
      <c r="J95" s="402"/>
      <c r="K95" s="402"/>
      <c r="L95" s="402"/>
      <c r="M95" s="402"/>
      <c r="N95" s="402"/>
      <c r="O95" s="402"/>
      <c r="P95" s="402"/>
      <c r="Q95" s="402"/>
      <c r="R95" s="402"/>
      <c r="S95" s="402"/>
      <c r="T95" s="402"/>
      <c r="U95" s="402"/>
      <c r="V95" s="402"/>
      <c r="W95" s="402"/>
      <c r="X95" s="402"/>
      <c r="Y95" s="402"/>
      <c r="Z95" s="402"/>
      <c r="AA95" s="402"/>
      <c r="AB95" s="402"/>
      <c r="AC95" s="402"/>
      <c r="AD95" s="402"/>
      <c r="AE95" s="402"/>
      <c r="AF95" s="402"/>
      <c r="AG95" s="402"/>
      <c r="AH95" s="402"/>
      <c r="AI95" s="402"/>
      <c r="AJ95" s="402"/>
      <c r="AK95" s="402"/>
      <c r="AL95" s="402"/>
      <c r="AM95" s="402"/>
      <c r="AN95" s="402"/>
      <c r="AO95" s="402"/>
      <c r="AP95" s="402"/>
      <c r="AQ95" s="402"/>
      <c r="AR95" s="402"/>
      <c r="AS95" s="402"/>
      <c r="AT95" s="402"/>
      <c r="AU95" s="402"/>
      <c r="AV95" s="402"/>
      <c r="AW95" s="402"/>
      <c r="AX95" s="402"/>
      <c r="AY95" s="402"/>
      <c r="AZ95" s="402"/>
      <c r="BA95" s="402"/>
      <c r="BB95" s="402"/>
      <c r="BC95" s="402"/>
      <c r="BD95" s="402"/>
      <c r="BE95" s="402"/>
      <c r="BF95" s="402"/>
      <c r="BG95" s="402"/>
      <c r="BH95" s="402"/>
      <c r="BI95" s="402"/>
      <c r="BJ95" s="402"/>
      <c r="BK95" s="402"/>
      <c r="BL95" s="402"/>
      <c r="BM95" s="402"/>
      <c r="BN95" s="402"/>
      <c r="BO95" s="402"/>
      <c r="BP95" s="402"/>
      <c r="BQ95" s="402"/>
      <c r="BR95" s="402"/>
      <c r="BS95" s="402"/>
      <c r="BT95" s="402"/>
      <c r="BU95" s="402"/>
      <c r="BV95" s="402"/>
      <c r="BW95" s="402"/>
      <c r="BX95" s="402"/>
      <c r="BY95" s="402"/>
      <c r="BZ95" s="402"/>
      <c r="CA95" s="402"/>
      <c r="CB95" s="402"/>
      <c r="CC95" s="402"/>
      <c r="CD95" s="402"/>
      <c r="CE95" s="402"/>
      <c r="CF95" s="402"/>
      <c r="CG95" s="402"/>
      <c r="CH95" s="402"/>
      <c r="CI95" s="402"/>
      <c r="CJ95" s="402"/>
      <c r="CK95" s="402"/>
      <c r="CL95" s="402"/>
      <c r="CM95" s="402"/>
      <c r="CN95" s="402"/>
      <c r="CO95" s="402"/>
      <c r="CP95" s="402"/>
      <c r="CQ95" s="402"/>
      <c r="CR95" s="402"/>
      <c r="CS95" s="402"/>
      <c r="CT95" s="402"/>
    </row>
    <row r="96" spans="1:98" ht="16.05" customHeight="1" x14ac:dyDescent="0.3">
      <c r="A96" s="402"/>
      <c r="B96" s="402"/>
      <c r="C96" s="402"/>
      <c r="D96" s="402"/>
      <c r="E96" s="402"/>
      <c r="F96" s="402"/>
      <c r="G96" s="402"/>
      <c r="H96" s="402"/>
      <c r="I96" s="402"/>
      <c r="J96" s="402"/>
      <c r="K96" s="402"/>
      <c r="L96" s="402"/>
      <c r="M96" s="402"/>
      <c r="N96" s="402"/>
      <c r="O96" s="402"/>
      <c r="P96" s="402"/>
      <c r="Q96" s="402"/>
      <c r="R96" s="402"/>
      <c r="S96" s="402"/>
      <c r="T96" s="402"/>
      <c r="U96" s="402"/>
      <c r="V96" s="402"/>
      <c r="W96" s="402"/>
      <c r="X96" s="402"/>
      <c r="Y96" s="402"/>
      <c r="Z96" s="402"/>
      <c r="AA96" s="402"/>
      <c r="AB96" s="402"/>
      <c r="AC96" s="402"/>
      <c r="AD96" s="402"/>
      <c r="AE96" s="402"/>
      <c r="AF96" s="402"/>
      <c r="AG96" s="402"/>
      <c r="AH96" s="402"/>
      <c r="AI96" s="402"/>
      <c r="AJ96" s="402"/>
      <c r="AK96" s="402"/>
      <c r="AL96" s="402"/>
      <c r="AM96" s="402"/>
      <c r="AN96" s="402"/>
      <c r="AO96" s="402"/>
      <c r="AP96" s="402"/>
      <c r="AQ96" s="402"/>
      <c r="AR96" s="402"/>
      <c r="AS96" s="402"/>
      <c r="AT96" s="402"/>
      <c r="AU96" s="402"/>
      <c r="AV96" s="402"/>
      <c r="AW96" s="402"/>
      <c r="AX96" s="402"/>
      <c r="AY96" s="402"/>
      <c r="AZ96" s="402"/>
      <c r="BA96" s="402"/>
      <c r="BB96" s="402"/>
      <c r="BC96" s="402"/>
      <c r="BD96" s="402"/>
      <c r="BE96" s="402"/>
      <c r="BF96" s="402"/>
      <c r="BG96" s="402"/>
      <c r="BH96" s="402"/>
      <c r="BI96" s="402"/>
      <c r="BJ96" s="402"/>
      <c r="BK96" s="402"/>
      <c r="BL96" s="402"/>
      <c r="BM96" s="402"/>
      <c r="BN96" s="402"/>
      <c r="BO96" s="402"/>
      <c r="BP96" s="402"/>
      <c r="BQ96" s="402"/>
      <c r="BR96" s="402"/>
      <c r="BS96" s="402"/>
      <c r="BT96" s="402"/>
      <c r="BU96" s="402"/>
      <c r="BV96" s="402"/>
      <c r="BW96" s="402"/>
      <c r="BX96" s="402"/>
      <c r="BY96" s="402"/>
      <c r="BZ96" s="402"/>
      <c r="CA96" s="402"/>
      <c r="CB96" s="402"/>
      <c r="CC96" s="402"/>
      <c r="CD96" s="402"/>
      <c r="CE96" s="402"/>
      <c r="CF96" s="402"/>
      <c r="CG96" s="402"/>
      <c r="CH96" s="402"/>
      <c r="CI96" s="402"/>
      <c r="CJ96" s="402"/>
      <c r="CK96" s="402"/>
      <c r="CL96" s="402"/>
      <c r="CM96" s="402"/>
      <c r="CN96" s="402"/>
      <c r="CO96" s="402"/>
      <c r="CP96" s="402"/>
      <c r="CQ96" s="402"/>
      <c r="CR96" s="402"/>
      <c r="CS96" s="402"/>
      <c r="CT96" s="402"/>
    </row>
    <row r="97" spans="1:98" ht="16.05" customHeight="1" x14ac:dyDescent="0.3">
      <c r="A97" s="402"/>
      <c r="B97" s="402"/>
      <c r="C97" s="402"/>
      <c r="D97" s="402"/>
      <c r="E97" s="402"/>
      <c r="F97" s="402"/>
      <c r="G97" s="402"/>
      <c r="H97" s="402"/>
      <c r="I97" s="402"/>
      <c r="J97" s="402"/>
      <c r="K97" s="402"/>
      <c r="L97" s="402"/>
      <c r="M97" s="402"/>
      <c r="N97" s="402"/>
      <c r="O97" s="402"/>
      <c r="P97" s="402"/>
      <c r="Q97" s="402"/>
      <c r="R97" s="402"/>
      <c r="S97" s="402"/>
      <c r="T97" s="402"/>
      <c r="U97" s="402"/>
      <c r="V97" s="402"/>
      <c r="W97" s="402"/>
      <c r="X97" s="402"/>
      <c r="Y97" s="402"/>
      <c r="Z97" s="402"/>
      <c r="AA97" s="402"/>
      <c r="AB97" s="402"/>
      <c r="AC97" s="402"/>
      <c r="AD97" s="402"/>
      <c r="AE97" s="402"/>
      <c r="AF97" s="402"/>
      <c r="AG97" s="402"/>
      <c r="AH97" s="402"/>
      <c r="AI97" s="402"/>
      <c r="AJ97" s="402"/>
      <c r="AK97" s="402"/>
      <c r="AL97" s="402"/>
      <c r="AM97" s="402"/>
      <c r="AN97" s="402"/>
      <c r="AO97" s="402"/>
      <c r="AP97" s="402"/>
      <c r="AQ97" s="402"/>
      <c r="AR97" s="402"/>
      <c r="AS97" s="402"/>
      <c r="AT97" s="402"/>
      <c r="AU97" s="402"/>
      <c r="AV97" s="402"/>
      <c r="AW97" s="402"/>
      <c r="AX97" s="402"/>
      <c r="AY97" s="402"/>
      <c r="AZ97" s="402"/>
      <c r="BA97" s="402"/>
      <c r="BB97" s="402"/>
      <c r="BC97" s="402"/>
      <c r="BD97" s="402"/>
      <c r="BE97" s="402"/>
      <c r="BF97" s="402"/>
      <c r="BG97" s="402"/>
      <c r="BH97" s="402"/>
      <c r="BI97" s="402"/>
      <c r="BJ97" s="402"/>
      <c r="BK97" s="402"/>
      <c r="BL97" s="402"/>
      <c r="BM97" s="402"/>
      <c r="BN97" s="402"/>
      <c r="BO97" s="402"/>
      <c r="BP97" s="402"/>
      <c r="BQ97" s="402"/>
      <c r="BR97" s="402"/>
      <c r="BS97" s="402"/>
      <c r="BT97" s="402"/>
      <c r="BU97" s="402"/>
      <c r="BV97" s="402"/>
      <c r="BW97" s="402"/>
      <c r="BX97" s="402"/>
      <c r="BY97" s="402"/>
      <c r="BZ97" s="402"/>
      <c r="CA97" s="402"/>
      <c r="CB97" s="402"/>
      <c r="CC97" s="402"/>
      <c r="CD97" s="402"/>
      <c r="CE97" s="402"/>
      <c r="CF97" s="402"/>
      <c r="CG97" s="402"/>
      <c r="CH97" s="402"/>
      <c r="CI97" s="402"/>
      <c r="CJ97" s="402"/>
      <c r="CK97" s="402"/>
      <c r="CL97" s="402"/>
      <c r="CM97" s="402"/>
      <c r="CN97" s="402"/>
      <c r="CO97" s="402"/>
      <c r="CP97" s="402"/>
      <c r="CQ97" s="402"/>
      <c r="CR97" s="402"/>
      <c r="CS97" s="402"/>
      <c r="CT97" s="402"/>
    </row>
    <row r="98" spans="1:98" ht="16.05" customHeight="1" x14ac:dyDescent="0.3">
      <c r="A98" s="402"/>
      <c r="B98" s="402"/>
      <c r="C98" s="402"/>
      <c r="D98" s="402"/>
      <c r="E98" s="402"/>
      <c r="F98" s="402"/>
      <c r="G98" s="402"/>
      <c r="H98" s="402"/>
      <c r="I98" s="402"/>
      <c r="J98" s="402"/>
      <c r="K98" s="402"/>
      <c r="L98" s="402"/>
      <c r="M98" s="402"/>
      <c r="N98" s="402"/>
      <c r="O98" s="402"/>
      <c r="P98" s="402"/>
      <c r="Q98" s="402"/>
      <c r="R98" s="402"/>
      <c r="S98" s="402"/>
      <c r="T98" s="402"/>
      <c r="U98" s="402"/>
      <c r="V98" s="402"/>
      <c r="W98" s="402"/>
      <c r="X98" s="402"/>
      <c r="Y98" s="402"/>
      <c r="Z98" s="402"/>
      <c r="AA98" s="402"/>
      <c r="AB98" s="402"/>
      <c r="AC98" s="402"/>
      <c r="AD98" s="402"/>
      <c r="AE98" s="402"/>
      <c r="AF98" s="402"/>
      <c r="AG98" s="402"/>
      <c r="AH98" s="402"/>
      <c r="AI98" s="402"/>
      <c r="AJ98" s="402"/>
      <c r="AK98" s="402"/>
      <c r="AL98" s="402"/>
      <c r="AM98" s="402"/>
      <c r="AN98" s="402"/>
      <c r="AO98" s="402"/>
      <c r="AP98" s="402"/>
      <c r="AQ98" s="402"/>
      <c r="AR98" s="402"/>
      <c r="AS98" s="402"/>
      <c r="AT98" s="402"/>
      <c r="AU98" s="402"/>
      <c r="AV98" s="402"/>
      <c r="AW98" s="402"/>
      <c r="AX98" s="402"/>
      <c r="AY98" s="402"/>
      <c r="AZ98" s="402"/>
      <c r="BA98" s="402"/>
      <c r="BB98" s="402"/>
      <c r="BC98" s="402"/>
      <c r="BD98" s="402"/>
      <c r="BE98" s="402"/>
      <c r="BF98" s="402"/>
      <c r="BG98" s="402"/>
      <c r="BH98" s="402"/>
      <c r="BI98" s="402"/>
      <c r="BJ98" s="402"/>
      <c r="BK98" s="402"/>
      <c r="BL98" s="402"/>
      <c r="BM98" s="402"/>
      <c r="BN98" s="402"/>
      <c r="BO98" s="402"/>
      <c r="BP98" s="402"/>
      <c r="BQ98" s="402"/>
      <c r="BR98" s="402"/>
      <c r="BS98" s="402"/>
      <c r="BT98" s="402"/>
      <c r="BU98" s="402"/>
      <c r="BV98" s="402"/>
      <c r="BW98" s="402"/>
      <c r="BX98" s="402"/>
      <c r="BY98" s="402"/>
      <c r="BZ98" s="402"/>
      <c r="CA98" s="402"/>
      <c r="CB98" s="402"/>
      <c r="CC98" s="402"/>
      <c r="CD98" s="402"/>
      <c r="CE98" s="402"/>
      <c r="CF98" s="402"/>
      <c r="CG98" s="402"/>
      <c r="CH98" s="402"/>
      <c r="CI98" s="402"/>
      <c r="CJ98" s="402"/>
      <c r="CK98" s="402"/>
      <c r="CL98" s="402"/>
      <c r="CM98" s="402"/>
      <c r="CN98" s="402"/>
      <c r="CO98" s="402"/>
      <c r="CP98" s="402"/>
      <c r="CQ98" s="402"/>
      <c r="CR98" s="402"/>
      <c r="CS98" s="402"/>
      <c r="CT98" s="402"/>
    </row>
    <row r="99" spans="1:98" ht="16.05" customHeight="1" x14ac:dyDescent="0.3">
      <c r="A99" s="402"/>
      <c r="B99" s="402"/>
      <c r="C99" s="402"/>
      <c r="D99" s="402"/>
      <c r="E99" s="402"/>
      <c r="F99" s="402"/>
      <c r="G99" s="402"/>
      <c r="H99" s="402"/>
      <c r="I99" s="402"/>
      <c r="J99" s="402"/>
      <c r="K99" s="402"/>
      <c r="L99" s="402"/>
      <c r="M99" s="402"/>
      <c r="N99" s="402"/>
      <c r="O99" s="402"/>
      <c r="P99" s="402"/>
      <c r="Q99" s="402"/>
      <c r="R99" s="402"/>
      <c r="S99" s="402"/>
      <c r="T99" s="402"/>
      <c r="U99" s="402"/>
      <c r="V99" s="402"/>
      <c r="W99" s="402"/>
      <c r="X99" s="402"/>
      <c r="Y99" s="402"/>
      <c r="Z99" s="402"/>
      <c r="AA99" s="402"/>
      <c r="AB99" s="402"/>
      <c r="AC99" s="402"/>
      <c r="AD99" s="402"/>
      <c r="AE99" s="402"/>
      <c r="AF99" s="402"/>
      <c r="AG99" s="402"/>
      <c r="AH99" s="402"/>
      <c r="AI99" s="402"/>
      <c r="AJ99" s="402"/>
      <c r="AK99" s="402"/>
      <c r="AL99" s="402"/>
      <c r="AM99" s="402"/>
      <c r="AN99" s="402"/>
      <c r="AO99" s="402"/>
      <c r="AP99" s="402"/>
      <c r="AQ99" s="402"/>
      <c r="AR99" s="402"/>
      <c r="AS99" s="402"/>
      <c r="AT99" s="402"/>
      <c r="AU99" s="402"/>
      <c r="AV99" s="402"/>
      <c r="AW99" s="402"/>
      <c r="AX99" s="402"/>
      <c r="AY99" s="402"/>
      <c r="AZ99" s="402"/>
      <c r="BA99" s="402"/>
      <c r="BB99" s="402"/>
      <c r="BC99" s="402"/>
      <c r="BD99" s="402"/>
      <c r="BE99" s="402"/>
      <c r="BF99" s="402"/>
      <c r="BG99" s="402"/>
      <c r="BH99" s="402"/>
      <c r="BI99" s="402"/>
      <c r="BJ99" s="402"/>
      <c r="BK99" s="402"/>
      <c r="BL99" s="402"/>
      <c r="BM99" s="402"/>
      <c r="BN99" s="402"/>
      <c r="BO99" s="402"/>
      <c r="BP99" s="402"/>
      <c r="BQ99" s="402"/>
      <c r="BR99" s="402"/>
      <c r="BS99" s="402"/>
      <c r="BT99" s="402"/>
      <c r="BU99" s="402"/>
      <c r="BV99" s="402"/>
      <c r="BW99" s="402"/>
      <c r="BX99" s="402"/>
      <c r="BY99" s="402"/>
      <c r="BZ99" s="402"/>
      <c r="CA99" s="402"/>
      <c r="CB99" s="402"/>
      <c r="CC99" s="402"/>
      <c r="CD99" s="402"/>
      <c r="CE99" s="402"/>
      <c r="CF99" s="402"/>
      <c r="CG99" s="402"/>
      <c r="CH99" s="402"/>
      <c r="CI99" s="402"/>
      <c r="CJ99" s="402"/>
      <c r="CK99" s="402"/>
      <c r="CL99" s="402"/>
      <c r="CM99" s="402"/>
      <c r="CN99" s="402"/>
      <c r="CO99" s="402"/>
      <c r="CP99" s="402"/>
      <c r="CQ99" s="402"/>
      <c r="CR99" s="402"/>
      <c r="CS99" s="402"/>
      <c r="CT99" s="402"/>
    </row>
    <row r="100" spans="1:98" ht="16.05" customHeight="1" x14ac:dyDescent="0.3">
      <c r="A100" s="402"/>
      <c r="B100" s="402"/>
      <c r="C100" s="402"/>
      <c r="D100" s="402"/>
      <c r="E100" s="402"/>
      <c r="F100" s="402"/>
      <c r="G100" s="402"/>
      <c r="H100" s="402"/>
      <c r="I100" s="402"/>
      <c r="J100" s="402"/>
      <c r="K100" s="402"/>
      <c r="L100" s="402"/>
      <c r="M100" s="402"/>
      <c r="N100" s="402"/>
      <c r="O100" s="402"/>
      <c r="P100" s="402"/>
      <c r="Q100" s="402"/>
      <c r="R100" s="402"/>
      <c r="S100" s="402"/>
      <c r="T100" s="402"/>
      <c r="U100" s="402"/>
      <c r="V100" s="402"/>
      <c r="W100" s="402"/>
      <c r="X100" s="402"/>
      <c r="Y100" s="402"/>
      <c r="Z100" s="402"/>
      <c r="AA100" s="402"/>
      <c r="AB100" s="402"/>
      <c r="AC100" s="402"/>
      <c r="AD100" s="402"/>
      <c r="AE100" s="402"/>
      <c r="AF100" s="402"/>
      <c r="AG100" s="402"/>
      <c r="AH100" s="402"/>
      <c r="AI100" s="402"/>
      <c r="AJ100" s="402"/>
      <c r="AK100" s="402"/>
      <c r="AL100" s="402"/>
      <c r="AM100" s="402"/>
      <c r="AN100" s="402"/>
      <c r="AO100" s="402"/>
      <c r="AP100" s="402"/>
      <c r="AQ100" s="402"/>
      <c r="AR100" s="402"/>
      <c r="AS100" s="402"/>
      <c r="AT100" s="402"/>
      <c r="AU100" s="402"/>
      <c r="AV100" s="402"/>
      <c r="AW100" s="402"/>
      <c r="AX100" s="402"/>
      <c r="AY100" s="402"/>
      <c r="AZ100" s="402"/>
      <c r="BA100" s="402"/>
      <c r="BB100" s="402"/>
      <c r="BC100" s="402"/>
      <c r="BD100" s="402"/>
      <c r="BE100" s="402"/>
      <c r="BF100" s="402"/>
      <c r="BG100" s="402"/>
      <c r="BH100" s="402"/>
      <c r="BI100" s="402"/>
      <c r="BJ100" s="402"/>
      <c r="BK100" s="402"/>
      <c r="BL100" s="402"/>
      <c r="BM100" s="402"/>
      <c r="BN100" s="402"/>
      <c r="BO100" s="402"/>
      <c r="BP100" s="402"/>
      <c r="BQ100" s="402"/>
      <c r="BR100" s="402"/>
      <c r="BS100" s="402"/>
      <c r="BT100" s="402"/>
      <c r="BU100" s="402"/>
      <c r="BV100" s="402"/>
      <c r="BW100" s="402"/>
      <c r="BX100" s="402"/>
      <c r="BY100" s="402"/>
      <c r="BZ100" s="402"/>
      <c r="CA100" s="402"/>
      <c r="CB100" s="402"/>
      <c r="CC100" s="402"/>
      <c r="CD100" s="402"/>
      <c r="CE100" s="402"/>
      <c r="CF100" s="402"/>
      <c r="CG100" s="402"/>
      <c r="CH100" s="402"/>
      <c r="CI100" s="402"/>
      <c r="CJ100" s="402"/>
      <c r="CK100" s="402"/>
      <c r="CL100" s="402"/>
      <c r="CM100" s="402"/>
      <c r="CN100" s="402"/>
      <c r="CO100" s="402"/>
      <c r="CP100" s="402"/>
      <c r="CQ100" s="402"/>
      <c r="CR100" s="402"/>
      <c r="CS100" s="402"/>
      <c r="CT100" s="402"/>
    </row>
    <row r="101" spans="1:98" ht="16.05" customHeight="1" x14ac:dyDescent="0.3">
      <c r="A101" s="402"/>
      <c r="B101" s="402"/>
      <c r="C101" s="402"/>
      <c r="D101" s="402"/>
      <c r="E101" s="402"/>
      <c r="F101" s="402"/>
      <c r="G101" s="402"/>
      <c r="H101" s="402"/>
      <c r="I101" s="402"/>
      <c r="J101" s="402"/>
      <c r="K101" s="402"/>
      <c r="L101" s="402"/>
      <c r="M101" s="402"/>
      <c r="N101" s="402"/>
      <c r="O101" s="402"/>
      <c r="P101" s="402"/>
      <c r="Q101" s="402"/>
      <c r="R101" s="402"/>
      <c r="S101" s="402"/>
      <c r="T101" s="402"/>
      <c r="U101" s="402"/>
      <c r="V101" s="402"/>
      <c r="W101" s="402"/>
      <c r="X101" s="402"/>
      <c r="Y101" s="402"/>
      <c r="Z101" s="402"/>
      <c r="AA101" s="402"/>
      <c r="AB101" s="402"/>
      <c r="AC101" s="402"/>
      <c r="AD101" s="402"/>
      <c r="AE101" s="402"/>
      <c r="AF101" s="402"/>
      <c r="AG101" s="402"/>
      <c r="AH101" s="402"/>
      <c r="AI101" s="402"/>
      <c r="AJ101" s="402"/>
      <c r="AK101" s="402"/>
      <c r="AL101" s="402"/>
      <c r="AM101" s="402"/>
      <c r="AN101" s="402"/>
      <c r="AO101" s="402"/>
      <c r="AP101" s="402"/>
      <c r="AQ101" s="402"/>
      <c r="AR101" s="402"/>
      <c r="AS101" s="402"/>
      <c r="AT101" s="402"/>
      <c r="AU101" s="402"/>
      <c r="AV101" s="402"/>
      <c r="AW101" s="402"/>
      <c r="AX101" s="402"/>
      <c r="AY101" s="402"/>
      <c r="AZ101" s="402"/>
      <c r="BA101" s="402"/>
      <c r="BB101" s="402"/>
      <c r="BC101" s="402"/>
      <c r="BD101" s="402"/>
      <c r="BE101" s="402"/>
      <c r="BF101" s="402"/>
      <c r="BG101" s="402"/>
      <c r="BH101" s="402"/>
      <c r="BI101" s="402"/>
      <c r="BJ101" s="402"/>
      <c r="BK101" s="402"/>
      <c r="BL101" s="402"/>
      <c r="BM101" s="402"/>
      <c r="BN101" s="402"/>
      <c r="BO101" s="402"/>
      <c r="BP101" s="402"/>
      <c r="BQ101" s="402"/>
      <c r="BR101" s="402"/>
      <c r="BS101" s="402"/>
      <c r="BT101" s="402"/>
      <c r="BU101" s="402"/>
      <c r="BV101" s="402"/>
      <c r="BW101" s="402"/>
      <c r="BX101" s="402"/>
      <c r="BY101" s="402"/>
      <c r="BZ101" s="402"/>
      <c r="CA101" s="402"/>
      <c r="CB101" s="402"/>
      <c r="CC101" s="402"/>
      <c r="CD101" s="402"/>
      <c r="CE101" s="402"/>
      <c r="CF101" s="402"/>
      <c r="CG101" s="402"/>
      <c r="CH101" s="402"/>
      <c r="CI101" s="402"/>
      <c r="CJ101" s="402"/>
      <c r="CK101" s="402"/>
      <c r="CL101" s="402"/>
      <c r="CM101" s="402"/>
      <c r="CN101" s="402"/>
      <c r="CO101" s="402"/>
      <c r="CP101" s="402"/>
      <c r="CQ101" s="402"/>
      <c r="CR101" s="402"/>
      <c r="CS101" s="402"/>
      <c r="CT101" s="402"/>
    </row>
    <row r="102" spans="1:98" ht="16.05" customHeight="1" x14ac:dyDescent="0.3">
      <c r="A102" s="402"/>
      <c r="B102" s="402"/>
      <c r="C102" s="402"/>
      <c r="D102" s="402"/>
      <c r="E102" s="402"/>
      <c r="F102" s="402"/>
      <c r="G102" s="402"/>
      <c r="H102" s="402"/>
      <c r="I102" s="402"/>
      <c r="J102" s="402"/>
      <c r="K102" s="402"/>
      <c r="L102" s="402"/>
      <c r="M102" s="402"/>
      <c r="N102" s="402"/>
      <c r="O102" s="402"/>
      <c r="P102" s="402"/>
      <c r="Q102" s="402"/>
      <c r="R102" s="402"/>
      <c r="S102" s="402"/>
      <c r="T102" s="402"/>
      <c r="U102" s="402"/>
      <c r="V102" s="402"/>
      <c r="W102" s="402"/>
      <c r="X102" s="402"/>
      <c r="Y102" s="402"/>
      <c r="Z102" s="402"/>
      <c r="AA102" s="402"/>
      <c r="AB102" s="402"/>
      <c r="AC102" s="402"/>
      <c r="AD102" s="402"/>
      <c r="AE102" s="402"/>
      <c r="AF102" s="402"/>
      <c r="AG102" s="402"/>
      <c r="AH102" s="402"/>
      <c r="AI102" s="402"/>
      <c r="AJ102" s="402"/>
      <c r="AK102" s="402"/>
      <c r="AL102" s="402"/>
      <c r="AM102" s="402"/>
      <c r="AN102" s="402"/>
      <c r="AO102" s="402"/>
      <c r="AP102" s="402"/>
      <c r="AQ102" s="402"/>
      <c r="AR102" s="402"/>
      <c r="AS102" s="402"/>
      <c r="AT102" s="402"/>
      <c r="AU102" s="402"/>
      <c r="AV102" s="402"/>
      <c r="AW102" s="402"/>
      <c r="AX102" s="402"/>
      <c r="AY102" s="402"/>
      <c r="AZ102" s="402"/>
      <c r="BA102" s="402"/>
      <c r="BB102" s="402"/>
      <c r="BC102" s="402"/>
      <c r="BD102" s="402"/>
      <c r="BE102" s="402"/>
      <c r="BF102" s="402"/>
      <c r="BG102" s="402"/>
      <c r="BH102" s="402"/>
      <c r="BI102" s="402"/>
      <c r="BJ102" s="402"/>
      <c r="BK102" s="402"/>
      <c r="BL102" s="402"/>
      <c r="BM102" s="402"/>
      <c r="BN102" s="402"/>
      <c r="BO102" s="402"/>
      <c r="BP102" s="402"/>
      <c r="BQ102" s="402"/>
      <c r="BR102" s="402"/>
      <c r="BS102" s="402"/>
      <c r="BT102" s="402"/>
      <c r="BU102" s="402"/>
      <c r="BV102" s="402"/>
      <c r="BW102" s="402"/>
      <c r="BX102" s="402"/>
      <c r="BY102" s="402"/>
      <c r="BZ102" s="402"/>
      <c r="CA102" s="402"/>
      <c r="CB102" s="402"/>
      <c r="CC102" s="402"/>
      <c r="CD102" s="402"/>
      <c r="CE102" s="402"/>
      <c r="CF102" s="402"/>
      <c r="CG102" s="402"/>
      <c r="CH102" s="402"/>
      <c r="CI102" s="402"/>
      <c r="CJ102" s="402"/>
      <c r="CK102" s="402"/>
      <c r="CL102" s="402"/>
      <c r="CM102" s="402"/>
      <c r="CN102" s="402"/>
      <c r="CO102" s="402"/>
      <c r="CP102" s="402"/>
      <c r="CQ102" s="402"/>
      <c r="CR102" s="402"/>
      <c r="CS102" s="402"/>
      <c r="CT102" s="402"/>
    </row>
    <row r="103" spans="1:98" ht="16.05" customHeight="1" x14ac:dyDescent="0.3">
      <c r="A103" s="402"/>
      <c r="B103" s="402"/>
      <c r="C103" s="402"/>
      <c r="D103" s="402"/>
      <c r="E103" s="402"/>
      <c r="F103" s="402"/>
      <c r="G103" s="402"/>
      <c r="H103" s="402"/>
      <c r="I103" s="402"/>
      <c r="J103" s="402"/>
      <c r="K103" s="402"/>
      <c r="L103" s="402"/>
      <c r="M103" s="402"/>
      <c r="N103" s="402"/>
      <c r="O103" s="402"/>
      <c r="P103" s="402"/>
      <c r="Q103" s="402"/>
      <c r="R103" s="402"/>
      <c r="S103" s="402"/>
      <c r="T103" s="402"/>
      <c r="U103" s="402"/>
      <c r="V103" s="402"/>
      <c r="W103" s="402"/>
      <c r="X103" s="402"/>
      <c r="Y103" s="402"/>
      <c r="Z103" s="402"/>
      <c r="AA103" s="402"/>
      <c r="AB103" s="402"/>
      <c r="AC103" s="402"/>
      <c r="AD103" s="402"/>
      <c r="AE103" s="402"/>
      <c r="AF103" s="402"/>
      <c r="AG103" s="402"/>
      <c r="AH103" s="402"/>
      <c r="AI103" s="402"/>
      <c r="AJ103" s="402"/>
      <c r="AK103" s="402"/>
      <c r="AL103" s="402"/>
      <c r="AM103" s="402"/>
      <c r="AN103" s="402"/>
      <c r="AO103" s="402"/>
      <c r="AP103" s="402"/>
      <c r="AQ103" s="402"/>
      <c r="AR103" s="402"/>
      <c r="AS103" s="402"/>
      <c r="AT103" s="402"/>
      <c r="AU103" s="402"/>
      <c r="AV103" s="402"/>
      <c r="AW103" s="402"/>
      <c r="AX103" s="402"/>
      <c r="AY103" s="402"/>
      <c r="AZ103" s="402"/>
      <c r="BA103" s="402"/>
      <c r="BB103" s="402"/>
      <c r="BC103" s="402"/>
      <c r="BD103" s="402"/>
      <c r="BE103" s="402"/>
      <c r="BF103" s="402"/>
      <c r="BG103" s="402"/>
      <c r="BH103" s="402"/>
      <c r="BI103" s="402"/>
      <c r="BJ103" s="402"/>
      <c r="BK103" s="402"/>
      <c r="BL103" s="402"/>
      <c r="BM103" s="402"/>
      <c r="BN103" s="402"/>
      <c r="BO103" s="402"/>
      <c r="BP103" s="402"/>
      <c r="BQ103" s="402"/>
      <c r="BR103" s="402"/>
      <c r="BS103" s="402"/>
      <c r="BT103" s="402"/>
      <c r="BU103" s="402"/>
      <c r="BV103" s="402"/>
      <c r="BW103" s="402"/>
      <c r="BX103" s="402"/>
      <c r="BY103" s="402"/>
      <c r="BZ103" s="402"/>
      <c r="CA103" s="402"/>
      <c r="CB103" s="402"/>
      <c r="CC103" s="402"/>
      <c r="CD103" s="402"/>
      <c r="CE103" s="402"/>
      <c r="CF103" s="402"/>
      <c r="CG103" s="402"/>
      <c r="CH103" s="402"/>
      <c r="CI103" s="402"/>
      <c r="CJ103" s="402"/>
      <c r="CK103" s="402"/>
      <c r="CL103" s="402"/>
      <c r="CM103" s="402"/>
      <c r="CN103" s="402"/>
      <c r="CO103" s="402"/>
      <c r="CP103" s="402"/>
      <c r="CQ103" s="402"/>
      <c r="CR103" s="402"/>
      <c r="CS103" s="402"/>
      <c r="CT103" s="402"/>
    </row>
    <row r="104" spans="1:98" ht="16.05" customHeight="1" x14ac:dyDescent="0.3">
      <c r="A104" s="402"/>
      <c r="B104" s="402"/>
      <c r="C104" s="402"/>
      <c r="D104" s="402"/>
      <c r="E104" s="402"/>
      <c r="F104" s="402"/>
      <c r="G104" s="402"/>
      <c r="H104" s="402"/>
      <c r="I104" s="402"/>
      <c r="J104" s="402"/>
      <c r="K104" s="402"/>
      <c r="L104" s="402"/>
      <c r="M104" s="402"/>
      <c r="N104" s="402"/>
      <c r="O104" s="402"/>
      <c r="P104" s="402"/>
      <c r="Q104" s="402"/>
      <c r="R104" s="402"/>
      <c r="S104" s="402"/>
      <c r="T104" s="402"/>
      <c r="U104" s="402"/>
      <c r="V104" s="402"/>
      <c r="W104" s="402"/>
      <c r="X104" s="402"/>
      <c r="Y104" s="402"/>
      <c r="Z104" s="402"/>
      <c r="AA104" s="402"/>
      <c r="AB104" s="402"/>
      <c r="AC104" s="402"/>
      <c r="AD104" s="402"/>
      <c r="AE104" s="402"/>
      <c r="AF104" s="402"/>
      <c r="AG104" s="402"/>
      <c r="AH104" s="402"/>
      <c r="AI104" s="402"/>
      <c r="AJ104" s="402"/>
      <c r="AK104" s="402"/>
      <c r="AL104" s="402"/>
      <c r="AM104" s="402"/>
      <c r="AN104" s="402"/>
      <c r="AO104" s="402"/>
      <c r="AP104" s="402"/>
      <c r="AQ104" s="402"/>
      <c r="AR104" s="402"/>
      <c r="AS104" s="402"/>
      <c r="AT104" s="402"/>
      <c r="AU104" s="402"/>
      <c r="AV104" s="402"/>
      <c r="AW104" s="402"/>
      <c r="AX104" s="402"/>
      <c r="AY104" s="402"/>
      <c r="AZ104" s="402"/>
      <c r="BA104" s="402"/>
      <c r="BB104" s="402"/>
      <c r="BC104" s="402"/>
      <c r="BD104" s="402"/>
      <c r="BE104" s="402"/>
      <c r="BF104" s="402"/>
      <c r="BG104" s="402"/>
      <c r="BH104" s="402"/>
      <c r="BI104" s="402"/>
      <c r="BJ104" s="402"/>
      <c r="BK104" s="402"/>
      <c r="BL104" s="402"/>
      <c r="BM104" s="402"/>
      <c r="BN104" s="402"/>
      <c r="BO104" s="402"/>
      <c r="BP104" s="402"/>
      <c r="BQ104" s="402"/>
      <c r="BR104" s="402"/>
      <c r="BS104" s="402"/>
      <c r="BT104" s="402"/>
      <c r="BU104" s="402"/>
      <c r="BV104" s="402"/>
      <c r="BW104" s="402"/>
      <c r="BX104" s="402"/>
      <c r="BY104" s="402"/>
      <c r="BZ104" s="402"/>
      <c r="CA104" s="402"/>
      <c r="CB104" s="402"/>
      <c r="CC104" s="402"/>
      <c r="CD104" s="402"/>
      <c r="CE104" s="402"/>
      <c r="CF104" s="402"/>
      <c r="CG104" s="402"/>
      <c r="CH104" s="402"/>
      <c r="CI104" s="402"/>
      <c r="CJ104" s="402"/>
      <c r="CK104" s="402"/>
      <c r="CL104" s="402"/>
      <c r="CM104" s="402"/>
      <c r="CN104" s="402"/>
      <c r="CO104" s="402"/>
      <c r="CP104" s="402"/>
      <c r="CQ104" s="402"/>
      <c r="CR104" s="402"/>
      <c r="CS104" s="402"/>
      <c r="CT104" s="402"/>
    </row>
    <row r="105" spans="1:98" ht="16.05" customHeight="1" x14ac:dyDescent="0.3">
      <c r="A105" s="402"/>
      <c r="B105" s="402"/>
      <c r="C105" s="402"/>
      <c r="D105" s="402"/>
      <c r="E105" s="402"/>
      <c r="F105" s="402"/>
      <c r="G105" s="402"/>
      <c r="H105" s="402"/>
      <c r="I105" s="402"/>
      <c r="J105" s="402"/>
      <c r="K105" s="402"/>
      <c r="L105" s="402"/>
      <c r="M105" s="402"/>
      <c r="N105" s="402"/>
      <c r="O105" s="402"/>
      <c r="P105" s="402"/>
      <c r="Q105" s="402"/>
      <c r="R105" s="402"/>
      <c r="S105" s="402"/>
      <c r="T105" s="402"/>
      <c r="U105" s="402"/>
      <c r="V105" s="402"/>
      <c r="W105" s="402"/>
      <c r="X105" s="402"/>
      <c r="Y105" s="402"/>
      <c r="Z105" s="402"/>
      <c r="AA105" s="402"/>
      <c r="AB105" s="402"/>
      <c r="AC105" s="402"/>
      <c r="AD105" s="402"/>
      <c r="AE105" s="402"/>
      <c r="AF105" s="402"/>
      <c r="AG105" s="402"/>
      <c r="AH105" s="402"/>
      <c r="AI105" s="402"/>
      <c r="AJ105" s="402"/>
      <c r="AK105" s="402"/>
      <c r="AL105" s="402"/>
      <c r="AM105" s="402"/>
      <c r="AN105" s="402"/>
      <c r="AO105" s="402"/>
      <c r="AP105" s="402"/>
      <c r="AQ105" s="402"/>
      <c r="AR105" s="402"/>
      <c r="AS105" s="402"/>
      <c r="AT105" s="402"/>
      <c r="AU105" s="402"/>
      <c r="AV105" s="402"/>
      <c r="AW105" s="402"/>
      <c r="AX105" s="402"/>
      <c r="AY105" s="402"/>
      <c r="AZ105" s="402"/>
      <c r="BA105" s="402"/>
      <c r="BB105" s="402"/>
      <c r="BC105" s="402"/>
      <c r="BD105" s="402"/>
      <c r="BE105" s="402"/>
      <c r="BF105" s="402"/>
      <c r="BG105" s="402"/>
      <c r="BH105" s="402"/>
      <c r="BI105" s="402"/>
      <c r="BJ105" s="402"/>
      <c r="BK105" s="402"/>
      <c r="BL105" s="402"/>
      <c r="BM105" s="402"/>
      <c r="BN105" s="402"/>
      <c r="BO105" s="402"/>
      <c r="BP105" s="402"/>
      <c r="BQ105" s="402"/>
      <c r="BR105" s="402"/>
      <c r="BS105" s="402"/>
      <c r="BT105" s="402"/>
      <c r="BU105" s="402"/>
      <c r="BV105" s="402"/>
      <c r="BW105" s="402"/>
      <c r="BX105" s="402"/>
      <c r="BY105" s="402"/>
      <c r="BZ105" s="402"/>
      <c r="CA105" s="402"/>
      <c r="CB105" s="402"/>
      <c r="CC105" s="402"/>
      <c r="CD105" s="402"/>
      <c r="CE105" s="402"/>
      <c r="CF105" s="402"/>
      <c r="CG105" s="402"/>
      <c r="CH105" s="402"/>
      <c r="CI105" s="402"/>
      <c r="CJ105" s="402"/>
      <c r="CK105" s="402"/>
      <c r="CL105" s="402"/>
      <c r="CM105" s="402"/>
      <c r="CN105" s="402"/>
      <c r="CO105" s="402"/>
      <c r="CP105" s="402"/>
      <c r="CQ105" s="402"/>
      <c r="CR105" s="402"/>
      <c r="CS105" s="402"/>
      <c r="CT105" s="402"/>
    </row>
    <row r="106" spans="1:98" ht="16.05" customHeight="1" x14ac:dyDescent="0.3">
      <c r="A106" s="402"/>
      <c r="B106" s="402"/>
      <c r="C106" s="402"/>
      <c r="D106" s="402"/>
      <c r="E106" s="402"/>
      <c r="F106" s="402"/>
      <c r="G106" s="402"/>
      <c r="H106" s="402"/>
      <c r="I106" s="402"/>
      <c r="J106" s="402"/>
      <c r="K106" s="402"/>
      <c r="L106" s="402"/>
      <c r="M106" s="402"/>
      <c r="N106" s="402"/>
      <c r="O106" s="402"/>
      <c r="P106" s="402"/>
      <c r="Q106" s="402"/>
      <c r="R106" s="402"/>
      <c r="S106" s="402"/>
      <c r="T106" s="402"/>
      <c r="U106" s="402"/>
      <c r="V106" s="402"/>
      <c r="W106" s="402"/>
      <c r="X106" s="402"/>
      <c r="Y106" s="402"/>
      <c r="Z106" s="402"/>
      <c r="AA106" s="402"/>
      <c r="AB106" s="402"/>
      <c r="AC106" s="402"/>
      <c r="AD106" s="402"/>
      <c r="AE106" s="402"/>
      <c r="AF106" s="402"/>
      <c r="AG106" s="402"/>
      <c r="AH106" s="402"/>
      <c r="AI106" s="402"/>
      <c r="AJ106" s="402"/>
      <c r="AK106" s="402"/>
      <c r="AL106" s="402"/>
      <c r="AM106" s="402"/>
      <c r="AN106" s="402"/>
      <c r="AO106" s="402"/>
      <c r="AP106" s="402"/>
      <c r="AQ106" s="402"/>
      <c r="AR106" s="402"/>
      <c r="AS106" s="402"/>
      <c r="AT106" s="402"/>
      <c r="AU106" s="402"/>
      <c r="AV106" s="402"/>
      <c r="AW106" s="402"/>
      <c r="AX106" s="402"/>
      <c r="AY106" s="402"/>
      <c r="AZ106" s="402"/>
      <c r="BA106" s="402"/>
      <c r="BB106" s="402"/>
      <c r="BC106" s="402"/>
      <c r="BD106" s="402"/>
      <c r="BE106" s="402"/>
      <c r="BF106" s="402"/>
      <c r="BG106" s="402"/>
      <c r="BH106" s="402"/>
      <c r="BI106" s="402"/>
      <c r="BJ106" s="402"/>
      <c r="BK106" s="402"/>
      <c r="BL106" s="402"/>
      <c r="BM106" s="402"/>
      <c r="BN106" s="402"/>
      <c r="BO106" s="402"/>
      <c r="BP106" s="402"/>
      <c r="BQ106" s="402"/>
      <c r="BR106" s="402"/>
      <c r="BS106" s="402"/>
      <c r="BT106" s="402"/>
      <c r="BU106" s="402"/>
      <c r="BV106" s="402"/>
      <c r="BW106" s="402"/>
      <c r="BX106" s="402"/>
      <c r="BY106" s="402"/>
      <c r="BZ106" s="402"/>
      <c r="CA106" s="402"/>
      <c r="CB106" s="402"/>
      <c r="CC106" s="402"/>
      <c r="CD106" s="402"/>
      <c r="CE106" s="402"/>
      <c r="CF106" s="402"/>
      <c r="CG106" s="402"/>
      <c r="CH106" s="402"/>
      <c r="CI106" s="402"/>
      <c r="CJ106" s="402"/>
      <c r="CK106" s="402"/>
      <c r="CL106" s="402"/>
      <c r="CM106" s="402"/>
      <c r="CN106" s="402"/>
      <c r="CO106" s="402"/>
      <c r="CP106" s="402"/>
      <c r="CQ106" s="402"/>
      <c r="CR106" s="402"/>
      <c r="CS106" s="402"/>
      <c r="CT106" s="402"/>
    </row>
    <row r="107" spans="1:98" ht="16.05" customHeight="1" x14ac:dyDescent="0.3">
      <c r="A107" s="402"/>
      <c r="B107" s="402"/>
      <c r="C107" s="402"/>
      <c r="D107" s="402"/>
      <c r="E107" s="402"/>
      <c r="F107" s="402"/>
      <c r="G107" s="402"/>
      <c r="H107" s="402"/>
      <c r="I107" s="402"/>
      <c r="J107" s="402"/>
      <c r="K107" s="402"/>
      <c r="L107" s="402"/>
      <c r="M107" s="402"/>
      <c r="N107" s="402"/>
      <c r="O107" s="402"/>
      <c r="P107" s="402"/>
      <c r="Q107" s="402"/>
      <c r="R107" s="402"/>
      <c r="S107" s="402"/>
      <c r="T107" s="402"/>
      <c r="U107" s="402"/>
      <c r="V107" s="402"/>
      <c r="W107" s="402"/>
      <c r="X107" s="402"/>
      <c r="Y107" s="402"/>
      <c r="Z107" s="402"/>
      <c r="AA107" s="402"/>
      <c r="AB107" s="402"/>
      <c r="AC107" s="402"/>
      <c r="AD107" s="402"/>
      <c r="AE107" s="402"/>
      <c r="AF107" s="402"/>
      <c r="AG107" s="402"/>
      <c r="AH107" s="402"/>
      <c r="AI107" s="402"/>
      <c r="AJ107" s="402"/>
      <c r="AK107" s="402"/>
      <c r="AL107" s="402"/>
      <c r="AM107" s="402"/>
      <c r="AN107" s="402"/>
      <c r="AO107" s="402"/>
      <c r="AP107" s="402"/>
      <c r="AQ107" s="402"/>
      <c r="AR107" s="402"/>
      <c r="AS107" s="402"/>
      <c r="AT107" s="402"/>
      <c r="AU107" s="402"/>
      <c r="AV107" s="402"/>
      <c r="AW107" s="402"/>
      <c r="AX107" s="402"/>
      <c r="AY107" s="402"/>
      <c r="AZ107" s="402"/>
      <c r="BA107" s="402"/>
      <c r="BB107" s="402"/>
      <c r="BC107" s="402"/>
      <c r="BD107" s="402"/>
      <c r="BE107" s="402"/>
      <c r="BF107" s="402"/>
      <c r="BG107" s="402"/>
      <c r="BH107" s="402"/>
      <c r="BI107" s="402"/>
      <c r="BJ107" s="402"/>
      <c r="BK107" s="402"/>
      <c r="BL107" s="402"/>
      <c r="BM107" s="402"/>
      <c r="BN107" s="402"/>
      <c r="BO107" s="402"/>
      <c r="BP107" s="402"/>
      <c r="BQ107" s="402"/>
      <c r="BR107" s="402"/>
      <c r="BS107" s="402"/>
      <c r="BT107" s="402"/>
      <c r="BU107" s="402"/>
      <c r="BV107" s="402"/>
      <c r="BW107" s="402"/>
      <c r="BX107" s="402"/>
      <c r="BY107" s="402"/>
      <c r="BZ107" s="402"/>
      <c r="CA107" s="402"/>
      <c r="CB107" s="402"/>
      <c r="CC107" s="402"/>
      <c r="CD107" s="402"/>
      <c r="CE107" s="402"/>
      <c r="CF107" s="402"/>
      <c r="CG107" s="402"/>
      <c r="CH107" s="402"/>
      <c r="CI107" s="402"/>
      <c r="CJ107" s="402"/>
      <c r="CK107" s="402"/>
      <c r="CL107" s="402"/>
      <c r="CM107" s="402"/>
      <c r="CN107" s="402"/>
      <c r="CO107" s="402"/>
      <c r="CP107" s="402"/>
      <c r="CQ107" s="402"/>
      <c r="CR107" s="402"/>
      <c r="CS107" s="402"/>
      <c r="CT107" s="402"/>
    </row>
    <row r="108" spans="1:98" ht="16.05" customHeight="1" x14ac:dyDescent="0.3">
      <c r="A108" s="402"/>
      <c r="B108" s="402"/>
      <c r="C108" s="402"/>
      <c r="D108" s="402"/>
      <c r="E108" s="402"/>
      <c r="F108" s="402"/>
      <c r="G108" s="402"/>
      <c r="H108" s="402"/>
      <c r="I108" s="402"/>
      <c r="J108" s="402"/>
      <c r="K108" s="402"/>
      <c r="L108" s="402"/>
      <c r="M108" s="402"/>
      <c r="N108" s="402"/>
      <c r="O108" s="402"/>
      <c r="P108" s="402"/>
      <c r="Q108" s="402"/>
      <c r="R108" s="402"/>
      <c r="S108" s="402"/>
      <c r="T108" s="402"/>
      <c r="U108" s="402"/>
      <c r="V108" s="402"/>
      <c r="W108" s="402"/>
      <c r="X108" s="402"/>
      <c r="Y108" s="402"/>
      <c r="Z108" s="402"/>
      <c r="AA108" s="402"/>
      <c r="AB108" s="402"/>
      <c r="AC108" s="402"/>
      <c r="AD108" s="402"/>
      <c r="AE108" s="402"/>
      <c r="AF108" s="402"/>
      <c r="AG108" s="402"/>
      <c r="AH108" s="402"/>
      <c r="AI108" s="402"/>
      <c r="AJ108" s="402"/>
      <c r="AK108" s="402"/>
      <c r="AL108" s="402"/>
      <c r="AM108" s="402"/>
      <c r="AN108" s="402"/>
      <c r="AO108" s="402"/>
      <c r="AP108" s="402"/>
      <c r="AQ108" s="402"/>
      <c r="AR108" s="402"/>
      <c r="AS108" s="402"/>
      <c r="AT108" s="402"/>
      <c r="AU108" s="402"/>
      <c r="AV108" s="402"/>
      <c r="AW108" s="402"/>
      <c r="AX108" s="402"/>
      <c r="AY108" s="402"/>
      <c r="AZ108" s="402"/>
      <c r="BA108" s="402"/>
      <c r="BB108" s="402"/>
      <c r="BC108" s="402"/>
      <c r="BD108" s="402"/>
      <c r="BE108" s="402"/>
      <c r="BF108" s="402"/>
      <c r="BG108" s="402"/>
      <c r="BH108" s="402"/>
      <c r="BI108" s="402"/>
      <c r="BJ108" s="402"/>
      <c r="BK108" s="402"/>
      <c r="BL108" s="402"/>
      <c r="BM108" s="402"/>
      <c r="BN108" s="402"/>
      <c r="BO108" s="402"/>
      <c r="BP108" s="402"/>
      <c r="BQ108" s="402"/>
      <c r="BR108" s="402"/>
      <c r="BS108" s="402"/>
      <c r="BT108" s="402"/>
      <c r="BU108" s="402"/>
      <c r="BV108" s="402"/>
      <c r="BW108" s="402"/>
      <c r="BX108" s="402"/>
      <c r="BY108" s="402"/>
      <c r="BZ108" s="402"/>
      <c r="CA108" s="402"/>
      <c r="CB108" s="402"/>
      <c r="CC108" s="402"/>
      <c r="CD108" s="402"/>
      <c r="CE108" s="402"/>
      <c r="CF108" s="402"/>
      <c r="CG108" s="402"/>
      <c r="CH108" s="402"/>
      <c r="CI108" s="402"/>
      <c r="CJ108" s="402"/>
      <c r="CK108" s="402"/>
      <c r="CL108" s="402"/>
      <c r="CM108" s="402"/>
      <c r="CN108" s="402"/>
      <c r="CO108" s="402"/>
      <c r="CP108" s="402"/>
      <c r="CQ108" s="402"/>
      <c r="CR108" s="402"/>
      <c r="CS108" s="402"/>
      <c r="CT108" s="402"/>
    </row>
    <row r="109" spans="1:98" ht="16.05" customHeight="1" x14ac:dyDescent="0.3">
      <c r="A109" s="402"/>
      <c r="B109" s="402"/>
      <c r="C109" s="402"/>
      <c r="D109" s="402"/>
      <c r="E109" s="402"/>
      <c r="F109" s="402"/>
      <c r="G109" s="402"/>
      <c r="H109" s="402"/>
      <c r="I109" s="402"/>
      <c r="J109" s="402"/>
      <c r="K109" s="402"/>
      <c r="L109" s="402"/>
      <c r="M109" s="402"/>
      <c r="N109" s="402"/>
      <c r="O109" s="402"/>
      <c r="P109" s="402"/>
      <c r="Q109" s="402"/>
      <c r="R109" s="402"/>
      <c r="S109" s="402"/>
      <c r="T109" s="402"/>
      <c r="U109" s="402"/>
      <c r="V109" s="402"/>
      <c r="W109" s="402"/>
      <c r="X109" s="402"/>
      <c r="Y109" s="402"/>
      <c r="Z109" s="402"/>
      <c r="AA109" s="402"/>
      <c r="AB109" s="402"/>
      <c r="AC109" s="402"/>
      <c r="AD109" s="402"/>
      <c r="AE109" s="402"/>
      <c r="AF109" s="402"/>
      <c r="AG109" s="402"/>
      <c r="AH109" s="402"/>
      <c r="AI109" s="402"/>
      <c r="AJ109" s="402"/>
      <c r="AK109" s="402"/>
      <c r="AL109" s="402"/>
      <c r="AM109" s="402"/>
      <c r="AN109" s="402"/>
      <c r="AO109" s="402"/>
      <c r="AP109" s="402"/>
      <c r="AQ109" s="402"/>
      <c r="AR109" s="402"/>
      <c r="AS109" s="402"/>
      <c r="AT109" s="402"/>
      <c r="AU109" s="402"/>
      <c r="AV109" s="402"/>
      <c r="AW109" s="402"/>
      <c r="AX109" s="402"/>
      <c r="AY109" s="402"/>
      <c r="AZ109" s="402"/>
      <c r="BA109" s="402"/>
      <c r="BB109" s="402"/>
      <c r="BC109" s="402"/>
      <c r="BD109" s="402"/>
      <c r="BE109" s="402"/>
      <c r="BF109" s="402"/>
      <c r="BG109" s="402"/>
      <c r="BH109" s="402"/>
      <c r="BI109" s="402"/>
      <c r="BJ109" s="402"/>
      <c r="BK109" s="402"/>
      <c r="BL109" s="402"/>
      <c r="BM109" s="402"/>
      <c r="BN109" s="402"/>
      <c r="BO109" s="402"/>
      <c r="BP109" s="402"/>
      <c r="BQ109" s="402"/>
      <c r="BR109" s="402"/>
      <c r="BS109" s="402"/>
      <c r="BT109" s="402"/>
      <c r="BU109" s="402"/>
      <c r="BV109" s="402"/>
      <c r="BW109" s="402"/>
      <c r="BX109" s="402"/>
      <c r="BY109" s="402"/>
      <c r="BZ109" s="402"/>
      <c r="CA109" s="402"/>
      <c r="CB109" s="402"/>
      <c r="CC109" s="402"/>
      <c r="CD109" s="402"/>
      <c r="CE109" s="402"/>
      <c r="CF109" s="402"/>
      <c r="CG109" s="402"/>
      <c r="CH109" s="402"/>
      <c r="CI109" s="402"/>
      <c r="CJ109" s="402"/>
      <c r="CK109" s="402"/>
      <c r="CL109" s="402"/>
      <c r="CM109" s="402"/>
      <c r="CN109" s="402"/>
      <c r="CO109" s="402"/>
      <c r="CP109" s="402"/>
      <c r="CQ109" s="402"/>
      <c r="CR109" s="402"/>
      <c r="CS109" s="402"/>
      <c r="CT109" s="402"/>
    </row>
    <row r="110" spans="1:98" ht="16.05" customHeight="1" x14ac:dyDescent="0.3">
      <c r="A110" s="402"/>
      <c r="B110" s="402"/>
      <c r="C110" s="402"/>
      <c r="D110" s="402"/>
      <c r="E110" s="402"/>
      <c r="F110" s="402"/>
      <c r="G110" s="402"/>
      <c r="H110" s="402"/>
      <c r="I110" s="402"/>
      <c r="J110" s="402"/>
      <c r="K110" s="402"/>
      <c r="L110" s="402"/>
      <c r="M110" s="402"/>
      <c r="N110" s="402"/>
      <c r="O110" s="402"/>
      <c r="P110" s="402"/>
      <c r="Q110" s="402"/>
      <c r="R110" s="402"/>
      <c r="S110" s="402"/>
      <c r="T110" s="402"/>
      <c r="U110" s="402"/>
      <c r="V110" s="402"/>
      <c r="W110" s="402"/>
      <c r="X110" s="402"/>
      <c r="Y110" s="402"/>
      <c r="Z110" s="402"/>
      <c r="AA110" s="402"/>
      <c r="AB110" s="402"/>
      <c r="AC110" s="402"/>
      <c r="AD110" s="402"/>
      <c r="AE110" s="402"/>
      <c r="AF110" s="402"/>
      <c r="AG110" s="402"/>
      <c r="AH110" s="402"/>
      <c r="AI110" s="402"/>
      <c r="AJ110" s="402"/>
      <c r="AK110" s="402"/>
      <c r="AL110" s="402"/>
      <c r="AM110" s="402"/>
      <c r="AN110" s="402"/>
      <c r="AO110" s="402"/>
      <c r="AP110" s="402"/>
      <c r="AQ110" s="402"/>
      <c r="AR110" s="402"/>
      <c r="AS110" s="402"/>
      <c r="AT110" s="402"/>
      <c r="AU110" s="402"/>
      <c r="AV110" s="402"/>
      <c r="AW110" s="402"/>
      <c r="AX110" s="402"/>
      <c r="AY110" s="402"/>
      <c r="AZ110" s="402"/>
      <c r="BA110" s="402"/>
      <c r="BB110" s="402"/>
      <c r="BC110" s="402"/>
      <c r="BD110" s="402"/>
      <c r="BE110" s="402"/>
      <c r="BF110" s="402"/>
      <c r="BG110" s="402"/>
      <c r="BH110" s="402"/>
      <c r="BI110" s="402"/>
      <c r="BJ110" s="402"/>
      <c r="BK110" s="402"/>
      <c r="BL110" s="402"/>
      <c r="BM110" s="402"/>
      <c r="BN110" s="402"/>
      <c r="BO110" s="402"/>
      <c r="BP110" s="402"/>
      <c r="BQ110" s="402"/>
      <c r="BR110" s="402"/>
      <c r="BS110" s="402"/>
      <c r="BT110" s="402"/>
      <c r="BU110" s="402"/>
      <c r="BV110" s="402"/>
      <c r="BW110" s="402"/>
      <c r="BX110" s="402"/>
      <c r="BY110" s="402"/>
      <c r="BZ110" s="402"/>
      <c r="CA110" s="402"/>
      <c r="CB110" s="402"/>
      <c r="CC110" s="402"/>
      <c r="CD110" s="402"/>
      <c r="CE110" s="402"/>
      <c r="CF110" s="402"/>
      <c r="CG110" s="402"/>
      <c r="CH110" s="402"/>
      <c r="CI110" s="402"/>
      <c r="CJ110" s="402"/>
      <c r="CK110" s="402"/>
      <c r="CL110" s="402"/>
      <c r="CM110" s="402"/>
      <c r="CN110" s="402"/>
      <c r="CO110" s="402"/>
      <c r="CP110" s="402"/>
      <c r="CQ110" s="402"/>
      <c r="CR110" s="402"/>
      <c r="CS110" s="402"/>
      <c r="CT110" s="402"/>
    </row>
    <row r="111" spans="1:98" ht="16.05" customHeight="1" x14ac:dyDescent="0.3">
      <c r="A111" s="402"/>
      <c r="B111" s="402"/>
      <c r="C111" s="402"/>
      <c r="D111" s="402"/>
      <c r="E111" s="402"/>
      <c r="F111" s="402"/>
      <c r="G111" s="402"/>
      <c r="H111" s="402"/>
      <c r="I111" s="402"/>
      <c r="J111" s="402"/>
      <c r="K111" s="402"/>
      <c r="L111" s="402"/>
      <c r="M111" s="402"/>
      <c r="N111" s="402"/>
      <c r="O111" s="402"/>
      <c r="P111" s="402"/>
      <c r="Q111" s="402"/>
      <c r="R111" s="402"/>
      <c r="S111" s="402"/>
      <c r="T111" s="402"/>
      <c r="U111" s="402"/>
      <c r="V111" s="402"/>
      <c r="W111" s="402"/>
      <c r="X111" s="402"/>
      <c r="Y111" s="402"/>
      <c r="Z111" s="402"/>
      <c r="AA111" s="402"/>
      <c r="AB111" s="402"/>
      <c r="AC111" s="402"/>
      <c r="AD111" s="402"/>
      <c r="AE111" s="402"/>
      <c r="AF111" s="402"/>
      <c r="AG111" s="402"/>
      <c r="AH111" s="402"/>
      <c r="AI111" s="402"/>
      <c r="AJ111" s="402"/>
      <c r="AK111" s="402"/>
      <c r="AL111" s="402"/>
      <c r="AM111" s="402"/>
      <c r="AN111" s="402"/>
      <c r="AO111" s="402"/>
      <c r="AP111" s="402"/>
      <c r="AQ111" s="402"/>
      <c r="AR111" s="402"/>
      <c r="AS111" s="402"/>
      <c r="AT111" s="402"/>
      <c r="AU111" s="402"/>
      <c r="AV111" s="402"/>
      <c r="AW111" s="402"/>
      <c r="AX111" s="402"/>
      <c r="AY111" s="402"/>
      <c r="AZ111" s="402"/>
      <c r="BA111" s="402"/>
      <c r="BB111" s="402"/>
      <c r="BC111" s="402"/>
      <c r="BD111" s="402"/>
      <c r="BE111" s="402"/>
      <c r="BF111" s="402"/>
      <c r="BG111" s="402"/>
      <c r="BH111" s="402"/>
      <c r="BI111" s="402"/>
      <c r="BJ111" s="402"/>
      <c r="BK111" s="402"/>
      <c r="BL111" s="402"/>
      <c r="BM111" s="402"/>
      <c r="BN111" s="402"/>
      <c r="BO111" s="402"/>
      <c r="BP111" s="402"/>
      <c r="BQ111" s="402"/>
      <c r="BR111" s="402"/>
      <c r="BS111" s="402"/>
      <c r="BT111" s="402"/>
      <c r="BU111" s="402"/>
      <c r="BV111" s="402"/>
      <c r="BW111" s="402"/>
      <c r="BX111" s="402"/>
      <c r="BY111" s="402"/>
      <c r="BZ111" s="402"/>
      <c r="CA111" s="402"/>
      <c r="CB111" s="402"/>
      <c r="CC111" s="402"/>
      <c r="CD111" s="402"/>
      <c r="CE111" s="402"/>
      <c r="CF111" s="402"/>
      <c r="CG111" s="402"/>
      <c r="CH111" s="402"/>
      <c r="CI111" s="402"/>
      <c r="CJ111" s="402"/>
      <c r="CK111" s="402"/>
      <c r="CL111" s="402"/>
      <c r="CM111" s="402"/>
      <c r="CN111" s="402"/>
      <c r="CO111" s="402"/>
      <c r="CP111" s="402"/>
      <c r="CQ111" s="402"/>
      <c r="CR111" s="402"/>
      <c r="CS111" s="402"/>
      <c r="CT111" s="402"/>
    </row>
    <row r="112" spans="1:98" ht="16.05" customHeight="1" x14ac:dyDescent="0.3">
      <c r="A112" s="402"/>
      <c r="B112" s="402"/>
      <c r="C112" s="402"/>
      <c r="D112" s="402"/>
      <c r="E112" s="402"/>
      <c r="F112" s="402"/>
      <c r="G112" s="402"/>
      <c r="H112" s="402"/>
      <c r="I112" s="402"/>
      <c r="J112" s="402"/>
      <c r="K112" s="402"/>
      <c r="L112" s="402"/>
      <c r="M112" s="402"/>
      <c r="N112" s="402"/>
      <c r="O112" s="402"/>
      <c r="P112" s="402"/>
      <c r="Q112" s="402"/>
      <c r="R112" s="402"/>
      <c r="S112" s="402"/>
      <c r="T112" s="402"/>
      <c r="U112" s="402"/>
      <c r="V112" s="402"/>
      <c r="W112" s="402"/>
      <c r="X112" s="402"/>
      <c r="Y112" s="402"/>
      <c r="Z112" s="402"/>
      <c r="AA112" s="402"/>
      <c r="AB112" s="402"/>
      <c r="AC112" s="402"/>
      <c r="AD112" s="402"/>
      <c r="AE112" s="402"/>
      <c r="AF112" s="402"/>
      <c r="AG112" s="402"/>
      <c r="AH112" s="402"/>
      <c r="AI112" s="402"/>
      <c r="AJ112" s="402"/>
      <c r="AK112" s="402"/>
      <c r="AL112" s="402"/>
      <c r="AM112" s="402"/>
      <c r="AN112" s="402"/>
      <c r="AO112" s="402"/>
      <c r="AP112" s="402"/>
      <c r="AQ112" s="402"/>
      <c r="AR112" s="402"/>
      <c r="AS112" s="402"/>
      <c r="AT112" s="402"/>
      <c r="AU112" s="402"/>
      <c r="AV112" s="402"/>
      <c r="AW112" s="402"/>
      <c r="AX112" s="402"/>
      <c r="AY112" s="402"/>
      <c r="AZ112" s="402"/>
      <c r="BA112" s="402"/>
      <c r="BB112" s="402"/>
      <c r="BC112" s="402"/>
      <c r="BD112" s="402"/>
      <c r="BE112" s="402"/>
      <c r="BF112" s="402"/>
      <c r="BG112" s="402"/>
      <c r="BH112" s="402"/>
      <c r="BI112" s="402"/>
      <c r="BJ112" s="402"/>
      <c r="BK112" s="402"/>
      <c r="BL112" s="402"/>
      <c r="BM112" s="402"/>
      <c r="BN112" s="402"/>
      <c r="BO112" s="402"/>
      <c r="BP112" s="402"/>
      <c r="BQ112" s="402"/>
      <c r="BR112" s="402"/>
      <c r="BS112" s="402"/>
      <c r="BT112" s="402"/>
      <c r="BU112" s="402"/>
      <c r="BV112" s="402"/>
      <c r="BW112" s="402"/>
      <c r="BX112" s="402"/>
      <c r="BY112" s="402"/>
      <c r="BZ112" s="402"/>
      <c r="CA112" s="402"/>
      <c r="CB112" s="402"/>
      <c r="CC112" s="402"/>
      <c r="CD112" s="402"/>
      <c r="CE112" s="402"/>
      <c r="CF112" s="402"/>
      <c r="CG112" s="402"/>
      <c r="CH112" s="402"/>
      <c r="CI112" s="402"/>
      <c r="CJ112" s="402"/>
      <c r="CK112" s="402"/>
      <c r="CL112" s="402"/>
      <c r="CM112" s="402"/>
      <c r="CN112" s="402"/>
      <c r="CO112" s="402"/>
      <c r="CP112" s="402"/>
      <c r="CQ112" s="402"/>
      <c r="CR112" s="402"/>
      <c r="CS112" s="402"/>
      <c r="CT112" s="402"/>
    </row>
    <row r="113" spans="1:98" ht="16.05" customHeight="1" x14ac:dyDescent="0.3">
      <c r="A113" s="402"/>
      <c r="B113" s="402"/>
      <c r="C113" s="402"/>
      <c r="D113" s="402"/>
      <c r="E113" s="402"/>
      <c r="F113" s="402"/>
      <c r="G113" s="402"/>
      <c r="H113" s="402"/>
      <c r="I113" s="402"/>
      <c r="J113" s="402"/>
      <c r="K113" s="402"/>
      <c r="L113" s="402"/>
      <c r="M113" s="402"/>
      <c r="N113" s="402"/>
      <c r="O113" s="402"/>
      <c r="P113" s="402"/>
      <c r="Q113" s="402"/>
      <c r="R113" s="402"/>
      <c r="S113" s="402"/>
      <c r="T113" s="402"/>
      <c r="U113" s="402"/>
      <c r="V113" s="402"/>
      <c r="W113" s="402"/>
      <c r="X113" s="402"/>
      <c r="Y113" s="402"/>
      <c r="Z113" s="402"/>
      <c r="AA113" s="402"/>
      <c r="AB113" s="402"/>
      <c r="AC113" s="402"/>
      <c r="AD113" s="402"/>
      <c r="AE113" s="402"/>
      <c r="AF113" s="402"/>
      <c r="AG113" s="402"/>
      <c r="AH113" s="402"/>
      <c r="AI113" s="402"/>
      <c r="AJ113" s="402"/>
      <c r="AK113" s="402"/>
      <c r="AL113" s="402"/>
      <c r="AM113" s="402"/>
      <c r="AN113" s="402"/>
      <c r="AO113" s="402"/>
      <c r="AP113" s="402"/>
      <c r="AQ113" s="402"/>
      <c r="AR113" s="402"/>
      <c r="AS113" s="402"/>
      <c r="AT113" s="402"/>
      <c r="AU113" s="402"/>
      <c r="AV113" s="402"/>
      <c r="AW113" s="402"/>
      <c r="AX113" s="402"/>
      <c r="AY113" s="402"/>
      <c r="AZ113" s="402"/>
      <c r="BA113" s="402"/>
      <c r="BB113" s="402"/>
      <c r="BC113" s="402"/>
      <c r="BD113" s="402"/>
      <c r="BE113" s="402"/>
      <c r="BF113" s="402"/>
      <c r="BG113" s="402"/>
      <c r="BH113" s="402"/>
      <c r="BI113" s="402"/>
      <c r="BJ113" s="402"/>
      <c r="BK113" s="402"/>
      <c r="BL113" s="402"/>
      <c r="BM113" s="402"/>
      <c r="BN113" s="402"/>
      <c r="BO113" s="402"/>
      <c r="BP113" s="402"/>
      <c r="BQ113" s="402"/>
      <c r="BR113" s="402"/>
      <c r="BS113" s="402"/>
      <c r="BT113" s="402"/>
      <c r="BU113" s="402"/>
      <c r="BV113" s="402"/>
      <c r="BW113" s="402"/>
      <c r="BX113" s="402"/>
      <c r="BY113" s="402"/>
      <c r="BZ113" s="402"/>
      <c r="CA113" s="402"/>
      <c r="CB113" s="402"/>
      <c r="CC113" s="402"/>
      <c r="CD113" s="402"/>
      <c r="CE113" s="402"/>
      <c r="CF113" s="402"/>
      <c r="CG113" s="402"/>
      <c r="CH113" s="402"/>
      <c r="CI113" s="402"/>
      <c r="CJ113" s="402"/>
      <c r="CK113" s="402"/>
      <c r="CL113" s="402"/>
      <c r="CM113" s="402"/>
      <c r="CN113" s="402"/>
      <c r="CO113" s="402"/>
      <c r="CP113" s="402"/>
      <c r="CQ113" s="402"/>
      <c r="CR113" s="402"/>
      <c r="CS113" s="402"/>
      <c r="CT113" s="402"/>
    </row>
    <row r="114" spans="1:98" ht="16.05" customHeight="1" x14ac:dyDescent="0.3">
      <c r="A114" s="402"/>
      <c r="B114" s="402"/>
      <c r="C114" s="402"/>
      <c r="D114" s="402"/>
      <c r="E114" s="402"/>
      <c r="F114" s="402"/>
      <c r="G114" s="402"/>
      <c r="H114" s="402"/>
      <c r="I114" s="402"/>
      <c r="J114" s="402"/>
      <c r="K114" s="402"/>
      <c r="L114" s="402"/>
      <c r="M114" s="402"/>
      <c r="N114" s="402"/>
      <c r="O114" s="402"/>
      <c r="P114" s="402"/>
      <c r="Q114" s="402"/>
      <c r="R114" s="402"/>
      <c r="S114" s="402"/>
      <c r="T114" s="402"/>
      <c r="U114" s="402"/>
      <c r="V114" s="402"/>
      <c r="W114" s="402"/>
      <c r="X114" s="402"/>
      <c r="Y114" s="402"/>
      <c r="Z114" s="402"/>
      <c r="AA114" s="402"/>
      <c r="AB114" s="402"/>
      <c r="AC114" s="402"/>
      <c r="AD114" s="402"/>
      <c r="AE114" s="402"/>
      <c r="AF114" s="402"/>
      <c r="AG114" s="402"/>
      <c r="AH114" s="402"/>
      <c r="AI114" s="402"/>
      <c r="AJ114" s="402"/>
      <c r="AK114" s="402"/>
      <c r="AL114" s="402"/>
      <c r="AM114" s="402"/>
      <c r="AN114" s="402"/>
      <c r="AO114" s="402"/>
      <c r="AP114" s="402"/>
      <c r="AQ114" s="402"/>
      <c r="AR114" s="402"/>
      <c r="AS114" s="402"/>
      <c r="AT114" s="402"/>
      <c r="AU114" s="402"/>
      <c r="AV114" s="402"/>
      <c r="AW114" s="402"/>
      <c r="AX114" s="402"/>
      <c r="AY114" s="402"/>
      <c r="AZ114" s="402"/>
      <c r="BA114" s="402"/>
      <c r="BB114" s="402"/>
      <c r="BC114" s="402"/>
      <c r="BD114" s="402"/>
      <c r="BE114" s="402"/>
      <c r="BF114" s="402"/>
      <c r="BG114" s="402"/>
      <c r="BH114" s="402"/>
      <c r="BI114" s="402"/>
      <c r="BJ114" s="402"/>
      <c r="BK114" s="402"/>
      <c r="BL114" s="402"/>
      <c r="BM114" s="402"/>
      <c r="BN114" s="402"/>
      <c r="BO114" s="402"/>
      <c r="BP114" s="402"/>
      <c r="BQ114" s="402"/>
      <c r="BR114" s="402"/>
      <c r="BS114" s="402"/>
      <c r="BT114" s="402"/>
      <c r="BU114" s="402"/>
      <c r="BV114" s="402"/>
      <c r="BW114" s="402"/>
      <c r="BX114" s="402"/>
      <c r="BY114" s="402"/>
      <c r="BZ114" s="402"/>
      <c r="CA114" s="402"/>
      <c r="CB114" s="402"/>
      <c r="CC114" s="402"/>
      <c r="CD114" s="402"/>
      <c r="CE114" s="402"/>
      <c r="CF114" s="402"/>
      <c r="CG114" s="402"/>
      <c r="CH114" s="402"/>
      <c r="CI114" s="402"/>
      <c r="CJ114" s="402"/>
      <c r="CK114" s="402"/>
      <c r="CL114" s="402"/>
      <c r="CM114" s="402"/>
      <c r="CN114" s="402"/>
      <c r="CO114" s="402"/>
      <c r="CP114" s="402"/>
      <c r="CQ114" s="402"/>
      <c r="CR114" s="402"/>
      <c r="CS114" s="402"/>
      <c r="CT114" s="402"/>
    </row>
    <row r="115" spans="1:98" ht="16.05" customHeight="1" x14ac:dyDescent="0.3">
      <c r="A115" s="402"/>
      <c r="B115" s="402"/>
      <c r="C115" s="402"/>
      <c r="D115" s="402"/>
      <c r="E115" s="402"/>
      <c r="F115" s="402"/>
      <c r="G115" s="402"/>
      <c r="H115" s="402"/>
      <c r="I115" s="402"/>
      <c r="J115" s="402"/>
      <c r="K115" s="402"/>
      <c r="L115" s="402"/>
      <c r="M115" s="402"/>
      <c r="N115" s="402"/>
      <c r="O115" s="402"/>
      <c r="P115" s="402"/>
      <c r="Q115" s="402"/>
      <c r="R115" s="402"/>
      <c r="S115" s="402"/>
      <c r="T115" s="402"/>
      <c r="U115" s="402"/>
      <c r="V115" s="402"/>
      <c r="W115" s="402"/>
      <c r="X115" s="402"/>
      <c r="Y115" s="402"/>
      <c r="Z115" s="402"/>
      <c r="AA115" s="402"/>
      <c r="AB115" s="402"/>
      <c r="AC115" s="402"/>
      <c r="AD115" s="402"/>
      <c r="AE115" s="402"/>
      <c r="AF115" s="402"/>
      <c r="AG115" s="402"/>
      <c r="AH115" s="402"/>
      <c r="AI115" s="402"/>
      <c r="AJ115" s="402"/>
      <c r="AK115" s="402"/>
      <c r="AL115" s="402"/>
      <c r="AM115" s="402"/>
      <c r="AN115" s="402"/>
      <c r="AO115" s="402"/>
      <c r="AP115" s="402"/>
      <c r="AQ115" s="402"/>
      <c r="AR115" s="402"/>
      <c r="AS115" s="402"/>
      <c r="AT115" s="402"/>
      <c r="AU115" s="402"/>
      <c r="AV115" s="402"/>
      <c r="AW115" s="402"/>
      <c r="AX115" s="402"/>
      <c r="AY115" s="402"/>
      <c r="AZ115" s="402"/>
      <c r="BA115" s="402"/>
      <c r="BB115" s="402"/>
      <c r="BC115" s="402"/>
      <c r="BD115" s="402"/>
      <c r="BE115" s="402"/>
      <c r="BF115" s="402"/>
      <c r="BG115" s="402"/>
      <c r="BH115" s="402"/>
      <c r="BI115" s="402"/>
      <c r="BJ115" s="402"/>
      <c r="BK115" s="402"/>
      <c r="BL115" s="402"/>
      <c r="BM115" s="402"/>
      <c r="BN115" s="402"/>
      <c r="BO115" s="402"/>
      <c r="BP115" s="402"/>
      <c r="BQ115" s="402"/>
      <c r="BR115" s="402"/>
      <c r="BS115" s="402"/>
      <c r="BT115" s="402"/>
      <c r="BU115" s="402"/>
      <c r="BV115" s="402"/>
      <c r="BW115" s="402"/>
      <c r="BX115" s="402"/>
      <c r="BY115" s="402"/>
      <c r="BZ115" s="402"/>
      <c r="CA115" s="402"/>
      <c r="CB115" s="402"/>
      <c r="CC115" s="402"/>
      <c r="CD115" s="402"/>
      <c r="CE115" s="402"/>
      <c r="CF115" s="402"/>
      <c r="CG115" s="402"/>
      <c r="CH115" s="402"/>
      <c r="CI115" s="402"/>
      <c r="CJ115" s="402"/>
      <c r="CK115" s="402"/>
      <c r="CL115" s="402"/>
      <c r="CM115" s="402"/>
      <c r="CN115" s="402"/>
      <c r="CO115" s="402"/>
      <c r="CP115" s="402"/>
      <c r="CQ115" s="402"/>
      <c r="CR115" s="402"/>
      <c r="CS115" s="402"/>
      <c r="CT115" s="402"/>
    </row>
    <row r="116" spans="1:98" ht="16.05" customHeight="1" x14ac:dyDescent="0.3">
      <c r="A116" s="402"/>
      <c r="B116" s="402"/>
      <c r="C116" s="402"/>
      <c r="D116" s="402"/>
      <c r="E116" s="402"/>
      <c r="F116" s="402"/>
      <c r="G116" s="402"/>
      <c r="H116" s="402"/>
      <c r="I116" s="402"/>
      <c r="J116" s="402"/>
      <c r="K116" s="402"/>
      <c r="L116" s="402"/>
      <c r="M116" s="402"/>
      <c r="N116" s="402"/>
      <c r="O116" s="402"/>
      <c r="P116" s="402"/>
      <c r="Q116" s="402"/>
      <c r="R116" s="402"/>
      <c r="S116" s="402"/>
      <c r="T116" s="402"/>
      <c r="U116" s="402"/>
      <c r="V116" s="402"/>
      <c r="W116" s="402"/>
      <c r="X116" s="402"/>
      <c r="Y116" s="402"/>
      <c r="Z116" s="402"/>
      <c r="AA116" s="402"/>
      <c r="AB116" s="402"/>
      <c r="AC116" s="402"/>
      <c r="AD116" s="402"/>
      <c r="AE116" s="402"/>
      <c r="AF116" s="402"/>
      <c r="AG116" s="402"/>
      <c r="AH116" s="402"/>
      <c r="AI116" s="402"/>
      <c r="AJ116" s="402"/>
      <c r="AK116" s="402"/>
      <c r="AL116" s="402"/>
      <c r="AM116" s="402"/>
      <c r="AN116" s="402"/>
      <c r="AO116" s="402"/>
      <c r="AP116" s="402"/>
      <c r="AQ116" s="402"/>
      <c r="AR116" s="402"/>
      <c r="AS116" s="402"/>
      <c r="AT116" s="402"/>
      <c r="AU116" s="402"/>
      <c r="AV116" s="402"/>
      <c r="AW116" s="402"/>
      <c r="AX116" s="402"/>
      <c r="AY116" s="402"/>
      <c r="AZ116" s="402"/>
      <c r="BA116" s="402"/>
      <c r="BB116" s="402"/>
      <c r="BC116" s="402"/>
      <c r="BD116" s="402"/>
      <c r="BE116" s="402"/>
      <c r="BF116" s="402"/>
      <c r="BG116" s="402"/>
      <c r="BH116" s="402"/>
      <c r="BI116" s="402"/>
      <c r="BJ116" s="402"/>
      <c r="BK116" s="402"/>
      <c r="BL116" s="402"/>
      <c r="BM116" s="402"/>
      <c r="BN116" s="402"/>
      <c r="BO116" s="402"/>
      <c r="BP116" s="402"/>
      <c r="BQ116" s="402"/>
      <c r="BR116" s="402"/>
      <c r="BS116" s="402"/>
      <c r="BT116" s="402"/>
      <c r="BU116" s="402"/>
      <c r="BV116" s="402"/>
      <c r="BW116" s="402"/>
      <c r="BX116" s="402"/>
      <c r="BY116" s="402"/>
      <c r="BZ116" s="402"/>
      <c r="CA116" s="402"/>
      <c r="CB116" s="402"/>
      <c r="CC116" s="402"/>
      <c r="CD116" s="402"/>
      <c r="CE116" s="402"/>
      <c r="CF116" s="402"/>
      <c r="CG116" s="402"/>
      <c r="CH116" s="402"/>
      <c r="CI116" s="402"/>
      <c r="CJ116" s="402"/>
      <c r="CK116" s="402"/>
      <c r="CL116" s="402"/>
      <c r="CM116" s="402"/>
      <c r="CN116" s="402"/>
      <c r="CO116" s="402"/>
      <c r="CP116" s="402"/>
      <c r="CQ116" s="402"/>
      <c r="CR116" s="402"/>
      <c r="CS116" s="402"/>
      <c r="CT116" s="402"/>
    </row>
    <row r="117" spans="1:98" ht="16.05" customHeight="1" x14ac:dyDescent="0.3">
      <c r="A117" s="402"/>
      <c r="B117" s="402"/>
      <c r="C117" s="402"/>
      <c r="D117" s="402"/>
      <c r="E117" s="402"/>
      <c r="F117" s="402"/>
      <c r="G117" s="402"/>
      <c r="H117" s="402"/>
      <c r="I117" s="402"/>
      <c r="J117" s="402"/>
      <c r="K117" s="402"/>
      <c r="L117" s="402"/>
      <c r="M117" s="402"/>
      <c r="N117" s="402"/>
      <c r="O117" s="402"/>
      <c r="P117" s="402"/>
      <c r="Q117" s="402"/>
      <c r="R117" s="402"/>
      <c r="S117" s="402"/>
      <c r="T117" s="402"/>
      <c r="U117" s="402"/>
      <c r="V117" s="402"/>
      <c r="W117" s="402"/>
      <c r="X117" s="402"/>
      <c r="Y117" s="402"/>
      <c r="Z117" s="402"/>
      <c r="AA117" s="402"/>
      <c r="AB117" s="402"/>
      <c r="AC117" s="402"/>
      <c r="AD117" s="402"/>
      <c r="AE117" s="402"/>
      <c r="AF117" s="402"/>
      <c r="AG117" s="402"/>
      <c r="AH117" s="402"/>
      <c r="AI117" s="402"/>
      <c r="AJ117" s="402"/>
      <c r="AK117" s="402"/>
      <c r="AL117" s="402"/>
      <c r="AM117" s="402"/>
      <c r="AN117" s="402"/>
      <c r="AO117" s="402"/>
      <c r="AP117" s="402"/>
      <c r="AQ117" s="402"/>
      <c r="AR117" s="402"/>
      <c r="AS117" s="402"/>
      <c r="AT117" s="402"/>
      <c r="AU117" s="402"/>
      <c r="AV117" s="402"/>
      <c r="AW117" s="402"/>
      <c r="AX117" s="402"/>
      <c r="AY117" s="402"/>
      <c r="AZ117" s="402"/>
      <c r="BA117" s="402"/>
      <c r="BB117" s="402"/>
      <c r="BC117" s="402"/>
      <c r="BD117" s="402"/>
      <c r="BE117" s="402"/>
      <c r="BF117" s="402"/>
      <c r="BG117" s="402"/>
      <c r="BH117" s="402"/>
      <c r="BI117" s="402"/>
      <c r="BJ117" s="402"/>
      <c r="BK117" s="402"/>
      <c r="BL117" s="402"/>
      <c r="BM117" s="402"/>
      <c r="BN117" s="402"/>
      <c r="BO117" s="402"/>
      <c r="BP117" s="402"/>
      <c r="BQ117" s="402"/>
      <c r="BR117" s="402"/>
      <c r="BS117" s="402"/>
      <c r="BT117" s="402"/>
      <c r="BU117" s="402"/>
      <c r="BV117" s="402"/>
      <c r="BW117" s="402"/>
      <c r="BX117" s="402"/>
      <c r="BY117" s="402"/>
      <c r="BZ117" s="402"/>
      <c r="CA117" s="402"/>
      <c r="CB117" s="402"/>
      <c r="CC117" s="402"/>
      <c r="CD117" s="402"/>
      <c r="CE117" s="402"/>
      <c r="CF117" s="402"/>
      <c r="CG117" s="402"/>
      <c r="CH117" s="402"/>
      <c r="CI117" s="402"/>
      <c r="CJ117" s="402"/>
      <c r="CK117" s="402"/>
      <c r="CL117" s="402"/>
      <c r="CM117" s="402"/>
      <c r="CN117" s="402"/>
      <c r="CO117" s="402"/>
      <c r="CP117" s="402"/>
      <c r="CQ117" s="402"/>
      <c r="CR117" s="402"/>
      <c r="CS117" s="402"/>
      <c r="CT117" s="402"/>
    </row>
    <row r="118" spans="1:98" ht="16.05" customHeight="1" x14ac:dyDescent="0.3">
      <c r="A118" s="402"/>
      <c r="B118" s="402"/>
      <c r="C118" s="402"/>
      <c r="D118" s="402"/>
      <c r="E118" s="402"/>
      <c r="F118" s="402"/>
      <c r="G118" s="402"/>
      <c r="H118" s="402"/>
      <c r="I118" s="402"/>
      <c r="J118" s="402"/>
      <c r="K118" s="402"/>
      <c r="L118" s="402"/>
      <c r="M118" s="402"/>
      <c r="N118" s="402"/>
      <c r="O118" s="402"/>
      <c r="P118" s="402"/>
      <c r="Q118" s="402"/>
      <c r="R118" s="402"/>
      <c r="S118" s="402"/>
      <c r="T118" s="402"/>
      <c r="U118" s="402"/>
      <c r="V118" s="402"/>
      <c r="W118" s="402"/>
      <c r="X118" s="402"/>
      <c r="Y118" s="402"/>
      <c r="Z118" s="402"/>
      <c r="AA118" s="402"/>
      <c r="AB118" s="402"/>
      <c r="AC118" s="402"/>
      <c r="AD118" s="402"/>
      <c r="AE118" s="402"/>
      <c r="AF118" s="402"/>
      <c r="AG118" s="402"/>
      <c r="AH118" s="402"/>
      <c r="AI118" s="402"/>
      <c r="AJ118" s="402"/>
      <c r="AK118" s="402"/>
      <c r="AL118" s="402"/>
      <c r="AM118" s="402"/>
      <c r="AN118" s="402"/>
      <c r="AO118" s="402"/>
      <c r="AP118" s="402"/>
      <c r="AQ118" s="402"/>
      <c r="AR118" s="402"/>
      <c r="AS118" s="402"/>
      <c r="AT118" s="402"/>
      <c r="AU118" s="402"/>
      <c r="AV118" s="402"/>
      <c r="AW118" s="402"/>
      <c r="AX118" s="402"/>
      <c r="AY118" s="402"/>
      <c r="AZ118" s="402"/>
      <c r="BA118" s="402"/>
      <c r="BB118" s="402"/>
      <c r="BC118" s="402"/>
      <c r="BD118" s="402"/>
      <c r="BE118" s="402"/>
      <c r="BF118" s="402"/>
      <c r="BG118" s="402"/>
      <c r="BH118" s="402"/>
      <c r="BI118" s="402"/>
      <c r="BJ118" s="402"/>
      <c r="BK118" s="402"/>
      <c r="BL118" s="402"/>
      <c r="BM118" s="402"/>
      <c r="BN118" s="402"/>
      <c r="BO118" s="402"/>
      <c r="BP118" s="402"/>
      <c r="BQ118" s="402"/>
      <c r="BR118" s="402"/>
      <c r="BS118" s="402"/>
      <c r="BT118" s="402"/>
      <c r="BU118" s="402"/>
      <c r="BV118" s="402"/>
      <c r="BW118" s="402"/>
      <c r="BX118" s="402"/>
      <c r="BY118" s="402"/>
      <c r="BZ118" s="402"/>
      <c r="CA118" s="402"/>
      <c r="CB118" s="402"/>
      <c r="CC118" s="402"/>
      <c r="CD118" s="402"/>
      <c r="CE118" s="402"/>
      <c r="CF118" s="402"/>
      <c r="CG118" s="402"/>
      <c r="CH118" s="402"/>
      <c r="CI118" s="402"/>
      <c r="CJ118" s="402"/>
      <c r="CK118" s="402"/>
      <c r="CL118" s="402"/>
      <c r="CM118" s="402"/>
      <c r="CN118" s="402"/>
      <c r="CO118" s="402"/>
      <c r="CP118" s="402"/>
      <c r="CQ118" s="402"/>
      <c r="CR118" s="402"/>
      <c r="CS118" s="402"/>
      <c r="CT118" s="402"/>
    </row>
    <row r="119" spans="1:98" ht="16.05" customHeight="1" x14ac:dyDescent="0.3">
      <c r="A119" s="402"/>
      <c r="B119" s="402"/>
      <c r="C119" s="402"/>
      <c r="D119" s="402"/>
      <c r="E119" s="402"/>
      <c r="F119" s="402"/>
      <c r="G119" s="402"/>
      <c r="H119" s="402"/>
      <c r="I119" s="402"/>
      <c r="J119" s="402"/>
      <c r="K119" s="402"/>
      <c r="L119" s="402"/>
      <c r="M119" s="402"/>
      <c r="N119" s="402"/>
      <c r="O119" s="402"/>
      <c r="P119" s="402"/>
      <c r="Q119" s="402"/>
      <c r="R119" s="402"/>
      <c r="S119" s="402"/>
      <c r="T119" s="402"/>
      <c r="U119" s="402"/>
      <c r="V119" s="402"/>
      <c r="W119" s="402"/>
      <c r="X119" s="402"/>
      <c r="Y119" s="402"/>
      <c r="Z119" s="402"/>
      <c r="AA119" s="402"/>
      <c r="AB119" s="402"/>
      <c r="AC119" s="402"/>
      <c r="AD119" s="402"/>
      <c r="AE119" s="402"/>
      <c r="AF119" s="402"/>
      <c r="AG119" s="402"/>
      <c r="AH119" s="402"/>
      <c r="AI119" s="402"/>
      <c r="AJ119" s="402"/>
      <c r="AK119" s="402"/>
      <c r="AL119" s="402"/>
      <c r="AM119" s="402"/>
      <c r="AN119" s="402"/>
      <c r="AO119" s="402"/>
      <c r="AP119" s="402"/>
      <c r="AQ119" s="402"/>
      <c r="AR119" s="402"/>
      <c r="AS119" s="402"/>
      <c r="AT119" s="402"/>
      <c r="AU119" s="402"/>
      <c r="AV119" s="402"/>
      <c r="AW119" s="402"/>
      <c r="AX119" s="402"/>
      <c r="AY119" s="402"/>
      <c r="AZ119" s="402"/>
      <c r="BA119" s="402"/>
      <c r="BB119" s="402"/>
      <c r="BC119" s="402"/>
      <c r="BD119" s="402"/>
      <c r="BE119" s="402"/>
      <c r="BF119" s="402"/>
      <c r="BG119" s="402"/>
      <c r="BH119" s="402"/>
      <c r="BI119" s="402"/>
      <c r="BJ119" s="402"/>
      <c r="BK119" s="402"/>
      <c r="BL119" s="402"/>
      <c r="BM119" s="402"/>
      <c r="BN119" s="402"/>
      <c r="BO119" s="402"/>
      <c r="BP119" s="402"/>
      <c r="BQ119" s="402"/>
      <c r="BR119" s="402"/>
      <c r="BS119" s="402"/>
      <c r="BT119" s="402"/>
      <c r="BU119" s="402"/>
      <c r="BV119" s="402"/>
      <c r="BW119" s="402"/>
      <c r="BX119" s="402"/>
      <c r="BY119" s="402"/>
      <c r="BZ119" s="402"/>
      <c r="CA119" s="402"/>
      <c r="CB119" s="402"/>
      <c r="CC119" s="402"/>
      <c r="CD119" s="402"/>
      <c r="CE119" s="402"/>
      <c r="CF119" s="402"/>
      <c r="CG119" s="402"/>
      <c r="CH119" s="402"/>
      <c r="CI119" s="402"/>
      <c r="CJ119" s="402"/>
      <c r="CK119" s="402"/>
      <c r="CL119" s="402"/>
      <c r="CM119" s="402"/>
      <c r="CN119" s="402"/>
      <c r="CO119" s="402"/>
      <c r="CP119" s="402"/>
      <c r="CQ119" s="402"/>
      <c r="CR119" s="402"/>
      <c r="CS119" s="402"/>
      <c r="CT119" s="402"/>
    </row>
    <row r="120" spans="1:98" ht="16.05" customHeight="1" x14ac:dyDescent="0.3">
      <c r="A120" s="402"/>
      <c r="B120" s="402"/>
      <c r="C120" s="402"/>
      <c r="D120" s="402"/>
      <c r="E120" s="402"/>
      <c r="F120" s="402"/>
      <c r="G120" s="402"/>
      <c r="H120" s="402"/>
      <c r="I120" s="402"/>
      <c r="J120" s="402"/>
      <c r="K120" s="402"/>
      <c r="L120" s="402"/>
      <c r="M120" s="402"/>
      <c r="N120" s="402"/>
      <c r="O120" s="402"/>
      <c r="P120" s="402"/>
      <c r="Q120" s="402"/>
      <c r="R120" s="402"/>
      <c r="S120" s="402"/>
      <c r="T120" s="402"/>
      <c r="U120" s="402"/>
      <c r="V120" s="402"/>
      <c r="W120" s="402"/>
      <c r="X120" s="402"/>
      <c r="Y120" s="402"/>
      <c r="Z120" s="402"/>
      <c r="AA120" s="402"/>
      <c r="AB120" s="402"/>
      <c r="AC120" s="402"/>
      <c r="AD120" s="402"/>
      <c r="AE120" s="402"/>
      <c r="AF120" s="402"/>
      <c r="AG120" s="402"/>
      <c r="AH120" s="402"/>
      <c r="AI120" s="402"/>
      <c r="AJ120" s="402"/>
      <c r="AK120" s="402"/>
      <c r="AL120" s="402"/>
      <c r="AM120" s="402"/>
      <c r="AN120" s="402"/>
      <c r="AO120" s="402"/>
      <c r="AP120" s="402"/>
      <c r="AQ120" s="402"/>
      <c r="AR120" s="402"/>
      <c r="AS120" s="402"/>
      <c r="AT120" s="402"/>
      <c r="AU120" s="402"/>
      <c r="AV120" s="402"/>
      <c r="AW120" s="402"/>
      <c r="AX120" s="402"/>
      <c r="AY120" s="402"/>
      <c r="AZ120" s="402"/>
      <c r="BA120" s="402"/>
      <c r="BB120" s="402"/>
      <c r="BC120" s="402"/>
      <c r="BD120" s="402"/>
      <c r="BE120" s="402"/>
      <c r="BF120" s="402"/>
      <c r="BG120" s="402"/>
      <c r="BH120" s="402"/>
      <c r="BI120" s="402"/>
      <c r="BJ120" s="402"/>
      <c r="BK120" s="402"/>
      <c r="BL120" s="402"/>
      <c r="BM120" s="402"/>
      <c r="BN120" s="402"/>
      <c r="BO120" s="402"/>
      <c r="BP120" s="402"/>
      <c r="BQ120" s="402"/>
      <c r="BR120" s="402"/>
      <c r="BS120" s="402"/>
      <c r="BT120" s="402"/>
      <c r="BU120" s="402"/>
      <c r="BV120" s="402"/>
      <c r="BW120" s="402"/>
      <c r="BX120" s="402"/>
      <c r="BY120" s="402"/>
      <c r="BZ120" s="402"/>
      <c r="CA120" s="402"/>
      <c r="CB120" s="402"/>
      <c r="CC120" s="402"/>
      <c r="CD120" s="402"/>
      <c r="CE120" s="402"/>
      <c r="CF120" s="402"/>
      <c r="CG120" s="402"/>
      <c r="CH120" s="402"/>
      <c r="CI120" s="402"/>
      <c r="CJ120" s="402"/>
      <c r="CK120" s="402"/>
      <c r="CL120" s="402"/>
      <c r="CM120" s="402"/>
      <c r="CN120" s="402"/>
      <c r="CO120" s="402"/>
      <c r="CP120" s="402"/>
      <c r="CQ120" s="402"/>
      <c r="CR120" s="402"/>
      <c r="CS120" s="402"/>
      <c r="CT120" s="402"/>
    </row>
    <row r="121" spans="1:98" ht="16.05" customHeight="1" x14ac:dyDescent="0.3">
      <c r="A121" s="402"/>
      <c r="B121" s="402"/>
      <c r="C121" s="402"/>
      <c r="D121" s="402"/>
      <c r="E121" s="402"/>
      <c r="F121" s="402"/>
      <c r="G121" s="402"/>
      <c r="H121" s="402"/>
      <c r="I121" s="402"/>
      <c r="J121" s="402"/>
      <c r="K121" s="402"/>
      <c r="L121" s="402"/>
      <c r="M121" s="402"/>
      <c r="N121" s="402"/>
      <c r="O121" s="402"/>
      <c r="P121" s="402"/>
      <c r="Q121" s="402"/>
      <c r="R121" s="402"/>
      <c r="S121" s="402"/>
      <c r="T121" s="402"/>
      <c r="U121" s="402"/>
      <c r="V121" s="402"/>
      <c r="W121" s="402"/>
      <c r="X121" s="402"/>
      <c r="Y121" s="402"/>
      <c r="Z121" s="402"/>
      <c r="AA121" s="402"/>
      <c r="AB121" s="402"/>
      <c r="AC121" s="402"/>
      <c r="AD121" s="402"/>
      <c r="AE121" s="402"/>
      <c r="AF121" s="402"/>
      <c r="AG121" s="402"/>
      <c r="AH121" s="402"/>
      <c r="AI121" s="402"/>
      <c r="AJ121" s="402"/>
      <c r="AK121" s="402"/>
      <c r="AL121" s="402"/>
      <c r="AM121" s="402"/>
      <c r="AN121" s="402"/>
      <c r="AO121" s="402"/>
      <c r="AP121" s="402"/>
      <c r="AQ121" s="402"/>
      <c r="AR121" s="402"/>
      <c r="AS121" s="402"/>
      <c r="AT121" s="402"/>
      <c r="AU121" s="402"/>
      <c r="AV121" s="402"/>
      <c r="AW121" s="402"/>
      <c r="AX121" s="402"/>
      <c r="AY121" s="402"/>
      <c r="AZ121" s="402"/>
      <c r="BA121" s="402"/>
      <c r="BB121" s="402"/>
      <c r="BC121" s="402"/>
      <c r="BD121" s="402"/>
      <c r="BE121" s="402"/>
      <c r="BF121" s="402"/>
      <c r="BG121" s="402"/>
      <c r="BH121" s="402"/>
      <c r="BI121" s="402"/>
      <c r="BJ121" s="402"/>
      <c r="BK121" s="402"/>
      <c r="BL121" s="402"/>
      <c r="BM121" s="402"/>
      <c r="BN121" s="402"/>
      <c r="BO121" s="402"/>
      <c r="BP121" s="402"/>
      <c r="BQ121" s="402"/>
      <c r="BR121" s="402"/>
      <c r="BS121" s="402"/>
      <c r="BT121" s="402"/>
      <c r="BU121" s="402"/>
      <c r="BV121" s="402"/>
      <c r="BW121" s="402"/>
      <c r="BX121" s="402"/>
      <c r="BY121" s="402"/>
      <c r="BZ121" s="402"/>
      <c r="CA121" s="402"/>
      <c r="CB121" s="402"/>
      <c r="CC121" s="402"/>
      <c r="CD121" s="402"/>
      <c r="CE121" s="402"/>
      <c r="CF121" s="402"/>
      <c r="CG121" s="402"/>
      <c r="CH121" s="402"/>
      <c r="CI121" s="402"/>
      <c r="CJ121" s="402"/>
      <c r="CK121" s="402"/>
      <c r="CL121" s="402"/>
      <c r="CM121" s="402"/>
      <c r="CN121" s="402"/>
      <c r="CO121" s="402"/>
      <c r="CP121" s="402"/>
      <c r="CQ121" s="402"/>
      <c r="CR121" s="402"/>
      <c r="CS121" s="402"/>
      <c r="CT121" s="402"/>
    </row>
    <row r="122" spans="1:98" ht="16.05" customHeight="1" x14ac:dyDescent="0.3">
      <c r="A122" s="402"/>
      <c r="B122" s="402"/>
      <c r="C122" s="402"/>
      <c r="D122" s="402"/>
      <c r="E122" s="402"/>
      <c r="F122" s="402"/>
      <c r="G122" s="402"/>
      <c r="H122" s="402"/>
      <c r="I122" s="402"/>
      <c r="J122" s="402"/>
      <c r="K122" s="402"/>
      <c r="L122" s="402"/>
      <c r="M122" s="402"/>
      <c r="N122" s="402"/>
      <c r="O122" s="402"/>
      <c r="P122" s="402"/>
      <c r="Q122" s="402"/>
      <c r="R122" s="402"/>
      <c r="S122" s="402"/>
      <c r="T122" s="402"/>
      <c r="U122" s="402"/>
      <c r="V122" s="402"/>
      <c r="W122" s="402"/>
      <c r="X122" s="402"/>
      <c r="Y122" s="402"/>
      <c r="Z122" s="402"/>
      <c r="AA122" s="402"/>
      <c r="AB122" s="402"/>
      <c r="AC122" s="402"/>
      <c r="AD122" s="402"/>
      <c r="AE122" s="402"/>
      <c r="AF122" s="402"/>
      <c r="AG122" s="402"/>
      <c r="AH122" s="402"/>
      <c r="AI122" s="402"/>
      <c r="AJ122" s="402"/>
      <c r="AK122" s="402"/>
      <c r="AL122" s="402"/>
      <c r="AM122" s="402"/>
      <c r="AN122" s="402"/>
      <c r="AO122" s="402"/>
      <c r="AP122" s="402"/>
      <c r="AQ122" s="402"/>
      <c r="AR122" s="402"/>
      <c r="AS122" s="402"/>
      <c r="AT122" s="402"/>
      <c r="AU122" s="402"/>
      <c r="AV122" s="402"/>
      <c r="AW122" s="402"/>
      <c r="AX122" s="402"/>
      <c r="AY122" s="402"/>
      <c r="AZ122" s="402"/>
      <c r="BA122" s="402"/>
      <c r="BB122" s="402"/>
      <c r="BC122" s="402"/>
      <c r="BD122" s="402"/>
      <c r="BE122" s="402"/>
      <c r="BF122" s="402"/>
      <c r="BG122" s="402"/>
      <c r="BH122" s="402"/>
      <c r="BI122" s="402"/>
      <c r="BJ122" s="402"/>
      <c r="BK122" s="402"/>
      <c r="BL122" s="402"/>
      <c r="BM122" s="402"/>
      <c r="BN122" s="402"/>
      <c r="BO122" s="402"/>
      <c r="BP122" s="402"/>
      <c r="BQ122" s="402"/>
      <c r="BR122" s="402"/>
      <c r="BS122" s="402"/>
      <c r="BT122" s="402"/>
      <c r="BU122" s="402"/>
      <c r="BV122" s="402"/>
      <c r="BW122" s="402"/>
      <c r="BX122" s="402"/>
      <c r="BY122" s="402"/>
      <c r="BZ122" s="402"/>
      <c r="CA122" s="402"/>
      <c r="CB122" s="402"/>
      <c r="CC122" s="402"/>
      <c r="CD122" s="402"/>
      <c r="CE122" s="402"/>
      <c r="CF122" s="402"/>
      <c r="CG122" s="402"/>
      <c r="CH122" s="402"/>
      <c r="CI122" s="402"/>
      <c r="CJ122" s="402"/>
      <c r="CK122" s="402"/>
      <c r="CL122" s="402"/>
      <c r="CM122" s="402"/>
      <c r="CN122" s="402"/>
      <c r="CO122" s="402"/>
      <c r="CP122" s="402"/>
      <c r="CQ122" s="402"/>
      <c r="CR122" s="402"/>
      <c r="CS122" s="402"/>
      <c r="CT122" s="402"/>
    </row>
    <row r="123" spans="1:98" ht="16.05" customHeight="1" x14ac:dyDescent="0.3">
      <c r="A123" s="402"/>
      <c r="B123" s="402"/>
      <c r="C123" s="402"/>
      <c r="D123" s="402"/>
      <c r="E123" s="402"/>
      <c r="F123" s="402"/>
      <c r="G123" s="402"/>
      <c r="H123" s="402"/>
      <c r="I123" s="402"/>
      <c r="J123" s="402"/>
      <c r="K123" s="402"/>
      <c r="L123" s="402"/>
      <c r="M123" s="402"/>
      <c r="N123" s="402"/>
      <c r="O123" s="402"/>
      <c r="P123" s="402"/>
      <c r="Q123" s="402"/>
      <c r="R123" s="402"/>
      <c r="S123" s="402"/>
      <c r="T123" s="402"/>
      <c r="U123" s="402"/>
      <c r="V123" s="402"/>
      <c r="W123" s="402"/>
      <c r="X123" s="402"/>
      <c r="Y123" s="402"/>
      <c r="Z123" s="402"/>
      <c r="AA123" s="402"/>
      <c r="AB123" s="402"/>
      <c r="AC123" s="402"/>
      <c r="AD123" s="402"/>
      <c r="AE123" s="402"/>
      <c r="AF123" s="402"/>
      <c r="AG123" s="402"/>
      <c r="AH123" s="402"/>
      <c r="AI123" s="402"/>
      <c r="AJ123" s="402"/>
      <c r="AK123" s="402"/>
      <c r="AL123" s="402"/>
      <c r="AM123" s="402"/>
      <c r="AN123" s="402"/>
      <c r="AO123" s="402"/>
      <c r="AP123" s="402"/>
      <c r="AQ123" s="402"/>
      <c r="AR123" s="402"/>
      <c r="AS123" s="402"/>
      <c r="AT123" s="402"/>
      <c r="AU123" s="402"/>
      <c r="AV123" s="402"/>
      <c r="AW123" s="402"/>
      <c r="AX123" s="402"/>
      <c r="AY123" s="402"/>
      <c r="AZ123" s="402"/>
      <c r="BA123" s="402"/>
      <c r="BB123" s="402"/>
      <c r="BC123" s="402"/>
      <c r="BD123" s="402"/>
      <c r="BE123" s="402"/>
      <c r="BF123" s="402"/>
      <c r="BG123" s="402"/>
      <c r="BH123" s="402"/>
      <c r="BI123" s="402"/>
      <c r="BJ123" s="402"/>
      <c r="BK123" s="402"/>
      <c r="BL123" s="402"/>
      <c r="BM123" s="402"/>
      <c r="BN123" s="402"/>
      <c r="BO123" s="402"/>
      <c r="BP123" s="402"/>
      <c r="BQ123" s="402"/>
      <c r="BR123" s="402"/>
      <c r="BS123" s="402"/>
      <c r="BT123" s="402"/>
      <c r="BU123" s="402"/>
      <c r="BV123" s="402"/>
      <c r="BW123" s="402"/>
      <c r="BX123" s="402"/>
      <c r="BY123" s="402"/>
      <c r="BZ123" s="402"/>
      <c r="CA123" s="402"/>
      <c r="CB123" s="402"/>
      <c r="CC123" s="402"/>
      <c r="CD123" s="402"/>
      <c r="CE123" s="402"/>
      <c r="CF123" s="402"/>
      <c r="CG123" s="402"/>
      <c r="CH123" s="402"/>
      <c r="CI123" s="402"/>
      <c r="CJ123" s="402"/>
      <c r="CK123" s="402"/>
      <c r="CL123" s="402"/>
      <c r="CM123" s="402"/>
      <c r="CN123" s="402"/>
      <c r="CO123" s="402"/>
      <c r="CP123" s="402"/>
      <c r="CQ123" s="402"/>
      <c r="CR123" s="402"/>
      <c r="CS123" s="402"/>
      <c r="CT123" s="402"/>
    </row>
    <row r="124" spans="1:98" ht="16.05" customHeight="1" x14ac:dyDescent="0.3">
      <c r="A124" s="402"/>
      <c r="B124" s="402"/>
      <c r="C124" s="402"/>
      <c r="D124" s="402"/>
      <c r="E124" s="402"/>
      <c r="F124" s="402"/>
      <c r="G124" s="402"/>
      <c r="H124" s="402"/>
      <c r="I124" s="402"/>
      <c r="J124" s="402"/>
      <c r="K124" s="402"/>
      <c r="L124" s="402"/>
      <c r="M124" s="402"/>
      <c r="N124" s="402"/>
      <c r="O124" s="402"/>
      <c r="P124" s="402"/>
      <c r="Q124" s="402"/>
      <c r="R124" s="402"/>
      <c r="S124" s="402"/>
      <c r="T124" s="402"/>
      <c r="U124" s="402"/>
      <c r="V124" s="402"/>
      <c r="W124" s="402"/>
      <c r="X124" s="402"/>
      <c r="Y124" s="402"/>
      <c r="Z124" s="402"/>
      <c r="AA124" s="402"/>
      <c r="AB124" s="402"/>
      <c r="AC124" s="402"/>
      <c r="AD124" s="402"/>
      <c r="AE124" s="402"/>
      <c r="AF124" s="402"/>
      <c r="AG124" s="402"/>
      <c r="AH124" s="402"/>
      <c r="AI124" s="402"/>
      <c r="AJ124" s="402"/>
      <c r="AK124" s="402"/>
      <c r="AL124" s="402"/>
      <c r="AM124" s="402"/>
      <c r="AN124" s="402"/>
      <c r="AO124" s="402"/>
      <c r="AP124" s="402"/>
      <c r="AQ124" s="402"/>
      <c r="AR124" s="402"/>
      <c r="AS124" s="402"/>
      <c r="AT124" s="402"/>
      <c r="AU124" s="402"/>
      <c r="AV124" s="402"/>
      <c r="AW124" s="402"/>
      <c r="AX124" s="402"/>
      <c r="AY124" s="402"/>
      <c r="AZ124" s="402"/>
      <c r="BA124" s="402"/>
      <c r="BB124" s="402"/>
      <c r="BC124" s="402"/>
      <c r="BD124" s="402"/>
      <c r="BE124" s="402"/>
      <c r="BF124" s="402"/>
      <c r="BG124" s="402"/>
      <c r="BH124" s="402"/>
      <c r="BI124" s="402"/>
      <c r="BJ124" s="402"/>
      <c r="BK124" s="402"/>
      <c r="BL124" s="402"/>
      <c r="BM124" s="402"/>
      <c r="BN124" s="402"/>
      <c r="BO124" s="402"/>
      <c r="BP124" s="402"/>
      <c r="BQ124" s="402"/>
      <c r="BR124" s="402"/>
      <c r="BS124" s="402"/>
      <c r="BT124" s="402"/>
      <c r="BU124" s="402"/>
      <c r="BV124" s="402"/>
      <c r="BW124" s="402"/>
      <c r="BX124" s="402"/>
      <c r="BY124" s="402"/>
      <c r="BZ124" s="402"/>
      <c r="CA124" s="402"/>
      <c r="CB124" s="402"/>
      <c r="CC124" s="402"/>
      <c r="CD124" s="402"/>
      <c r="CE124" s="402"/>
      <c r="CF124" s="402"/>
      <c r="CG124" s="402"/>
      <c r="CH124" s="402"/>
      <c r="CI124" s="402"/>
      <c r="CJ124" s="402"/>
      <c r="CK124" s="402"/>
      <c r="CL124" s="402"/>
      <c r="CM124" s="402"/>
      <c r="CN124" s="402"/>
      <c r="CO124" s="402"/>
      <c r="CP124" s="402"/>
      <c r="CQ124" s="402"/>
      <c r="CR124" s="402"/>
      <c r="CS124" s="402"/>
      <c r="CT124" s="402"/>
    </row>
    <row r="125" spans="1:98" ht="16.05" customHeight="1" x14ac:dyDescent="0.3">
      <c r="A125" s="402"/>
      <c r="B125" s="402"/>
      <c r="C125" s="402"/>
      <c r="D125" s="402"/>
      <c r="E125" s="402"/>
      <c r="F125" s="402"/>
      <c r="G125" s="402"/>
      <c r="H125" s="402"/>
      <c r="I125" s="402"/>
      <c r="J125" s="402"/>
      <c r="K125" s="402"/>
      <c r="L125" s="402"/>
      <c r="M125" s="402"/>
      <c r="N125" s="402"/>
      <c r="O125" s="402"/>
      <c r="P125" s="402"/>
      <c r="Q125" s="402"/>
      <c r="R125" s="402"/>
      <c r="S125" s="402"/>
      <c r="T125" s="402"/>
      <c r="U125" s="402"/>
      <c r="V125" s="402"/>
      <c r="W125" s="402"/>
      <c r="X125" s="402"/>
      <c r="Y125" s="402"/>
      <c r="Z125" s="402"/>
      <c r="AA125" s="402"/>
      <c r="AB125" s="402"/>
      <c r="AC125" s="402"/>
      <c r="AD125" s="402"/>
      <c r="AE125" s="402"/>
      <c r="AF125" s="402"/>
      <c r="AG125" s="402"/>
      <c r="AH125" s="402"/>
      <c r="AI125" s="402"/>
      <c r="AJ125" s="402"/>
      <c r="AK125" s="402"/>
      <c r="AL125" s="402"/>
      <c r="AM125" s="402"/>
      <c r="AN125" s="402"/>
      <c r="AO125" s="402"/>
      <c r="AP125" s="402"/>
      <c r="AQ125" s="402"/>
      <c r="AR125" s="402"/>
      <c r="AS125" s="402"/>
      <c r="AT125" s="402"/>
      <c r="AU125" s="402"/>
      <c r="AV125" s="402"/>
      <c r="AW125" s="402"/>
      <c r="AX125" s="402"/>
      <c r="AY125" s="402"/>
      <c r="AZ125" s="402"/>
      <c r="BA125" s="402"/>
      <c r="BB125" s="402"/>
      <c r="BC125" s="402"/>
      <c r="BD125" s="402"/>
      <c r="BE125" s="402"/>
      <c r="BF125" s="402"/>
      <c r="BG125" s="402"/>
      <c r="BH125" s="402"/>
      <c r="BI125" s="402"/>
      <c r="BJ125" s="402"/>
      <c r="BK125" s="402"/>
      <c r="BL125" s="402"/>
      <c r="BM125" s="402"/>
      <c r="BN125" s="402"/>
      <c r="BO125" s="402"/>
      <c r="BP125" s="402"/>
      <c r="BQ125" s="402"/>
      <c r="BR125" s="402"/>
      <c r="BS125" s="402"/>
      <c r="BT125" s="402"/>
      <c r="BU125" s="402"/>
      <c r="BV125" s="402"/>
      <c r="BW125" s="402"/>
      <c r="BX125" s="402"/>
      <c r="BY125" s="402"/>
      <c r="BZ125" s="402"/>
      <c r="CA125" s="402"/>
      <c r="CB125" s="402"/>
      <c r="CC125" s="402"/>
      <c r="CD125" s="402"/>
      <c r="CE125" s="402"/>
      <c r="CF125" s="402"/>
      <c r="CG125" s="402"/>
      <c r="CH125" s="402"/>
      <c r="CI125" s="402"/>
      <c r="CJ125" s="402"/>
      <c r="CK125" s="402"/>
      <c r="CL125" s="402"/>
      <c r="CM125" s="402"/>
      <c r="CN125" s="402"/>
      <c r="CO125" s="402"/>
      <c r="CP125" s="402"/>
      <c r="CQ125" s="402"/>
      <c r="CR125" s="402"/>
      <c r="CS125" s="402"/>
      <c r="CT125" s="402"/>
    </row>
    <row r="126" spans="1:98" ht="16.05" customHeight="1" x14ac:dyDescent="0.3">
      <c r="A126" s="402"/>
      <c r="B126" s="402"/>
      <c r="C126" s="402"/>
      <c r="D126" s="402"/>
      <c r="E126" s="402"/>
      <c r="F126" s="402"/>
      <c r="G126" s="402"/>
      <c r="H126" s="402"/>
      <c r="I126" s="402"/>
      <c r="J126" s="402"/>
      <c r="K126" s="402"/>
      <c r="L126" s="402"/>
      <c r="M126" s="402"/>
      <c r="N126" s="402"/>
      <c r="O126" s="402"/>
      <c r="P126" s="402"/>
      <c r="Q126" s="402"/>
      <c r="R126" s="402"/>
      <c r="S126" s="402"/>
      <c r="T126" s="402"/>
      <c r="U126" s="402"/>
      <c r="V126" s="402"/>
      <c r="W126" s="402"/>
      <c r="X126" s="402"/>
      <c r="Y126" s="402"/>
      <c r="Z126" s="402"/>
      <c r="AA126" s="402"/>
      <c r="AB126" s="402"/>
      <c r="AC126" s="402"/>
      <c r="AD126" s="402"/>
      <c r="AE126" s="402"/>
      <c r="AF126" s="402"/>
      <c r="AG126" s="402"/>
      <c r="AH126" s="402"/>
      <c r="AI126" s="402"/>
      <c r="AJ126" s="402"/>
      <c r="AK126" s="402"/>
      <c r="AL126" s="402"/>
      <c r="AM126" s="402"/>
      <c r="AN126" s="402"/>
      <c r="AO126" s="402"/>
      <c r="AP126" s="402"/>
      <c r="AQ126" s="402"/>
      <c r="AR126" s="402"/>
      <c r="AS126" s="402"/>
      <c r="AT126" s="402"/>
      <c r="AU126" s="402"/>
      <c r="AV126" s="402"/>
      <c r="AW126" s="402"/>
      <c r="AX126" s="402"/>
      <c r="AY126" s="402"/>
      <c r="AZ126" s="402"/>
      <c r="BA126" s="402"/>
      <c r="BB126" s="402"/>
      <c r="BC126" s="402"/>
      <c r="BD126" s="402"/>
      <c r="BE126" s="402"/>
      <c r="BF126" s="402"/>
      <c r="BG126" s="402"/>
      <c r="BH126" s="402"/>
      <c r="BI126" s="402"/>
      <c r="BJ126" s="402"/>
      <c r="BK126" s="402"/>
      <c r="BL126" s="402"/>
      <c r="BM126" s="402"/>
      <c r="BN126" s="402"/>
      <c r="BO126" s="402"/>
      <c r="BP126" s="402"/>
      <c r="BQ126" s="402"/>
      <c r="BR126" s="402"/>
      <c r="BS126" s="402"/>
      <c r="BT126" s="402"/>
      <c r="BU126" s="402"/>
      <c r="BV126" s="402"/>
      <c r="BW126" s="402"/>
      <c r="BX126" s="402"/>
      <c r="BY126" s="402"/>
      <c r="BZ126" s="402"/>
      <c r="CA126" s="402"/>
      <c r="CB126" s="402"/>
      <c r="CC126" s="402"/>
      <c r="CD126" s="402"/>
      <c r="CE126" s="402"/>
      <c r="CF126" s="402"/>
      <c r="CG126" s="402"/>
      <c r="CH126" s="402"/>
      <c r="CI126" s="402"/>
      <c r="CJ126" s="402"/>
      <c r="CK126" s="402"/>
      <c r="CL126" s="402"/>
      <c r="CM126" s="402"/>
      <c r="CN126" s="402"/>
      <c r="CO126" s="402"/>
      <c r="CP126" s="402"/>
      <c r="CQ126" s="402"/>
      <c r="CR126" s="402"/>
      <c r="CS126" s="402"/>
      <c r="CT126" s="402"/>
    </row>
    <row r="127" spans="1:98" ht="16.05" customHeight="1" x14ac:dyDescent="0.3">
      <c r="A127" s="402"/>
      <c r="B127" s="402"/>
      <c r="C127" s="402"/>
      <c r="D127" s="402"/>
      <c r="E127" s="402"/>
      <c r="F127" s="402"/>
      <c r="G127" s="402"/>
      <c r="H127" s="402"/>
      <c r="I127" s="402"/>
      <c r="J127" s="402"/>
      <c r="K127" s="402"/>
      <c r="L127" s="402"/>
      <c r="M127" s="402"/>
      <c r="N127" s="402"/>
      <c r="O127" s="402"/>
      <c r="P127" s="402"/>
      <c r="Q127" s="402"/>
      <c r="R127" s="402"/>
      <c r="S127" s="402"/>
      <c r="T127" s="402"/>
      <c r="U127" s="402"/>
      <c r="V127" s="402"/>
      <c r="W127" s="402"/>
      <c r="X127" s="402"/>
      <c r="Y127" s="402"/>
      <c r="Z127" s="402"/>
      <c r="AA127" s="402"/>
      <c r="AB127" s="402"/>
      <c r="AC127" s="402"/>
      <c r="AD127" s="402"/>
      <c r="AE127" s="402"/>
      <c r="AF127" s="402"/>
      <c r="AG127" s="402"/>
      <c r="AH127" s="402"/>
      <c r="AI127" s="402"/>
      <c r="AJ127" s="402"/>
      <c r="AK127" s="402"/>
      <c r="AL127" s="402"/>
      <c r="AM127" s="402"/>
      <c r="AN127" s="402"/>
      <c r="AO127" s="402"/>
      <c r="AP127" s="402"/>
      <c r="AQ127" s="402"/>
      <c r="AR127" s="402"/>
      <c r="AS127" s="402"/>
      <c r="AT127" s="402"/>
      <c r="AU127" s="402"/>
      <c r="AV127" s="402"/>
      <c r="AW127" s="402"/>
      <c r="AX127" s="402"/>
      <c r="AY127" s="402"/>
      <c r="AZ127" s="402"/>
      <c r="BA127" s="402"/>
      <c r="BB127" s="402"/>
      <c r="BC127" s="402"/>
      <c r="BD127" s="402"/>
      <c r="BE127" s="402"/>
      <c r="BF127" s="402"/>
      <c r="BG127" s="402"/>
      <c r="BH127" s="402"/>
      <c r="BI127" s="402"/>
      <c r="BJ127" s="402"/>
      <c r="BK127" s="402"/>
      <c r="BL127" s="402"/>
      <c r="BM127" s="402"/>
      <c r="BN127" s="402"/>
      <c r="BO127" s="402"/>
      <c r="BP127" s="402"/>
      <c r="BQ127" s="402"/>
      <c r="BR127" s="402"/>
      <c r="BS127" s="402"/>
      <c r="BT127" s="402"/>
      <c r="BU127" s="402"/>
      <c r="BV127" s="402"/>
      <c r="BW127" s="402"/>
      <c r="BX127" s="402"/>
      <c r="BY127" s="402"/>
      <c r="BZ127" s="402"/>
      <c r="CA127" s="402"/>
      <c r="CB127" s="402"/>
      <c r="CC127" s="402"/>
      <c r="CD127" s="402"/>
      <c r="CE127" s="402"/>
      <c r="CF127" s="402"/>
      <c r="CG127" s="402"/>
      <c r="CH127" s="402"/>
      <c r="CI127" s="402"/>
      <c r="CJ127" s="402"/>
      <c r="CK127" s="402"/>
      <c r="CL127" s="402"/>
      <c r="CM127" s="402"/>
      <c r="CN127" s="402"/>
      <c r="CO127" s="402"/>
      <c r="CP127" s="402"/>
      <c r="CQ127" s="402"/>
      <c r="CR127" s="402"/>
      <c r="CS127" s="402"/>
      <c r="CT127" s="402"/>
    </row>
    <row r="128" spans="1:98" ht="16.05" customHeight="1" x14ac:dyDescent="0.3">
      <c r="A128" s="402"/>
      <c r="B128" s="402"/>
      <c r="C128" s="402"/>
      <c r="D128" s="402"/>
      <c r="E128" s="402"/>
      <c r="F128" s="402"/>
      <c r="G128" s="402"/>
      <c r="H128" s="402"/>
      <c r="I128" s="402"/>
      <c r="J128" s="402"/>
      <c r="K128" s="402"/>
      <c r="L128" s="402"/>
      <c r="M128" s="402"/>
      <c r="N128" s="402"/>
      <c r="O128" s="402"/>
      <c r="P128" s="402"/>
      <c r="Q128" s="402"/>
      <c r="R128" s="402"/>
      <c r="S128" s="402"/>
      <c r="T128" s="402"/>
      <c r="U128" s="402"/>
      <c r="V128" s="402"/>
      <c r="W128" s="402"/>
      <c r="X128" s="402"/>
      <c r="Y128" s="402"/>
      <c r="Z128" s="402"/>
      <c r="AA128" s="402"/>
      <c r="AB128" s="402"/>
      <c r="AC128" s="402"/>
      <c r="AD128" s="402"/>
      <c r="AE128" s="402"/>
      <c r="AF128" s="402"/>
      <c r="AG128" s="402"/>
      <c r="AH128" s="402"/>
      <c r="AI128" s="402"/>
      <c r="AJ128" s="402"/>
      <c r="AK128" s="402"/>
      <c r="AL128" s="402"/>
      <c r="AM128" s="402"/>
      <c r="AN128" s="402"/>
      <c r="AO128" s="402"/>
      <c r="AP128" s="402"/>
      <c r="AQ128" s="402"/>
      <c r="AR128" s="402"/>
      <c r="AS128" s="402"/>
      <c r="AT128" s="402"/>
      <c r="AU128" s="402"/>
      <c r="AV128" s="402"/>
      <c r="AW128" s="402"/>
      <c r="AX128" s="402"/>
      <c r="AY128" s="402"/>
      <c r="AZ128" s="402"/>
      <c r="BA128" s="402"/>
      <c r="BB128" s="402"/>
      <c r="BC128" s="402"/>
      <c r="BD128" s="402"/>
      <c r="BE128" s="402"/>
      <c r="BF128" s="402"/>
      <c r="BG128" s="402"/>
      <c r="BH128" s="402"/>
      <c r="BI128" s="402"/>
      <c r="BJ128" s="402"/>
      <c r="BK128" s="402"/>
      <c r="BL128" s="402"/>
      <c r="BM128" s="402"/>
      <c r="BN128" s="402"/>
      <c r="BO128" s="402"/>
      <c r="BP128" s="402"/>
      <c r="BQ128" s="402"/>
      <c r="BR128" s="402"/>
      <c r="BS128" s="402"/>
      <c r="BT128" s="402"/>
      <c r="BU128" s="402"/>
      <c r="BV128" s="402"/>
      <c r="BW128" s="402"/>
      <c r="BX128" s="402"/>
      <c r="BY128" s="402"/>
      <c r="BZ128" s="402"/>
      <c r="CA128" s="402"/>
      <c r="CB128" s="402"/>
      <c r="CC128" s="402"/>
      <c r="CD128" s="402"/>
      <c r="CE128" s="402"/>
      <c r="CF128" s="402"/>
      <c r="CG128" s="402"/>
      <c r="CH128" s="402"/>
      <c r="CI128" s="402"/>
      <c r="CJ128" s="402"/>
      <c r="CK128" s="402"/>
      <c r="CL128" s="402"/>
      <c r="CM128" s="402"/>
      <c r="CN128" s="402"/>
      <c r="CO128" s="402"/>
      <c r="CP128" s="402"/>
      <c r="CQ128" s="402"/>
      <c r="CR128" s="402"/>
      <c r="CS128" s="402"/>
      <c r="CT128" s="402"/>
    </row>
    <row r="129" spans="1:98" ht="16.05" customHeight="1" x14ac:dyDescent="0.3">
      <c r="A129" s="402"/>
      <c r="B129" s="402"/>
      <c r="C129" s="402"/>
      <c r="D129" s="402"/>
      <c r="E129" s="402"/>
      <c r="F129" s="402"/>
      <c r="G129" s="402"/>
      <c r="H129" s="402"/>
      <c r="I129" s="402"/>
      <c r="J129" s="402"/>
      <c r="K129" s="402"/>
      <c r="L129" s="402"/>
      <c r="M129" s="402"/>
      <c r="N129" s="402"/>
      <c r="O129" s="402"/>
      <c r="P129" s="402"/>
      <c r="Q129" s="402"/>
      <c r="R129" s="402"/>
      <c r="S129" s="402"/>
      <c r="T129" s="402"/>
      <c r="U129" s="402"/>
      <c r="V129" s="402"/>
      <c r="W129" s="402"/>
      <c r="X129" s="402"/>
      <c r="Y129" s="402"/>
      <c r="Z129" s="402"/>
      <c r="AA129" s="402"/>
      <c r="AB129" s="402"/>
      <c r="AC129" s="402"/>
      <c r="AD129" s="402"/>
      <c r="AE129" s="402"/>
      <c r="AF129" s="402"/>
      <c r="AG129" s="402"/>
      <c r="AH129" s="402"/>
      <c r="AI129" s="402"/>
      <c r="AJ129" s="402"/>
      <c r="AK129" s="402"/>
      <c r="AL129" s="402"/>
      <c r="AM129" s="402"/>
      <c r="AN129" s="402"/>
      <c r="AO129" s="402"/>
      <c r="AP129" s="402"/>
      <c r="AQ129" s="402"/>
      <c r="AR129" s="402"/>
      <c r="AS129" s="402"/>
      <c r="AT129" s="402"/>
      <c r="AU129" s="402"/>
      <c r="AV129" s="402"/>
      <c r="AW129" s="402"/>
      <c r="AX129" s="402"/>
      <c r="AY129" s="402"/>
      <c r="AZ129" s="402"/>
      <c r="BA129" s="402"/>
      <c r="BB129" s="402"/>
      <c r="BC129" s="402"/>
      <c r="BD129" s="402"/>
      <c r="BE129" s="402"/>
      <c r="BF129" s="402"/>
      <c r="BG129" s="402"/>
      <c r="BH129" s="402"/>
      <c r="BI129" s="402"/>
      <c r="BJ129" s="402"/>
      <c r="BK129" s="402"/>
      <c r="BL129" s="402"/>
      <c r="BM129" s="402"/>
      <c r="BN129" s="402"/>
      <c r="BO129" s="402"/>
      <c r="BP129" s="402"/>
      <c r="BQ129" s="402"/>
      <c r="BR129" s="402"/>
      <c r="BS129" s="402"/>
      <c r="BT129" s="402"/>
      <c r="BU129" s="402"/>
      <c r="BV129" s="402"/>
      <c r="BW129" s="402"/>
      <c r="BX129" s="402"/>
      <c r="BY129" s="402"/>
      <c r="BZ129" s="402"/>
      <c r="CA129" s="402"/>
      <c r="CB129" s="402"/>
      <c r="CC129" s="402"/>
      <c r="CD129" s="402"/>
      <c r="CE129" s="402"/>
      <c r="CF129" s="402"/>
      <c r="CG129" s="402"/>
      <c r="CH129" s="402"/>
      <c r="CI129" s="402"/>
      <c r="CJ129" s="402"/>
      <c r="CK129" s="402"/>
      <c r="CL129" s="402"/>
      <c r="CM129" s="402"/>
      <c r="CN129" s="402"/>
      <c r="CO129" s="402"/>
      <c r="CP129" s="402"/>
      <c r="CQ129" s="402"/>
      <c r="CR129" s="402"/>
      <c r="CS129" s="402"/>
      <c r="CT129" s="402"/>
    </row>
    <row r="130" spans="1:98" ht="16.05" customHeight="1" x14ac:dyDescent="0.3">
      <c r="A130" s="402"/>
      <c r="B130" s="402"/>
      <c r="C130" s="402"/>
      <c r="D130" s="402"/>
      <c r="E130" s="402"/>
      <c r="F130" s="402"/>
      <c r="G130" s="402"/>
      <c r="H130" s="402"/>
      <c r="I130" s="402"/>
      <c r="J130" s="402"/>
      <c r="K130" s="402"/>
      <c r="L130" s="402"/>
      <c r="M130" s="402"/>
      <c r="N130" s="402"/>
      <c r="O130" s="402"/>
      <c r="P130" s="402"/>
      <c r="Q130" s="402"/>
      <c r="R130" s="402"/>
      <c r="S130" s="402"/>
      <c r="T130" s="402"/>
      <c r="U130" s="402"/>
      <c r="V130" s="402"/>
      <c r="W130" s="402"/>
      <c r="X130" s="402"/>
      <c r="Y130" s="402"/>
      <c r="Z130" s="402"/>
      <c r="AA130" s="402"/>
      <c r="AB130" s="402"/>
      <c r="AC130" s="402"/>
      <c r="AD130" s="402"/>
      <c r="AE130" s="402"/>
      <c r="AF130" s="402"/>
      <c r="AG130" s="402"/>
      <c r="AH130" s="402"/>
      <c r="AI130" s="402"/>
      <c r="AJ130" s="402"/>
      <c r="AK130" s="402"/>
      <c r="AL130" s="402"/>
      <c r="AM130" s="402"/>
      <c r="AN130" s="402"/>
      <c r="AO130" s="402"/>
      <c r="AP130" s="402"/>
      <c r="AQ130" s="402"/>
      <c r="AR130" s="402"/>
      <c r="AS130" s="402"/>
      <c r="AT130" s="402"/>
      <c r="AU130" s="402"/>
      <c r="AV130" s="402"/>
      <c r="AW130" s="402"/>
      <c r="AX130" s="402"/>
      <c r="AY130" s="402"/>
      <c r="AZ130" s="402"/>
      <c r="BA130" s="402"/>
      <c r="BB130" s="402"/>
      <c r="BC130" s="402"/>
      <c r="BD130" s="402"/>
      <c r="BE130" s="402"/>
      <c r="BF130" s="402"/>
      <c r="BG130" s="402"/>
      <c r="BH130" s="402"/>
      <c r="BI130" s="402"/>
      <c r="BJ130" s="402"/>
      <c r="BK130" s="402"/>
      <c r="BL130" s="402"/>
      <c r="BM130" s="402"/>
      <c r="BN130" s="402"/>
      <c r="BO130" s="402"/>
      <c r="BP130" s="402"/>
      <c r="BQ130" s="402"/>
      <c r="BR130" s="402"/>
      <c r="BS130" s="402"/>
      <c r="BT130" s="402"/>
      <c r="BU130" s="402"/>
      <c r="BV130" s="402"/>
      <c r="BW130" s="402"/>
      <c r="BX130" s="402"/>
      <c r="BY130" s="402"/>
      <c r="BZ130" s="402"/>
      <c r="CA130" s="402"/>
      <c r="CB130" s="402"/>
      <c r="CC130" s="402"/>
      <c r="CD130" s="402"/>
      <c r="CE130" s="402"/>
      <c r="CF130" s="402"/>
      <c r="CG130" s="402"/>
      <c r="CH130" s="402"/>
      <c r="CI130" s="402"/>
      <c r="CJ130" s="402"/>
      <c r="CK130" s="402"/>
      <c r="CL130" s="402"/>
      <c r="CM130" s="402"/>
      <c r="CN130" s="402"/>
      <c r="CO130" s="402"/>
      <c r="CP130" s="402"/>
      <c r="CQ130" s="402"/>
      <c r="CR130" s="402"/>
      <c r="CS130" s="402"/>
      <c r="CT130" s="402"/>
    </row>
    <row r="131" spans="1:98" ht="16.05" customHeight="1" x14ac:dyDescent="0.3">
      <c r="A131" s="402"/>
      <c r="B131" s="402"/>
      <c r="C131" s="402"/>
      <c r="D131" s="402"/>
      <c r="E131" s="402"/>
      <c r="F131" s="402"/>
      <c r="G131" s="402"/>
      <c r="H131" s="402"/>
      <c r="I131" s="402"/>
      <c r="J131" s="402"/>
      <c r="K131" s="402"/>
      <c r="L131" s="402"/>
      <c r="M131" s="402"/>
      <c r="N131" s="402"/>
      <c r="O131" s="402"/>
      <c r="P131" s="402"/>
      <c r="Q131" s="402"/>
      <c r="R131" s="402"/>
      <c r="S131" s="402"/>
      <c r="T131" s="402"/>
      <c r="U131" s="402"/>
      <c r="V131" s="402"/>
      <c r="W131" s="402"/>
      <c r="X131" s="402"/>
      <c r="Y131" s="402"/>
      <c r="Z131" s="402"/>
      <c r="AA131" s="402"/>
      <c r="AB131" s="402"/>
      <c r="AC131" s="402"/>
      <c r="AD131" s="402"/>
      <c r="AE131" s="402"/>
      <c r="AF131" s="402"/>
      <c r="AG131" s="402"/>
      <c r="AH131" s="402"/>
      <c r="AI131" s="402"/>
      <c r="AJ131" s="402"/>
      <c r="AK131" s="402"/>
      <c r="AL131" s="402"/>
      <c r="AM131" s="402"/>
      <c r="AN131" s="402"/>
      <c r="AO131" s="402"/>
      <c r="AP131" s="402"/>
      <c r="AQ131" s="402"/>
      <c r="AR131" s="402"/>
      <c r="AS131" s="402"/>
      <c r="AT131" s="402"/>
      <c r="AU131" s="402"/>
      <c r="AV131" s="402"/>
      <c r="AW131" s="402"/>
      <c r="AX131" s="402"/>
      <c r="AY131" s="402"/>
      <c r="AZ131" s="402"/>
      <c r="BA131" s="402"/>
      <c r="BB131" s="402"/>
      <c r="BC131" s="402"/>
      <c r="BD131" s="402"/>
      <c r="BE131" s="402"/>
      <c r="BF131" s="402"/>
      <c r="BG131" s="402"/>
      <c r="BH131" s="402"/>
      <c r="BI131" s="402"/>
      <c r="BJ131" s="402"/>
      <c r="BK131" s="402"/>
      <c r="BL131" s="402"/>
      <c r="BM131" s="402"/>
      <c r="BN131" s="402"/>
      <c r="BO131" s="402"/>
      <c r="BP131" s="402"/>
      <c r="BQ131" s="402"/>
      <c r="BR131" s="402"/>
      <c r="BS131" s="402"/>
      <c r="BT131" s="402"/>
      <c r="BU131" s="402"/>
      <c r="BV131" s="402"/>
      <c r="BW131" s="402"/>
      <c r="BX131" s="402"/>
      <c r="BY131" s="402"/>
      <c r="BZ131" s="402"/>
      <c r="CA131" s="402"/>
      <c r="CB131" s="402"/>
      <c r="CC131" s="402"/>
      <c r="CD131" s="402"/>
      <c r="CE131" s="402"/>
      <c r="CF131" s="402"/>
      <c r="CG131" s="402"/>
      <c r="CH131" s="402"/>
      <c r="CI131" s="402"/>
      <c r="CJ131" s="402"/>
      <c r="CK131" s="402"/>
      <c r="CL131" s="402"/>
      <c r="CM131" s="402"/>
      <c r="CN131" s="402"/>
      <c r="CO131" s="402"/>
      <c r="CP131" s="402"/>
      <c r="CQ131" s="402"/>
      <c r="CR131" s="402"/>
      <c r="CS131" s="402"/>
      <c r="CT131" s="402"/>
    </row>
    <row r="132" spans="1:98" ht="16.05" customHeight="1" x14ac:dyDescent="0.3">
      <c r="A132" s="402"/>
      <c r="B132" s="402"/>
      <c r="C132" s="402"/>
      <c r="D132" s="402"/>
      <c r="E132" s="402"/>
      <c r="F132" s="402"/>
      <c r="G132" s="402"/>
      <c r="H132" s="402"/>
      <c r="I132" s="402"/>
      <c r="J132" s="402"/>
      <c r="K132" s="402"/>
      <c r="L132" s="402"/>
      <c r="M132" s="402"/>
      <c r="N132" s="402"/>
      <c r="O132" s="402"/>
      <c r="P132" s="402"/>
      <c r="Q132" s="402"/>
      <c r="R132" s="402"/>
      <c r="S132" s="402"/>
      <c r="T132" s="402"/>
      <c r="U132" s="402"/>
      <c r="V132" s="402"/>
      <c r="W132" s="402"/>
      <c r="X132" s="402"/>
      <c r="Y132" s="402"/>
      <c r="Z132" s="402"/>
      <c r="AA132" s="402"/>
      <c r="AB132" s="402"/>
      <c r="AC132" s="402"/>
      <c r="AD132" s="402"/>
      <c r="AE132" s="402"/>
      <c r="AF132" s="402"/>
      <c r="AG132" s="402"/>
      <c r="AH132" s="402"/>
      <c r="AI132" s="402"/>
      <c r="AJ132" s="402"/>
      <c r="AK132" s="402"/>
      <c r="AL132" s="402"/>
      <c r="AM132" s="402"/>
      <c r="AN132" s="402"/>
      <c r="AO132" s="402"/>
      <c r="AP132" s="402"/>
      <c r="AQ132" s="402"/>
      <c r="AR132" s="402"/>
      <c r="AS132" s="402"/>
      <c r="AT132" s="402"/>
      <c r="AU132" s="402"/>
      <c r="AV132" s="402"/>
      <c r="AW132" s="402"/>
      <c r="AX132" s="402"/>
      <c r="AY132" s="402"/>
      <c r="AZ132" s="402"/>
      <c r="BA132" s="402"/>
      <c r="BB132" s="402"/>
      <c r="BC132" s="402"/>
      <c r="BD132" s="402"/>
      <c r="BE132" s="402"/>
      <c r="BF132" s="402"/>
      <c r="BG132" s="402"/>
      <c r="BH132" s="402"/>
      <c r="BI132" s="402"/>
      <c r="BJ132" s="402"/>
      <c r="BK132" s="402"/>
      <c r="BL132" s="402"/>
      <c r="BM132" s="402"/>
      <c r="BN132" s="402"/>
      <c r="BO132" s="402"/>
      <c r="BP132" s="402"/>
      <c r="BQ132" s="402"/>
      <c r="BR132" s="402"/>
      <c r="BS132" s="402"/>
      <c r="BT132" s="402"/>
      <c r="BU132" s="402"/>
      <c r="BV132" s="402"/>
      <c r="BW132" s="402"/>
      <c r="BX132" s="402"/>
      <c r="BY132" s="402"/>
      <c r="BZ132" s="402"/>
      <c r="CA132" s="402"/>
      <c r="CB132" s="402"/>
      <c r="CC132" s="402"/>
      <c r="CD132" s="402"/>
      <c r="CE132" s="402"/>
      <c r="CF132" s="402"/>
      <c r="CG132" s="402"/>
      <c r="CH132" s="402"/>
      <c r="CI132" s="402"/>
      <c r="CJ132" s="402"/>
      <c r="CK132" s="402"/>
      <c r="CL132" s="402"/>
      <c r="CM132" s="402"/>
      <c r="CN132" s="402"/>
      <c r="CO132" s="402"/>
      <c r="CP132" s="402"/>
      <c r="CQ132" s="402"/>
      <c r="CR132" s="402"/>
      <c r="CS132" s="402"/>
      <c r="CT132" s="402"/>
    </row>
    <row r="133" spans="1:98" ht="16.05" customHeight="1" x14ac:dyDescent="0.3">
      <c r="A133" s="402"/>
      <c r="B133" s="402"/>
      <c r="C133" s="402"/>
      <c r="D133" s="402"/>
      <c r="E133" s="402"/>
      <c r="F133" s="402"/>
      <c r="G133" s="402"/>
      <c r="H133" s="402"/>
      <c r="I133" s="402"/>
      <c r="J133" s="402"/>
      <c r="K133" s="402"/>
      <c r="L133" s="402"/>
      <c r="M133" s="402"/>
      <c r="N133" s="402"/>
      <c r="O133" s="402"/>
      <c r="P133" s="402"/>
      <c r="Q133" s="402"/>
      <c r="R133" s="402"/>
      <c r="S133" s="402"/>
      <c r="T133" s="402"/>
      <c r="U133" s="402"/>
      <c r="V133" s="402"/>
      <c r="W133" s="402"/>
      <c r="X133" s="402"/>
      <c r="Y133" s="402"/>
      <c r="Z133" s="402"/>
      <c r="AA133" s="402"/>
      <c r="AB133" s="402"/>
      <c r="AC133" s="402"/>
      <c r="AD133" s="402"/>
      <c r="AE133" s="402"/>
      <c r="AF133" s="402"/>
      <c r="AG133" s="402"/>
      <c r="AH133" s="402"/>
      <c r="AI133" s="402"/>
      <c r="AJ133" s="402"/>
      <c r="AK133" s="402"/>
      <c r="AL133" s="402"/>
      <c r="AM133" s="402"/>
      <c r="AN133" s="402"/>
      <c r="AO133" s="402"/>
      <c r="AP133" s="402"/>
      <c r="AQ133" s="402"/>
      <c r="AR133" s="402"/>
      <c r="AS133" s="402"/>
      <c r="AT133" s="402"/>
      <c r="AU133" s="402"/>
      <c r="AV133" s="402"/>
      <c r="AW133" s="402"/>
      <c r="AX133" s="402"/>
      <c r="AY133" s="402"/>
      <c r="AZ133" s="402"/>
      <c r="BA133" s="402"/>
      <c r="BB133" s="402"/>
      <c r="BC133" s="402"/>
      <c r="BD133" s="402"/>
      <c r="BE133" s="402"/>
      <c r="BF133" s="402"/>
      <c r="BG133" s="402"/>
      <c r="BH133" s="402"/>
      <c r="BI133" s="402"/>
      <c r="BJ133" s="402"/>
      <c r="BK133" s="402"/>
      <c r="BL133" s="402"/>
      <c r="BM133" s="402"/>
      <c r="BN133" s="402"/>
      <c r="BO133" s="402"/>
      <c r="BP133" s="402"/>
      <c r="BQ133" s="402"/>
      <c r="BR133" s="402"/>
      <c r="BS133" s="402"/>
      <c r="BT133" s="402"/>
      <c r="BU133" s="402"/>
      <c r="BV133" s="402"/>
      <c r="BW133" s="402"/>
      <c r="BX133" s="402"/>
      <c r="BY133" s="402"/>
      <c r="BZ133" s="402"/>
      <c r="CA133" s="402"/>
      <c r="CB133" s="402"/>
      <c r="CC133" s="402"/>
      <c r="CD133" s="402"/>
      <c r="CE133" s="402"/>
      <c r="CF133" s="402"/>
      <c r="CG133" s="402"/>
      <c r="CH133" s="402"/>
      <c r="CI133" s="402"/>
      <c r="CJ133" s="402"/>
      <c r="CK133" s="402"/>
      <c r="CL133" s="402"/>
      <c r="CM133" s="402"/>
      <c r="CN133" s="402"/>
      <c r="CO133" s="402"/>
      <c r="CP133" s="402"/>
      <c r="CQ133" s="402"/>
      <c r="CR133" s="402"/>
      <c r="CS133" s="402"/>
      <c r="CT133" s="402"/>
    </row>
    <row r="134" spans="1:98" ht="16.05" customHeight="1" x14ac:dyDescent="0.3">
      <c r="A134" s="402"/>
      <c r="B134" s="402"/>
      <c r="C134" s="402"/>
      <c r="D134" s="402"/>
      <c r="E134" s="402"/>
      <c r="F134" s="402"/>
      <c r="G134" s="402"/>
      <c r="H134" s="402"/>
      <c r="I134" s="402"/>
      <c r="J134" s="402"/>
      <c r="K134" s="402"/>
      <c r="L134" s="402"/>
      <c r="M134" s="402"/>
      <c r="N134" s="402"/>
      <c r="O134" s="402"/>
      <c r="P134" s="402"/>
      <c r="Q134" s="402"/>
      <c r="R134" s="402"/>
      <c r="S134" s="402"/>
      <c r="T134" s="402"/>
      <c r="U134" s="402"/>
      <c r="V134" s="402"/>
      <c r="W134" s="402"/>
      <c r="X134" s="402"/>
      <c r="Y134" s="402"/>
      <c r="Z134" s="402"/>
      <c r="AA134" s="402"/>
      <c r="AB134" s="402"/>
      <c r="AC134" s="402"/>
      <c r="AD134" s="402"/>
      <c r="AE134" s="402"/>
      <c r="AF134" s="402"/>
      <c r="AG134" s="402"/>
      <c r="AH134" s="402"/>
      <c r="AI134" s="402"/>
      <c r="AJ134" s="402"/>
      <c r="AK134" s="402"/>
      <c r="AL134" s="402"/>
      <c r="AM134" s="402"/>
      <c r="AN134" s="402"/>
      <c r="AO134" s="402"/>
      <c r="AP134" s="402"/>
      <c r="AQ134" s="402"/>
      <c r="AR134" s="402"/>
      <c r="AS134" s="402"/>
      <c r="AT134" s="402"/>
      <c r="AU134" s="402"/>
      <c r="AV134" s="402"/>
      <c r="AW134" s="402"/>
      <c r="AX134" s="402"/>
      <c r="AY134" s="402"/>
      <c r="AZ134" s="402"/>
      <c r="BA134" s="402"/>
      <c r="BB134" s="402"/>
      <c r="BC134" s="402"/>
      <c r="BD134" s="402"/>
      <c r="BE134" s="402"/>
      <c r="BF134" s="402"/>
      <c r="BG134" s="402"/>
      <c r="BH134" s="402"/>
      <c r="BI134" s="402"/>
      <c r="BJ134" s="402"/>
      <c r="BK134" s="402"/>
      <c r="BL134" s="402"/>
      <c r="BM134" s="402"/>
      <c r="BN134" s="402"/>
      <c r="BO134" s="402"/>
      <c r="BP134" s="402"/>
      <c r="BQ134" s="402"/>
      <c r="BR134" s="402"/>
      <c r="BS134" s="402"/>
      <c r="BT134" s="402"/>
      <c r="BU134" s="402"/>
      <c r="BV134" s="402"/>
      <c r="BW134" s="402"/>
      <c r="BX134" s="402"/>
      <c r="BY134" s="402"/>
      <c r="BZ134" s="402"/>
      <c r="CA134" s="402"/>
      <c r="CB134" s="402"/>
      <c r="CC134" s="402"/>
      <c r="CD134" s="402"/>
      <c r="CE134" s="402"/>
      <c r="CF134" s="402"/>
      <c r="CG134" s="402"/>
      <c r="CH134" s="402"/>
      <c r="CI134" s="402"/>
      <c r="CJ134" s="402"/>
      <c r="CK134" s="402"/>
      <c r="CL134" s="402"/>
      <c r="CM134" s="402"/>
      <c r="CN134" s="402"/>
      <c r="CO134" s="402"/>
      <c r="CP134" s="402"/>
      <c r="CQ134" s="402"/>
      <c r="CR134" s="402"/>
      <c r="CS134" s="402"/>
      <c r="CT134" s="402"/>
    </row>
    <row r="135" spans="1:98" ht="16.05" customHeight="1" x14ac:dyDescent="0.3">
      <c r="A135" s="402"/>
      <c r="B135" s="402"/>
      <c r="C135" s="402"/>
      <c r="D135" s="402"/>
      <c r="E135" s="402"/>
      <c r="F135" s="402"/>
      <c r="G135" s="402"/>
      <c r="H135" s="402"/>
      <c r="I135" s="402"/>
      <c r="J135" s="402"/>
      <c r="K135" s="402"/>
      <c r="L135" s="402"/>
      <c r="M135" s="402"/>
      <c r="N135" s="402"/>
      <c r="O135" s="402"/>
      <c r="P135" s="402"/>
      <c r="Q135" s="402"/>
      <c r="R135" s="402"/>
      <c r="S135" s="402"/>
      <c r="T135" s="402"/>
      <c r="U135" s="402"/>
      <c r="V135" s="402"/>
      <c r="W135" s="402"/>
      <c r="X135" s="402"/>
      <c r="Y135" s="402"/>
      <c r="Z135" s="402"/>
      <c r="AA135" s="402"/>
      <c r="AB135" s="402"/>
      <c r="AC135" s="402"/>
      <c r="AD135" s="402"/>
      <c r="AE135" s="402"/>
      <c r="AF135" s="402"/>
      <c r="AG135" s="402"/>
      <c r="AH135" s="402"/>
      <c r="AI135" s="402"/>
      <c r="AJ135" s="402"/>
      <c r="AK135" s="402"/>
      <c r="AL135" s="402"/>
      <c r="AM135" s="402"/>
      <c r="AN135" s="402"/>
      <c r="AO135" s="402"/>
      <c r="AP135" s="402"/>
      <c r="AQ135" s="402"/>
      <c r="AR135" s="402"/>
      <c r="AS135" s="402"/>
      <c r="AT135" s="402"/>
      <c r="AU135" s="402"/>
      <c r="AV135" s="402"/>
      <c r="AW135" s="402"/>
      <c r="AX135" s="402"/>
      <c r="AY135" s="402"/>
      <c r="AZ135" s="402"/>
      <c r="BA135" s="402"/>
      <c r="BB135" s="402"/>
      <c r="BC135" s="402"/>
      <c r="BD135" s="402"/>
      <c r="BE135" s="402"/>
      <c r="BF135" s="402"/>
      <c r="BG135" s="402"/>
      <c r="BH135" s="402"/>
      <c r="BI135" s="402"/>
      <c r="BJ135" s="402"/>
      <c r="BK135" s="402"/>
      <c r="BL135" s="402"/>
      <c r="BM135" s="402"/>
      <c r="BN135" s="402"/>
      <c r="BO135" s="402"/>
      <c r="BP135" s="402"/>
      <c r="BQ135" s="402"/>
      <c r="BR135" s="402"/>
      <c r="BS135" s="402"/>
      <c r="BT135" s="402"/>
      <c r="BU135" s="402"/>
      <c r="BV135" s="402"/>
      <c r="BW135" s="402"/>
      <c r="BX135" s="402"/>
      <c r="BY135" s="402"/>
      <c r="BZ135" s="402"/>
      <c r="CA135" s="402"/>
      <c r="CB135" s="402"/>
      <c r="CC135" s="402"/>
      <c r="CD135" s="402"/>
      <c r="CE135" s="402"/>
      <c r="CF135" s="402"/>
      <c r="CG135" s="402"/>
      <c r="CH135" s="402"/>
      <c r="CI135" s="402"/>
      <c r="CJ135" s="402"/>
      <c r="CK135" s="402"/>
      <c r="CL135" s="402"/>
      <c r="CM135" s="402"/>
      <c r="CN135" s="402"/>
      <c r="CO135" s="402"/>
      <c r="CP135" s="402"/>
      <c r="CQ135" s="402"/>
      <c r="CR135" s="402"/>
      <c r="CS135" s="402"/>
      <c r="CT135" s="402"/>
    </row>
    <row r="136" spans="1:98" ht="16.05" customHeight="1" x14ac:dyDescent="0.3">
      <c r="A136" s="402"/>
      <c r="B136" s="402"/>
      <c r="C136" s="402"/>
      <c r="D136" s="402"/>
      <c r="E136" s="402"/>
      <c r="F136" s="402"/>
      <c r="G136" s="402"/>
      <c r="H136" s="402"/>
      <c r="I136" s="402"/>
      <c r="J136" s="402"/>
      <c r="K136" s="402"/>
      <c r="L136" s="402"/>
      <c r="M136" s="402"/>
      <c r="N136" s="402"/>
      <c r="O136" s="402"/>
      <c r="P136" s="402"/>
      <c r="Q136" s="402"/>
      <c r="R136" s="402"/>
      <c r="S136" s="402"/>
      <c r="T136" s="402"/>
      <c r="U136" s="402"/>
      <c r="V136" s="402"/>
      <c r="W136" s="402"/>
      <c r="X136" s="402"/>
      <c r="Y136" s="402"/>
      <c r="Z136" s="402"/>
      <c r="AA136" s="402"/>
      <c r="AB136" s="402"/>
      <c r="AC136" s="402"/>
      <c r="AD136" s="402"/>
      <c r="AE136" s="402"/>
      <c r="AF136" s="402"/>
      <c r="AG136" s="402"/>
      <c r="AH136" s="402"/>
      <c r="AI136" s="402"/>
      <c r="AJ136" s="402"/>
      <c r="AK136" s="402"/>
      <c r="AL136" s="402"/>
      <c r="AM136" s="402"/>
      <c r="AN136" s="402"/>
      <c r="AO136" s="402"/>
      <c r="AP136" s="402"/>
      <c r="AQ136" s="402"/>
      <c r="AR136" s="402"/>
      <c r="AS136" s="402"/>
      <c r="AT136" s="402"/>
      <c r="AU136" s="402"/>
      <c r="AV136" s="402"/>
      <c r="AW136" s="402"/>
      <c r="AX136" s="402"/>
      <c r="AY136" s="402"/>
      <c r="AZ136" s="402"/>
      <c r="BA136" s="402"/>
      <c r="BB136" s="402"/>
      <c r="BC136" s="402"/>
      <c r="BD136" s="402"/>
      <c r="BE136" s="402"/>
      <c r="BF136" s="402"/>
      <c r="BG136" s="402"/>
      <c r="BH136" s="402"/>
      <c r="BI136" s="402"/>
      <c r="BJ136" s="402"/>
      <c r="BK136" s="402"/>
      <c r="BL136" s="402"/>
      <c r="BM136" s="402"/>
      <c r="BN136" s="402"/>
      <c r="BO136" s="402"/>
      <c r="BP136" s="402"/>
      <c r="BQ136" s="402"/>
      <c r="BR136" s="402"/>
      <c r="BS136" s="402"/>
      <c r="BT136" s="402"/>
      <c r="BU136" s="402"/>
      <c r="BV136" s="402"/>
      <c r="BW136" s="402"/>
      <c r="BX136" s="402"/>
      <c r="BY136" s="402"/>
      <c r="BZ136" s="402"/>
      <c r="CA136" s="402"/>
      <c r="CB136" s="402"/>
      <c r="CC136" s="402"/>
      <c r="CD136" s="402"/>
      <c r="CE136" s="402"/>
      <c r="CF136" s="402"/>
      <c r="CG136" s="402"/>
      <c r="CH136" s="402"/>
      <c r="CI136" s="402"/>
      <c r="CJ136" s="402"/>
      <c r="CK136" s="402"/>
      <c r="CL136" s="402"/>
      <c r="CM136" s="402"/>
      <c r="CN136" s="402"/>
      <c r="CO136" s="402"/>
      <c r="CP136" s="402"/>
      <c r="CQ136" s="402"/>
      <c r="CR136" s="402"/>
      <c r="CS136" s="402"/>
      <c r="CT136" s="402"/>
    </row>
    <row r="137" spans="1:98" ht="16.05" customHeight="1" x14ac:dyDescent="0.3">
      <c r="A137" s="402"/>
      <c r="B137" s="402"/>
      <c r="C137" s="402"/>
      <c r="D137" s="402"/>
      <c r="E137" s="402"/>
      <c r="F137" s="402"/>
      <c r="G137" s="402"/>
      <c r="H137" s="402"/>
      <c r="I137" s="402"/>
      <c r="J137" s="402"/>
      <c r="K137" s="402"/>
      <c r="L137" s="402"/>
      <c r="M137" s="402"/>
      <c r="N137" s="402"/>
      <c r="O137" s="402"/>
      <c r="P137" s="402"/>
      <c r="Q137" s="402"/>
      <c r="R137" s="402"/>
      <c r="S137" s="402"/>
      <c r="T137" s="402"/>
      <c r="U137" s="402"/>
      <c r="V137" s="402"/>
      <c r="W137" s="402"/>
      <c r="X137" s="402"/>
      <c r="Y137" s="402"/>
      <c r="Z137" s="402"/>
      <c r="AA137" s="402"/>
      <c r="AB137" s="402"/>
      <c r="AC137" s="402"/>
      <c r="AD137" s="402"/>
      <c r="AE137" s="402"/>
      <c r="AF137" s="402"/>
      <c r="AG137" s="402"/>
      <c r="AH137" s="402"/>
      <c r="AI137" s="402"/>
      <c r="AJ137" s="402"/>
      <c r="AK137" s="402"/>
      <c r="AL137" s="402"/>
      <c r="AM137" s="402"/>
      <c r="AN137" s="402"/>
      <c r="AO137" s="402"/>
      <c r="AP137" s="402"/>
      <c r="AQ137" s="402"/>
      <c r="AR137" s="402"/>
      <c r="AS137" s="402"/>
      <c r="AT137" s="402"/>
      <c r="AU137" s="402"/>
      <c r="AV137" s="402"/>
      <c r="AW137" s="402"/>
      <c r="AX137" s="402"/>
      <c r="AY137" s="402"/>
      <c r="AZ137" s="402"/>
      <c r="BA137" s="402"/>
      <c r="BB137" s="402"/>
      <c r="BC137" s="402"/>
      <c r="BD137" s="402"/>
      <c r="BE137" s="402"/>
      <c r="BF137" s="402"/>
      <c r="BG137" s="402"/>
      <c r="BH137" s="402"/>
      <c r="BI137" s="402"/>
      <c r="BJ137" s="402"/>
      <c r="BK137" s="402"/>
      <c r="BL137" s="402"/>
      <c r="BM137" s="402"/>
      <c r="BN137" s="402"/>
      <c r="BO137" s="402"/>
      <c r="BP137" s="402"/>
      <c r="BQ137" s="402"/>
      <c r="BR137" s="402"/>
      <c r="BS137" s="402"/>
      <c r="BT137" s="402"/>
      <c r="BU137" s="402"/>
      <c r="BV137" s="402"/>
      <c r="BW137" s="402"/>
      <c r="BX137" s="402"/>
      <c r="BY137" s="402"/>
      <c r="BZ137" s="402"/>
      <c r="CA137" s="402"/>
      <c r="CB137" s="402"/>
      <c r="CC137" s="402"/>
      <c r="CD137" s="402"/>
      <c r="CE137" s="402"/>
      <c r="CF137" s="402"/>
      <c r="CG137" s="402"/>
      <c r="CH137" s="402"/>
      <c r="CI137" s="402"/>
      <c r="CJ137" s="402"/>
      <c r="CK137" s="402"/>
      <c r="CL137" s="402"/>
      <c r="CM137" s="402"/>
      <c r="CN137" s="402"/>
      <c r="CO137" s="402"/>
      <c r="CP137" s="402"/>
      <c r="CQ137" s="402"/>
      <c r="CR137" s="402"/>
      <c r="CS137" s="402"/>
      <c r="CT137" s="402"/>
    </row>
    <row r="138" spans="1:98" ht="16.05" customHeight="1" x14ac:dyDescent="0.3">
      <c r="A138" s="402"/>
      <c r="B138" s="402"/>
      <c r="C138" s="402"/>
      <c r="D138" s="402"/>
      <c r="E138" s="402"/>
      <c r="F138" s="402"/>
      <c r="G138" s="402"/>
      <c r="H138" s="402"/>
      <c r="I138" s="402"/>
      <c r="J138" s="402"/>
      <c r="K138" s="402"/>
      <c r="L138" s="402"/>
      <c r="M138" s="402"/>
      <c r="N138" s="402"/>
      <c r="O138" s="402"/>
      <c r="P138" s="402"/>
      <c r="Q138" s="402"/>
      <c r="R138" s="402"/>
      <c r="S138" s="402"/>
      <c r="T138" s="402"/>
      <c r="U138" s="402"/>
      <c r="V138" s="402"/>
      <c r="W138" s="402"/>
      <c r="X138" s="402"/>
      <c r="Y138" s="402"/>
      <c r="Z138" s="402"/>
      <c r="AA138" s="402"/>
      <c r="AB138" s="402"/>
      <c r="AC138" s="402"/>
      <c r="AD138" s="402"/>
      <c r="AE138" s="402"/>
      <c r="AF138" s="402"/>
      <c r="AG138" s="402"/>
      <c r="AH138" s="402"/>
      <c r="AI138" s="402"/>
      <c r="AJ138" s="402"/>
      <c r="AK138" s="402"/>
      <c r="AL138" s="402"/>
      <c r="AM138" s="402"/>
      <c r="AN138" s="402"/>
      <c r="AO138" s="402"/>
      <c r="AP138" s="402"/>
      <c r="AQ138" s="402"/>
      <c r="AR138" s="402"/>
      <c r="AS138" s="402"/>
      <c r="AT138" s="402"/>
      <c r="AU138" s="402"/>
      <c r="AV138" s="402"/>
      <c r="AW138" s="402"/>
      <c r="AX138" s="402"/>
      <c r="AY138" s="402"/>
      <c r="AZ138" s="402"/>
      <c r="BA138" s="402"/>
      <c r="BB138" s="402"/>
      <c r="BC138" s="402"/>
      <c r="BD138" s="402"/>
      <c r="BE138" s="402"/>
      <c r="BF138" s="402"/>
      <c r="BG138" s="402"/>
      <c r="BH138" s="402"/>
      <c r="BI138" s="402"/>
      <c r="BJ138" s="402"/>
      <c r="BK138" s="402"/>
      <c r="BL138" s="402"/>
      <c r="BM138" s="402"/>
      <c r="BN138" s="402"/>
      <c r="BO138" s="402"/>
      <c r="BP138" s="402"/>
      <c r="BQ138" s="402"/>
      <c r="BR138" s="402"/>
      <c r="BS138" s="402"/>
      <c r="BT138" s="402"/>
      <c r="BU138" s="402"/>
      <c r="BV138" s="402"/>
      <c r="BW138" s="402"/>
      <c r="BX138" s="402"/>
      <c r="BY138" s="402"/>
      <c r="BZ138" s="402"/>
      <c r="CA138" s="402"/>
      <c r="CB138" s="402"/>
      <c r="CC138" s="402"/>
      <c r="CD138" s="402"/>
      <c r="CE138" s="402"/>
      <c r="CF138" s="402"/>
      <c r="CG138" s="402"/>
      <c r="CH138" s="402"/>
      <c r="CI138" s="402"/>
      <c r="CJ138" s="402"/>
      <c r="CK138" s="402"/>
      <c r="CL138" s="402"/>
      <c r="CM138" s="402"/>
      <c r="CN138" s="402"/>
      <c r="CO138" s="402"/>
      <c r="CP138" s="402"/>
      <c r="CQ138" s="402"/>
      <c r="CR138" s="402"/>
      <c r="CS138" s="402"/>
      <c r="CT138" s="402"/>
    </row>
    <row r="139" spans="1:98" ht="16.05" customHeight="1" x14ac:dyDescent="0.3">
      <c r="A139" s="402"/>
      <c r="B139" s="402"/>
      <c r="C139" s="402"/>
      <c r="D139" s="402"/>
      <c r="E139" s="402"/>
      <c r="F139" s="402"/>
      <c r="G139" s="402"/>
      <c r="H139" s="402"/>
      <c r="I139" s="402"/>
      <c r="J139" s="402"/>
      <c r="K139" s="402"/>
      <c r="L139" s="402"/>
      <c r="M139" s="402"/>
      <c r="N139" s="402"/>
      <c r="O139" s="402"/>
      <c r="P139" s="402"/>
      <c r="Q139" s="402"/>
      <c r="R139" s="402"/>
      <c r="S139" s="402"/>
      <c r="T139" s="402"/>
      <c r="U139" s="402"/>
      <c r="V139" s="402"/>
      <c r="W139" s="402"/>
      <c r="X139" s="402"/>
      <c r="Y139" s="402"/>
      <c r="Z139" s="402"/>
      <c r="AA139" s="402"/>
      <c r="AB139" s="402"/>
      <c r="AC139" s="402"/>
      <c r="AD139" s="402"/>
      <c r="AE139" s="402"/>
      <c r="AF139" s="402"/>
      <c r="AG139" s="402"/>
      <c r="AH139" s="402"/>
      <c r="AI139" s="402"/>
      <c r="AJ139" s="402"/>
      <c r="AK139" s="402"/>
      <c r="AL139" s="402"/>
      <c r="AM139" s="402"/>
      <c r="AN139" s="402"/>
      <c r="AO139" s="402"/>
      <c r="AP139" s="402"/>
      <c r="AQ139" s="402"/>
      <c r="AR139" s="402"/>
      <c r="AS139" s="402"/>
      <c r="AT139" s="402"/>
      <c r="AU139" s="402"/>
      <c r="AV139" s="402"/>
      <c r="AW139" s="402"/>
      <c r="AX139" s="402"/>
      <c r="AY139" s="402"/>
      <c r="AZ139" s="402"/>
      <c r="BA139" s="402"/>
      <c r="BB139" s="402"/>
      <c r="BC139" s="402"/>
      <c r="BD139" s="402"/>
      <c r="BE139" s="402"/>
      <c r="BF139" s="402"/>
      <c r="BG139" s="402"/>
      <c r="BH139" s="402"/>
      <c r="BI139" s="402"/>
      <c r="BJ139" s="402"/>
      <c r="BK139" s="402"/>
      <c r="BL139" s="402"/>
      <c r="BM139" s="402"/>
      <c r="BN139" s="402"/>
      <c r="BO139" s="402"/>
      <c r="BP139" s="402"/>
      <c r="BQ139" s="402"/>
      <c r="BR139" s="402"/>
      <c r="BS139" s="402"/>
      <c r="BT139" s="402"/>
      <c r="BU139" s="402"/>
      <c r="BV139" s="402"/>
      <c r="BW139" s="402"/>
      <c r="BX139" s="402"/>
      <c r="BY139" s="402"/>
      <c r="BZ139" s="402"/>
      <c r="CA139" s="402"/>
      <c r="CB139" s="402"/>
      <c r="CC139" s="402"/>
      <c r="CD139" s="402"/>
      <c r="CE139" s="402"/>
      <c r="CF139" s="402"/>
      <c r="CG139" s="402"/>
      <c r="CH139" s="402"/>
      <c r="CI139" s="402"/>
      <c r="CJ139" s="402"/>
      <c r="CK139" s="402"/>
      <c r="CL139" s="402"/>
      <c r="CM139" s="402"/>
      <c r="CN139" s="402"/>
      <c r="CO139" s="402"/>
      <c r="CP139" s="402"/>
      <c r="CQ139" s="402"/>
      <c r="CR139" s="402"/>
      <c r="CS139" s="402"/>
      <c r="CT139" s="402"/>
    </row>
    <row r="140" spans="1:98" ht="16.05" customHeight="1" x14ac:dyDescent="0.3">
      <c r="A140" s="402"/>
      <c r="B140" s="402"/>
      <c r="C140" s="402"/>
      <c r="D140" s="402"/>
      <c r="E140" s="402"/>
      <c r="F140" s="402"/>
      <c r="G140" s="402"/>
      <c r="H140" s="402"/>
      <c r="I140" s="402"/>
      <c r="J140" s="402"/>
      <c r="K140" s="402"/>
      <c r="L140" s="402"/>
      <c r="M140" s="402"/>
      <c r="N140" s="402"/>
      <c r="O140" s="402"/>
      <c r="P140" s="402"/>
      <c r="Q140" s="402"/>
      <c r="R140" s="402"/>
      <c r="S140" s="402"/>
      <c r="T140" s="402"/>
      <c r="U140" s="402"/>
      <c r="V140" s="402"/>
      <c r="W140" s="402"/>
      <c r="X140" s="402"/>
      <c r="Y140" s="402"/>
      <c r="Z140" s="402"/>
      <c r="AA140" s="402"/>
      <c r="AB140" s="402"/>
      <c r="AC140" s="402"/>
      <c r="AD140" s="402"/>
      <c r="AE140" s="402"/>
      <c r="AF140" s="402"/>
      <c r="AG140" s="402"/>
      <c r="AH140" s="402"/>
      <c r="AI140" s="402"/>
      <c r="AJ140" s="402"/>
      <c r="AK140" s="402"/>
      <c r="AL140" s="402"/>
      <c r="AM140" s="402"/>
      <c r="AN140" s="402"/>
      <c r="AO140" s="402"/>
      <c r="AP140" s="402"/>
      <c r="AQ140" s="402"/>
      <c r="AR140" s="402"/>
      <c r="AS140" s="402"/>
      <c r="AT140" s="402"/>
      <c r="AU140" s="402"/>
      <c r="AV140" s="402"/>
      <c r="AW140" s="402"/>
      <c r="AX140" s="402"/>
      <c r="AY140" s="402"/>
      <c r="AZ140" s="402"/>
      <c r="BA140" s="402"/>
      <c r="BB140" s="402"/>
      <c r="BC140" s="402"/>
      <c r="BD140" s="402"/>
      <c r="BE140" s="402"/>
      <c r="BF140" s="402"/>
      <c r="BG140" s="402"/>
      <c r="BH140" s="402"/>
      <c r="BI140" s="402"/>
      <c r="BJ140" s="402"/>
      <c r="BK140" s="402"/>
      <c r="BL140" s="402"/>
      <c r="BM140" s="402"/>
      <c r="BN140" s="402"/>
      <c r="BO140" s="402"/>
      <c r="BP140" s="402"/>
      <c r="BQ140" s="402"/>
      <c r="BR140" s="402"/>
      <c r="BS140" s="402"/>
      <c r="BT140" s="402"/>
      <c r="BU140" s="402"/>
      <c r="BV140" s="402"/>
      <c r="BW140" s="402"/>
      <c r="BX140" s="402"/>
      <c r="BY140" s="402"/>
      <c r="BZ140" s="402"/>
      <c r="CA140" s="402"/>
      <c r="CB140" s="402"/>
      <c r="CC140" s="402"/>
      <c r="CD140" s="402"/>
      <c r="CE140" s="402"/>
      <c r="CF140" s="402"/>
      <c r="CG140" s="402"/>
      <c r="CH140" s="402"/>
      <c r="CI140" s="402"/>
      <c r="CJ140" s="402"/>
      <c r="CK140" s="402"/>
      <c r="CL140" s="402"/>
      <c r="CM140" s="402"/>
      <c r="CN140" s="402"/>
      <c r="CO140" s="402"/>
      <c r="CP140" s="402"/>
      <c r="CQ140" s="402"/>
      <c r="CR140" s="402"/>
      <c r="CS140" s="402"/>
      <c r="CT140" s="402"/>
    </row>
    <row r="141" spans="1:98" ht="16.05" customHeight="1" x14ac:dyDescent="0.3">
      <c r="A141" s="402"/>
      <c r="B141" s="402"/>
      <c r="C141" s="402"/>
      <c r="D141" s="402"/>
      <c r="E141" s="402"/>
      <c r="F141" s="402"/>
      <c r="G141" s="402"/>
      <c r="H141" s="402"/>
      <c r="I141" s="402"/>
      <c r="J141" s="402"/>
      <c r="K141" s="402"/>
      <c r="L141" s="402"/>
      <c r="M141" s="402"/>
      <c r="N141" s="402"/>
      <c r="O141" s="402"/>
      <c r="P141" s="402"/>
      <c r="Q141" s="402"/>
      <c r="R141" s="402"/>
      <c r="S141" s="402"/>
      <c r="T141" s="402"/>
      <c r="U141" s="402"/>
      <c r="V141" s="402"/>
      <c r="W141" s="402"/>
      <c r="X141" s="402"/>
      <c r="Y141" s="402"/>
      <c r="Z141" s="402"/>
      <c r="AA141" s="402"/>
      <c r="AB141" s="402"/>
      <c r="AC141" s="402"/>
      <c r="AD141" s="402"/>
      <c r="AE141" s="402"/>
      <c r="AF141" s="402"/>
      <c r="AG141" s="402"/>
      <c r="AH141" s="402"/>
      <c r="AI141" s="402"/>
      <c r="AJ141" s="402"/>
      <c r="AK141" s="402"/>
      <c r="AL141" s="402"/>
      <c r="AM141" s="402"/>
      <c r="AN141" s="402"/>
      <c r="AO141" s="402"/>
      <c r="AP141" s="402"/>
      <c r="AQ141" s="402"/>
      <c r="AR141" s="402"/>
      <c r="AS141" s="402"/>
      <c r="AT141" s="402"/>
      <c r="AU141" s="402"/>
      <c r="AV141" s="402"/>
      <c r="AW141" s="402"/>
      <c r="AX141" s="402"/>
      <c r="AY141" s="402"/>
      <c r="AZ141" s="402"/>
      <c r="BA141" s="402"/>
      <c r="BB141" s="402"/>
      <c r="BC141" s="402"/>
      <c r="BD141" s="402"/>
      <c r="BE141" s="402"/>
      <c r="BF141" s="402"/>
      <c r="BG141" s="402"/>
      <c r="BH141" s="402"/>
      <c r="BI141" s="402"/>
      <c r="BJ141" s="402"/>
      <c r="BK141" s="402"/>
      <c r="BL141" s="402"/>
      <c r="BM141" s="402"/>
      <c r="BN141" s="402"/>
      <c r="BO141" s="402"/>
      <c r="BP141" s="402"/>
      <c r="BQ141" s="402"/>
      <c r="BR141" s="402"/>
      <c r="BS141" s="402"/>
      <c r="BT141" s="402"/>
      <c r="BU141" s="402"/>
      <c r="BV141" s="402"/>
      <c r="BW141" s="402"/>
      <c r="BX141" s="402"/>
      <c r="BY141" s="402"/>
      <c r="BZ141" s="402"/>
      <c r="CA141" s="402"/>
      <c r="CB141" s="402"/>
      <c r="CC141" s="402"/>
      <c r="CD141" s="402"/>
      <c r="CE141" s="402"/>
      <c r="CF141" s="402"/>
      <c r="CG141" s="402"/>
      <c r="CH141" s="402"/>
      <c r="CI141" s="402"/>
      <c r="CJ141" s="402"/>
      <c r="CK141" s="402"/>
      <c r="CL141" s="402"/>
      <c r="CM141" s="402"/>
      <c r="CN141" s="402"/>
      <c r="CO141" s="402"/>
      <c r="CP141" s="402"/>
      <c r="CQ141" s="402"/>
      <c r="CR141" s="402"/>
      <c r="CS141" s="402"/>
      <c r="CT141" s="402"/>
    </row>
    <row r="142" spans="1:98" ht="16.05" customHeight="1" x14ac:dyDescent="0.3">
      <c r="A142" s="402"/>
      <c r="B142" s="402"/>
      <c r="C142" s="402"/>
      <c r="D142" s="402"/>
      <c r="E142" s="402"/>
      <c r="F142" s="402"/>
      <c r="G142" s="402"/>
      <c r="H142" s="402"/>
      <c r="I142" s="402"/>
      <c r="J142" s="402"/>
      <c r="K142" s="402"/>
      <c r="L142" s="402"/>
      <c r="M142" s="402"/>
      <c r="N142" s="402"/>
      <c r="O142" s="402"/>
      <c r="P142" s="402"/>
      <c r="Q142" s="402"/>
      <c r="R142" s="402"/>
      <c r="S142" s="402"/>
      <c r="T142" s="402"/>
      <c r="U142" s="402"/>
      <c r="V142" s="402"/>
      <c r="W142" s="402"/>
      <c r="X142" s="402"/>
      <c r="Y142" s="402"/>
      <c r="Z142" s="402"/>
      <c r="AA142" s="402"/>
      <c r="AB142" s="402"/>
      <c r="AC142" s="402"/>
      <c r="AD142" s="402"/>
      <c r="AE142" s="402"/>
      <c r="AF142" s="402"/>
      <c r="AG142" s="402"/>
      <c r="AH142" s="402"/>
      <c r="AI142" s="402"/>
      <c r="AJ142" s="402"/>
      <c r="AK142" s="402"/>
      <c r="AL142" s="402"/>
      <c r="AM142" s="402"/>
      <c r="AN142" s="402"/>
      <c r="AO142" s="402"/>
      <c r="AP142" s="402"/>
      <c r="AQ142" s="402"/>
      <c r="AR142" s="402"/>
      <c r="AS142" s="402"/>
      <c r="AT142" s="402"/>
      <c r="AU142" s="402"/>
      <c r="AV142" s="402"/>
      <c r="AW142" s="402"/>
      <c r="AX142" s="402"/>
      <c r="AY142" s="402"/>
      <c r="AZ142" s="402"/>
      <c r="BA142" s="402"/>
      <c r="BB142" s="402"/>
      <c r="BC142" s="402"/>
      <c r="BD142" s="402"/>
      <c r="BE142" s="402"/>
      <c r="BF142" s="402"/>
      <c r="BG142" s="402"/>
      <c r="BH142" s="402"/>
      <c r="BI142" s="402"/>
      <c r="BJ142" s="402"/>
      <c r="BK142" s="402"/>
      <c r="BL142" s="402"/>
      <c r="BM142" s="402"/>
      <c r="BN142" s="402"/>
      <c r="BO142" s="402"/>
      <c r="BP142" s="402"/>
      <c r="BQ142" s="402"/>
      <c r="BR142" s="402"/>
      <c r="BS142" s="402"/>
      <c r="BT142" s="402"/>
      <c r="BU142" s="402"/>
      <c r="BV142" s="402"/>
      <c r="BW142" s="402"/>
      <c r="BX142" s="402"/>
      <c r="BY142" s="402"/>
      <c r="BZ142" s="402"/>
      <c r="CA142" s="402"/>
      <c r="CB142" s="402"/>
      <c r="CC142" s="402"/>
      <c r="CD142" s="402"/>
      <c r="CE142" s="402"/>
      <c r="CF142" s="402"/>
      <c r="CG142" s="402"/>
      <c r="CH142" s="402"/>
      <c r="CI142" s="402"/>
      <c r="CJ142" s="402"/>
      <c r="CK142" s="402"/>
      <c r="CL142" s="402"/>
      <c r="CM142" s="402"/>
      <c r="CN142" s="402"/>
      <c r="CO142" s="402"/>
      <c r="CP142" s="402"/>
      <c r="CQ142" s="402"/>
      <c r="CR142" s="402"/>
      <c r="CS142" s="402"/>
      <c r="CT142" s="402"/>
    </row>
    <row r="143" spans="1:98" ht="16.05" customHeight="1" x14ac:dyDescent="0.3">
      <c r="A143" s="402"/>
      <c r="B143" s="402"/>
      <c r="C143" s="402"/>
      <c r="D143" s="402"/>
      <c r="E143" s="402"/>
      <c r="F143" s="402"/>
      <c r="G143" s="402"/>
      <c r="H143" s="402"/>
      <c r="I143" s="402"/>
      <c r="J143" s="402"/>
      <c r="K143" s="402"/>
      <c r="L143" s="402"/>
      <c r="M143" s="402"/>
      <c r="N143" s="402"/>
      <c r="O143" s="402"/>
      <c r="P143" s="402"/>
      <c r="Q143" s="402"/>
      <c r="R143" s="402"/>
      <c r="S143" s="402"/>
      <c r="T143" s="402"/>
      <c r="U143" s="402"/>
      <c r="V143" s="402"/>
      <c r="W143" s="402"/>
      <c r="X143" s="402"/>
      <c r="Y143" s="402"/>
      <c r="Z143" s="402"/>
      <c r="AA143" s="402"/>
      <c r="AB143" s="402"/>
      <c r="AC143" s="402"/>
      <c r="AD143" s="402"/>
      <c r="AE143" s="402"/>
      <c r="AF143" s="402"/>
      <c r="AG143" s="402"/>
      <c r="AH143" s="402"/>
      <c r="AI143" s="402"/>
      <c r="AJ143" s="402"/>
      <c r="AK143" s="402"/>
      <c r="AL143" s="402"/>
      <c r="AM143" s="402"/>
      <c r="AN143" s="402"/>
      <c r="AO143" s="402"/>
      <c r="AP143" s="402"/>
      <c r="AQ143" s="402"/>
      <c r="AR143" s="402"/>
      <c r="AS143" s="402"/>
      <c r="AT143" s="402"/>
      <c r="AU143" s="402"/>
      <c r="AV143" s="402"/>
      <c r="AW143" s="402"/>
      <c r="AX143" s="402"/>
      <c r="AY143" s="402"/>
      <c r="AZ143" s="402"/>
      <c r="BA143" s="402"/>
      <c r="BB143" s="402"/>
      <c r="BC143" s="402"/>
      <c r="BD143" s="402"/>
      <c r="BE143" s="402"/>
      <c r="BF143" s="402"/>
      <c r="BG143" s="402"/>
      <c r="BH143" s="402"/>
      <c r="BI143" s="402"/>
      <c r="BJ143" s="402"/>
      <c r="BK143" s="402"/>
      <c r="BL143" s="402"/>
      <c r="BM143" s="402"/>
      <c r="BN143" s="402"/>
      <c r="BO143" s="402"/>
      <c r="BP143" s="402"/>
      <c r="BQ143" s="402"/>
      <c r="BR143" s="402"/>
      <c r="BS143" s="402"/>
      <c r="BT143" s="402"/>
      <c r="BU143" s="402"/>
      <c r="BV143" s="402"/>
      <c r="BW143" s="402"/>
      <c r="BX143" s="402"/>
      <c r="BY143" s="402"/>
      <c r="BZ143" s="402"/>
      <c r="CA143" s="402"/>
      <c r="CB143" s="402"/>
      <c r="CC143" s="402"/>
      <c r="CD143" s="402"/>
      <c r="CE143" s="402"/>
      <c r="CF143" s="402"/>
      <c r="CG143" s="402"/>
      <c r="CH143" s="402"/>
      <c r="CI143" s="402"/>
      <c r="CJ143" s="402"/>
      <c r="CK143" s="402"/>
      <c r="CL143" s="402"/>
      <c r="CM143" s="402"/>
      <c r="CN143" s="402"/>
      <c r="CO143" s="402"/>
      <c r="CP143" s="402"/>
      <c r="CQ143" s="402"/>
      <c r="CR143" s="402"/>
      <c r="CS143" s="402"/>
      <c r="CT143" s="402"/>
    </row>
    <row r="144" spans="1:98" ht="16.05" customHeight="1" x14ac:dyDescent="0.3">
      <c r="A144" s="402"/>
      <c r="B144" s="402"/>
      <c r="C144" s="402"/>
      <c r="D144" s="402"/>
      <c r="E144" s="402"/>
      <c r="F144" s="402"/>
      <c r="G144" s="402"/>
      <c r="H144" s="402"/>
      <c r="I144" s="402"/>
      <c r="J144" s="402"/>
      <c r="K144" s="402"/>
      <c r="L144" s="402"/>
      <c r="M144" s="402"/>
      <c r="N144" s="402"/>
      <c r="O144" s="402"/>
      <c r="P144" s="402"/>
      <c r="Q144" s="402"/>
      <c r="R144" s="402"/>
      <c r="S144" s="402"/>
      <c r="T144" s="402"/>
      <c r="U144" s="402"/>
      <c r="V144" s="402"/>
      <c r="W144" s="402"/>
      <c r="X144" s="402"/>
      <c r="Y144" s="402"/>
      <c r="Z144" s="402"/>
      <c r="AA144" s="402"/>
      <c r="AB144" s="402"/>
      <c r="AC144" s="402"/>
      <c r="AD144" s="402"/>
      <c r="AE144" s="402"/>
      <c r="AF144" s="402"/>
      <c r="AG144" s="402"/>
      <c r="AH144" s="402"/>
      <c r="AI144" s="402"/>
      <c r="AJ144" s="402"/>
      <c r="AK144" s="402"/>
      <c r="AL144" s="402"/>
      <c r="AM144" s="402"/>
      <c r="AN144" s="402"/>
      <c r="AO144" s="402"/>
      <c r="AP144" s="402"/>
      <c r="AQ144" s="402"/>
      <c r="AR144" s="402"/>
      <c r="AS144" s="402"/>
      <c r="AT144" s="402"/>
      <c r="AU144" s="402"/>
      <c r="AV144" s="402"/>
      <c r="AW144" s="402"/>
      <c r="AX144" s="402"/>
      <c r="AY144" s="402"/>
      <c r="AZ144" s="402"/>
      <c r="BA144" s="402"/>
      <c r="BB144" s="402"/>
      <c r="BC144" s="402"/>
      <c r="BD144" s="402"/>
      <c r="BE144" s="402"/>
      <c r="BF144" s="402"/>
      <c r="BG144" s="402"/>
      <c r="BH144" s="402"/>
      <c r="BI144" s="402"/>
      <c r="BJ144" s="402"/>
      <c r="BK144" s="402"/>
      <c r="BL144" s="402"/>
      <c r="BM144" s="402"/>
      <c r="BN144" s="402"/>
      <c r="BO144" s="402"/>
      <c r="BP144" s="402"/>
      <c r="BQ144" s="402"/>
      <c r="BR144" s="402"/>
      <c r="BS144" s="402"/>
      <c r="BT144" s="402"/>
      <c r="BU144" s="402"/>
      <c r="BV144" s="402"/>
      <c r="BW144" s="402"/>
      <c r="BX144" s="402"/>
      <c r="BY144" s="402"/>
      <c r="BZ144" s="402"/>
      <c r="CA144" s="402"/>
      <c r="CB144" s="402"/>
      <c r="CC144" s="402"/>
      <c r="CD144" s="402"/>
      <c r="CE144" s="402"/>
      <c r="CF144" s="402"/>
      <c r="CG144" s="402"/>
      <c r="CH144" s="402"/>
      <c r="CI144" s="402"/>
      <c r="CJ144" s="402"/>
      <c r="CK144" s="402"/>
      <c r="CL144" s="402"/>
      <c r="CM144" s="402"/>
      <c r="CN144" s="402"/>
      <c r="CO144" s="402"/>
      <c r="CP144" s="402"/>
      <c r="CQ144" s="402"/>
      <c r="CR144" s="402"/>
      <c r="CS144" s="402"/>
      <c r="CT144" s="402"/>
    </row>
    <row r="145" spans="1:98" ht="16.05" customHeight="1" x14ac:dyDescent="0.3">
      <c r="A145" s="402"/>
      <c r="B145" s="402"/>
      <c r="C145" s="402"/>
      <c r="D145" s="402"/>
      <c r="E145" s="402"/>
      <c r="F145" s="402"/>
      <c r="G145" s="402"/>
      <c r="H145" s="402"/>
      <c r="I145" s="402"/>
      <c r="J145" s="402"/>
      <c r="K145" s="402"/>
      <c r="L145" s="402"/>
      <c r="M145" s="402"/>
      <c r="N145" s="402"/>
      <c r="O145" s="402"/>
      <c r="P145" s="402"/>
      <c r="Q145" s="402"/>
      <c r="R145" s="402"/>
      <c r="S145" s="402"/>
      <c r="T145" s="402"/>
      <c r="U145" s="402"/>
      <c r="V145" s="402"/>
      <c r="W145" s="402"/>
      <c r="X145" s="402"/>
      <c r="Y145" s="402"/>
      <c r="Z145" s="402"/>
      <c r="AA145" s="402"/>
      <c r="AB145" s="402"/>
      <c r="AC145" s="402"/>
      <c r="AD145" s="402"/>
      <c r="AE145" s="402"/>
      <c r="AF145" s="402"/>
      <c r="AG145" s="402"/>
      <c r="AH145" s="402"/>
      <c r="AI145" s="402"/>
      <c r="AJ145" s="402"/>
      <c r="AK145" s="402"/>
      <c r="AL145" s="402"/>
      <c r="AM145" s="402"/>
      <c r="AN145" s="402"/>
      <c r="AO145" s="402"/>
      <c r="AP145" s="402"/>
      <c r="AQ145" s="402"/>
      <c r="AR145" s="402"/>
      <c r="AS145" s="402"/>
      <c r="AT145" s="402"/>
      <c r="AU145" s="402"/>
      <c r="AV145" s="402"/>
      <c r="AW145" s="402"/>
      <c r="AX145" s="402"/>
      <c r="AY145" s="402"/>
      <c r="AZ145" s="402"/>
      <c r="BA145" s="402"/>
      <c r="BB145" s="402"/>
      <c r="BC145" s="402"/>
      <c r="BD145" s="402"/>
      <c r="BE145" s="402"/>
      <c r="BF145" s="402"/>
      <c r="BG145" s="402"/>
      <c r="BH145" s="402"/>
      <c r="BI145" s="402"/>
      <c r="BJ145" s="402"/>
      <c r="BK145" s="402"/>
      <c r="BL145" s="402"/>
      <c r="BM145" s="402"/>
      <c r="BN145" s="402"/>
      <c r="BO145" s="402"/>
      <c r="BP145" s="402"/>
      <c r="BQ145" s="402"/>
      <c r="BR145" s="402"/>
      <c r="BS145" s="402"/>
      <c r="BT145" s="402"/>
      <c r="BU145" s="402"/>
      <c r="BV145" s="402"/>
      <c r="BW145" s="402"/>
      <c r="BX145" s="402"/>
      <c r="BY145" s="402"/>
      <c r="BZ145" s="402"/>
      <c r="CA145" s="402"/>
      <c r="CB145" s="402"/>
      <c r="CC145" s="402"/>
      <c r="CD145" s="402"/>
      <c r="CE145" s="402"/>
      <c r="CF145" s="402"/>
      <c r="CG145" s="402"/>
      <c r="CH145" s="402"/>
      <c r="CI145" s="402"/>
      <c r="CJ145" s="402"/>
      <c r="CK145" s="402"/>
      <c r="CL145" s="402"/>
      <c r="CM145" s="402"/>
      <c r="CN145" s="402"/>
      <c r="CO145" s="402"/>
      <c r="CP145" s="402"/>
      <c r="CQ145" s="402"/>
      <c r="CR145" s="402"/>
      <c r="CS145" s="402"/>
      <c r="CT145" s="402"/>
    </row>
    <row r="146" spans="1:98" ht="16.05" customHeight="1" x14ac:dyDescent="0.3">
      <c r="A146" s="402"/>
      <c r="B146" s="402"/>
      <c r="C146" s="402"/>
      <c r="D146" s="402"/>
      <c r="E146" s="402"/>
      <c r="F146" s="402"/>
      <c r="G146" s="402"/>
      <c r="H146" s="402"/>
      <c r="I146" s="402"/>
      <c r="J146" s="402"/>
      <c r="K146" s="402"/>
      <c r="L146" s="402"/>
      <c r="M146" s="402"/>
      <c r="N146" s="402"/>
      <c r="O146" s="402"/>
      <c r="P146" s="402"/>
      <c r="Q146" s="402"/>
      <c r="R146" s="402"/>
      <c r="S146" s="402"/>
      <c r="T146" s="402"/>
      <c r="U146" s="402"/>
      <c r="V146" s="402"/>
      <c r="W146" s="402"/>
      <c r="X146" s="402"/>
      <c r="Y146" s="402"/>
      <c r="Z146" s="402"/>
      <c r="AA146" s="402"/>
      <c r="AB146" s="402"/>
      <c r="AC146" s="402"/>
      <c r="AD146" s="402"/>
      <c r="AE146" s="402"/>
      <c r="AF146" s="402"/>
      <c r="AG146" s="402"/>
      <c r="AH146" s="402"/>
      <c r="AI146" s="402"/>
      <c r="AJ146" s="402"/>
      <c r="AK146" s="402"/>
      <c r="AL146" s="402"/>
      <c r="AM146" s="402"/>
      <c r="AN146" s="402"/>
      <c r="AO146" s="402"/>
      <c r="AP146" s="402"/>
      <c r="AQ146" s="402"/>
      <c r="AR146" s="402"/>
      <c r="AS146" s="402"/>
      <c r="AT146" s="402"/>
      <c r="AU146" s="402"/>
      <c r="AV146" s="402"/>
      <c r="AW146" s="402"/>
      <c r="AX146" s="402"/>
      <c r="AY146" s="402"/>
      <c r="AZ146" s="402"/>
      <c r="BA146" s="402"/>
      <c r="BB146" s="402"/>
      <c r="BC146" s="402"/>
      <c r="BD146" s="402"/>
      <c r="BE146" s="402"/>
      <c r="BF146" s="402"/>
      <c r="BG146" s="402"/>
      <c r="BH146" s="402"/>
      <c r="BI146" s="402"/>
      <c r="BJ146" s="402"/>
      <c r="BK146" s="402"/>
      <c r="BL146" s="402"/>
      <c r="BM146" s="402"/>
      <c r="BN146" s="402"/>
      <c r="BO146" s="402"/>
      <c r="BP146" s="402"/>
      <c r="BQ146" s="402"/>
      <c r="BR146" s="402"/>
      <c r="BS146" s="402"/>
      <c r="BT146" s="402"/>
      <c r="BU146" s="402"/>
      <c r="BV146" s="402"/>
      <c r="BW146" s="402"/>
      <c r="BX146" s="402"/>
      <c r="BY146" s="402"/>
      <c r="BZ146" s="402"/>
      <c r="CA146" s="402"/>
      <c r="CB146" s="402"/>
      <c r="CC146" s="402"/>
      <c r="CD146" s="402"/>
      <c r="CE146" s="402"/>
      <c r="CF146" s="402"/>
      <c r="CG146" s="402"/>
      <c r="CH146" s="402"/>
      <c r="CI146" s="402"/>
      <c r="CJ146" s="402"/>
      <c r="CK146" s="402"/>
      <c r="CL146" s="402"/>
      <c r="CM146" s="402"/>
      <c r="CN146" s="402"/>
      <c r="CO146" s="402"/>
      <c r="CP146" s="402"/>
      <c r="CQ146" s="402"/>
      <c r="CR146" s="402"/>
      <c r="CS146" s="402"/>
      <c r="CT146" s="402"/>
    </row>
    <row r="147" spans="1:98" ht="16.05" customHeight="1" x14ac:dyDescent="0.3">
      <c r="A147" s="402"/>
      <c r="B147" s="402"/>
      <c r="C147" s="402"/>
      <c r="D147" s="402"/>
      <c r="E147" s="402"/>
      <c r="F147" s="402"/>
      <c r="G147" s="402"/>
      <c r="H147" s="402"/>
      <c r="I147" s="402"/>
      <c r="J147" s="402"/>
      <c r="K147" s="402"/>
      <c r="L147" s="402"/>
      <c r="M147" s="402"/>
      <c r="N147" s="402"/>
      <c r="O147" s="402"/>
      <c r="P147" s="402"/>
      <c r="Q147" s="402"/>
      <c r="R147" s="402"/>
      <c r="S147" s="402"/>
      <c r="T147" s="402"/>
      <c r="U147" s="402"/>
      <c r="V147" s="402"/>
      <c r="W147" s="402"/>
      <c r="X147" s="402"/>
      <c r="Y147" s="402"/>
      <c r="Z147" s="402"/>
      <c r="AA147" s="402"/>
      <c r="AB147" s="402"/>
      <c r="AC147" s="402"/>
      <c r="AD147" s="402"/>
      <c r="AE147" s="402"/>
      <c r="AF147" s="402"/>
      <c r="AG147" s="402"/>
      <c r="AH147" s="402"/>
      <c r="AI147" s="402"/>
      <c r="AJ147" s="402"/>
      <c r="AK147" s="402"/>
      <c r="AL147" s="402"/>
      <c r="AM147" s="402"/>
      <c r="AN147" s="402"/>
      <c r="AO147" s="402"/>
      <c r="AP147" s="402"/>
      <c r="AQ147" s="402"/>
      <c r="AR147" s="402"/>
      <c r="AS147" s="402"/>
      <c r="AT147" s="402"/>
      <c r="AU147" s="402"/>
      <c r="AV147" s="402"/>
      <c r="AW147" s="402"/>
      <c r="AX147" s="402"/>
      <c r="AY147" s="402"/>
      <c r="AZ147" s="402"/>
      <c r="BA147" s="402"/>
      <c r="BB147" s="402"/>
      <c r="BC147" s="402"/>
      <c r="BD147" s="402"/>
      <c r="BE147" s="402"/>
      <c r="BF147" s="402"/>
      <c r="BG147" s="402"/>
      <c r="BH147" s="402"/>
      <c r="BI147" s="402"/>
      <c r="BJ147" s="402"/>
      <c r="BK147" s="402"/>
      <c r="BL147" s="402"/>
      <c r="BM147" s="402"/>
      <c r="BN147" s="402"/>
      <c r="BO147" s="402"/>
      <c r="BP147" s="402"/>
      <c r="BQ147" s="402"/>
      <c r="BR147" s="402"/>
      <c r="BS147" s="402"/>
      <c r="BT147" s="402"/>
      <c r="BU147" s="402"/>
      <c r="BV147" s="402"/>
      <c r="BW147" s="402"/>
      <c r="BX147" s="402"/>
      <c r="BY147" s="402"/>
      <c r="BZ147" s="402"/>
      <c r="CA147" s="402"/>
      <c r="CB147" s="402"/>
      <c r="CC147" s="402"/>
      <c r="CD147" s="402"/>
      <c r="CE147" s="402"/>
      <c r="CF147" s="402"/>
      <c r="CG147" s="402"/>
      <c r="CH147" s="402"/>
      <c r="CI147" s="402"/>
      <c r="CJ147" s="402"/>
      <c r="CK147" s="402"/>
      <c r="CL147" s="402"/>
      <c r="CM147" s="402"/>
      <c r="CN147" s="402"/>
      <c r="CO147" s="402"/>
      <c r="CP147" s="402"/>
      <c r="CQ147" s="402"/>
      <c r="CR147" s="402"/>
      <c r="CS147" s="402"/>
      <c r="CT147" s="402"/>
    </row>
    <row r="148" spans="1:98" ht="16.05" customHeight="1" x14ac:dyDescent="0.3">
      <c r="A148" s="402"/>
      <c r="B148" s="402"/>
      <c r="C148" s="402"/>
      <c r="D148" s="402"/>
      <c r="E148" s="402"/>
      <c r="F148" s="402"/>
      <c r="G148" s="402"/>
      <c r="H148" s="402"/>
      <c r="I148" s="402"/>
      <c r="J148" s="402"/>
      <c r="K148" s="402"/>
      <c r="L148" s="402"/>
      <c r="M148" s="402"/>
      <c r="N148" s="402"/>
      <c r="O148" s="402"/>
      <c r="P148" s="402"/>
      <c r="Q148" s="402"/>
      <c r="R148" s="402"/>
      <c r="S148" s="402"/>
      <c r="T148" s="402"/>
      <c r="U148" s="402"/>
      <c r="V148" s="402"/>
      <c r="W148" s="402"/>
      <c r="X148" s="402"/>
      <c r="Y148" s="402"/>
      <c r="Z148" s="402"/>
      <c r="AA148" s="402"/>
      <c r="AB148" s="402"/>
      <c r="AC148" s="402"/>
      <c r="AD148" s="402"/>
      <c r="AE148" s="402"/>
      <c r="AF148" s="402"/>
      <c r="AG148" s="402"/>
      <c r="AH148" s="402"/>
      <c r="AI148" s="402"/>
      <c r="AJ148" s="402"/>
      <c r="AK148" s="402"/>
      <c r="AL148" s="402"/>
      <c r="AM148" s="402"/>
      <c r="AN148" s="402"/>
      <c r="AO148" s="402"/>
      <c r="AP148" s="402"/>
      <c r="AQ148" s="402"/>
      <c r="AR148" s="402"/>
      <c r="AS148" s="402"/>
      <c r="AT148" s="402"/>
      <c r="AU148" s="402"/>
      <c r="AV148" s="402"/>
      <c r="AW148" s="402"/>
      <c r="AX148" s="402"/>
      <c r="AY148" s="402"/>
      <c r="AZ148" s="402"/>
      <c r="BA148" s="402"/>
      <c r="BB148" s="402"/>
      <c r="BC148" s="402"/>
      <c r="BD148" s="402"/>
      <c r="BE148" s="402"/>
      <c r="BF148" s="402"/>
      <c r="BG148" s="402"/>
      <c r="BH148" s="402"/>
      <c r="BI148" s="402"/>
      <c r="BJ148" s="402"/>
      <c r="BK148" s="402"/>
      <c r="BL148" s="402"/>
      <c r="BM148" s="402"/>
      <c r="BN148" s="402"/>
      <c r="BO148" s="402"/>
      <c r="BP148" s="402"/>
      <c r="BQ148" s="402"/>
      <c r="BR148" s="402"/>
      <c r="BS148" s="402"/>
      <c r="BT148" s="402"/>
      <c r="BU148" s="402"/>
      <c r="BV148" s="402"/>
      <c r="BW148" s="402"/>
      <c r="BX148" s="402"/>
      <c r="BY148" s="402"/>
      <c r="BZ148" s="402"/>
      <c r="CA148" s="402"/>
      <c r="CB148" s="402"/>
      <c r="CC148" s="402"/>
      <c r="CD148" s="402"/>
      <c r="CE148" s="402"/>
      <c r="CF148" s="402"/>
      <c r="CG148" s="402"/>
      <c r="CH148" s="402"/>
      <c r="CI148" s="402"/>
      <c r="CJ148" s="402"/>
      <c r="CK148" s="402"/>
      <c r="CL148" s="402"/>
      <c r="CM148" s="402"/>
      <c r="CN148" s="402"/>
      <c r="CO148" s="402"/>
      <c r="CP148" s="402"/>
      <c r="CQ148" s="402"/>
      <c r="CR148" s="402"/>
      <c r="CS148" s="402"/>
      <c r="CT148" s="402"/>
    </row>
    <row r="149" spans="1:98" ht="16.05" customHeight="1" x14ac:dyDescent="0.3">
      <c r="A149" s="402"/>
      <c r="B149" s="402"/>
      <c r="C149" s="402"/>
      <c r="D149" s="402"/>
      <c r="E149" s="402"/>
      <c r="F149" s="402"/>
      <c r="G149" s="402"/>
      <c r="H149" s="402"/>
      <c r="I149" s="402"/>
      <c r="J149" s="402"/>
      <c r="K149" s="402"/>
      <c r="L149" s="402"/>
      <c r="M149" s="402"/>
      <c r="N149" s="402"/>
      <c r="O149" s="402"/>
      <c r="P149" s="402"/>
      <c r="Q149" s="402"/>
      <c r="R149" s="402"/>
      <c r="S149" s="402"/>
      <c r="T149" s="402"/>
      <c r="U149" s="402"/>
      <c r="V149" s="402"/>
      <c r="W149" s="402"/>
      <c r="X149" s="402"/>
      <c r="Y149" s="402"/>
      <c r="Z149" s="402"/>
      <c r="AA149" s="402"/>
      <c r="AB149" s="402"/>
      <c r="AC149" s="402"/>
      <c r="AD149" s="402"/>
      <c r="AE149" s="402"/>
      <c r="AF149" s="402"/>
      <c r="AG149" s="402"/>
      <c r="AH149" s="402"/>
      <c r="AI149" s="402"/>
      <c r="AJ149" s="402"/>
      <c r="AK149" s="402"/>
      <c r="AL149" s="402"/>
      <c r="AM149" s="402"/>
      <c r="AN149" s="402"/>
      <c r="AO149" s="402"/>
      <c r="AP149" s="402"/>
      <c r="AQ149" s="402"/>
      <c r="AR149" s="402"/>
      <c r="AS149" s="402"/>
      <c r="AT149" s="402"/>
      <c r="AU149" s="402"/>
      <c r="AV149" s="402"/>
      <c r="AW149" s="402"/>
      <c r="AX149" s="402"/>
      <c r="AY149" s="402"/>
      <c r="AZ149" s="402"/>
      <c r="BA149" s="402"/>
      <c r="BB149" s="402"/>
      <c r="BC149" s="402"/>
      <c r="BD149" s="402"/>
      <c r="BE149" s="402"/>
      <c r="BF149" s="402"/>
      <c r="BG149" s="402"/>
      <c r="BH149" s="402"/>
      <c r="BI149" s="402"/>
      <c r="BJ149" s="402"/>
      <c r="BK149" s="402"/>
      <c r="BL149" s="402"/>
      <c r="BM149" s="402"/>
      <c r="BN149" s="402"/>
      <c r="BO149" s="402"/>
      <c r="BP149" s="402"/>
      <c r="BQ149" s="402"/>
      <c r="BR149" s="402"/>
      <c r="BS149" s="402"/>
      <c r="BT149" s="402"/>
      <c r="BU149" s="402"/>
      <c r="BV149" s="402"/>
      <c r="BW149" s="402"/>
      <c r="BX149" s="402"/>
      <c r="BY149" s="402"/>
      <c r="BZ149" s="402"/>
      <c r="CA149" s="402"/>
      <c r="CB149" s="402"/>
      <c r="CC149" s="402"/>
      <c r="CD149" s="402"/>
      <c r="CE149" s="402"/>
      <c r="CF149" s="402"/>
      <c r="CG149" s="402"/>
      <c r="CH149" s="402"/>
      <c r="CI149" s="402"/>
      <c r="CJ149" s="402"/>
      <c r="CK149" s="402"/>
      <c r="CL149" s="402"/>
      <c r="CM149" s="402"/>
      <c r="CN149" s="402"/>
      <c r="CO149" s="402"/>
      <c r="CP149" s="402"/>
      <c r="CQ149" s="402"/>
      <c r="CR149" s="402"/>
      <c r="CS149" s="402"/>
      <c r="CT149" s="402"/>
    </row>
    <row r="150" spans="1:98" ht="16.05" customHeight="1" x14ac:dyDescent="0.3">
      <c r="A150" s="402"/>
      <c r="B150" s="402"/>
      <c r="C150" s="402"/>
      <c r="D150" s="402"/>
      <c r="E150" s="402"/>
      <c r="F150" s="402"/>
      <c r="G150" s="402"/>
      <c r="H150" s="402"/>
      <c r="I150" s="402"/>
      <c r="J150" s="402"/>
      <c r="K150" s="402"/>
      <c r="L150" s="402"/>
      <c r="M150" s="402"/>
      <c r="N150" s="402"/>
      <c r="O150" s="402"/>
      <c r="P150" s="402"/>
      <c r="Q150" s="402"/>
      <c r="R150" s="402"/>
      <c r="S150" s="402"/>
      <c r="T150" s="402"/>
      <c r="U150" s="402"/>
      <c r="V150" s="402"/>
      <c r="W150" s="402"/>
      <c r="X150" s="402"/>
      <c r="Y150" s="402"/>
      <c r="Z150" s="402"/>
      <c r="AA150" s="402"/>
      <c r="AB150" s="402"/>
      <c r="AC150" s="402"/>
      <c r="AD150" s="402"/>
      <c r="AE150" s="402"/>
      <c r="AF150" s="402"/>
      <c r="AG150" s="402"/>
      <c r="AH150" s="402"/>
      <c r="AI150" s="402"/>
      <c r="AJ150" s="402"/>
      <c r="AK150" s="402"/>
      <c r="AL150" s="402"/>
      <c r="AM150" s="402"/>
      <c r="AN150" s="402"/>
      <c r="AO150" s="402"/>
      <c r="AP150" s="402"/>
      <c r="AQ150" s="402"/>
      <c r="AR150" s="402"/>
      <c r="AS150" s="402"/>
      <c r="AT150" s="402"/>
      <c r="AU150" s="402"/>
      <c r="AV150" s="402"/>
      <c r="AW150" s="402"/>
      <c r="AX150" s="402"/>
      <c r="AY150" s="402"/>
      <c r="AZ150" s="402"/>
      <c r="BA150" s="402"/>
      <c r="BB150" s="402"/>
      <c r="BC150" s="402"/>
      <c r="BD150" s="402"/>
      <c r="BE150" s="402"/>
      <c r="BF150" s="402"/>
      <c r="BG150" s="402"/>
      <c r="BH150" s="402"/>
      <c r="BI150" s="402"/>
      <c r="BJ150" s="402"/>
      <c r="BK150" s="402"/>
      <c r="BL150" s="402"/>
      <c r="BM150" s="402"/>
      <c r="BN150" s="402"/>
      <c r="BO150" s="402"/>
      <c r="BP150" s="402"/>
      <c r="BQ150" s="402"/>
      <c r="BR150" s="402"/>
      <c r="BS150" s="402"/>
      <c r="BT150" s="402"/>
      <c r="BU150" s="402"/>
      <c r="BV150" s="402"/>
      <c r="BW150" s="402"/>
      <c r="BX150" s="402"/>
      <c r="BY150" s="402"/>
      <c r="BZ150" s="402"/>
      <c r="CA150" s="402"/>
      <c r="CB150" s="402"/>
      <c r="CC150" s="402"/>
      <c r="CD150" s="402"/>
      <c r="CE150" s="402"/>
      <c r="CF150" s="402"/>
      <c r="CG150" s="402"/>
      <c r="CH150" s="402"/>
      <c r="CI150" s="402"/>
      <c r="CJ150" s="402"/>
      <c r="CK150" s="402"/>
      <c r="CL150" s="402"/>
      <c r="CM150" s="402"/>
      <c r="CN150" s="402"/>
      <c r="CO150" s="402"/>
      <c r="CP150" s="402"/>
      <c r="CQ150" s="402"/>
      <c r="CR150" s="402"/>
      <c r="CS150" s="402"/>
      <c r="CT150" s="402"/>
    </row>
    <row r="151" spans="1:98" ht="16.05" customHeight="1" x14ac:dyDescent="0.3">
      <c r="A151" s="402"/>
      <c r="B151" s="402"/>
      <c r="C151" s="402"/>
      <c r="D151" s="402"/>
      <c r="E151" s="402"/>
      <c r="F151" s="402"/>
      <c r="G151" s="402"/>
      <c r="H151" s="402"/>
      <c r="I151" s="402"/>
      <c r="J151" s="402"/>
      <c r="K151" s="402"/>
      <c r="L151" s="402"/>
      <c r="M151" s="402"/>
      <c r="N151" s="402"/>
      <c r="O151" s="402"/>
      <c r="P151" s="402"/>
      <c r="Q151" s="402"/>
      <c r="R151" s="402"/>
      <c r="S151" s="402"/>
      <c r="T151" s="402"/>
      <c r="U151" s="402"/>
      <c r="V151" s="402"/>
      <c r="W151" s="402"/>
      <c r="X151" s="402"/>
      <c r="Y151" s="402"/>
      <c r="Z151" s="402"/>
      <c r="AA151" s="402"/>
      <c r="AB151" s="402"/>
      <c r="AC151" s="402"/>
      <c r="AD151" s="402"/>
      <c r="AE151" s="402"/>
      <c r="AF151" s="402"/>
      <c r="AG151" s="402"/>
      <c r="AH151" s="402"/>
      <c r="AI151" s="402"/>
      <c r="AJ151" s="402"/>
      <c r="AK151" s="402"/>
      <c r="AL151" s="402"/>
      <c r="AM151" s="402"/>
      <c r="AN151" s="402"/>
      <c r="AO151" s="402"/>
      <c r="AP151" s="402"/>
      <c r="AQ151" s="402"/>
      <c r="AR151" s="402"/>
      <c r="AS151" s="402"/>
      <c r="AT151" s="402"/>
      <c r="AU151" s="402"/>
      <c r="AV151" s="402"/>
      <c r="AW151" s="402"/>
      <c r="AX151" s="402"/>
      <c r="AY151" s="402"/>
      <c r="AZ151" s="402"/>
      <c r="BA151" s="402"/>
      <c r="BB151" s="402"/>
      <c r="BC151" s="402"/>
      <c r="BD151" s="402"/>
      <c r="BE151" s="402"/>
      <c r="BF151" s="402"/>
      <c r="BG151" s="402"/>
      <c r="BH151" s="402"/>
      <c r="BI151" s="402"/>
      <c r="BJ151" s="402"/>
      <c r="BK151" s="402"/>
      <c r="BL151" s="402"/>
      <c r="BM151" s="402"/>
      <c r="BN151" s="402"/>
      <c r="BO151" s="402"/>
      <c r="BP151" s="402"/>
      <c r="BQ151" s="402"/>
      <c r="BR151" s="402"/>
      <c r="BS151" s="402"/>
      <c r="BT151" s="402"/>
      <c r="BU151" s="402"/>
      <c r="BV151" s="402"/>
      <c r="BW151" s="402"/>
      <c r="BX151" s="402"/>
      <c r="BY151" s="402"/>
      <c r="BZ151" s="402"/>
      <c r="CA151" s="402"/>
      <c r="CB151" s="402"/>
      <c r="CC151" s="402"/>
      <c r="CD151" s="402"/>
      <c r="CE151" s="402"/>
      <c r="CF151" s="402"/>
      <c r="CG151" s="402"/>
      <c r="CH151" s="402"/>
      <c r="CI151" s="402"/>
      <c r="CJ151" s="402"/>
      <c r="CK151" s="402"/>
      <c r="CL151" s="402"/>
      <c r="CM151" s="402"/>
      <c r="CN151" s="402"/>
      <c r="CO151" s="402"/>
      <c r="CP151" s="402"/>
      <c r="CQ151" s="402"/>
      <c r="CR151" s="402"/>
      <c r="CS151" s="402"/>
      <c r="CT151" s="402"/>
    </row>
    <row r="152" spans="1:98" ht="16.05" customHeight="1" x14ac:dyDescent="0.3">
      <c r="A152" s="402"/>
      <c r="B152" s="402"/>
      <c r="C152" s="402"/>
      <c r="D152" s="402"/>
      <c r="E152" s="402"/>
      <c r="F152" s="402"/>
      <c r="G152" s="402"/>
      <c r="H152" s="402"/>
      <c r="I152" s="402"/>
      <c r="J152" s="402"/>
      <c r="K152" s="402"/>
      <c r="L152" s="402"/>
      <c r="M152" s="402"/>
      <c r="N152" s="402"/>
      <c r="O152" s="402"/>
      <c r="P152" s="402"/>
      <c r="Q152" s="402"/>
      <c r="R152" s="402"/>
      <c r="S152" s="402"/>
      <c r="T152" s="402"/>
      <c r="U152" s="402"/>
      <c r="V152" s="402"/>
      <c r="W152" s="402"/>
      <c r="X152" s="402"/>
      <c r="Y152" s="402"/>
      <c r="Z152" s="402"/>
      <c r="AA152" s="402"/>
      <c r="AB152" s="402"/>
      <c r="AC152" s="402"/>
      <c r="AD152" s="402"/>
      <c r="AE152" s="402"/>
      <c r="AF152" s="402"/>
      <c r="AG152" s="402"/>
      <c r="AH152" s="402"/>
      <c r="AI152" s="402"/>
      <c r="AJ152" s="402"/>
      <c r="AK152" s="402"/>
      <c r="AL152" s="402"/>
      <c r="AM152" s="402"/>
      <c r="AN152" s="402"/>
      <c r="AO152" s="402"/>
      <c r="AP152" s="402"/>
      <c r="AQ152" s="402"/>
      <c r="AR152" s="402"/>
      <c r="AS152" s="402"/>
      <c r="AT152" s="402"/>
      <c r="AU152" s="402"/>
      <c r="AV152" s="402"/>
      <c r="AW152" s="402"/>
      <c r="AX152" s="402"/>
      <c r="AY152" s="402"/>
      <c r="AZ152" s="402"/>
      <c r="BA152" s="402"/>
      <c r="BB152" s="402"/>
      <c r="BC152" s="402"/>
      <c r="BD152" s="402"/>
      <c r="BE152" s="402"/>
      <c r="BF152" s="402"/>
      <c r="BG152" s="402"/>
      <c r="BH152" s="402"/>
      <c r="BI152" s="402"/>
      <c r="BJ152" s="402"/>
      <c r="BK152" s="402"/>
      <c r="BL152" s="402"/>
      <c r="BM152" s="402"/>
      <c r="BN152" s="402"/>
      <c r="BO152" s="402"/>
      <c r="BP152" s="402"/>
      <c r="BQ152" s="402"/>
      <c r="BR152" s="402"/>
      <c r="BS152" s="402"/>
      <c r="BT152" s="402"/>
      <c r="BU152" s="402"/>
      <c r="BV152" s="402"/>
      <c r="BW152" s="402"/>
      <c r="BX152" s="402"/>
      <c r="BY152" s="402"/>
      <c r="BZ152" s="402"/>
      <c r="CA152" s="402"/>
      <c r="CB152" s="402"/>
      <c r="CC152" s="402"/>
      <c r="CD152" s="402"/>
      <c r="CE152" s="402"/>
      <c r="CF152" s="402"/>
      <c r="CG152" s="402"/>
      <c r="CH152" s="402"/>
      <c r="CI152" s="402"/>
      <c r="CJ152" s="402"/>
      <c r="CK152" s="402"/>
      <c r="CL152" s="402"/>
      <c r="CM152" s="402"/>
      <c r="CN152" s="402"/>
      <c r="CO152" s="402"/>
      <c r="CP152" s="402"/>
      <c r="CQ152" s="402"/>
      <c r="CR152" s="402"/>
      <c r="CS152" s="402"/>
      <c r="CT152" s="402"/>
    </row>
    <row r="153" spans="1:98" ht="16.05" customHeight="1" x14ac:dyDescent="0.3">
      <c r="A153" s="402"/>
      <c r="B153" s="402"/>
      <c r="C153" s="402"/>
      <c r="D153" s="402"/>
      <c r="E153" s="402"/>
      <c r="F153" s="402"/>
      <c r="G153" s="402"/>
      <c r="H153" s="402"/>
      <c r="I153" s="402"/>
      <c r="J153" s="402"/>
      <c r="K153" s="402"/>
      <c r="L153" s="402"/>
      <c r="M153" s="402"/>
      <c r="N153" s="402"/>
      <c r="O153" s="402"/>
      <c r="P153" s="402"/>
      <c r="Q153" s="402"/>
      <c r="R153" s="402"/>
      <c r="S153" s="402"/>
      <c r="T153" s="402"/>
      <c r="U153" s="402"/>
      <c r="V153" s="402"/>
      <c r="W153" s="402"/>
      <c r="X153" s="402"/>
      <c r="Y153" s="402"/>
      <c r="Z153" s="402"/>
      <c r="AA153" s="402"/>
      <c r="AB153" s="402"/>
      <c r="AC153" s="402"/>
      <c r="AD153" s="402"/>
      <c r="AE153" s="402"/>
      <c r="AF153" s="402"/>
      <c r="AG153" s="402"/>
      <c r="AH153" s="402"/>
      <c r="AI153" s="402"/>
      <c r="AJ153" s="402"/>
      <c r="AK153" s="402"/>
      <c r="AL153" s="402"/>
      <c r="AM153" s="402"/>
      <c r="AN153" s="402"/>
      <c r="AO153" s="402"/>
      <c r="AP153" s="402"/>
      <c r="AQ153" s="402"/>
      <c r="AR153" s="402"/>
      <c r="AS153" s="402"/>
      <c r="AT153" s="402"/>
      <c r="AU153" s="402"/>
      <c r="AV153" s="402"/>
      <c r="AW153" s="402"/>
      <c r="AX153" s="402"/>
      <c r="AY153" s="402"/>
      <c r="AZ153" s="402"/>
      <c r="BA153" s="402"/>
      <c r="BB153" s="402"/>
      <c r="BC153" s="402"/>
      <c r="BD153" s="402"/>
      <c r="BE153" s="402"/>
      <c r="BF153" s="402"/>
      <c r="BG153" s="402"/>
      <c r="BH153" s="402"/>
      <c r="BI153" s="402"/>
      <c r="BJ153" s="402"/>
      <c r="BK153" s="402"/>
      <c r="BL153" s="402"/>
      <c r="BM153" s="402"/>
      <c r="BN153" s="402"/>
      <c r="BO153" s="402"/>
      <c r="BP153" s="402"/>
      <c r="BQ153" s="402"/>
      <c r="BR153" s="402"/>
      <c r="BS153" s="402"/>
      <c r="BT153" s="402"/>
      <c r="BU153" s="402"/>
      <c r="BV153" s="402"/>
      <c r="BW153" s="402"/>
      <c r="BX153" s="402"/>
      <c r="BY153" s="402"/>
      <c r="BZ153" s="402"/>
      <c r="CA153" s="402"/>
      <c r="CB153" s="402"/>
      <c r="CC153" s="402"/>
      <c r="CD153" s="402"/>
      <c r="CE153" s="402"/>
      <c r="CF153" s="402"/>
      <c r="CG153" s="402"/>
      <c r="CH153" s="402"/>
      <c r="CI153" s="402"/>
      <c r="CJ153" s="402"/>
      <c r="CK153" s="402"/>
      <c r="CL153" s="402"/>
      <c r="CM153" s="402"/>
      <c r="CN153" s="402"/>
      <c r="CO153" s="402"/>
      <c r="CP153" s="402"/>
      <c r="CQ153" s="402"/>
      <c r="CR153" s="402"/>
      <c r="CS153" s="402"/>
      <c r="CT153" s="402"/>
    </row>
    <row r="154" spans="1:98" ht="16.05" customHeight="1" x14ac:dyDescent="0.3">
      <c r="A154" s="402"/>
      <c r="B154" s="402"/>
      <c r="C154" s="402"/>
      <c r="D154" s="402"/>
      <c r="E154" s="402"/>
      <c r="F154" s="402"/>
      <c r="G154" s="402"/>
      <c r="H154" s="402"/>
      <c r="I154" s="402"/>
      <c r="J154" s="402"/>
      <c r="K154" s="402"/>
      <c r="L154" s="402"/>
      <c r="M154" s="402"/>
      <c r="N154" s="402"/>
      <c r="O154" s="402"/>
      <c r="P154" s="402"/>
      <c r="Q154" s="402"/>
      <c r="R154" s="402"/>
      <c r="S154" s="402"/>
      <c r="T154" s="402"/>
      <c r="U154" s="402"/>
      <c r="V154" s="402"/>
      <c r="W154" s="402"/>
      <c r="X154" s="402"/>
      <c r="Y154" s="402"/>
      <c r="Z154" s="402"/>
      <c r="AA154" s="402"/>
      <c r="AB154" s="402"/>
      <c r="AC154" s="402"/>
      <c r="AD154" s="402"/>
      <c r="AE154" s="402"/>
      <c r="AF154" s="402"/>
      <c r="AG154" s="402"/>
      <c r="AH154" s="402"/>
      <c r="AI154" s="402"/>
      <c r="AJ154" s="402"/>
      <c r="AK154" s="402"/>
      <c r="AL154" s="402"/>
      <c r="AM154" s="402"/>
      <c r="AN154" s="402"/>
      <c r="AO154" s="402"/>
      <c r="AP154" s="402"/>
      <c r="AQ154" s="402"/>
      <c r="AR154" s="402"/>
      <c r="AS154" s="402"/>
      <c r="AT154" s="402"/>
      <c r="AU154" s="402"/>
      <c r="AV154" s="402"/>
      <c r="AW154" s="402"/>
      <c r="AX154" s="402"/>
      <c r="AY154" s="402"/>
      <c r="AZ154" s="402"/>
      <c r="BA154" s="402"/>
      <c r="BB154" s="402"/>
      <c r="BC154" s="402"/>
      <c r="BD154" s="402"/>
      <c r="BE154" s="402"/>
      <c r="BF154" s="402"/>
      <c r="BG154" s="402"/>
      <c r="BH154" s="402"/>
      <c r="BI154" s="402"/>
      <c r="BJ154" s="402"/>
      <c r="BK154" s="402"/>
      <c r="BL154" s="402"/>
      <c r="BM154" s="402"/>
      <c r="BN154" s="402"/>
      <c r="BO154" s="402"/>
      <c r="BP154" s="402"/>
      <c r="BQ154" s="402"/>
      <c r="BR154" s="402"/>
      <c r="BS154" s="402"/>
      <c r="BT154" s="402"/>
      <c r="BU154" s="402"/>
      <c r="BV154" s="402"/>
      <c r="BW154" s="402"/>
      <c r="BX154" s="402"/>
      <c r="BY154" s="402"/>
      <c r="BZ154" s="402"/>
      <c r="CA154" s="402"/>
      <c r="CB154" s="402"/>
      <c r="CC154" s="402"/>
      <c r="CD154" s="402"/>
      <c r="CE154" s="402"/>
      <c r="CF154" s="402"/>
      <c r="CG154" s="402"/>
      <c r="CH154" s="402"/>
      <c r="CI154" s="402"/>
      <c r="CJ154" s="402"/>
      <c r="CK154" s="402"/>
      <c r="CL154" s="402"/>
      <c r="CM154" s="402"/>
      <c r="CN154" s="402"/>
      <c r="CO154" s="402"/>
      <c r="CP154" s="402"/>
      <c r="CQ154" s="402"/>
      <c r="CR154" s="402"/>
      <c r="CS154" s="402"/>
      <c r="CT154" s="402"/>
    </row>
    <row r="155" spans="1:98" ht="16.05" customHeight="1" x14ac:dyDescent="0.3">
      <c r="A155" s="402"/>
      <c r="B155" s="402"/>
      <c r="C155" s="402"/>
      <c r="D155" s="402"/>
      <c r="E155" s="402"/>
      <c r="F155" s="402"/>
      <c r="G155" s="402"/>
      <c r="H155" s="402"/>
      <c r="I155" s="402"/>
      <c r="J155" s="402"/>
      <c r="K155" s="402"/>
      <c r="L155" s="402"/>
      <c r="M155" s="402"/>
      <c r="N155" s="402"/>
      <c r="O155" s="402"/>
      <c r="P155" s="402"/>
      <c r="Q155" s="402"/>
      <c r="R155" s="402"/>
      <c r="S155" s="402"/>
      <c r="T155" s="402"/>
      <c r="U155" s="402"/>
      <c r="V155" s="402"/>
      <c r="W155" s="402"/>
      <c r="X155" s="402"/>
      <c r="Y155" s="402"/>
      <c r="Z155" s="402"/>
      <c r="AA155" s="402"/>
      <c r="AB155" s="402"/>
      <c r="AC155" s="402"/>
      <c r="AD155" s="402"/>
      <c r="AE155" s="402"/>
      <c r="AF155" s="402"/>
      <c r="AG155" s="402"/>
      <c r="AH155" s="402"/>
      <c r="AI155" s="402"/>
      <c r="AJ155" s="402"/>
      <c r="AK155" s="402"/>
      <c r="AL155" s="402"/>
      <c r="AM155" s="402"/>
      <c r="AN155" s="402"/>
      <c r="AO155" s="402"/>
      <c r="AP155" s="402"/>
      <c r="AQ155" s="402"/>
      <c r="AR155" s="402"/>
      <c r="AS155" s="402"/>
      <c r="AT155" s="402"/>
      <c r="AU155" s="402"/>
      <c r="AV155" s="402"/>
      <c r="AW155" s="402"/>
      <c r="AX155" s="402"/>
      <c r="AY155" s="402"/>
      <c r="AZ155" s="402"/>
      <c r="BA155" s="402"/>
      <c r="BB155" s="402"/>
      <c r="BC155" s="402"/>
      <c r="BD155" s="402"/>
      <c r="BE155" s="402"/>
      <c r="BF155" s="402"/>
      <c r="BG155" s="402"/>
      <c r="BH155" s="402"/>
      <c r="BI155" s="402"/>
      <c r="BJ155" s="402"/>
      <c r="BK155" s="402"/>
      <c r="BL155" s="402"/>
      <c r="BM155" s="402"/>
      <c r="BN155" s="402"/>
      <c r="BO155" s="402"/>
      <c r="BP155" s="402"/>
      <c r="BQ155" s="402"/>
      <c r="BR155" s="402"/>
      <c r="BS155" s="402"/>
      <c r="BT155" s="402"/>
      <c r="BU155" s="402"/>
      <c r="BV155" s="402"/>
      <c r="BW155" s="402"/>
      <c r="BX155" s="402"/>
      <c r="BY155" s="402"/>
      <c r="BZ155" s="402"/>
      <c r="CA155" s="402"/>
      <c r="CB155" s="402"/>
      <c r="CC155" s="402"/>
      <c r="CD155" s="402"/>
      <c r="CE155" s="402"/>
      <c r="CF155" s="402"/>
      <c r="CG155" s="402"/>
      <c r="CH155" s="402"/>
      <c r="CI155" s="402"/>
      <c r="CJ155" s="402"/>
      <c r="CK155" s="402"/>
      <c r="CL155" s="402"/>
      <c r="CM155" s="402"/>
      <c r="CN155" s="402"/>
      <c r="CO155" s="402"/>
      <c r="CP155" s="402"/>
      <c r="CQ155" s="402"/>
      <c r="CR155" s="402"/>
      <c r="CS155" s="402"/>
      <c r="CT155" s="402"/>
    </row>
    <row r="156" spans="1:98" ht="16.05" customHeight="1" x14ac:dyDescent="0.3">
      <c r="A156" s="402"/>
      <c r="B156" s="402"/>
      <c r="C156" s="402"/>
      <c r="D156" s="402"/>
      <c r="E156" s="402"/>
      <c r="F156" s="402"/>
      <c r="G156" s="402"/>
      <c r="H156" s="402"/>
      <c r="I156" s="402"/>
      <c r="J156" s="402"/>
      <c r="K156" s="402"/>
      <c r="L156" s="402"/>
      <c r="M156" s="402"/>
      <c r="N156" s="402"/>
      <c r="O156" s="402"/>
      <c r="P156" s="402"/>
      <c r="Q156" s="402"/>
      <c r="R156" s="402"/>
      <c r="S156" s="402"/>
      <c r="T156" s="402"/>
      <c r="U156" s="402"/>
      <c r="V156" s="402"/>
      <c r="W156" s="402"/>
      <c r="X156" s="402"/>
      <c r="Y156" s="402"/>
      <c r="Z156" s="402"/>
      <c r="AA156" s="402"/>
      <c r="AB156" s="402"/>
      <c r="AC156" s="402"/>
      <c r="AD156" s="402"/>
      <c r="AE156" s="402"/>
      <c r="AF156" s="402"/>
      <c r="AG156" s="402"/>
      <c r="AH156" s="402"/>
      <c r="AI156" s="402"/>
      <c r="AJ156" s="402"/>
      <c r="AK156" s="402"/>
      <c r="AL156" s="402"/>
      <c r="AM156" s="402"/>
      <c r="AN156" s="402"/>
      <c r="AO156" s="402"/>
      <c r="AP156" s="402"/>
      <c r="AQ156" s="402"/>
      <c r="AR156" s="402"/>
      <c r="AS156" s="402"/>
      <c r="AT156" s="402"/>
      <c r="AU156" s="402"/>
      <c r="AV156" s="402"/>
      <c r="AW156" s="402"/>
      <c r="AX156" s="402"/>
      <c r="AY156" s="402"/>
      <c r="AZ156" s="402"/>
      <c r="BA156" s="402"/>
      <c r="BB156" s="402"/>
      <c r="BC156" s="402"/>
      <c r="BD156" s="402"/>
      <c r="BE156" s="402"/>
      <c r="BF156" s="402"/>
      <c r="BG156" s="402"/>
      <c r="BH156" s="402"/>
      <c r="BI156" s="402"/>
      <c r="BJ156" s="402"/>
      <c r="BK156" s="402"/>
      <c r="BL156" s="402"/>
      <c r="BM156" s="402"/>
      <c r="BN156" s="402"/>
      <c r="BO156" s="402"/>
      <c r="BP156" s="402"/>
      <c r="BQ156" s="402"/>
      <c r="BR156" s="402"/>
      <c r="BS156" s="402"/>
      <c r="BT156" s="402"/>
      <c r="BU156" s="402"/>
      <c r="BV156" s="402"/>
      <c r="BW156" s="402"/>
      <c r="BX156" s="402"/>
      <c r="BY156" s="402"/>
      <c r="BZ156" s="402"/>
      <c r="CA156" s="402"/>
      <c r="CB156" s="402"/>
      <c r="CC156" s="402"/>
      <c r="CD156" s="402"/>
      <c r="CE156" s="402"/>
      <c r="CF156" s="402"/>
      <c r="CG156" s="402"/>
      <c r="CH156" s="402"/>
      <c r="CI156" s="402"/>
      <c r="CJ156" s="402"/>
      <c r="CK156" s="402"/>
      <c r="CL156" s="402"/>
      <c r="CM156" s="402"/>
      <c r="CN156" s="402"/>
      <c r="CO156" s="402"/>
      <c r="CP156" s="402"/>
      <c r="CQ156" s="402"/>
      <c r="CR156" s="402"/>
      <c r="CS156" s="402"/>
      <c r="CT156" s="402"/>
    </row>
    <row r="157" spans="1:98" ht="16.05" customHeight="1" x14ac:dyDescent="0.3">
      <c r="A157" s="402"/>
      <c r="B157" s="402"/>
      <c r="C157" s="402"/>
      <c r="D157" s="402"/>
      <c r="E157" s="402"/>
      <c r="F157" s="402"/>
      <c r="G157" s="402"/>
      <c r="H157" s="402"/>
      <c r="I157" s="402"/>
      <c r="J157" s="402"/>
      <c r="K157" s="402"/>
      <c r="L157" s="402"/>
      <c r="M157" s="402"/>
      <c r="N157" s="402"/>
      <c r="O157" s="402"/>
      <c r="P157" s="402"/>
      <c r="Q157" s="402"/>
      <c r="R157" s="402"/>
      <c r="S157" s="402"/>
      <c r="T157" s="402"/>
      <c r="U157" s="402"/>
      <c r="V157" s="402"/>
      <c r="W157" s="402"/>
      <c r="X157" s="402"/>
      <c r="Y157" s="402"/>
      <c r="Z157" s="402"/>
      <c r="AA157" s="402"/>
      <c r="AB157" s="402"/>
      <c r="AC157" s="402"/>
      <c r="AD157" s="402"/>
      <c r="AE157" s="402"/>
      <c r="AF157" s="402"/>
      <c r="AG157" s="402"/>
      <c r="AH157" s="402"/>
      <c r="AI157" s="402"/>
      <c r="AJ157" s="402"/>
      <c r="AK157" s="402"/>
      <c r="AL157" s="402"/>
      <c r="AM157" s="402"/>
      <c r="AN157" s="402"/>
      <c r="AO157" s="402"/>
      <c r="AP157" s="402"/>
      <c r="AQ157" s="402"/>
      <c r="AR157" s="402"/>
      <c r="AS157" s="402"/>
      <c r="AT157" s="402"/>
      <c r="AU157" s="402"/>
      <c r="AV157" s="402"/>
      <c r="AW157" s="402"/>
      <c r="AX157" s="402"/>
      <c r="AY157" s="402"/>
      <c r="AZ157" s="402"/>
      <c r="BA157" s="402"/>
      <c r="BB157" s="402"/>
      <c r="BC157" s="402"/>
      <c r="BD157" s="402"/>
      <c r="BE157" s="402"/>
      <c r="BF157" s="402"/>
      <c r="BG157" s="402"/>
      <c r="BH157" s="402"/>
      <c r="BI157" s="402"/>
      <c r="BJ157" s="402"/>
      <c r="BK157" s="402"/>
      <c r="BL157" s="402"/>
      <c r="BM157" s="402"/>
      <c r="BN157" s="402"/>
      <c r="BO157" s="402"/>
      <c r="BP157" s="402"/>
      <c r="BQ157" s="402"/>
      <c r="BR157" s="402"/>
      <c r="BS157" s="402"/>
      <c r="BT157" s="402"/>
      <c r="BU157" s="402"/>
      <c r="BV157" s="402"/>
      <c r="BW157" s="402"/>
      <c r="BX157" s="402"/>
      <c r="BY157" s="402"/>
      <c r="BZ157" s="402"/>
      <c r="CA157" s="402"/>
      <c r="CB157" s="402"/>
      <c r="CC157" s="402"/>
      <c r="CD157" s="402"/>
      <c r="CE157" s="402"/>
      <c r="CF157" s="402"/>
      <c r="CG157" s="402"/>
      <c r="CH157" s="402"/>
      <c r="CI157" s="402"/>
      <c r="CJ157" s="402"/>
      <c r="CK157" s="402"/>
      <c r="CL157" s="402"/>
      <c r="CM157" s="402"/>
      <c r="CN157" s="402"/>
      <c r="CO157" s="402"/>
      <c r="CP157" s="402"/>
      <c r="CQ157" s="402"/>
      <c r="CR157" s="402"/>
      <c r="CS157" s="402"/>
      <c r="CT157" s="402"/>
    </row>
    <row r="158" spans="1:98" ht="16.05" customHeight="1" x14ac:dyDescent="0.3">
      <c r="A158" s="402"/>
      <c r="B158" s="402"/>
      <c r="C158" s="402"/>
      <c r="D158" s="402"/>
      <c r="E158" s="402"/>
      <c r="F158" s="402"/>
      <c r="G158" s="402"/>
      <c r="H158" s="402"/>
      <c r="I158" s="402"/>
      <c r="J158" s="402"/>
      <c r="K158" s="402"/>
      <c r="L158" s="402"/>
      <c r="M158" s="402"/>
      <c r="N158" s="402"/>
      <c r="O158" s="402"/>
      <c r="P158" s="402"/>
      <c r="Q158" s="402"/>
      <c r="R158" s="402"/>
      <c r="S158" s="402"/>
      <c r="T158" s="402"/>
      <c r="U158" s="402"/>
      <c r="V158" s="402"/>
      <c r="W158" s="402"/>
      <c r="X158" s="402"/>
      <c r="Y158" s="402"/>
      <c r="Z158" s="402"/>
      <c r="AA158" s="402"/>
      <c r="AB158" s="402"/>
      <c r="AC158" s="402"/>
      <c r="AD158" s="402"/>
      <c r="AE158" s="402"/>
      <c r="AF158" s="402"/>
      <c r="AG158" s="402"/>
      <c r="AH158" s="402"/>
      <c r="AI158" s="402"/>
      <c r="AJ158" s="402"/>
      <c r="AK158" s="402"/>
      <c r="AL158" s="402"/>
      <c r="AM158" s="402"/>
      <c r="AN158" s="402"/>
      <c r="AO158" s="402"/>
      <c r="AP158" s="402"/>
      <c r="AQ158" s="402"/>
      <c r="AR158" s="402"/>
      <c r="AS158" s="402"/>
      <c r="AT158" s="402"/>
      <c r="AU158" s="402"/>
      <c r="AV158" s="402"/>
      <c r="AW158" s="402"/>
      <c r="AX158" s="402"/>
      <c r="AY158" s="402"/>
      <c r="AZ158" s="402"/>
      <c r="BA158" s="402"/>
      <c r="BB158" s="402"/>
      <c r="BC158" s="402"/>
      <c r="BD158" s="402"/>
      <c r="BE158" s="402"/>
      <c r="BF158" s="402"/>
      <c r="BG158" s="402"/>
      <c r="BH158" s="402"/>
      <c r="BI158" s="402"/>
      <c r="BJ158" s="402"/>
      <c r="BK158" s="402"/>
      <c r="BL158" s="402"/>
      <c r="BM158" s="402"/>
      <c r="BN158" s="402"/>
      <c r="BO158" s="402"/>
      <c r="BP158" s="402"/>
      <c r="BQ158" s="402"/>
      <c r="BR158" s="402"/>
      <c r="BS158" s="402"/>
      <c r="BT158" s="402"/>
      <c r="BU158" s="402"/>
      <c r="BV158" s="402"/>
      <c r="BW158" s="402"/>
      <c r="BX158" s="402"/>
      <c r="BY158" s="402"/>
      <c r="BZ158" s="402"/>
      <c r="CA158" s="402"/>
      <c r="CB158" s="402"/>
      <c r="CC158" s="402"/>
      <c r="CD158" s="402"/>
      <c r="CE158" s="402"/>
      <c r="CF158" s="402"/>
      <c r="CG158" s="402"/>
      <c r="CH158" s="402"/>
      <c r="CI158" s="402"/>
      <c r="CJ158" s="402"/>
      <c r="CK158" s="402"/>
      <c r="CL158" s="402"/>
      <c r="CM158" s="402"/>
      <c r="CN158" s="402"/>
      <c r="CO158" s="402"/>
      <c r="CP158" s="402"/>
      <c r="CQ158" s="402"/>
      <c r="CR158" s="402"/>
      <c r="CS158" s="402"/>
      <c r="CT158" s="402"/>
    </row>
    <row r="159" spans="1:98" ht="16.05" customHeight="1" x14ac:dyDescent="0.3">
      <c r="A159" s="402"/>
      <c r="B159" s="402"/>
      <c r="C159" s="402"/>
      <c r="D159" s="402"/>
      <c r="E159" s="402"/>
      <c r="F159" s="402"/>
      <c r="G159" s="402"/>
      <c r="H159" s="402"/>
      <c r="I159" s="402"/>
      <c r="J159" s="402"/>
      <c r="K159" s="402"/>
      <c r="L159" s="402"/>
      <c r="M159" s="402"/>
      <c r="N159" s="402"/>
      <c r="O159" s="402"/>
      <c r="P159" s="402"/>
      <c r="Q159" s="402"/>
      <c r="R159" s="402"/>
      <c r="S159" s="402"/>
      <c r="T159" s="402"/>
      <c r="U159" s="402"/>
      <c r="V159" s="402"/>
      <c r="W159" s="402"/>
      <c r="X159" s="402"/>
      <c r="Y159" s="402"/>
      <c r="Z159" s="402"/>
      <c r="AA159" s="402"/>
      <c r="AB159" s="402"/>
      <c r="AC159" s="402"/>
      <c r="AD159" s="402"/>
      <c r="AE159" s="402"/>
      <c r="AF159" s="402"/>
      <c r="AG159" s="402"/>
      <c r="AH159" s="402"/>
      <c r="AI159" s="402"/>
      <c r="AJ159" s="402"/>
      <c r="AK159" s="402"/>
      <c r="AL159" s="402"/>
      <c r="AM159" s="402"/>
      <c r="AN159" s="402"/>
      <c r="AO159" s="402"/>
      <c r="AP159" s="402"/>
      <c r="AQ159" s="402"/>
      <c r="AR159" s="402"/>
      <c r="AS159" s="402"/>
      <c r="AT159" s="402"/>
      <c r="AU159" s="402"/>
      <c r="AV159" s="402"/>
      <c r="AW159" s="402"/>
      <c r="AX159" s="402"/>
      <c r="AY159" s="402"/>
      <c r="AZ159" s="402"/>
      <c r="BA159" s="402"/>
      <c r="BB159" s="402"/>
      <c r="BC159" s="402"/>
      <c r="BD159" s="402"/>
      <c r="BE159" s="402"/>
      <c r="BF159" s="402"/>
      <c r="BG159" s="402"/>
      <c r="BH159" s="402"/>
      <c r="BI159" s="402"/>
      <c r="BJ159" s="402"/>
      <c r="BK159" s="402"/>
      <c r="BL159" s="402"/>
      <c r="BM159" s="402"/>
      <c r="BN159" s="402"/>
      <c r="BO159" s="402"/>
      <c r="BP159" s="402"/>
      <c r="BQ159" s="402"/>
      <c r="BR159" s="402"/>
      <c r="BS159" s="402"/>
      <c r="BT159" s="402"/>
      <c r="BU159" s="402"/>
      <c r="BV159" s="402"/>
      <c r="BW159" s="402"/>
      <c r="BX159" s="402"/>
      <c r="BY159" s="402"/>
      <c r="BZ159" s="402"/>
      <c r="CA159" s="402"/>
      <c r="CB159" s="402"/>
      <c r="CC159" s="402"/>
      <c r="CD159" s="402"/>
      <c r="CE159" s="402"/>
      <c r="CF159" s="402"/>
      <c r="CG159" s="402"/>
      <c r="CH159" s="402"/>
      <c r="CI159" s="402"/>
      <c r="CJ159" s="402"/>
      <c r="CK159" s="402"/>
      <c r="CL159" s="402"/>
      <c r="CM159" s="402"/>
      <c r="CN159" s="402"/>
      <c r="CO159" s="402"/>
      <c r="CP159" s="402"/>
      <c r="CQ159" s="402"/>
      <c r="CR159" s="402"/>
      <c r="CS159" s="402"/>
      <c r="CT159" s="402"/>
    </row>
    <row r="160" spans="1:98" ht="16.05" customHeight="1" x14ac:dyDescent="0.3">
      <c r="A160" s="402"/>
      <c r="B160" s="402"/>
      <c r="C160" s="402"/>
      <c r="D160" s="402"/>
      <c r="E160" s="402"/>
      <c r="F160" s="402"/>
      <c r="G160" s="402"/>
      <c r="H160" s="402"/>
      <c r="I160" s="402"/>
      <c r="J160" s="402"/>
      <c r="K160" s="402"/>
      <c r="L160" s="402"/>
      <c r="M160" s="402"/>
      <c r="N160" s="402"/>
      <c r="O160" s="402"/>
      <c r="P160" s="402"/>
      <c r="Q160" s="402"/>
      <c r="R160" s="402"/>
      <c r="S160" s="402"/>
      <c r="T160" s="402"/>
      <c r="U160" s="402"/>
      <c r="V160" s="402"/>
      <c r="W160" s="402"/>
      <c r="X160" s="402"/>
      <c r="Y160" s="402"/>
      <c r="Z160" s="402"/>
      <c r="AA160" s="402"/>
      <c r="AB160" s="402"/>
      <c r="AC160" s="402"/>
      <c r="AD160" s="402"/>
      <c r="AE160" s="402"/>
      <c r="AF160" s="402"/>
      <c r="AG160" s="402"/>
      <c r="AH160" s="402"/>
      <c r="AI160" s="402"/>
      <c r="AJ160" s="402"/>
      <c r="AK160" s="402"/>
      <c r="AL160" s="402"/>
      <c r="AM160" s="402"/>
      <c r="AN160" s="402"/>
      <c r="AO160" s="402"/>
      <c r="AP160" s="402"/>
      <c r="AQ160" s="402"/>
      <c r="AR160" s="402"/>
      <c r="AS160" s="402"/>
      <c r="AT160" s="402"/>
      <c r="AU160" s="402"/>
      <c r="AV160" s="402"/>
      <c r="AW160" s="402"/>
      <c r="AX160" s="402"/>
      <c r="AY160" s="402"/>
      <c r="AZ160" s="402"/>
      <c r="BA160" s="402"/>
      <c r="BB160" s="402"/>
      <c r="BC160" s="402"/>
      <c r="BD160" s="402"/>
      <c r="BE160" s="402"/>
      <c r="BF160" s="402"/>
      <c r="BG160" s="402"/>
      <c r="BH160" s="402"/>
      <c r="BI160" s="402"/>
      <c r="BJ160" s="402"/>
      <c r="BK160" s="402"/>
      <c r="BL160" s="402"/>
      <c r="BM160" s="402"/>
      <c r="BN160" s="402"/>
      <c r="BO160" s="402"/>
      <c r="BP160" s="402"/>
      <c r="BQ160" s="402"/>
      <c r="BR160" s="402"/>
      <c r="BS160" s="402"/>
      <c r="BT160" s="402"/>
      <c r="BU160" s="402"/>
      <c r="BV160" s="402"/>
      <c r="BW160" s="402"/>
      <c r="BX160" s="402"/>
      <c r="BY160" s="402"/>
      <c r="BZ160" s="402"/>
      <c r="CA160" s="402"/>
      <c r="CB160" s="402"/>
      <c r="CC160" s="402"/>
      <c r="CD160" s="402"/>
      <c r="CE160" s="402"/>
      <c r="CF160" s="402"/>
      <c r="CG160" s="402"/>
      <c r="CH160" s="402"/>
      <c r="CI160" s="402"/>
      <c r="CJ160" s="402"/>
      <c r="CK160" s="402"/>
      <c r="CL160" s="402"/>
      <c r="CM160" s="402"/>
      <c r="CN160" s="402"/>
      <c r="CO160" s="402"/>
      <c r="CP160" s="402"/>
      <c r="CQ160" s="402"/>
      <c r="CR160" s="402"/>
      <c r="CS160" s="402"/>
      <c r="CT160" s="402"/>
    </row>
    <row r="161" spans="1:98" ht="16.05" customHeight="1" x14ac:dyDescent="0.3">
      <c r="A161" s="402"/>
      <c r="B161" s="402"/>
      <c r="C161" s="402"/>
      <c r="D161" s="402"/>
      <c r="E161" s="402"/>
      <c r="F161" s="402"/>
      <c r="G161" s="402"/>
      <c r="H161" s="402"/>
      <c r="I161" s="402"/>
      <c r="J161" s="402"/>
      <c r="K161" s="402"/>
      <c r="L161" s="402"/>
      <c r="M161" s="402"/>
      <c r="N161" s="402"/>
      <c r="O161" s="402"/>
      <c r="P161" s="402"/>
      <c r="Q161" s="402"/>
      <c r="R161" s="402"/>
      <c r="S161" s="402"/>
      <c r="T161" s="402"/>
      <c r="U161" s="402"/>
      <c r="V161" s="402"/>
      <c r="W161" s="402"/>
      <c r="X161" s="402"/>
      <c r="Y161" s="402"/>
      <c r="Z161" s="402"/>
      <c r="AA161" s="402"/>
      <c r="AB161" s="402"/>
      <c r="AC161" s="402"/>
      <c r="AD161" s="402"/>
      <c r="AE161" s="402"/>
      <c r="AF161" s="402"/>
      <c r="AG161" s="402"/>
      <c r="AH161" s="402"/>
      <c r="AI161" s="402"/>
      <c r="AJ161" s="402"/>
      <c r="AK161" s="402"/>
      <c r="AL161" s="402"/>
      <c r="AM161" s="402"/>
      <c r="AN161" s="402"/>
      <c r="AO161" s="402"/>
      <c r="AP161" s="402"/>
      <c r="AQ161" s="402"/>
      <c r="AR161" s="402"/>
      <c r="AS161" s="402"/>
      <c r="AT161" s="402"/>
      <c r="AU161" s="402"/>
      <c r="AV161" s="402"/>
      <c r="AW161" s="402"/>
      <c r="AX161" s="402"/>
      <c r="AY161" s="402"/>
      <c r="AZ161" s="402"/>
      <c r="BA161" s="402"/>
      <c r="BB161" s="402"/>
      <c r="BC161" s="402"/>
      <c r="BD161" s="402"/>
      <c r="BE161" s="402"/>
      <c r="BF161" s="402"/>
      <c r="BG161" s="402"/>
      <c r="BH161" s="402"/>
      <c r="BI161" s="402"/>
      <c r="BJ161" s="402"/>
      <c r="BK161" s="402"/>
      <c r="BL161" s="402"/>
      <c r="BM161" s="402"/>
      <c r="BN161" s="402"/>
      <c r="BO161" s="402"/>
      <c r="BP161" s="402"/>
      <c r="BQ161" s="402"/>
      <c r="BR161" s="402"/>
      <c r="BS161" s="402"/>
      <c r="BT161" s="402"/>
      <c r="BU161" s="402"/>
      <c r="BV161" s="402"/>
      <c r="BW161" s="402"/>
      <c r="BX161" s="402"/>
      <c r="BY161" s="402"/>
      <c r="BZ161" s="402"/>
      <c r="CA161" s="402"/>
      <c r="CB161" s="402"/>
      <c r="CC161" s="402"/>
      <c r="CD161" s="402"/>
      <c r="CE161" s="402"/>
      <c r="CF161" s="402"/>
      <c r="CG161" s="402"/>
      <c r="CH161" s="402"/>
      <c r="CI161" s="402"/>
      <c r="CJ161" s="402"/>
      <c r="CK161" s="402"/>
      <c r="CL161" s="402"/>
      <c r="CM161" s="402"/>
      <c r="CN161" s="402"/>
      <c r="CO161" s="402"/>
      <c r="CP161" s="402"/>
      <c r="CQ161" s="402"/>
      <c r="CR161" s="402"/>
      <c r="CS161" s="402"/>
      <c r="CT161" s="402"/>
    </row>
    <row r="162" spans="1:98" ht="16.05" customHeight="1" x14ac:dyDescent="0.3">
      <c r="A162" s="402"/>
      <c r="B162" s="402"/>
      <c r="C162" s="402"/>
      <c r="D162" s="402"/>
      <c r="E162" s="402"/>
      <c r="F162" s="402"/>
      <c r="G162" s="402"/>
      <c r="H162" s="402"/>
      <c r="I162" s="402"/>
      <c r="J162" s="402"/>
      <c r="K162" s="402"/>
      <c r="L162" s="402"/>
      <c r="M162" s="402"/>
      <c r="N162" s="402"/>
      <c r="O162" s="402"/>
      <c r="P162" s="402"/>
      <c r="Q162" s="402"/>
      <c r="R162" s="402"/>
      <c r="S162" s="402"/>
      <c r="T162" s="402"/>
      <c r="U162" s="402"/>
      <c r="V162" s="402"/>
      <c r="W162" s="402"/>
      <c r="X162" s="402"/>
      <c r="Y162" s="402"/>
      <c r="Z162" s="402"/>
      <c r="AA162" s="402"/>
      <c r="AB162" s="402"/>
      <c r="AC162" s="402"/>
      <c r="AD162" s="402"/>
      <c r="AE162" s="402"/>
      <c r="AF162" s="402"/>
      <c r="AG162" s="402"/>
      <c r="AH162" s="402"/>
      <c r="AI162" s="402"/>
      <c r="AJ162" s="402"/>
      <c r="AK162" s="402"/>
      <c r="AL162" s="402"/>
      <c r="AM162" s="402"/>
      <c r="AN162" s="402"/>
      <c r="AO162" s="402"/>
      <c r="AP162" s="402"/>
      <c r="AQ162" s="402"/>
      <c r="AR162" s="402"/>
      <c r="AS162" s="402"/>
      <c r="AT162" s="402"/>
      <c r="AU162" s="402"/>
      <c r="AV162" s="402"/>
      <c r="AW162" s="402"/>
      <c r="AX162" s="402"/>
      <c r="AY162" s="402"/>
      <c r="AZ162" s="402"/>
      <c r="BA162" s="402"/>
      <c r="BB162" s="402"/>
      <c r="BC162" s="402"/>
      <c r="BD162" s="402"/>
      <c r="BE162" s="402"/>
      <c r="BF162" s="402"/>
      <c r="BG162" s="402"/>
      <c r="BH162" s="402"/>
      <c r="BI162" s="402"/>
      <c r="BJ162" s="402"/>
      <c r="BK162" s="402"/>
      <c r="BL162" s="402"/>
      <c r="BM162" s="402"/>
      <c r="BN162" s="402"/>
      <c r="BO162" s="402"/>
      <c r="BP162" s="402"/>
      <c r="BQ162" s="402"/>
      <c r="BR162" s="402"/>
      <c r="BS162" s="402"/>
      <c r="BT162" s="402"/>
      <c r="BU162" s="402"/>
      <c r="BV162" s="402"/>
      <c r="BW162" s="402"/>
      <c r="BX162" s="402"/>
      <c r="BY162" s="402"/>
      <c r="BZ162" s="402"/>
      <c r="CA162" s="402"/>
      <c r="CB162" s="402"/>
      <c r="CC162" s="402"/>
      <c r="CD162" s="402"/>
      <c r="CE162" s="402"/>
      <c r="CF162" s="402"/>
      <c r="CG162" s="402"/>
      <c r="CH162" s="402"/>
      <c r="CI162" s="402"/>
      <c r="CJ162" s="402"/>
      <c r="CK162" s="402"/>
      <c r="CL162" s="402"/>
      <c r="CM162" s="402"/>
      <c r="CN162" s="402"/>
      <c r="CO162" s="402"/>
      <c r="CP162" s="402"/>
      <c r="CQ162" s="402"/>
      <c r="CR162" s="402"/>
      <c r="CS162" s="402"/>
      <c r="CT162" s="402"/>
    </row>
    <row r="163" spans="1:98" ht="16.05" customHeight="1" x14ac:dyDescent="0.3">
      <c r="A163" s="402"/>
      <c r="B163" s="402"/>
      <c r="C163" s="402"/>
      <c r="D163" s="402"/>
      <c r="E163" s="402"/>
      <c r="F163" s="402"/>
      <c r="G163" s="402"/>
      <c r="H163" s="402"/>
      <c r="I163" s="402"/>
      <c r="J163" s="402"/>
      <c r="K163" s="402"/>
      <c r="L163" s="402"/>
      <c r="M163" s="402"/>
      <c r="N163" s="402"/>
      <c r="O163" s="402"/>
      <c r="P163" s="402"/>
      <c r="Q163" s="402"/>
      <c r="R163" s="402"/>
      <c r="S163" s="402"/>
      <c r="T163" s="402"/>
      <c r="U163" s="402"/>
      <c r="V163" s="402"/>
      <c r="W163" s="402"/>
      <c r="X163" s="402"/>
      <c r="Y163" s="402"/>
      <c r="Z163" s="402"/>
      <c r="AA163" s="402"/>
      <c r="AB163" s="402"/>
      <c r="AC163" s="402"/>
      <c r="AD163" s="402"/>
      <c r="AE163" s="402"/>
      <c r="AF163" s="402"/>
      <c r="AG163" s="402"/>
      <c r="AH163" s="402"/>
      <c r="AI163" s="402"/>
      <c r="AJ163" s="402"/>
      <c r="AK163" s="402"/>
      <c r="AL163" s="402"/>
      <c r="AM163" s="402"/>
      <c r="AN163" s="402"/>
      <c r="AO163" s="402"/>
      <c r="AP163" s="402"/>
      <c r="AQ163" s="402"/>
      <c r="AR163" s="402"/>
      <c r="AS163" s="402"/>
      <c r="AT163" s="402"/>
      <c r="AU163" s="402"/>
      <c r="AV163" s="402"/>
      <c r="AW163" s="402"/>
      <c r="AX163" s="402"/>
      <c r="AY163" s="402"/>
      <c r="AZ163" s="402"/>
      <c r="BA163" s="402"/>
      <c r="BB163" s="402"/>
      <c r="BC163" s="402"/>
      <c r="BD163" s="402"/>
      <c r="BE163" s="402"/>
      <c r="BF163" s="402"/>
      <c r="BG163" s="402"/>
      <c r="BH163" s="402"/>
      <c r="BI163" s="402"/>
      <c r="BJ163" s="402"/>
      <c r="BK163" s="402"/>
      <c r="BL163" s="402"/>
      <c r="BM163" s="402"/>
      <c r="BN163" s="402"/>
      <c r="BO163" s="402"/>
      <c r="BP163" s="402"/>
      <c r="BQ163" s="402"/>
      <c r="BR163" s="402"/>
      <c r="BS163" s="402"/>
      <c r="BT163" s="402"/>
      <c r="BU163" s="402"/>
      <c r="BV163" s="402"/>
      <c r="BW163" s="402"/>
      <c r="BX163" s="402"/>
      <c r="BY163" s="402"/>
      <c r="BZ163" s="402"/>
      <c r="CA163" s="402"/>
      <c r="CB163" s="402"/>
      <c r="CC163" s="402"/>
      <c r="CD163" s="402"/>
      <c r="CE163" s="402"/>
      <c r="CF163" s="402"/>
      <c r="CG163" s="402"/>
      <c r="CH163" s="402"/>
      <c r="CI163" s="402"/>
      <c r="CJ163" s="402"/>
      <c r="CK163" s="402"/>
      <c r="CL163" s="402"/>
      <c r="CM163" s="402"/>
      <c r="CN163" s="402"/>
      <c r="CO163" s="402"/>
      <c r="CP163" s="402"/>
      <c r="CQ163" s="402"/>
      <c r="CR163" s="402"/>
      <c r="CS163" s="402"/>
      <c r="CT163" s="402"/>
    </row>
    <row r="164" spans="1:98" ht="16.05" customHeight="1" x14ac:dyDescent="0.3">
      <c r="A164" s="402"/>
      <c r="B164" s="402"/>
      <c r="C164" s="402"/>
      <c r="D164" s="402"/>
      <c r="E164" s="402"/>
      <c r="F164" s="402"/>
      <c r="G164" s="402"/>
      <c r="H164" s="402"/>
      <c r="I164" s="402"/>
      <c r="J164" s="402"/>
      <c r="K164" s="402"/>
      <c r="L164" s="402"/>
      <c r="M164" s="402"/>
      <c r="N164" s="402"/>
      <c r="O164" s="402"/>
      <c r="P164" s="402"/>
      <c r="Q164" s="402"/>
      <c r="R164" s="402"/>
      <c r="S164" s="402"/>
      <c r="T164" s="402"/>
      <c r="U164" s="402"/>
      <c r="V164" s="402"/>
      <c r="W164" s="402"/>
      <c r="X164" s="402"/>
      <c r="Y164" s="402"/>
      <c r="Z164" s="402"/>
      <c r="AA164" s="402"/>
      <c r="AB164" s="402"/>
      <c r="AC164" s="402"/>
      <c r="AD164" s="402"/>
      <c r="AE164" s="402"/>
      <c r="AF164" s="402"/>
      <c r="AG164" s="402"/>
      <c r="AH164" s="402"/>
      <c r="AI164" s="402"/>
      <c r="AJ164" s="402"/>
      <c r="AK164" s="402"/>
      <c r="AL164" s="402"/>
      <c r="AM164" s="402"/>
      <c r="AN164" s="402"/>
      <c r="AO164" s="402"/>
      <c r="AP164" s="402"/>
      <c r="AQ164" s="402"/>
      <c r="AR164" s="402"/>
      <c r="AS164" s="402"/>
      <c r="AT164" s="402"/>
      <c r="AU164" s="402"/>
      <c r="AV164" s="402"/>
      <c r="AW164" s="402"/>
      <c r="AX164" s="402"/>
      <c r="AY164" s="402"/>
      <c r="AZ164" s="402"/>
      <c r="BA164" s="402"/>
      <c r="BB164" s="402"/>
      <c r="BC164" s="402"/>
      <c r="BD164" s="402"/>
      <c r="BE164" s="402"/>
      <c r="BF164" s="402"/>
      <c r="BG164" s="402"/>
      <c r="BH164" s="402"/>
      <c r="BI164" s="402"/>
      <c r="BJ164" s="402"/>
      <c r="BK164" s="402"/>
      <c r="BL164" s="402"/>
      <c r="BM164" s="402"/>
      <c r="BN164" s="402"/>
      <c r="BO164" s="402"/>
      <c r="BP164" s="402"/>
      <c r="BQ164" s="402"/>
      <c r="BR164" s="402"/>
      <c r="BS164" s="402"/>
      <c r="BT164" s="402"/>
      <c r="BU164" s="402"/>
      <c r="BV164" s="402"/>
      <c r="BW164" s="402"/>
      <c r="BX164" s="402"/>
      <c r="BY164" s="402"/>
      <c r="BZ164" s="402"/>
      <c r="CA164" s="402"/>
      <c r="CB164" s="402"/>
      <c r="CC164" s="402"/>
      <c r="CD164" s="402"/>
      <c r="CE164" s="402"/>
      <c r="CF164" s="402"/>
      <c r="CG164" s="402"/>
      <c r="CH164" s="402"/>
      <c r="CI164" s="402"/>
      <c r="CJ164" s="402"/>
      <c r="CK164" s="402"/>
      <c r="CL164" s="402"/>
      <c r="CM164" s="402"/>
      <c r="CN164" s="402"/>
      <c r="CO164" s="402"/>
      <c r="CP164" s="402"/>
      <c r="CQ164" s="402"/>
      <c r="CR164" s="402"/>
      <c r="CS164" s="402"/>
      <c r="CT164" s="402"/>
    </row>
    <row r="165" spans="1:98" ht="16.05" customHeight="1" x14ac:dyDescent="0.3">
      <c r="A165" s="402"/>
      <c r="B165" s="402"/>
      <c r="C165" s="402"/>
      <c r="D165" s="402"/>
      <c r="E165" s="402"/>
      <c r="F165" s="402"/>
      <c r="G165" s="402"/>
      <c r="H165" s="402"/>
      <c r="I165" s="402"/>
      <c r="J165" s="402"/>
      <c r="K165" s="402"/>
      <c r="L165" s="402"/>
      <c r="M165" s="402"/>
      <c r="N165" s="402"/>
      <c r="O165" s="402"/>
      <c r="P165" s="402"/>
      <c r="Q165" s="402"/>
      <c r="R165" s="402"/>
      <c r="S165" s="402"/>
      <c r="T165" s="402"/>
      <c r="U165" s="402"/>
      <c r="V165" s="402"/>
      <c r="W165" s="402"/>
      <c r="X165" s="402"/>
      <c r="Y165" s="402"/>
      <c r="Z165" s="402"/>
      <c r="AA165" s="402"/>
      <c r="AB165" s="402"/>
      <c r="AC165" s="402"/>
      <c r="AD165" s="402"/>
      <c r="AE165" s="402"/>
      <c r="AF165" s="402"/>
      <c r="AG165" s="402"/>
      <c r="AH165" s="402"/>
      <c r="AI165" s="402"/>
      <c r="AJ165" s="402"/>
      <c r="AK165" s="402"/>
      <c r="AL165" s="402"/>
      <c r="AM165" s="402"/>
      <c r="AN165" s="402"/>
      <c r="AO165" s="402"/>
      <c r="AP165" s="402"/>
      <c r="AQ165" s="402"/>
      <c r="AR165" s="402"/>
      <c r="AS165" s="402"/>
      <c r="AT165" s="402"/>
      <c r="AU165" s="402"/>
      <c r="AV165" s="402"/>
      <c r="AW165" s="402"/>
      <c r="AX165" s="402"/>
      <c r="AY165" s="402"/>
      <c r="AZ165" s="402"/>
      <c r="BA165" s="402"/>
      <c r="BB165" s="402"/>
      <c r="BC165" s="402"/>
      <c r="BD165" s="402"/>
      <c r="BE165" s="402"/>
      <c r="BF165" s="402"/>
      <c r="BG165" s="402"/>
      <c r="BH165" s="402"/>
      <c r="BI165" s="402"/>
      <c r="BJ165" s="402"/>
      <c r="BK165" s="402"/>
      <c r="BL165" s="402"/>
      <c r="BM165" s="402"/>
      <c r="BN165" s="402"/>
      <c r="BO165" s="402"/>
      <c r="BP165" s="402"/>
      <c r="BQ165" s="402"/>
      <c r="BR165" s="402"/>
      <c r="BS165" s="402"/>
      <c r="BT165" s="402"/>
      <c r="BU165" s="402"/>
      <c r="BV165" s="402"/>
      <c r="BW165" s="402"/>
      <c r="BX165" s="402"/>
      <c r="BY165" s="402"/>
      <c r="BZ165" s="402"/>
      <c r="CA165" s="402"/>
      <c r="CB165" s="402"/>
      <c r="CC165" s="402"/>
      <c r="CD165" s="402"/>
      <c r="CE165" s="402"/>
      <c r="CF165" s="402"/>
      <c r="CG165" s="402"/>
      <c r="CH165" s="402"/>
      <c r="CI165" s="402"/>
      <c r="CJ165" s="402"/>
      <c r="CK165" s="402"/>
      <c r="CL165" s="402"/>
      <c r="CM165" s="402"/>
      <c r="CN165" s="402"/>
      <c r="CO165" s="402"/>
      <c r="CP165" s="402"/>
      <c r="CQ165" s="402"/>
      <c r="CR165" s="402"/>
      <c r="CS165" s="402"/>
      <c r="CT165" s="402"/>
    </row>
    <row r="166" spans="1:98" ht="16.05" customHeight="1" x14ac:dyDescent="0.3">
      <c r="A166" s="402"/>
      <c r="B166" s="402"/>
      <c r="C166" s="402"/>
      <c r="D166" s="402"/>
      <c r="E166" s="402"/>
      <c r="F166" s="402"/>
      <c r="G166" s="402"/>
      <c r="H166" s="402"/>
      <c r="I166" s="402"/>
      <c r="J166" s="402"/>
      <c r="K166" s="402"/>
      <c r="L166" s="402"/>
      <c r="M166" s="402"/>
      <c r="N166" s="402"/>
      <c r="O166" s="402"/>
      <c r="P166" s="402"/>
      <c r="Q166" s="402"/>
      <c r="R166" s="402"/>
      <c r="S166" s="402"/>
      <c r="T166" s="402"/>
      <c r="U166" s="402"/>
      <c r="V166" s="402"/>
      <c r="W166" s="402"/>
      <c r="X166" s="402"/>
      <c r="Y166" s="402"/>
      <c r="Z166" s="402"/>
      <c r="AA166" s="402"/>
      <c r="AB166" s="402"/>
      <c r="AC166" s="402"/>
      <c r="AD166" s="402"/>
      <c r="AE166" s="402"/>
      <c r="AF166" s="402"/>
      <c r="AG166" s="402"/>
      <c r="AH166" s="402"/>
      <c r="AI166" s="402"/>
      <c r="AJ166" s="402"/>
      <c r="AK166" s="402"/>
      <c r="AL166" s="402"/>
      <c r="AM166" s="402"/>
      <c r="AN166" s="402"/>
      <c r="AO166" s="402"/>
      <c r="AP166" s="402"/>
      <c r="AQ166" s="402"/>
      <c r="AR166" s="402"/>
      <c r="AS166" s="402"/>
      <c r="AT166" s="402"/>
      <c r="AU166" s="402"/>
      <c r="AV166" s="402"/>
      <c r="AW166" s="402"/>
      <c r="AX166" s="402"/>
      <c r="AY166" s="402"/>
      <c r="AZ166" s="402"/>
      <c r="BA166" s="402"/>
      <c r="BB166" s="402"/>
      <c r="BC166" s="402"/>
      <c r="BD166" s="402"/>
      <c r="BE166" s="402"/>
      <c r="BF166" s="402"/>
      <c r="BG166" s="402"/>
      <c r="BH166" s="402"/>
      <c r="BI166" s="402"/>
      <c r="BJ166" s="402"/>
      <c r="BK166" s="402"/>
      <c r="BL166" s="402"/>
      <c r="BM166" s="402"/>
      <c r="BN166" s="402"/>
      <c r="BO166" s="402"/>
      <c r="BP166" s="402"/>
      <c r="BQ166" s="402"/>
      <c r="BR166" s="402"/>
      <c r="BS166" s="402"/>
      <c r="BT166" s="402"/>
      <c r="BU166" s="402"/>
      <c r="BV166" s="402"/>
      <c r="BW166" s="402"/>
      <c r="BX166" s="402"/>
      <c r="BY166" s="402"/>
      <c r="BZ166" s="402"/>
      <c r="CA166" s="402"/>
      <c r="CB166" s="402"/>
      <c r="CC166" s="402"/>
      <c r="CD166" s="402"/>
      <c r="CE166" s="402"/>
      <c r="CF166" s="402"/>
      <c r="CG166" s="402"/>
      <c r="CH166" s="402"/>
      <c r="CI166" s="402"/>
      <c r="CJ166" s="402"/>
      <c r="CK166" s="402"/>
      <c r="CL166" s="402"/>
      <c r="CM166" s="402"/>
      <c r="CN166" s="402"/>
      <c r="CO166" s="402"/>
      <c r="CP166" s="402"/>
      <c r="CQ166" s="402"/>
      <c r="CR166" s="402"/>
      <c r="CS166" s="402"/>
      <c r="CT166" s="402"/>
    </row>
    <row r="167" spans="1:98" ht="16.05" customHeight="1" x14ac:dyDescent="0.3">
      <c r="A167" s="402"/>
      <c r="B167" s="402"/>
      <c r="C167" s="402"/>
      <c r="D167" s="402"/>
      <c r="E167" s="402"/>
      <c r="F167" s="402"/>
      <c r="G167" s="402"/>
      <c r="H167" s="402"/>
      <c r="I167" s="402"/>
      <c r="J167" s="402"/>
      <c r="K167" s="402"/>
      <c r="L167" s="402"/>
      <c r="M167" s="402"/>
      <c r="N167" s="402"/>
      <c r="O167" s="402"/>
      <c r="P167" s="402"/>
      <c r="Q167" s="402"/>
      <c r="R167" s="402"/>
      <c r="S167" s="402"/>
      <c r="T167" s="402"/>
      <c r="U167" s="402"/>
      <c r="V167" s="402"/>
      <c r="W167" s="402"/>
      <c r="X167" s="402"/>
      <c r="Y167" s="402"/>
      <c r="Z167" s="402"/>
      <c r="AA167" s="402"/>
      <c r="AB167" s="402"/>
      <c r="AC167" s="402"/>
      <c r="AD167" s="402"/>
      <c r="AE167" s="402"/>
      <c r="AF167" s="402"/>
      <c r="AG167" s="402"/>
      <c r="AH167" s="402"/>
      <c r="AI167" s="402"/>
      <c r="AJ167" s="402"/>
      <c r="AK167" s="402"/>
      <c r="AL167" s="402"/>
      <c r="AM167" s="402"/>
      <c r="AN167" s="402"/>
      <c r="AO167" s="402"/>
      <c r="AP167" s="402"/>
      <c r="AQ167" s="402"/>
      <c r="AR167" s="402"/>
      <c r="AS167" s="402"/>
      <c r="AT167" s="402"/>
      <c r="AU167" s="402"/>
      <c r="AV167" s="402"/>
      <c r="AW167" s="402"/>
      <c r="AX167" s="402"/>
      <c r="AY167" s="402"/>
      <c r="AZ167" s="402"/>
      <c r="BA167" s="402"/>
      <c r="BB167" s="402"/>
      <c r="BC167" s="402"/>
      <c r="BD167" s="402"/>
      <c r="BE167" s="402"/>
      <c r="BF167" s="402"/>
      <c r="BG167" s="402"/>
      <c r="BH167" s="402"/>
      <c r="BI167" s="402"/>
      <c r="BJ167" s="402"/>
      <c r="BK167" s="402"/>
      <c r="BL167" s="402"/>
      <c r="BM167" s="402"/>
      <c r="BN167" s="402"/>
      <c r="BO167" s="402"/>
      <c r="BP167" s="402"/>
      <c r="BQ167" s="402"/>
      <c r="BR167" s="402"/>
      <c r="BS167" s="402"/>
      <c r="BT167" s="402"/>
      <c r="BU167" s="402"/>
      <c r="BV167" s="402"/>
      <c r="BW167" s="402"/>
      <c r="BX167" s="402"/>
      <c r="BY167" s="402"/>
      <c r="BZ167" s="402"/>
      <c r="CA167" s="402"/>
      <c r="CB167" s="402"/>
      <c r="CC167" s="402"/>
      <c r="CD167" s="402"/>
      <c r="CE167" s="402"/>
      <c r="CF167" s="402"/>
      <c r="CG167" s="402"/>
      <c r="CH167" s="402"/>
      <c r="CI167" s="402"/>
      <c r="CJ167" s="402"/>
      <c r="CK167" s="402"/>
      <c r="CL167" s="402"/>
      <c r="CM167" s="402"/>
      <c r="CN167" s="402"/>
      <c r="CO167" s="402"/>
      <c r="CP167" s="402"/>
      <c r="CQ167" s="402"/>
      <c r="CR167" s="402"/>
      <c r="CS167" s="402"/>
      <c r="CT167" s="402"/>
    </row>
    <row r="168" spans="1:98" ht="16.05" customHeight="1" x14ac:dyDescent="0.3">
      <c r="A168" s="402"/>
      <c r="B168" s="402"/>
      <c r="C168" s="402"/>
      <c r="D168" s="402"/>
      <c r="E168" s="402"/>
      <c r="F168" s="402"/>
      <c r="G168" s="402"/>
      <c r="H168" s="402"/>
      <c r="I168" s="402"/>
      <c r="J168" s="402"/>
      <c r="K168" s="402"/>
      <c r="L168" s="402"/>
      <c r="M168" s="402"/>
      <c r="N168" s="402"/>
      <c r="O168" s="402"/>
      <c r="P168" s="402"/>
      <c r="Q168" s="402"/>
      <c r="R168" s="402"/>
      <c r="S168" s="402"/>
      <c r="T168" s="402"/>
      <c r="U168" s="402"/>
      <c r="V168" s="402"/>
      <c r="W168" s="402"/>
      <c r="X168" s="402"/>
      <c r="Y168" s="402"/>
      <c r="Z168" s="402"/>
      <c r="AA168" s="402"/>
      <c r="AB168" s="402"/>
      <c r="AC168" s="402"/>
      <c r="AD168" s="402"/>
      <c r="AE168" s="402"/>
      <c r="AF168" s="402"/>
      <c r="AG168" s="402"/>
      <c r="AH168" s="402"/>
      <c r="AI168" s="402"/>
      <c r="AJ168" s="402"/>
      <c r="AK168" s="402"/>
      <c r="AL168" s="402"/>
      <c r="AM168" s="402"/>
      <c r="AN168" s="402"/>
      <c r="AO168" s="402"/>
      <c r="AP168" s="402"/>
      <c r="AQ168" s="402"/>
      <c r="AR168" s="402"/>
      <c r="AS168" s="402"/>
      <c r="AT168" s="402"/>
      <c r="AU168" s="402"/>
      <c r="AV168" s="402"/>
      <c r="AW168" s="402"/>
      <c r="AX168" s="402"/>
      <c r="AY168" s="402"/>
      <c r="AZ168" s="402"/>
      <c r="BA168" s="402"/>
      <c r="BB168" s="402"/>
      <c r="BC168" s="402"/>
      <c r="BD168" s="402"/>
      <c r="BE168" s="402"/>
      <c r="BF168" s="402"/>
      <c r="BG168" s="402"/>
      <c r="BH168" s="402"/>
      <c r="BI168" s="402"/>
      <c r="BJ168" s="402"/>
      <c r="BK168" s="402"/>
      <c r="BL168" s="402"/>
      <c r="BM168" s="402"/>
      <c r="BN168" s="402"/>
      <c r="BO168" s="402"/>
      <c r="BP168" s="402"/>
      <c r="BQ168" s="402"/>
      <c r="BR168" s="402"/>
      <c r="BS168" s="402"/>
      <c r="BT168" s="402"/>
      <c r="BU168" s="402"/>
      <c r="BV168" s="402"/>
      <c r="BW168" s="402"/>
      <c r="BX168" s="402"/>
      <c r="BY168" s="402"/>
      <c r="BZ168" s="402"/>
      <c r="CA168" s="402"/>
      <c r="CB168" s="402"/>
      <c r="CC168" s="402"/>
      <c r="CD168" s="402"/>
      <c r="CE168" s="402"/>
      <c r="CF168" s="402"/>
      <c r="CG168" s="402"/>
      <c r="CH168" s="402"/>
      <c r="CI168" s="402"/>
      <c r="CJ168" s="402"/>
      <c r="CK168" s="402"/>
      <c r="CL168" s="402"/>
      <c r="CM168" s="402"/>
      <c r="CN168" s="402"/>
      <c r="CO168" s="402"/>
      <c r="CP168" s="402"/>
      <c r="CQ168" s="402"/>
      <c r="CR168" s="402"/>
      <c r="CS168" s="402"/>
      <c r="CT168" s="402"/>
    </row>
    <row r="169" spans="1:98" ht="16.05" customHeight="1" x14ac:dyDescent="0.3">
      <c r="A169" s="402"/>
      <c r="B169" s="402"/>
      <c r="C169" s="402"/>
      <c r="D169" s="402"/>
      <c r="E169" s="402"/>
      <c r="F169" s="402"/>
      <c r="G169" s="402"/>
      <c r="H169" s="402"/>
      <c r="I169" s="402"/>
      <c r="J169" s="402"/>
      <c r="K169" s="402"/>
      <c r="L169" s="402"/>
      <c r="M169" s="402"/>
      <c r="N169" s="402"/>
      <c r="O169" s="402"/>
      <c r="P169" s="402"/>
      <c r="Q169" s="402"/>
      <c r="R169" s="402"/>
      <c r="S169" s="402"/>
      <c r="T169" s="402"/>
      <c r="U169" s="402"/>
      <c r="V169" s="402"/>
      <c r="W169" s="402"/>
      <c r="X169" s="402"/>
      <c r="Y169" s="402"/>
      <c r="Z169" s="402"/>
      <c r="AA169" s="402"/>
      <c r="AB169" s="402"/>
      <c r="AC169" s="402"/>
      <c r="AD169" s="402"/>
      <c r="AE169" s="402"/>
      <c r="AF169" s="402"/>
      <c r="AG169" s="402"/>
      <c r="AH169" s="402"/>
      <c r="AI169" s="402"/>
      <c r="AJ169" s="402"/>
      <c r="AK169" s="402"/>
      <c r="AL169" s="402"/>
      <c r="AM169" s="402"/>
      <c r="AN169" s="402"/>
      <c r="AO169" s="402"/>
      <c r="AP169" s="402"/>
      <c r="AQ169" s="402"/>
      <c r="AR169" s="402"/>
      <c r="AS169" s="402"/>
      <c r="AT169" s="402"/>
      <c r="AU169" s="402"/>
      <c r="AV169" s="402"/>
      <c r="AW169" s="402"/>
      <c r="AX169" s="402"/>
      <c r="AY169" s="402"/>
      <c r="AZ169" s="402"/>
      <c r="BA169" s="402"/>
      <c r="BB169" s="402"/>
      <c r="BC169" s="402"/>
      <c r="BD169" s="402"/>
      <c r="BE169" s="402"/>
      <c r="BF169" s="402"/>
      <c r="BG169" s="402"/>
      <c r="BH169" s="402"/>
      <c r="BI169" s="402"/>
      <c r="BJ169" s="402"/>
      <c r="BK169" s="402"/>
      <c r="BL169" s="402"/>
      <c r="BM169" s="402"/>
      <c r="BN169" s="402"/>
      <c r="BO169" s="402"/>
      <c r="BP169" s="402"/>
      <c r="BQ169" s="402"/>
      <c r="BR169" s="402"/>
      <c r="BS169" s="402"/>
      <c r="BT169" s="402"/>
      <c r="BU169" s="402"/>
      <c r="BV169" s="402"/>
      <c r="BW169" s="402"/>
      <c r="BX169" s="402"/>
      <c r="BY169" s="402"/>
      <c r="BZ169" s="402"/>
      <c r="CA169" s="402"/>
      <c r="CB169" s="402"/>
      <c r="CC169" s="402"/>
      <c r="CD169" s="402"/>
      <c r="CE169" s="402"/>
      <c r="CF169" s="402"/>
      <c r="CG169" s="402"/>
      <c r="CH169" s="402"/>
      <c r="CI169" s="402"/>
      <c r="CJ169" s="402"/>
      <c r="CK169" s="402"/>
      <c r="CL169" s="402"/>
      <c r="CM169" s="402"/>
      <c r="CN169" s="402"/>
      <c r="CO169" s="402"/>
      <c r="CP169" s="402"/>
      <c r="CQ169" s="402"/>
      <c r="CR169" s="402"/>
      <c r="CS169" s="402"/>
      <c r="CT169" s="402"/>
    </row>
    <row r="170" spans="1:98" ht="16.05" customHeight="1" x14ac:dyDescent="0.3">
      <c r="A170" s="402"/>
      <c r="B170" s="402"/>
      <c r="C170" s="402"/>
      <c r="D170" s="402"/>
      <c r="E170" s="402"/>
      <c r="F170" s="402"/>
      <c r="G170" s="402"/>
      <c r="H170" s="402"/>
      <c r="I170" s="402"/>
      <c r="J170" s="402"/>
      <c r="K170" s="402"/>
      <c r="L170" s="402"/>
      <c r="M170" s="402"/>
      <c r="N170" s="402"/>
      <c r="O170" s="402"/>
      <c r="P170" s="402"/>
      <c r="Q170" s="402"/>
      <c r="R170" s="402"/>
      <c r="S170" s="402"/>
      <c r="T170" s="402"/>
      <c r="U170" s="402"/>
      <c r="V170" s="402"/>
      <c r="W170" s="402"/>
      <c r="X170" s="402"/>
      <c r="Y170" s="402"/>
      <c r="Z170" s="402"/>
      <c r="AA170" s="402"/>
      <c r="AB170" s="402"/>
      <c r="AC170" s="402"/>
      <c r="AD170" s="402"/>
      <c r="AE170" s="402"/>
      <c r="AF170" s="402"/>
      <c r="AG170" s="402"/>
      <c r="AH170" s="402"/>
      <c r="AI170" s="402"/>
      <c r="AJ170" s="402"/>
      <c r="AK170" s="402"/>
      <c r="AL170" s="402"/>
      <c r="AM170" s="402"/>
      <c r="AN170" s="402"/>
      <c r="AO170" s="402"/>
      <c r="AP170" s="402"/>
      <c r="AQ170" s="402"/>
      <c r="AR170" s="402"/>
      <c r="AS170" s="402"/>
      <c r="AT170" s="402"/>
      <c r="AU170" s="402"/>
      <c r="AV170" s="402"/>
      <c r="AW170" s="402"/>
      <c r="AX170" s="402"/>
      <c r="AY170" s="402"/>
      <c r="AZ170" s="402"/>
      <c r="BA170" s="402"/>
      <c r="BB170" s="402"/>
      <c r="BC170" s="402"/>
      <c r="BD170" s="402"/>
      <c r="BE170" s="402"/>
      <c r="BF170" s="402"/>
      <c r="BG170" s="402"/>
      <c r="BH170" s="402"/>
      <c r="BI170" s="402"/>
      <c r="BJ170" s="402"/>
      <c r="BK170" s="402"/>
      <c r="BL170" s="402"/>
      <c r="BM170" s="402"/>
      <c r="BN170" s="402"/>
      <c r="BO170" s="402"/>
      <c r="BP170" s="402"/>
      <c r="BQ170" s="402"/>
      <c r="BR170" s="402"/>
      <c r="BS170" s="402"/>
      <c r="BT170" s="402"/>
      <c r="BU170" s="402"/>
      <c r="BV170" s="402"/>
      <c r="BW170" s="402"/>
      <c r="BX170" s="402"/>
      <c r="BY170" s="402"/>
      <c r="BZ170" s="402"/>
      <c r="CA170" s="402"/>
      <c r="CB170" s="402"/>
      <c r="CC170" s="402"/>
      <c r="CD170" s="402"/>
      <c r="CE170" s="402"/>
      <c r="CF170" s="402"/>
      <c r="CG170" s="402"/>
      <c r="CH170" s="402"/>
      <c r="CI170" s="402"/>
      <c r="CJ170" s="402"/>
      <c r="CK170" s="402"/>
      <c r="CL170" s="402"/>
      <c r="CM170" s="402"/>
      <c r="CN170" s="402"/>
      <c r="CO170" s="402"/>
      <c r="CP170" s="402"/>
      <c r="CQ170" s="402"/>
      <c r="CR170" s="402"/>
      <c r="CS170" s="402"/>
      <c r="CT170" s="402"/>
    </row>
    <row r="171" spans="1:98" ht="16.05" customHeight="1" x14ac:dyDescent="0.3">
      <c r="A171" s="402"/>
      <c r="B171" s="402"/>
      <c r="C171" s="402"/>
      <c r="D171" s="402"/>
      <c r="E171" s="402"/>
      <c r="F171" s="402"/>
      <c r="G171" s="402"/>
      <c r="H171" s="402"/>
      <c r="I171" s="402"/>
      <c r="J171" s="402"/>
      <c r="K171" s="402"/>
      <c r="L171" s="402"/>
      <c r="M171" s="402"/>
      <c r="N171" s="402"/>
      <c r="O171" s="402"/>
      <c r="P171" s="402"/>
      <c r="Q171" s="402"/>
      <c r="R171" s="402"/>
      <c r="S171" s="402"/>
      <c r="T171" s="402"/>
      <c r="U171" s="402"/>
      <c r="V171" s="402"/>
      <c r="W171" s="402"/>
      <c r="X171" s="402"/>
      <c r="Y171" s="402"/>
      <c r="Z171" s="402"/>
      <c r="AA171" s="402"/>
      <c r="AB171" s="402"/>
      <c r="AC171" s="402"/>
      <c r="AD171" s="402"/>
      <c r="AE171" s="402"/>
      <c r="AF171" s="402"/>
      <c r="AG171" s="402"/>
      <c r="AH171" s="402"/>
      <c r="AI171" s="402"/>
      <c r="AJ171" s="402"/>
      <c r="AK171" s="402"/>
      <c r="AL171" s="402"/>
      <c r="AM171" s="402"/>
      <c r="AN171" s="402"/>
      <c r="AO171" s="402"/>
      <c r="AP171" s="402"/>
      <c r="AQ171" s="402"/>
      <c r="AR171" s="402"/>
      <c r="AS171" s="402"/>
      <c r="AT171" s="402"/>
      <c r="AU171" s="402"/>
      <c r="AV171" s="402"/>
      <c r="AW171" s="402"/>
      <c r="AX171" s="402"/>
      <c r="AY171" s="402"/>
      <c r="AZ171" s="402"/>
      <c r="BA171" s="402"/>
      <c r="BB171" s="402"/>
      <c r="BC171" s="402"/>
      <c r="BD171" s="402"/>
      <c r="BE171" s="402"/>
      <c r="BF171" s="402"/>
      <c r="BG171" s="402"/>
      <c r="BH171" s="402"/>
      <c r="BI171" s="402"/>
      <c r="BJ171" s="402"/>
      <c r="BK171" s="402"/>
      <c r="BL171" s="402"/>
      <c r="BM171" s="402"/>
      <c r="BN171" s="402"/>
      <c r="BO171" s="402"/>
      <c r="BP171" s="402"/>
      <c r="BQ171" s="402"/>
      <c r="BR171" s="402"/>
      <c r="BS171" s="402"/>
      <c r="BT171" s="402"/>
      <c r="BU171" s="402"/>
      <c r="BV171" s="402"/>
      <c r="BW171" s="402"/>
      <c r="BX171" s="402"/>
      <c r="BY171" s="402"/>
      <c r="BZ171" s="402"/>
      <c r="CA171" s="402"/>
      <c r="CB171" s="402"/>
      <c r="CC171" s="402"/>
      <c r="CD171" s="402"/>
      <c r="CE171" s="402"/>
      <c r="CF171" s="402"/>
      <c r="CG171" s="402"/>
      <c r="CH171" s="402"/>
      <c r="CI171" s="402"/>
      <c r="CJ171" s="402"/>
      <c r="CK171" s="402"/>
      <c r="CL171" s="402"/>
      <c r="CM171" s="402"/>
      <c r="CN171" s="402"/>
      <c r="CO171" s="402"/>
      <c r="CP171" s="402"/>
      <c r="CQ171" s="402"/>
      <c r="CR171" s="402"/>
      <c r="CS171" s="402"/>
      <c r="CT171" s="402"/>
    </row>
    <row r="172" spans="1:98" ht="16.05" customHeight="1" x14ac:dyDescent="0.3">
      <c r="A172" s="402"/>
      <c r="B172" s="402"/>
      <c r="C172" s="402"/>
      <c r="D172" s="402"/>
      <c r="E172" s="402"/>
      <c r="F172" s="402"/>
      <c r="G172" s="402"/>
      <c r="H172" s="402"/>
      <c r="I172" s="402"/>
      <c r="J172" s="402"/>
      <c r="K172" s="402"/>
      <c r="L172" s="402"/>
      <c r="M172" s="402"/>
      <c r="N172" s="402"/>
      <c r="O172" s="402"/>
      <c r="P172" s="402"/>
      <c r="Q172" s="402"/>
      <c r="R172" s="402"/>
      <c r="S172" s="402"/>
      <c r="T172" s="402"/>
      <c r="U172" s="402"/>
      <c r="V172" s="402"/>
      <c r="W172" s="402"/>
      <c r="X172" s="402"/>
      <c r="Y172" s="402"/>
      <c r="Z172" s="402"/>
      <c r="AA172" s="402"/>
      <c r="AB172" s="402"/>
      <c r="AC172" s="402"/>
      <c r="AD172" s="402"/>
      <c r="AE172" s="402"/>
      <c r="AF172" s="402"/>
      <c r="AG172" s="402"/>
      <c r="AH172" s="402"/>
      <c r="AI172" s="402"/>
      <c r="AJ172" s="402"/>
      <c r="AK172" s="402"/>
      <c r="AL172" s="402"/>
      <c r="AM172" s="402"/>
      <c r="AN172" s="402"/>
      <c r="AO172" s="402"/>
      <c r="AP172" s="402"/>
      <c r="AQ172" s="402"/>
      <c r="AR172" s="402"/>
      <c r="AS172" s="402"/>
      <c r="AT172" s="402"/>
      <c r="AU172" s="402"/>
      <c r="AV172" s="402"/>
      <c r="AW172" s="402"/>
      <c r="AX172" s="402"/>
      <c r="AY172" s="402"/>
      <c r="AZ172" s="402"/>
      <c r="BA172" s="402"/>
      <c r="BB172" s="402"/>
      <c r="BC172" s="402"/>
      <c r="BD172" s="402"/>
      <c r="BE172" s="402"/>
      <c r="BF172" s="402"/>
      <c r="BG172" s="402"/>
      <c r="BH172" s="402"/>
      <c r="BI172" s="402"/>
      <c r="BJ172" s="402"/>
      <c r="BK172" s="402"/>
      <c r="BL172" s="402"/>
      <c r="BM172" s="402"/>
      <c r="BN172" s="402"/>
      <c r="BO172" s="402"/>
      <c r="BP172" s="402"/>
      <c r="BQ172" s="402"/>
      <c r="BR172" s="402"/>
      <c r="BS172" s="402"/>
      <c r="BT172" s="402"/>
      <c r="BU172" s="402"/>
      <c r="BV172" s="402"/>
      <c r="BW172" s="402"/>
      <c r="BX172" s="402"/>
      <c r="BY172" s="402"/>
      <c r="BZ172" s="402"/>
      <c r="CA172" s="402"/>
      <c r="CB172" s="402"/>
      <c r="CC172" s="402"/>
      <c r="CD172" s="402"/>
      <c r="CE172" s="402"/>
      <c r="CF172" s="402"/>
      <c r="CG172" s="402"/>
      <c r="CH172" s="402"/>
      <c r="CI172" s="402"/>
      <c r="CJ172" s="402"/>
      <c r="CK172" s="402"/>
      <c r="CL172" s="402"/>
      <c r="CM172" s="402"/>
      <c r="CN172" s="402"/>
      <c r="CO172" s="402"/>
      <c r="CP172" s="402"/>
      <c r="CQ172" s="402"/>
      <c r="CR172" s="402"/>
      <c r="CS172" s="402"/>
      <c r="CT172" s="402"/>
    </row>
    <row r="173" spans="1:98" ht="16.05" customHeight="1" x14ac:dyDescent="0.3">
      <c r="A173" s="402"/>
      <c r="B173" s="402"/>
      <c r="C173" s="402"/>
      <c r="D173" s="402"/>
      <c r="E173" s="402"/>
      <c r="F173" s="402"/>
      <c r="G173" s="402"/>
      <c r="H173" s="402"/>
      <c r="I173" s="402"/>
      <c r="J173" s="402"/>
      <c r="K173" s="402"/>
      <c r="L173" s="402"/>
      <c r="M173" s="402"/>
      <c r="N173" s="402"/>
      <c r="O173" s="402"/>
      <c r="P173" s="402"/>
      <c r="Q173" s="402"/>
      <c r="R173" s="402"/>
      <c r="S173" s="402"/>
      <c r="T173" s="402"/>
      <c r="U173" s="402"/>
      <c r="V173" s="402"/>
      <c r="W173" s="402"/>
      <c r="X173" s="402"/>
      <c r="Y173" s="402"/>
      <c r="Z173" s="402"/>
      <c r="AA173" s="402"/>
      <c r="AB173" s="402"/>
      <c r="AC173" s="402"/>
      <c r="AD173" s="402"/>
      <c r="AE173" s="402"/>
      <c r="AF173" s="402"/>
      <c r="AG173" s="402"/>
      <c r="AH173" s="402"/>
      <c r="AI173" s="402"/>
      <c r="AJ173" s="402"/>
      <c r="AK173" s="402"/>
      <c r="AL173" s="402"/>
      <c r="AM173" s="402"/>
      <c r="AN173" s="402"/>
      <c r="AO173" s="402"/>
      <c r="AP173" s="402"/>
      <c r="AQ173" s="402"/>
      <c r="AR173" s="402"/>
      <c r="AS173" s="402"/>
      <c r="AT173" s="402"/>
      <c r="AU173" s="402"/>
      <c r="AV173" s="402"/>
      <c r="AW173" s="402"/>
      <c r="AX173" s="402"/>
      <c r="AY173" s="402"/>
      <c r="AZ173" s="402"/>
      <c r="BA173" s="402"/>
      <c r="BB173" s="402"/>
      <c r="BC173" s="402"/>
      <c r="BD173" s="402"/>
      <c r="BE173" s="402"/>
      <c r="BF173" s="402"/>
      <c r="BG173" s="402"/>
      <c r="BH173" s="402"/>
      <c r="BI173" s="402"/>
      <c r="BJ173" s="402"/>
      <c r="BK173" s="402"/>
      <c r="BL173" s="402"/>
      <c r="BM173" s="402"/>
      <c r="BN173" s="402"/>
      <c r="BO173" s="402"/>
      <c r="BP173" s="402"/>
      <c r="BQ173" s="402"/>
      <c r="BR173" s="402"/>
      <c r="BS173" s="402"/>
      <c r="BT173" s="402"/>
      <c r="BU173" s="402"/>
      <c r="BV173" s="402"/>
      <c r="BW173" s="402"/>
      <c r="BX173" s="402"/>
      <c r="BY173" s="402"/>
      <c r="BZ173" s="402"/>
      <c r="CA173" s="402"/>
      <c r="CB173" s="402"/>
      <c r="CC173" s="402"/>
      <c r="CD173" s="402"/>
      <c r="CE173" s="402"/>
      <c r="CF173" s="402"/>
      <c r="CG173" s="402"/>
      <c r="CH173" s="402"/>
      <c r="CI173" s="402"/>
      <c r="CJ173" s="402"/>
      <c r="CK173" s="402"/>
      <c r="CL173" s="402"/>
      <c r="CM173" s="402"/>
      <c r="CN173" s="402"/>
      <c r="CO173" s="402"/>
      <c r="CP173" s="402"/>
      <c r="CQ173" s="402"/>
      <c r="CR173" s="402"/>
      <c r="CS173" s="402"/>
      <c r="CT173" s="402"/>
    </row>
    <row r="174" spans="1:98" ht="16.05" customHeight="1" x14ac:dyDescent="0.3">
      <c r="A174" s="402"/>
      <c r="B174" s="402"/>
      <c r="C174" s="402"/>
      <c r="D174" s="402"/>
      <c r="E174" s="402"/>
      <c r="F174" s="402"/>
      <c r="G174" s="402"/>
      <c r="H174" s="402"/>
      <c r="I174" s="402"/>
      <c r="J174" s="402"/>
      <c r="K174" s="402"/>
      <c r="L174" s="402"/>
      <c r="M174" s="402"/>
      <c r="N174" s="402"/>
      <c r="O174" s="402"/>
      <c r="P174" s="402"/>
      <c r="Q174" s="402"/>
      <c r="R174" s="402"/>
      <c r="S174" s="402"/>
      <c r="T174" s="402"/>
      <c r="U174" s="402"/>
      <c r="V174" s="402"/>
      <c r="W174" s="402"/>
      <c r="X174" s="402"/>
      <c r="Y174" s="402"/>
      <c r="Z174" s="402"/>
      <c r="AA174" s="402"/>
      <c r="AB174" s="402"/>
      <c r="AC174" s="402"/>
      <c r="AD174" s="402"/>
      <c r="AE174" s="402"/>
      <c r="AF174" s="402"/>
      <c r="AG174" s="402"/>
      <c r="AH174" s="402"/>
      <c r="AI174" s="402"/>
      <c r="AJ174" s="402"/>
      <c r="AK174" s="402"/>
      <c r="AL174" s="402"/>
      <c r="AM174" s="402"/>
      <c r="AN174" s="402"/>
      <c r="AO174" s="402"/>
      <c r="AP174" s="402"/>
      <c r="AQ174" s="402"/>
      <c r="AR174" s="402"/>
      <c r="AS174" s="402"/>
      <c r="AT174" s="402"/>
      <c r="AU174" s="402"/>
      <c r="AV174" s="402"/>
      <c r="AW174" s="402"/>
      <c r="AX174" s="402"/>
      <c r="AY174" s="402"/>
      <c r="AZ174" s="402"/>
      <c r="BA174" s="402"/>
      <c r="BB174" s="402"/>
      <c r="BC174" s="402"/>
      <c r="BD174" s="402"/>
      <c r="BE174" s="402"/>
      <c r="BF174" s="402"/>
      <c r="BG174" s="402"/>
      <c r="BH174" s="402"/>
      <c r="BI174" s="402"/>
      <c r="BJ174" s="402"/>
      <c r="BK174" s="402"/>
      <c r="BL174" s="402"/>
      <c r="BM174" s="402"/>
      <c r="BN174" s="402"/>
      <c r="BO174" s="402"/>
      <c r="BP174" s="402"/>
      <c r="BQ174" s="402"/>
      <c r="BR174" s="402"/>
      <c r="BS174" s="402"/>
      <c r="BT174" s="402"/>
      <c r="BU174" s="402"/>
      <c r="BV174" s="402"/>
      <c r="BW174" s="402"/>
      <c r="BX174" s="402"/>
      <c r="BY174" s="402"/>
      <c r="BZ174" s="402"/>
      <c r="CA174" s="402"/>
      <c r="CB174" s="402"/>
      <c r="CC174" s="402"/>
      <c r="CD174" s="402"/>
      <c r="CE174" s="402"/>
      <c r="CF174" s="402"/>
      <c r="CG174" s="402"/>
      <c r="CH174" s="402"/>
      <c r="CI174" s="402"/>
      <c r="CJ174" s="402"/>
      <c r="CK174" s="402"/>
      <c r="CL174" s="402"/>
      <c r="CM174" s="402"/>
      <c r="CN174" s="402"/>
      <c r="CO174" s="402"/>
      <c r="CP174" s="402"/>
      <c r="CQ174" s="402"/>
      <c r="CR174" s="402"/>
      <c r="CS174" s="402"/>
      <c r="CT174" s="402"/>
    </row>
    <row r="175" spans="1:98" ht="16.05" customHeight="1" x14ac:dyDescent="0.3">
      <c r="A175" s="402"/>
      <c r="B175" s="402"/>
      <c r="C175" s="402"/>
      <c r="D175" s="402"/>
      <c r="E175" s="402"/>
      <c r="F175" s="402"/>
      <c r="G175" s="402"/>
      <c r="H175" s="402"/>
      <c r="I175" s="402"/>
      <c r="J175" s="402"/>
      <c r="K175" s="402"/>
      <c r="L175" s="402"/>
      <c r="M175" s="402"/>
      <c r="N175" s="402"/>
      <c r="O175" s="402"/>
      <c r="P175" s="402"/>
      <c r="Q175" s="402"/>
      <c r="R175" s="402"/>
      <c r="S175" s="402"/>
      <c r="T175" s="402"/>
      <c r="U175" s="402"/>
      <c r="V175" s="402"/>
      <c r="W175" s="402"/>
      <c r="X175" s="402"/>
      <c r="Y175" s="402"/>
      <c r="Z175" s="402"/>
      <c r="AA175" s="402"/>
      <c r="AB175" s="402"/>
      <c r="AC175" s="402"/>
      <c r="AD175" s="402"/>
      <c r="AE175" s="402"/>
      <c r="AF175" s="402"/>
      <c r="AG175" s="402"/>
      <c r="AH175" s="402"/>
      <c r="AI175" s="402"/>
      <c r="AJ175" s="402"/>
      <c r="AK175" s="402"/>
      <c r="AL175" s="402"/>
      <c r="AM175" s="402"/>
      <c r="AN175" s="402"/>
      <c r="AO175" s="402"/>
      <c r="AP175" s="402"/>
      <c r="AQ175" s="402"/>
      <c r="AR175" s="402"/>
      <c r="AS175" s="402"/>
      <c r="AT175" s="402"/>
      <c r="AU175" s="402"/>
      <c r="AV175" s="402"/>
      <c r="AW175" s="402"/>
      <c r="AX175" s="402"/>
      <c r="AY175" s="402"/>
      <c r="AZ175" s="402"/>
      <c r="BA175" s="402"/>
      <c r="BB175" s="402"/>
      <c r="BC175" s="402"/>
      <c r="BD175" s="402"/>
      <c r="BE175" s="402"/>
      <c r="BF175" s="402"/>
      <c r="BG175" s="402"/>
      <c r="BH175" s="402"/>
      <c r="BI175" s="402"/>
      <c r="BJ175" s="402"/>
      <c r="BK175" s="402"/>
      <c r="BL175" s="402"/>
      <c r="BM175" s="402"/>
      <c r="BN175" s="402"/>
      <c r="BO175" s="402"/>
      <c r="BP175" s="402"/>
      <c r="BQ175" s="402"/>
      <c r="BR175" s="402"/>
      <c r="BS175" s="402"/>
      <c r="BT175" s="402"/>
      <c r="BU175" s="402"/>
      <c r="BV175" s="402"/>
      <c r="BW175" s="402"/>
      <c r="BX175" s="402"/>
      <c r="BY175" s="402"/>
      <c r="BZ175" s="402"/>
      <c r="CA175" s="402"/>
      <c r="CB175" s="402"/>
      <c r="CC175" s="402"/>
      <c r="CD175" s="402"/>
      <c r="CE175" s="402"/>
      <c r="CF175" s="402"/>
      <c r="CG175" s="402"/>
      <c r="CH175" s="402"/>
      <c r="CI175" s="402"/>
      <c r="CJ175" s="402"/>
      <c r="CK175" s="402"/>
      <c r="CL175" s="402"/>
      <c r="CM175" s="402"/>
      <c r="CN175" s="402"/>
      <c r="CO175" s="402"/>
      <c r="CP175" s="402"/>
      <c r="CQ175" s="402"/>
      <c r="CR175" s="402"/>
      <c r="CS175" s="402"/>
      <c r="CT175" s="402"/>
    </row>
    <row r="176" spans="1:98" ht="16.05" customHeight="1" x14ac:dyDescent="0.3">
      <c r="A176" s="402"/>
      <c r="B176" s="402"/>
      <c r="C176" s="402"/>
      <c r="D176" s="402"/>
      <c r="E176" s="402"/>
      <c r="F176" s="402"/>
      <c r="G176" s="402"/>
      <c r="H176" s="402"/>
      <c r="I176" s="402"/>
      <c r="J176" s="402"/>
      <c r="K176" s="402"/>
      <c r="L176" s="402"/>
      <c r="M176" s="402"/>
      <c r="N176" s="402"/>
      <c r="O176" s="402"/>
      <c r="P176" s="402"/>
      <c r="Q176" s="402"/>
      <c r="R176" s="402"/>
      <c r="S176" s="402"/>
      <c r="T176" s="402"/>
      <c r="U176" s="402"/>
      <c r="V176" s="402"/>
      <c r="W176" s="402"/>
      <c r="X176" s="402"/>
      <c r="Y176" s="402"/>
      <c r="Z176" s="402"/>
      <c r="AA176" s="402"/>
      <c r="AB176" s="402"/>
      <c r="AC176" s="402"/>
      <c r="AD176" s="402"/>
      <c r="AE176" s="402"/>
      <c r="AF176" s="402"/>
      <c r="AG176" s="402"/>
      <c r="AH176" s="402"/>
      <c r="AI176" s="402"/>
      <c r="AJ176" s="402"/>
      <c r="AK176" s="402"/>
      <c r="AL176" s="402"/>
      <c r="AM176" s="402"/>
      <c r="AN176" s="402"/>
      <c r="AO176" s="402"/>
      <c r="AP176" s="402"/>
      <c r="AQ176" s="402"/>
      <c r="AR176" s="402"/>
      <c r="AS176" s="402"/>
      <c r="AT176" s="402"/>
      <c r="AU176" s="402"/>
      <c r="AV176" s="402"/>
      <c r="AW176" s="402"/>
      <c r="AX176" s="402"/>
      <c r="AY176" s="402"/>
      <c r="AZ176" s="402"/>
      <c r="BA176" s="402"/>
      <c r="BB176" s="402"/>
      <c r="BC176" s="402"/>
      <c r="BD176" s="402"/>
      <c r="BE176" s="402"/>
      <c r="BF176" s="402"/>
      <c r="BG176" s="402"/>
      <c r="BH176" s="402"/>
      <c r="BI176" s="402"/>
      <c r="BJ176" s="402"/>
      <c r="BK176" s="402"/>
      <c r="BL176" s="402"/>
      <c r="BM176" s="402"/>
      <c r="BN176" s="402"/>
      <c r="BO176" s="402"/>
      <c r="BP176" s="402"/>
      <c r="BQ176" s="402"/>
      <c r="BR176" s="402"/>
      <c r="BS176" s="402"/>
      <c r="BT176" s="402"/>
      <c r="BU176" s="402"/>
      <c r="BV176" s="402"/>
      <c r="BW176" s="402"/>
      <c r="BX176" s="402"/>
      <c r="BY176" s="402"/>
      <c r="BZ176" s="402"/>
      <c r="CA176" s="402"/>
      <c r="CB176" s="402"/>
      <c r="CC176" s="402"/>
      <c r="CD176" s="402"/>
      <c r="CE176" s="402"/>
      <c r="CF176" s="402"/>
      <c r="CG176" s="402"/>
      <c r="CH176" s="402"/>
      <c r="CI176" s="402"/>
      <c r="CJ176" s="402"/>
      <c r="CK176" s="402"/>
      <c r="CL176" s="402"/>
      <c r="CM176" s="402"/>
      <c r="CN176" s="402"/>
      <c r="CO176" s="402"/>
      <c r="CP176" s="402"/>
      <c r="CQ176" s="402"/>
      <c r="CR176" s="402"/>
      <c r="CS176" s="402"/>
      <c r="CT176" s="402"/>
    </row>
    <row r="177" spans="1:98" ht="16.05" customHeight="1" x14ac:dyDescent="0.3">
      <c r="A177" s="402"/>
      <c r="B177" s="402"/>
      <c r="C177" s="402"/>
      <c r="D177" s="402"/>
      <c r="E177" s="402"/>
      <c r="F177" s="402"/>
      <c r="G177" s="402"/>
      <c r="H177" s="402"/>
      <c r="I177" s="402"/>
      <c r="J177" s="402"/>
      <c r="K177" s="402"/>
      <c r="L177" s="402"/>
      <c r="M177" s="402"/>
      <c r="N177" s="402"/>
      <c r="O177" s="402"/>
      <c r="P177" s="402"/>
      <c r="Q177" s="402"/>
      <c r="R177" s="402"/>
      <c r="S177" s="402"/>
      <c r="T177" s="402"/>
      <c r="U177" s="402"/>
      <c r="V177" s="402"/>
      <c r="W177" s="402"/>
      <c r="X177" s="402"/>
      <c r="Y177" s="402"/>
      <c r="Z177" s="402"/>
      <c r="AA177" s="402"/>
      <c r="AB177" s="402"/>
      <c r="AC177" s="402"/>
      <c r="AD177" s="402"/>
      <c r="AE177" s="402"/>
      <c r="AF177" s="402"/>
      <c r="AG177" s="402"/>
      <c r="AH177" s="402"/>
      <c r="AI177" s="402"/>
      <c r="AJ177" s="402"/>
      <c r="AK177" s="402"/>
      <c r="AL177" s="402"/>
      <c r="AM177" s="402"/>
      <c r="AN177" s="402"/>
      <c r="AO177" s="402"/>
      <c r="AP177" s="402"/>
      <c r="AQ177" s="402"/>
      <c r="AR177" s="402"/>
      <c r="AS177" s="402"/>
      <c r="AT177" s="402"/>
      <c r="AU177" s="402"/>
      <c r="AV177" s="402"/>
      <c r="AW177" s="402"/>
      <c r="AX177" s="402"/>
      <c r="AY177" s="402"/>
      <c r="AZ177" s="402"/>
      <c r="BA177" s="402"/>
      <c r="BB177" s="402"/>
      <c r="BC177" s="402"/>
      <c r="BD177" s="402"/>
      <c r="BE177" s="402"/>
      <c r="BF177" s="402"/>
      <c r="BG177" s="402"/>
      <c r="BH177" s="402"/>
      <c r="BI177" s="402"/>
      <c r="BJ177" s="402"/>
      <c r="BK177" s="402"/>
      <c r="BL177" s="402"/>
      <c r="BM177" s="402"/>
      <c r="BN177" s="402"/>
      <c r="BO177" s="402"/>
      <c r="BP177" s="402"/>
      <c r="BQ177" s="402"/>
      <c r="BR177" s="402"/>
      <c r="BS177" s="402"/>
      <c r="BT177" s="402"/>
      <c r="BU177" s="402"/>
      <c r="BV177" s="402"/>
      <c r="BW177" s="402"/>
      <c r="BX177" s="402"/>
      <c r="BY177" s="402"/>
      <c r="BZ177" s="402"/>
      <c r="CA177" s="402"/>
      <c r="CB177" s="402"/>
      <c r="CC177" s="402"/>
      <c r="CD177" s="402"/>
      <c r="CE177" s="402"/>
      <c r="CF177" s="402"/>
      <c r="CG177" s="402"/>
      <c r="CH177" s="402"/>
      <c r="CI177" s="402"/>
      <c r="CJ177" s="402"/>
      <c r="CK177" s="402"/>
      <c r="CL177" s="402"/>
      <c r="CM177" s="402"/>
      <c r="CN177" s="402"/>
      <c r="CO177" s="402"/>
      <c r="CP177" s="402"/>
      <c r="CQ177" s="402"/>
      <c r="CR177" s="402"/>
      <c r="CS177" s="402"/>
      <c r="CT177" s="402"/>
    </row>
    <row r="178" spans="1:98" ht="16.05" customHeight="1" x14ac:dyDescent="0.3">
      <c r="A178" s="402"/>
      <c r="B178" s="402"/>
      <c r="C178" s="402"/>
      <c r="D178" s="402"/>
      <c r="E178" s="402"/>
      <c r="F178" s="402"/>
      <c r="G178" s="402"/>
      <c r="H178" s="402"/>
      <c r="I178" s="402"/>
      <c r="J178" s="402"/>
      <c r="K178" s="402"/>
      <c r="L178" s="402"/>
      <c r="M178" s="402"/>
      <c r="N178" s="402"/>
      <c r="O178" s="402"/>
      <c r="P178" s="402"/>
      <c r="Q178" s="402"/>
      <c r="R178" s="402"/>
      <c r="S178" s="402"/>
      <c r="T178" s="402"/>
      <c r="U178" s="402"/>
      <c r="V178" s="402"/>
      <c r="W178" s="402"/>
      <c r="X178" s="402"/>
      <c r="Y178" s="402"/>
      <c r="Z178" s="402"/>
      <c r="AA178" s="402"/>
      <c r="AB178" s="402"/>
      <c r="AC178" s="402"/>
      <c r="AD178" s="402"/>
      <c r="AE178" s="402"/>
      <c r="AF178" s="402"/>
      <c r="AG178" s="402"/>
      <c r="AH178" s="402"/>
      <c r="AI178" s="402"/>
      <c r="AJ178" s="402"/>
      <c r="AK178" s="402"/>
      <c r="AL178" s="402"/>
      <c r="AM178" s="402"/>
      <c r="AN178" s="402"/>
      <c r="AO178" s="402"/>
      <c r="AP178" s="402"/>
      <c r="AQ178" s="402"/>
      <c r="AR178" s="402"/>
      <c r="AS178" s="402"/>
      <c r="AT178" s="402"/>
      <c r="AU178" s="402"/>
      <c r="AV178" s="402"/>
      <c r="AW178" s="402"/>
      <c r="AX178" s="402"/>
      <c r="AY178" s="402"/>
      <c r="AZ178" s="402"/>
      <c r="BA178" s="402"/>
      <c r="BB178" s="402"/>
      <c r="BC178" s="402"/>
      <c r="BD178" s="402"/>
      <c r="BE178" s="402"/>
      <c r="BF178" s="402"/>
      <c r="BG178" s="402"/>
      <c r="BH178" s="402"/>
      <c r="BI178" s="402"/>
      <c r="BJ178" s="402"/>
      <c r="BK178" s="402"/>
      <c r="BL178" s="402"/>
      <c r="BM178" s="402"/>
      <c r="BN178" s="402"/>
      <c r="BO178" s="402"/>
      <c r="BP178" s="402"/>
      <c r="BQ178" s="402"/>
      <c r="BR178" s="402"/>
      <c r="BS178" s="402"/>
      <c r="BT178" s="402"/>
      <c r="BU178" s="402"/>
      <c r="BV178" s="402"/>
      <c r="BW178" s="402"/>
      <c r="BX178" s="402"/>
      <c r="BY178" s="402"/>
      <c r="BZ178" s="402"/>
      <c r="CA178" s="402"/>
      <c r="CB178" s="402"/>
      <c r="CC178" s="402"/>
      <c r="CD178" s="402"/>
      <c r="CE178" s="402"/>
      <c r="CF178" s="402"/>
      <c r="CG178" s="402"/>
      <c r="CH178" s="402"/>
      <c r="CI178" s="402"/>
      <c r="CJ178" s="402"/>
      <c r="CK178" s="402"/>
      <c r="CL178" s="402"/>
      <c r="CM178" s="402"/>
      <c r="CN178" s="402"/>
      <c r="CO178" s="402"/>
      <c r="CP178" s="402"/>
      <c r="CQ178" s="402"/>
      <c r="CR178" s="402"/>
      <c r="CS178" s="402"/>
      <c r="CT178" s="402"/>
    </row>
    <row r="179" spans="1:98" ht="16.05" customHeight="1" x14ac:dyDescent="0.3">
      <c r="A179" s="402"/>
      <c r="B179" s="402"/>
      <c r="C179" s="402"/>
      <c r="D179" s="402"/>
      <c r="E179" s="402"/>
      <c r="F179" s="402"/>
      <c r="G179" s="402"/>
      <c r="H179" s="402"/>
      <c r="I179" s="402"/>
      <c r="J179" s="402"/>
      <c r="K179" s="402"/>
      <c r="L179" s="402"/>
      <c r="M179" s="402"/>
      <c r="N179" s="402"/>
      <c r="O179" s="402"/>
      <c r="P179" s="402"/>
      <c r="Q179" s="402"/>
      <c r="R179" s="402"/>
      <c r="S179" s="402"/>
      <c r="T179" s="402"/>
      <c r="U179" s="402"/>
      <c r="V179" s="402"/>
      <c r="W179" s="402"/>
      <c r="X179" s="402"/>
      <c r="Y179" s="402"/>
      <c r="Z179" s="402"/>
      <c r="AA179" s="402"/>
      <c r="AB179" s="402"/>
      <c r="AC179" s="402"/>
      <c r="AD179" s="402"/>
      <c r="AE179" s="402"/>
      <c r="AF179" s="402"/>
      <c r="AG179" s="402"/>
      <c r="AH179" s="402"/>
      <c r="AI179" s="402"/>
      <c r="AJ179" s="402"/>
      <c r="AK179" s="402"/>
      <c r="AL179" s="402"/>
      <c r="AM179" s="402"/>
      <c r="AN179" s="402"/>
      <c r="AO179" s="402"/>
      <c r="AP179" s="402"/>
      <c r="AQ179" s="402"/>
      <c r="AR179" s="402"/>
      <c r="AS179" s="402"/>
      <c r="AT179" s="402"/>
      <c r="AU179" s="402"/>
      <c r="AV179" s="402"/>
      <c r="AW179" s="402"/>
      <c r="AX179" s="402"/>
      <c r="AY179" s="402"/>
      <c r="AZ179" s="402"/>
      <c r="BA179" s="402"/>
      <c r="BB179" s="402"/>
      <c r="BC179" s="402"/>
      <c r="BD179" s="402"/>
      <c r="BE179" s="402"/>
      <c r="BF179" s="402"/>
      <c r="BG179" s="402"/>
      <c r="BH179" s="402"/>
      <c r="BI179" s="402"/>
      <c r="BJ179" s="402"/>
      <c r="BK179" s="402"/>
      <c r="BL179" s="402"/>
      <c r="BM179" s="402"/>
      <c r="BN179" s="402"/>
      <c r="BO179" s="402"/>
      <c r="BP179" s="402"/>
      <c r="BQ179" s="402"/>
      <c r="BR179" s="402"/>
      <c r="BS179" s="402"/>
      <c r="BT179" s="402"/>
      <c r="BU179" s="402"/>
      <c r="BV179" s="402"/>
      <c r="BW179" s="402"/>
      <c r="BX179" s="402"/>
      <c r="BY179" s="402"/>
      <c r="BZ179" s="402"/>
      <c r="CA179" s="402"/>
      <c r="CB179" s="402"/>
      <c r="CC179" s="402"/>
      <c r="CD179" s="402"/>
      <c r="CE179" s="402"/>
      <c r="CF179" s="402"/>
      <c r="CG179" s="402"/>
      <c r="CH179" s="402"/>
      <c r="CI179" s="402"/>
      <c r="CJ179" s="402"/>
      <c r="CK179" s="402"/>
      <c r="CL179" s="402"/>
      <c r="CM179" s="402"/>
      <c r="CN179" s="402"/>
      <c r="CO179" s="402"/>
      <c r="CP179" s="402"/>
      <c r="CQ179" s="402"/>
      <c r="CR179" s="402"/>
      <c r="CS179" s="402"/>
      <c r="CT179" s="402"/>
    </row>
    <row r="180" spans="1:98" ht="16.05" customHeight="1" x14ac:dyDescent="0.3">
      <c r="A180" s="402"/>
      <c r="B180" s="402"/>
      <c r="C180" s="402"/>
      <c r="D180" s="402"/>
      <c r="E180" s="402"/>
      <c r="F180" s="402"/>
      <c r="G180" s="402"/>
      <c r="H180" s="402"/>
      <c r="I180" s="402"/>
      <c r="J180" s="402"/>
      <c r="K180" s="402"/>
      <c r="L180" s="402"/>
      <c r="M180" s="402"/>
      <c r="N180" s="402"/>
      <c r="O180" s="402"/>
      <c r="P180" s="402"/>
      <c r="Q180" s="402"/>
      <c r="R180" s="402"/>
      <c r="S180" s="402"/>
      <c r="T180" s="402"/>
      <c r="U180" s="402"/>
      <c r="V180" s="402"/>
      <c r="W180" s="402"/>
      <c r="X180" s="402"/>
      <c r="Y180" s="402"/>
      <c r="Z180" s="402"/>
      <c r="AA180" s="402"/>
      <c r="AB180" s="402"/>
      <c r="AC180" s="402"/>
      <c r="AD180" s="402"/>
      <c r="AE180" s="402"/>
      <c r="AF180" s="402"/>
      <c r="AG180" s="402"/>
      <c r="AH180" s="402"/>
      <c r="AI180" s="402"/>
      <c r="AJ180" s="402"/>
      <c r="AK180" s="402"/>
      <c r="AL180" s="402"/>
      <c r="AM180" s="402"/>
      <c r="AN180" s="402"/>
      <c r="AO180" s="402"/>
      <c r="AP180" s="402"/>
      <c r="AQ180" s="402"/>
      <c r="AR180" s="402"/>
      <c r="AS180" s="402"/>
      <c r="AT180" s="402"/>
      <c r="AU180" s="402"/>
      <c r="AV180" s="402"/>
      <c r="AW180" s="402"/>
      <c r="AX180" s="402"/>
      <c r="AY180" s="402"/>
      <c r="AZ180" s="402"/>
      <c r="BA180" s="402"/>
      <c r="BB180" s="402"/>
      <c r="BC180" s="402"/>
      <c r="BD180" s="402"/>
      <c r="BE180" s="402"/>
      <c r="BF180" s="402"/>
      <c r="BG180" s="402"/>
      <c r="BH180" s="402"/>
      <c r="BI180" s="402"/>
      <c r="BJ180" s="402"/>
      <c r="BK180" s="402"/>
      <c r="BL180" s="402"/>
      <c r="BM180" s="402"/>
      <c r="BN180" s="402"/>
      <c r="BO180" s="402"/>
      <c r="BP180" s="402"/>
      <c r="BQ180" s="402"/>
      <c r="BR180" s="402"/>
      <c r="BS180" s="402"/>
      <c r="BT180" s="402"/>
      <c r="BU180" s="402"/>
      <c r="BV180" s="402"/>
      <c r="BW180" s="402"/>
      <c r="BX180" s="402"/>
      <c r="BY180" s="402"/>
      <c r="BZ180" s="402"/>
      <c r="CA180" s="402"/>
      <c r="CB180" s="402"/>
      <c r="CC180" s="402"/>
      <c r="CD180" s="402"/>
      <c r="CE180" s="402"/>
      <c r="CF180" s="402"/>
      <c r="CG180" s="402"/>
      <c r="CH180" s="402"/>
      <c r="CI180" s="402"/>
      <c r="CJ180" s="402"/>
      <c r="CK180" s="402"/>
      <c r="CL180" s="402"/>
      <c r="CM180" s="402"/>
      <c r="CN180" s="402"/>
      <c r="CO180" s="402"/>
      <c r="CP180" s="402"/>
      <c r="CQ180" s="402"/>
      <c r="CR180" s="402"/>
      <c r="CS180" s="402"/>
      <c r="CT180" s="402"/>
    </row>
    <row r="181" spans="1:98" ht="16.05" customHeight="1" x14ac:dyDescent="0.3">
      <c r="A181" s="402"/>
      <c r="B181" s="402"/>
      <c r="C181" s="402"/>
      <c r="D181" s="402"/>
      <c r="E181" s="402"/>
      <c r="F181" s="402"/>
      <c r="G181" s="402"/>
      <c r="H181" s="402"/>
      <c r="I181" s="402"/>
      <c r="J181" s="402"/>
      <c r="K181" s="402"/>
      <c r="L181" s="402"/>
      <c r="M181" s="402"/>
      <c r="N181" s="402"/>
      <c r="O181" s="402"/>
      <c r="P181" s="402"/>
      <c r="Q181" s="402"/>
      <c r="R181" s="402"/>
      <c r="S181" s="402"/>
      <c r="T181" s="402"/>
      <c r="U181" s="402"/>
      <c r="V181" s="402"/>
      <c r="W181" s="402"/>
      <c r="X181" s="402"/>
      <c r="Y181" s="402"/>
      <c r="Z181" s="402"/>
      <c r="AA181" s="402"/>
      <c r="AB181" s="402"/>
      <c r="AC181" s="402"/>
      <c r="AD181" s="402"/>
      <c r="AE181" s="402"/>
      <c r="AF181" s="402"/>
      <c r="AG181" s="402"/>
      <c r="AH181" s="402"/>
      <c r="AI181" s="402"/>
      <c r="AJ181" s="402"/>
      <c r="AK181" s="402"/>
      <c r="AL181" s="402"/>
      <c r="AM181" s="402"/>
      <c r="AN181" s="402"/>
      <c r="AO181" s="402"/>
      <c r="AP181" s="402"/>
      <c r="AQ181" s="402"/>
      <c r="AR181" s="402"/>
      <c r="AS181" s="402"/>
      <c r="AT181" s="402"/>
      <c r="AU181" s="402"/>
      <c r="AV181" s="402"/>
      <c r="AW181" s="402"/>
      <c r="AX181" s="402"/>
      <c r="AY181" s="402"/>
      <c r="AZ181" s="402"/>
      <c r="BA181" s="402"/>
      <c r="BB181" s="402"/>
      <c r="BC181" s="402"/>
      <c r="BD181" s="402"/>
      <c r="BE181" s="402"/>
      <c r="BF181" s="402"/>
      <c r="BG181" s="402"/>
      <c r="BH181" s="402"/>
      <c r="BI181" s="402"/>
      <c r="BJ181" s="402"/>
      <c r="BK181" s="402"/>
      <c r="BL181" s="402"/>
      <c r="BM181" s="402"/>
      <c r="BN181" s="402"/>
      <c r="BO181" s="402"/>
      <c r="BP181" s="402"/>
      <c r="BQ181" s="402"/>
      <c r="BR181" s="402"/>
      <c r="BS181" s="402"/>
      <c r="BT181" s="402"/>
      <c r="BU181" s="402"/>
      <c r="BV181" s="402"/>
      <c r="BW181" s="402"/>
      <c r="BX181" s="402"/>
      <c r="BY181" s="402"/>
      <c r="BZ181" s="402"/>
      <c r="CA181" s="402"/>
      <c r="CB181" s="402"/>
      <c r="CC181" s="402"/>
      <c r="CD181" s="402"/>
      <c r="CE181" s="402"/>
      <c r="CF181" s="402"/>
      <c r="CG181" s="402"/>
      <c r="CH181" s="402"/>
      <c r="CI181" s="402"/>
      <c r="CJ181" s="402"/>
      <c r="CK181" s="402"/>
      <c r="CL181" s="402"/>
      <c r="CM181" s="402"/>
      <c r="CN181" s="402"/>
      <c r="CO181" s="402"/>
      <c r="CP181" s="402"/>
      <c r="CQ181" s="402"/>
      <c r="CR181" s="402"/>
      <c r="CS181" s="402"/>
      <c r="CT181" s="402"/>
    </row>
    <row r="182" spans="1:98" ht="16.05" customHeight="1" x14ac:dyDescent="0.3">
      <c r="A182" s="402"/>
      <c r="B182" s="402"/>
      <c r="C182" s="402"/>
      <c r="D182" s="402"/>
      <c r="E182" s="402"/>
      <c r="F182" s="402"/>
      <c r="G182" s="402"/>
      <c r="H182" s="402"/>
      <c r="I182" s="402"/>
      <c r="J182" s="402"/>
      <c r="K182" s="402"/>
      <c r="L182" s="402"/>
      <c r="M182" s="402"/>
      <c r="N182" s="402"/>
      <c r="O182" s="402"/>
      <c r="P182" s="402"/>
      <c r="Q182" s="402"/>
      <c r="R182" s="402"/>
      <c r="S182" s="402"/>
      <c r="T182" s="402"/>
      <c r="U182" s="402"/>
      <c r="V182" s="402"/>
      <c r="W182" s="402"/>
      <c r="X182" s="402"/>
      <c r="Y182" s="402"/>
      <c r="Z182" s="402"/>
      <c r="AA182" s="402"/>
      <c r="AB182" s="402"/>
      <c r="AC182" s="402"/>
      <c r="AD182" s="402"/>
      <c r="AE182" s="402"/>
      <c r="AF182" s="402"/>
      <c r="AG182" s="402"/>
      <c r="AH182" s="402"/>
      <c r="AI182" s="402"/>
      <c r="AJ182" s="402"/>
      <c r="AK182" s="402"/>
      <c r="AL182" s="402"/>
      <c r="AM182" s="402"/>
      <c r="AN182" s="402"/>
      <c r="AO182" s="402"/>
      <c r="AP182" s="402"/>
      <c r="AQ182" s="402"/>
      <c r="AR182" s="402"/>
      <c r="AS182" s="402"/>
      <c r="AT182" s="402"/>
      <c r="AU182" s="402"/>
      <c r="AV182" s="402"/>
      <c r="AW182" s="402"/>
      <c r="AX182" s="402"/>
      <c r="AY182" s="402"/>
      <c r="AZ182" s="402"/>
      <c r="BA182" s="402"/>
      <c r="BB182" s="402"/>
      <c r="BC182" s="402"/>
      <c r="BD182" s="402"/>
      <c r="BE182" s="402"/>
      <c r="BF182" s="402"/>
      <c r="BG182" s="402"/>
      <c r="BH182" s="402"/>
      <c r="BI182" s="402"/>
      <c r="BJ182" s="402"/>
      <c r="BK182" s="402"/>
      <c r="BL182" s="402"/>
      <c r="BM182" s="402"/>
      <c r="BN182" s="402"/>
      <c r="BO182" s="402"/>
      <c r="BP182" s="402"/>
      <c r="BQ182" s="402"/>
      <c r="BR182" s="402"/>
      <c r="BS182" s="402"/>
      <c r="BT182" s="402"/>
      <c r="BU182" s="402"/>
      <c r="BV182" s="402"/>
      <c r="BW182" s="402"/>
      <c r="BX182" s="402"/>
      <c r="BY182" s="402"/>
      <c r="BZ182" s="402"/>
      <c r="CA182" s="402"/>
      <c r="CB182" s="402"/>
      <c r="CC182" s="402"/>
      <c r="CD182" s="402"/>
      <c r="CE182" s="402"/>
      <c r="CF182" s="402"/>
      <c r="CG182" s="402"/>
      <c r="CH182" s="402"/>
      <c r="CI182" s="402"/>
      <c r="CJ182" s="402"/>
      <c r="CK182" s="402"/>
      <c r="CL182" s="402"/>
      <c r="CM182" s="402"/>
      <c r="CN182" s="402"/>
      <c r="CO182" s="402"/>
      <c r="CP182" s="402"/>
      <c r="CQ182" s="402"/>
      <c r="CR182" s="402"/>
      <c r="CS182" s="402"/>
      <c r="CT182" s="402"/>
    </row>
    <row r="183" spans="1:98" ht="16.05" customHeight="1" x14ac:dyDescent="0.3">
      <c r="A183" s="402"/>
      <c r="B183" s="402"/>
      <c r="C183" s="402"/>
      <c r="D183" s="402"/>
      <c r="E183" s="402"/>
      <c r="F183" s="402"/>
      <c r="G183" s="402"/>
      <c r="H183" s="402"/>
      <c r="I183" s="402"/>
      <c r="J183" s="402"/>
      <c r="K183" s="402"/>
      <c r="L183" s="402"/>
      <c r="M183" s="402"/>
      <c r="N183" s="402"/>
      <c r="O183" s="402"/>
      <c r="P183" s="402"/>
      <c r="Q183" s="402"/>
      <c r="R183" s="402"/>
      <c r="S183" s="402"/>
      <c r="T183" s="402"/>
      <c r="U183" s="402"/>
      <c r="V183" s="402"/>
      <c r="W183" s="402"/>
      <c r="X183" s="402"/>
      <c r="Y183" s="402"/>
      <c r="Z183" s="402"/>
      <c r="AA183" s="402"/>
      <c r="AB183" s="402"/>
      <c r="AC183" s="402"/>
      <c r="AD183" s="402"/>
      <c r="AE183" s="402"/>
      <c r="AF183" s="402"/>
      <c r="AG183" s="402"/>
      <c r="AH183" s="402"/>
      <c r="AI183" s="402"/>
      <c r="AJ183" s="402"/>
      <c r="AK183" s="402"/>
      <c r="AL183" s="402"/>
      <c r="AM183" s="402"/>
      <c r="AN183" s="402"/>
      <c r="AO183" s="402"/>
      <c r="AP183" s="402"/>
      <c r="AQ183" s="402"/>
      <c r="AR183" s="402"/>
      <c r="AS183" s="402"/>
      <c r="AT183" s="402"/>
      <c r="AU183" s="402"/>
      <c r="AV183" s="402"/>
      <c r="AW183" s="402"/>
      <c r="AX183" s="402"/>
      <c r="AY183" s="402"/>
      <c r="AZ183" s="402"/>
      <c r="BA183" s="402"/>
      <c r="BB183" s="402"/>
      <c r="BC183" s="402"/>
      <c r="BD183" s="402"/>
      <c r="BE183" s="402"/>
      <c r="BF183" s="402"/>
      <c r="BG183" s="402"/>
      <c r="BH183" s="402"/>
      <c r="BI183" s="402"/>
      <c r="BJ183" s="402"/>
      <c r="BK183" s="402"/>
      <c r="BL183" s="402"/>
      <c r="BM183" s="402"/>
      <c r="BN183" s="402"/>
      <c r="BO183" s="402"/>
      <c r="BP183" s="402"/>
      <c r="BQ183" s="402"/>
      <c r="BR183" s="402"/>
      <c r="BS183" s="402"/>
      <c r="BT183" s="402"/>
      <c r="BU183" s="402"/>
      <c r="BV183" s="402"/>
      <c r="BW183" s="402"/>
      <c r="BX183" s="402"/>
      <c r="BY183" s="402"/>
      <c r="BZ183" s="402"/>
      <c r="CA183" s="402"/>
      <c r="CB183" s="402"/>
      <c r="CC183" s="402"/>
      <c r="CD183" s="402"/>
      <c r="CE183" s="402"/>
      <c r="CF183" s="402"/>
      <c r="CG183" s="402"/>
      <c r="CH183" s="402"/>
      <c r="CI183" s="402"/>
      <c r="CJ183" s="402"/>
      <c r="CK183" s="402"/>
      <c r="CL183" s="402"/>
      <c r="CM183" s="402"/>
      <c r="CN183" s="402"/>
      <c r="CO183" s="402"/>
      <c r="CP183" s="402"/>
      <c r="CQ183" s="402"/>
      <c r="CR183" s="402"/>
      <c r="CS183" s="402"/>
      <c r="CT183" s="402"/>
    </row>
    <row r="184" spans="1:98" ht="16.05" customHeight="1" x14ac:dyDescent="0.3">
      <c r="A184" s="402"/>
      <c r="B184" s="402"/>
      <c r="C184" s="402"/>
      <c r="D184" s="402"/>
      <c r="E184" s="402"/>
      <c r="F184" s="402"/>
      <c r="G184" s="402"/>
      <c r="H184" s="402"/>
      <c r="I184" s="402"/>
      <c r="J184" s="402"/>
      <c r="K184" s="402"/>
      <c r="L184" s="402"/>
      <c r="M184" s="402"/>
      <c r="N184" s="402"/>
      <c r="O184" s="402"/>
      <c r="P184" s="402"/>
      <c r="Q184" s="402"/>
      <c r="R184" s="402"/>
      <c r="S184" s="402"/>
      <c r="T184" s="402"/>
      <c r="U184" s="402"/>
      <c r="V184" s="402"/>
      <c r="W184" s="402"/>
      <c r="X184" s="402"/>
      <c r="Y184" s="402"/>
      <c r="Z184" s="402"/>
      <c r="AA184" s="402"/>
      <c r="AB184" s="402"/>
      <c r="AC184" s="402"/>
      <c r="AD184" s="402"/>
      <c r="AE184" s="402"/>
      <c r="AF184" s="402"/>
      <c r="AG184" s="402"/>
      <c r="AH184" s="402"/>
      <c r="AI184" s="402"/>
      <c r="AJ184" s="402"/>
      <c r="AK184" s="402"/>
      <c r="AL184" s="402"/>
      <c r="AM184" s="402"/>
      <c r="AN184" s="402"/>
      <c r="AO184" s="402"/>
      <c r="AP184" s="402"/>
      <c r="AQ184" s="402"/>
      <c r="AR184" s="402"/>
      <c r="AS184" s="402"/>
      <c r="AT184" s="402"/>
      <c r="AU184" s="402"/>
      <c r="AV184" s="402"/>
      <c r="AW184" s="402"/>
      <c r="AX184" s="402"/>
      <c r="AY184" s="402"/>
      <c r="AZ184" s="402"/>
      <c r="BA184" s="402"/>
      <c r="BB184" s="402"/>
      <c r="BC184" s="402"/>
      <c r="BD184" s="402"/>
      <c r="BE184" s="402"/>
      <c r="BF184" s="402"/>
      <c r="BG184" s="402"/>
      <c r="BH184" s="402"/>
      <c r="BI184" s="402"/>
      <c r="BJ184" s="402"/>
      <c r="BK184" s="402"/>
      <c r="BL184" s="402"/>
      <c r="BM184" s="402"/>
      <c r="BN184" s="402"/>
      <c r="BO184" s="402"/>
      <c r="BP184" s="402"/>
      <c r="BQ184" s="402"/>
      <c r="BR184" s="402"/>
      <c r="BS184" s="402"/>
      <c r="BT184" s="402"/>
      <c r="BU184" s="402"/>
      <c r="BV184" s="402"/>
      <c r="BW184" s="402"/>
      <c r="BX184" s="402"/>
      <c r="BY184" s="402"/>
      <c r="BZ184" s="402"/>
      <c r="CA184" s="402"/>
      <c r="CB184" s="402"/>
      <c r="CC184" s="402"/>
      <c r="CD184" s="402"/>
      <c r="CE184" s="402"/>
      <c r="CF184" s="402"/>
      <c r="CG184" s="402"/>
      <c r="CH184" s="402"/>
      <c r="CI184" s="402"/>
      <c r="CJ184" s="402"/>
      <c r="CK184" s="402"/>
      <c r="CL184" s="402"/>
      <c r="CM184" s="402"/>
      <c r="CN184" s="402"/>
      <c r="CO184" s="402"/>
      <c r="CP184" s="402"/>
      <c r="CQ184" s="402"/>
      <c r="CR184" s="402"/>
      <c r="CS184" s="402"/>
      <c r="CT184" s="402"/>
    </row>
    <row r="185" spans="1:98" ht="16.05" customHeight="1" x14ac:dyDescent="0.3">
      <c r="A185" s="402"/>
      <c r="B185" s="402"/>
      <c r="C185" s="402"/>
      <c r="D185" s="402"/>
      <c r="E185" s="402"/>
      <c r="F185" s="402"/>
      <c r="G185" s="402"/>
      <c r="H185" s="402"/>
      <c r="I185" s="402"/>
      <c r="J185" s="402"/>
      <c r="K185" s="402"/>
      <c r="L185" s="402"/>
      <c r="M185" s="402"/>
      <c r="N185" s="402"/>
      <c r="O185" s="402"/>
      <c r="P185" s="402"/>
      <c r="Q185" s="402"/>
      <c r="R185" s="402"/>
      <c r="S185" s="402"/>
      <c r="T185" s="402"/>
      <c r="U185" s="402"/>
      <c r="V185" s="402"/>
      <c r="W185" s="402"/>
      <c r="X185" s="402"/>
      <c r="Y185" s="402"/>
      <c r="Z185" s="402"/>
      <c r="AA185" s="402"/>
      <c r="AB185" s="402"/>
      <c r="AC185" s="402"/>
      <c r="AD185" s="402"/>
      <c r="AE185" s="402"/>
      <c r="AF185" s="402"/>
      <c r="AG185" s="402"/>
      <c r="AH185" s="402"/>
      <c r="AI185" s="402"/>
      <c r="AJ185" s="402"/>
      <c r="AK185" s="402"/>
      <c r="AL185" s="402"/>
      <c r="AM185" s="402"/>
      <c r="AN185" s="402"/>
      <c r="AO185" s="402"/>
      <c r="AP185" s="402"/>
      <c r="AQ185" s="402"/>
      <c r="AR185" s="402"/>
      <c r="AS185" s="402"/>
      <c r="AT185" s="402"/>
      <c r="AU185" s="402"/>
      <c r="AV185" s="402"/>
      <c r="AW185" s="402"/>
      <c r="AX185" s="402"/>
      <c r="AY185" s="402"/>
      <c r="AZ185" s="402"/>
      <c r="BA185" s="402"/>
      <c r="BB185" s="402"/>
      <c r="BC185" s="402"/>
      <c r="BD185" s="402"/>
      <c r="BE185" s="402"/>
      <c r="BF185" s="402"/>
      <c r="BG185" s="402"/>
      <c r="BH185" s="402"/>
      <c r="BI185" s="402"/>
      <c r="BJ185" s="402"/>
      <c r="BK185" s="402"/>
      <c r="BL185" s="402"/>
      <c r="BM185" s="402"/>
      <c r="BN185" s="402"/>
      <c r="BO185" s="402"/>
      <c r="BP185" s="402"/>
      <c r="BQ185" s="402"/>
      <c r="BR185" s="402"/>
      <c r="BS185" s="402"/>
      <c r="BT185" s="402"/>
      <c r="BU185" s="402"/>
      <c r="BV185" s="402"/>
      <c r="BW185" s="402"/>
      <c r="BX185" s="402"/>
      <c r="BY185" s="402"/>
      <c r="BZ185" s="402"/>
      <c r="CA185" s="402"/>
      <c r="CB185" s="402"/>
      <c r="CC185" s="402"/>
      <c r="CD185" s="402"/>
      <c r="CE185" s="402"/>
      <c r="CF185" s="402"/>
      <c r="CG185" s="402"/>
      <c r="CH185" s="402"/>
      <c r="CI185" s="402"/>
      <c r="CJ185" s="402"/>
      <c r="CK185" s="402"/>
      <c r="CL185" s="402"/>
      <c r="CM185" s="402"/>
      <c r="CN185" s="402"/>
      <c r="CO185" s="402"/>
      <c r="CP185" s="402"/>
      <c r="CQ185" s="402"/>
      <c r="CR185" s="402"/>
      <c r="CS185" s="402"/>
      <c r="CT185" s="402"/>
    </row>
    <row r="186" spans="1:98" ht="16.05" customHeight="1" x14ac:dyDescent="0.3">
      <c r="A186" s="402"/>
      <c r="B186" s="402"/>
      <c r="C186" s="402"/>
      <c r="D186" s="402"/>
      <c r="E186" s="402"/>
      <c r="F186" s="402"/>
      <c r="G186" s="402"/>
      <c r="H186" s="402"/>
      <c r="I186" s="402"/>
      <c r="J186" s="402"/>
      <c r="K186" s="402"/>
      <c r="L186" s="402"/>
      <c r="M186" s="402"/>
      <c r="N186" s="402"/>
      <c r="O186" s="402"/>
      <c r="P186" s="402"/>
      <c r="Q186" s="402"/>
      <c r="R186" s="402"/>
      <c r="S186" s="402"/>
      <c r="T186" s="402"/>
      <c r="U186" s="402"/>
      <c r="V186" s="402"/>
      <c r="W186" s="402"/>
      <c r="X186" s="402"/>
      <c r="Y186" s="402"/>
      <c r="Z186" s="402"/>
      <c r="AA186" s="402"/>
      <c r="AB186" s="402"/>
      <c r="AC186" s="402"/>
      <c r="AD186" s="402"/>
      <c r="AE186" s="402"/>
      <c r="AF186" s="402"/>
      <c r="AG186" s="402"/>
      <c r="AH186" s="402"/>
      <c r="AI186" s="402"/>
      <c r="AJ186" s="402"/>
      <c r="AK186" s="402"/>
      <c r="AL186" s="402"/>
      <c r="AM186" s="402"/>
      <c r="AN186" s="402"/>
      <c r="AO186" s="402"/>
      <c r="AP186" s="402"/>
      <c r="AQ186" s="402"/>
      <c r="AR186" s="402"/>
      <c r="AS186" s="402"/>
      <c r="AT186" s="402"/>
      <c r="AU186" s="402"/>
      <c r="AV186" s="402"/>
      <c r="AW186" s="402"/>
      <c r="AX186" s="402"/>
      <c r="AY186" s="402"/>
      <c r="AZ186" s="402"/>
      <c r="BA186" s="402"/>
      <c r="BB186" s="402"/>
      <c r="BC186" s="402"/>
      <c r="BD186" s="402"/>
      <c r="BE186" s="402"/>
      <c r="BF186" s="402"/>
      <c r="BG186" s="402"/>
      <c r="BH186" s="402"/>
      <c r="BI186" s="402"/>
      <c r="BJ186" s="402"/>
      <c r="BK186" s="402"/>
      <c r="BL186" s="402"/>
      <c r="BM186" s="402"/>
      <c r="BN186" s="402"/>
      <c r="BO186" s="402"/>
      <c r="BP186" s="402"/>
      <c r="BQ186" s="402"/>
      <c r="BR186" s="402"/>
      <c r="BS186" s="402"/>
      <c r="BT186" s="402"/>
      <c r="BU186" s="402"/>
      <c r="BV186" s="402"/>
      <c r="BW186" s="402"/>
      <c r="BX186" s="402"/>
      <c r="BY186" s="402"/>
      <c r="BZ186" s="402"/>
      <c r="CA186" s="402"/>
      <c r="CB186" s="402"/>
      <c r="CC186" s="402"/>
      <c r="CD186" s="402"/>
      <c r="CE186" s="402"/>
      <c r="CF186" s="402"/>
      <c r="CG186" s="402"/>
      <c r="CH186" s="402"/>
      <c r="CI186" s="402"/>
      <c r="CJ186" s="402"/>
      <c r="CK186" s="402"/>
      <c r="CL186" s="402"/>
      <c r="CM186" s="402"/>
      <c r="CN186" s="402"/>
      <c r="CO186" s="402"/>
      <c r="CP186" s="402"/>
      <c r="CQ186" s="402"/>
      <c r="CR186" s="402"/>
      <c r="CS186" s="402"/>
      <c r="CT186" s="402"/>
    </row>
    <row r="187" spans="1:98" ht="16.05" customHeight="1" x14ac:dyDescent="0.3">
      <c r="A187" s="402"/>
      <c r="B187" s="402"/>
      <c r="C187" s="402"/>
      <c r="D187" s="402"/>
      <c r="E187" s="402"/>
      <c r="F187" s="402"/>
      <c r="G187" s="402"/>
      <c r="H187" s="402"/>
      <c r="I187" s="402"/>
      <c r="J187" s="402"/>
      <c r="K187" s="402"/>
      <c r="L187" s="402"/>
      <c r="M187" s="402"/>
      <c r="N187" s="402"/>
      <c r="O187" s="402"/>
      <c r="P187" s="402"/>
      <c r="Q187" s="402"/>
      <c r="R187" s="402"/>
      <c r="S187" s="402"/>
      <c r="T187" s="402"/>
      <c r="U187" s="402"/>
      <c r="V187" s="402"/>
      <c r="W187" s="402"/>
      <c r="X187" s="402"/>
      <c r="Y187" s="402"/>
      <c r="Z187" s="402"/>
      <c r="AA187" s="402"/>
      <c r="AB187" s="402"/>
      <c r="AC187" s="402"/>
      <c r="AD187" s="402"/>
      <c r="AE187" s="402"/>
      <c r="AF187" s="402"/>
      <c r="AG187" s="402"/>
      <c r="AH187" s="402"/>
      <c r="AI187" s="402"/>
      <c r="AJ187" s="402"/>
      <c r="AK187" s="402"/>
      <c r="AL187" s="402"/>
      <c r="AM187" s="402"/>
      <c r="AN187" s="402"/>
      <c r="AO187" s="402"/>
      <c r="AP187" s="402"/>
      <c r="AQ187" s="402"/>
      <c r="AR187" s="402"/>
      <c r="AS187" s="402"/>
      <c r="AT187" s="402"/>
      <c r="AU187" s="402"/>
      <c r="AV187" s="402"/>
      <c r="AW187" s="402"/>
      <c r="AX187" s="402"/>
      <c r="AY187" s="402"/>
      <c r="AZ187" s="402"/>
      <c r="BA187" s="402"/>
      <c r="BB187" s="402"/>
      <c r="BC187" s="402"/>
      <c r="BD187" s="402"/>
      <c r="BE187" s="402"/>
      <c r="BF187" s="402"/>
      <c r="BG187" s="402"/>
      <c r="BH187" s="402"/>
      <c r="BI187" s="402"/>
      <c r="BJ187" s="402"/>
      <c r="BK187" s="402"/>
      <c r="BL187" s="402"/>
      <c r="BM187" s="402"/>
      <c r="BN187" s="402"/>
      <c r="BO187" s="402"/>
      <c r="BP187" s="402"/>
      <c r="BQ187" s="402"/>
      <c r="BR187" s="402"/>
      <c r="BS187" s="402"/>
      <c r="BT187" s="402"/>
      <c r="BU187" s="402"/>
      <c r="BV187" s="402"/>
      <c r="BW187" s="402"/>
      <c r="BX187" s="402"/>
      <c r="BY187" s="402"/>
      <c r="BZ187" s="402"/>
      <c r="CA187" s="402"/>
      <c r="CB187" s="402"/>
      <c r="CC187" s="402"/>
      <c r="CD187" s="402"/>
      <c r="CE187" s="402"/>
      <c r="CF187" s="402"/>
      <c r="CG187" s="402"/>
      <c r="CH187" s="402"/>
      <c r="CI187" s="402"/>
      <c r="CJ187" s="402"/>
      <c r="CK187" s="402"/>
      <c r="CL187" s="402"/>
      <c r="CM187" s="402"/>
      <c r="CN187" s="402"/>
      <c r="CO187" s="402"/>
      <c r="CP187" s="402"/>
      <c r="CQ187" s="402"/>
      <c r="CR187" s="402"/>
      <c r="CS187" s="402"/>
      <c r="CT187" s="402"/>
    </row>
    <row r="188" spans="1:98" ht="16.05" customHeight="1" x14ac:dyDescent="0.3">
      <c r="A188" s="402"/>
      <c r="B188" s="402"/>
      <c r="C188" s="402"/>
      <c r="D188" s="402"/>
      <c r="E188" s="402"/>
      <c r="F188" s="402"/>
      <c r="G188" s="402"/>
      <c r="H188" s="402"/>
      <c r="I188" s="402"/>
      <c r="J188" s="402"/>
      <c r="K188" s="402"/>
      <c r="L188" s="402"/>
      <c r="M188" s="402"/>
      <c r="N188" s="402"/>
      <c r="O188" s="402"/>
      <c r="P188" s="402"/>
      <c r="Q188" s="402"/>
      <c r="R188" s="402"/>
      <c r="S188" s="402"/>
      <c r="T188" s="402"/>
      <c r="U188" s="402"/>
      <c r="V188" s="402"/>
      <c r="W188" s="402"/>
      <c r="X188" s="402"/>
      <c r="Y188" s="402"/>
      <c r="Z188" s="402"/>
      <c r="AA188" s="402"/>
      <c r="AB188" s="402"/>
      <c r="AC188" s="402"/>
      <c r="AD188" s="402"/>
      <c r="AE188" s="402"/>
      <c r="AF188" s="402"/>
      <c r="AG188" s="402"/>
      <c r="AH188" s="402"/>
      <c r="AI188" s="402"/>
      <c r="AJ188" s="402"/>
      <c r="AK188" s="402"/>
      <c r="AL188" s="402"/>
      <c r="AM188" s="402"/>
      <c r="AN188" s="402"/>
      <c r="AO188" s="402"/>
      <c r="AP188" s="402"/>
      <c r="AQ188" s="402"/>
      <c r="AR188" s="402"/>
      <c r="AS188" s="402"/>
      <c r="AT188" s="402"/>
      <c r="AU188" s="402"/>
      <c r="AV188" s="402"/>
      <c r="AW188" s="402"/>
      <c r="AX188" s="402"/>
      <c r="AY188" s="402"/>
      <c r="AZ188" s="402"/>
      <c r="BA188" s="402"/>
      <c r="BB188" s="402"/>
      <c r="BC188" s="402"/>
      <c r="BD188" s="402"/>
      <c r="BE188" s="402"/>
      <c r="BF188" s="402"/>
      <c r="BG188" s="402"/>
      <c r="BH188" s="402"/>
      <c r="BI188" s="402"/>
      <c r="BJ188" s="402"/>
      <c r="BK188" s="402"/>
      <c r="BL188" s="402"/>
      <c r="BM188" s="402"/>
      <c r="BN188" s="402"/>
      <c r="BO188" s="402"/>
      <c r="BP188" s="402"/>
      <c r="BQ188" s="402"/>
      <c r="BR188" s="402"/>
      <c r="BS188" s="402"/>
      <c r="BT188" s="402"/>
      <c r="BU188" s="402"/>
      <c r="BV188" s="402"/>
      <c r="BW188" s="402"/>
      <c r="BX188" s="402"/>
      <c r="BY188" s="402"/>
      <c r="BZ188" s="402"/>
      <c r="CA188" s="402"/>
      <c r="CB188" s="402"/>
      <c r="CC188" s="402"/>
      <c r="CD188" s="402"/>
      <c r="CE188" s="402"/>
      <c r="CF188" s="402"/>
      <c r="CG188" s="402"/>
      <c r="CH188" s="402"/>
      <c r="CI188" s="402"/>
      <c r="CJ188" s="402"/>
      <c r="CK188" s="402"/>
      <c r="CL188" s="402"/>
      <c r="CM188" s="402"/>
      <c r="CN188" s="402"/>
      <c r="CO188" s="402"/>
      <c r="CP188" s="402"/>
      <c r="CQ188" s="402"/>
      <c r="CR188" s="402"/>
      <c r="CS188" s="402"/>
      <c r="CT188" s="402"/>
    </row>
    <row r="189" spans="1:98" ht="16.05" customHeight="1" x14ac:dyDescent="0.3">
      <c r="A189" s="402"/>
      <c r="B189" s="402"/>
      <c r="C189" s="402"/>
      <c r="D189" s="402"/>
      <c r="E189" s="402"/>
      <c r="F189" s="402"/>
      <c r="G189" s="402"/>
      <c r="H189" s="402"/>
      <c r="I189" s="402"/>
      <c r="J189" s="402"/>
      <c r="K189" s="402"/>
      <c r="L189" s="402"/>
      <c r="M189" s="402"/>
      <c r="N189" s="402"/>
      <c r="O189" s="402"/>
      <c r="P189" s="402"/>
      <c r="Q189" s="402"/>
      <c r="R189" s="402"/>
      <c r="S189" s="402"/>
      <c r="T189" s="402"/>
      <c r="U189" s="402"/>
      <c r="V189" s="402"/>
      <c r="W189" s="402"/>
      <c r="X189" s="402"/>
      <c r="Y189" s="402"/>
      <c r="Z189" s="402"/>
      <c r="AA189" s="402"/>
      <c r="AB189" s="402"/>
      <c r="AC189" s="402"/>
      <c r="AD189" s="402"/>
      <c r="AE189" s="402"/>
      <c r="AF189" s="402"/>
      <c r="AG189" s="402"/>
      <c r="AH189" s="402"/>
      <c r="AI189" s="402"/>
      <c r="AJ189" s="402"/>
      <c r="AK189" s="402"/>
      <c r="AL189" s="402"/>
      <c r="AM189" s="402"/>
      <c r="AN189" s="402"/>
      <c r="AO189" s="402"/>
      <c r="AP189" s="402"/>
      <c r="AQ189" s="402"/>
      <c r="AR189" s="402"/>
      <c r="AS189" s="402"/>
      <c r="AT189" s="402"/>
      <c r="AU189" s="402"/>
      <c r="AV189" s="402"/>
      <c r="AW189" s="402"/>
      <c r="AX189" s="402"/>
      <c r="AY189" s="402"/>
      <c r="AZ189" s="402"/>
      <c r="BA189" s="402"/>
      <c r="BB189" s="402"/>
      <c r="BC189" s="402"/>
      <c r="BD189" s="402"/>
      <c r="BE189" s="402"/>
      <c r="BF189" s="402"/>
      <c r="BG189" s="402"/>
      <c r="BH189" s="402"/>
      <c r="BI189" s="402"/>
      <c r="BJ189" s="402"/>
      <c r="BK189" s="402"/>
      <c r="BL189" s="402"/>
      <c r="BM189" s="402"/>
      <c r="BN189" s="402"/>
      <c r="BO189" s="402"/>
      <c r="BP189" s="402"/>
      <c r="BQ189" s="402"/>
      <c r="BR189" s="402"/>
      <c r="BS189" s="402"/>
      <c r="BT189" s="402"/>
      <c r="BU189" s="402"/>
      <c r="BV189" s="402"/>
      <c r="BW189" s="402"/>
      <c r="BX189" s="402"/>
      <c r="BY189" s="402"/>
      <c r="BZ189" s="402"/>
      <c r="CA189" s="402"/>
      <c r="CB189" s="402"/>
      <c r="CC189" s="402"/>
      <c r="CD189" s="402"/>
      <c r="CE189" s="402"/>
      <c r="CF189" s="402"/>
      <c r="CG189" s="402"/>
      <c r="CH189" s="402"/>
      <c r="CI189" s="402"/>
      <c r="CJ189" s="402"/>
      <c r="CK189" s="402"/>
      <c r="CL189" s="402"/>
      <c r="CM189" s="402"/>
      <c r="CN189" s="402"/>
      <c r="CO189" s="402"/>
      <c r="CP189" s="402"/>
      <c r="CQ189" s="402"/>
      <c r="CR189" s="402"/>
      <c r="CS189" s="402"/>
      <c r="CT189" s="402"/>
    </row>
    <row r="190" spans="1:98" ht="16.05" customHeight="1" x14ac:dyDescent="0.3">
      <c r="A190" s="402"/>
      <c r="B190" s="402"/>
      <c r="C190" s="402"/>
      <c r="D190" s="402"/>
      <c r="E190" s="402"/>
      <c r="F190" s="402"/>
      <c r="G190" s="402"/>
      <c r="H190" s="402"/>
      <c r="I190" s="402"/>
      <c r="J190" s="402"/>
      <c r="K190" s="402"/>
      <c r="L190" s="402"/>
      <c r="M190" s="402"/>
      <c r="N190" s="402"/>
      <c r="O190" s="402"/>
      <c r="P190" s="402"/>
      <c r="Q190" s="402"/>
      <c r="R190" s="402"/>
      <c r="S190" s="402"/>
      <c r="T190" s="402"/>
      <c r="U190" s="402"/>
      <c r="V190" s="402"/>
      <c r="W190" s="402"/>
      <c r="X190" s="402"/>
      <c r="Y190" s="402"/>
      <c r="Z190" s="402"/>
      <c r="AA190" s="402"/>
      <c r="AB190" s="402"/>
      <c r="AC190" s="402"/>
      <c r="AD190" s="402"/>
      <c r="AE190" s="402"/>
      <c r="AF190" s="402"/>
      <c r="AG190" s="402"/>
      <c r="AH190" s="402"/>
      <c r="AI190" s="402"/>
      <c r="AJ190" s="402"/>
      <c r="AK190" s="402"/>
      <c r="AL190" s="402"/>
      <c r="AM190" s="402"/>
      <c r="AN190" s="402"/>
      <c r="AO190" s="402"/>
      <c r="AP190" s="402"/>
      <c r="AQ190" s="402"/>
      <c r="AR190" s="402"/>
      <c r="AS190" s="402"/>
      <c r="AT190" s="402"/>
      <c r="AU190" s="402"/>
      <c r="AV190" s="402"/>
      <c r="AW190" s="402"/>
      <c r="AX190" s="402"/>
      <c r="AY190" s="402"/>
      <c r="AZ190" s="402"/>
      <c r="BA190" s="402"/>
      <c r="BB190" s="402"/>
      <c r="BC190" s="402"/>
      <c r="BD190" s="402"/>
      <c r="BE190" s="402"/>
      <c r="BF190" s="402"/>
      <c r="BG190" s="402"/>
      <c r="BH190" s="402"/>
      <c r="BI190" s="402"/>
      <c r="BJ190" s="402"/>
      <c r="BK190" s="402"/>
      <c r="BL190" s="402"/>
      <c r="BM190" s="402"/>
      <c r="BN190" s="402"/>
      <c r="BO190" s="402"/>
      <c r="BP190" s="402"/>
      <c r="BQ190" s="402"/>
      <c r="BR190" s="402"/>
      <c r="BS190" s="402"/>
      <c r="BT190" s="402"/>
      <c r="BU190" s="402"/>
      <c r="BV190" s="402"/>
      <c r="BW190" s="402"/>
      <c r="BX190" s="402"/>
      <c r="BY190" s="402"/>
      <c r="BZ190" s="402"/>
      <c r="CA190" s="402"/>
      <c r="CB190" s="402"/>
      <c r="CC190" s="402"/>
      <c r="CD190" s="402"/>
      <c r="CE190" s="402"/>
      <c r="CF190" s="402"/>
      <c r="CG190" s="402"/>
      <c r="CH190" s="402"/>
      <c r="CI190" s="402"/>
      <c r="CJ190" s="402"/>
      <c r="CK190" s="402"/>
      <c r="CL190" s="402"/>
      <c r="CM190" s="402"/>
      <c r="CN190" s="402"/>
      <c r="CO190" s="402"/>
      <c r="CP190" s="402"/>
      <c r="CQ190" s="402"/>
      <c r="CR190" s="402"/>
      <c r="CS190" s="402"/>
      <c r="CT190" s="402"/>
    </row>
    <row r="191" spans="1:98" ht="16.05" customHeight="1" x14ac:dyDescent="0.3">
      <c r="A191" s="402"/>
      <c r="B191" s="402"/>
      <c r="C191" s="402"/>
      <c r="D191" s="402"/>
      <c r="E191" s="402"/>
      <c r="F191" s="402"/>
      <c r="G191" s="402"/>
      <c r="H191" s="402"/>
      <c r="I191" s="402"/>
      <c r="J191" s="402"/>
      <c r="K191" s="402"/>
      <c r="L191" s="402"/>
      <c r="M191" s="402"/>
      <c r="N191" s="402"/>
      <c r="O191" s="402"/>
      <c r="P191" s="402"/>
      <c r="Q191" s="402"/>
      <c r="R191" s="402"/>
      <c r="S191" s="402"/>
      <c r="T191" s="402"/>
      <c r="U191" s="402"/>
      <c r="V191" s="402"/>
      <c r="W191" s="402"/>
      <c r="X191" s="402"/>
      <c r="Y191" s="402"/>
      <c r="Z191" s="402"/>
      <c r="AA191" s="402"/>
      <c r="AB191" s="402"/>
      <c r="AC191" s="402"/>
      <c r="AD191" s="402"/>
      <c r="AE191" s="402"/>
      <c r="AF191" s="402"/>
      <c r="AG191" s="402"/>
      <c r="AH191" s="402"/>
      <c r="AI191" s="402"/>
      <c r="AJ191" s="402"/>
      <c r="AK191" s="402"/>
      <c r="AL191" s="402"/>
      <c r="AM191" s="402"/>
      <c r="AN191" s="402"/>
      <c r="AO191" s="402"/>
      <c r="AP191" s="402"/>
      <c r="AQ191" s="402"/>
      <c r="AR191" s="402"/>
      <c r="AS191" s="402"/>
      <c r="AT191" s="402"/>
      <c r="AU191" s="402"/>
      <c r="AV191" s="402"/>
      <c r="AW191" s="402"/>
      <c r="AX191" s="402"/>
      <c r="AY191" s="402"/>
      <c r="AZ191" s="402"/>
      <c r="BA191" s="402"/>
      <c r="BB191" s="402"/>
      <c r="BC191" s="402"/>
      <c r="BD191" s="402"/>
      <c r="BE191" s="402"/>
      <c r="BF191" s="402"/>
      <c r="BG191" s="402"/>
      <c r="BH191" s="402"/>
      <c r="BI191" s="402"/>
      <c r="BJ191" s="402"/>
      <c r="BK191" s="402"/>
      <c r="BL191" s="402"/>
      <c r="BM191" s="402"/>
      <c r="BN191" s="402"/>
      <c r="BO191" s="402"/>
      <c r="BP191" s="402"/>
      <c r="BQ191" s="402"/>
      <c r="BR191" s="402"/>
      <c r="BS191" s="402"/>
      <c r="BT191" s="402"/>
      <c r="BU191" s="402"/>
      <c r="BV191" s="402"/>
      <c r="BW191" s="402"/>
      <c r="BX191" s="402"/>
      <c r="BY191" s="402"/>
      <c r="BZ191" s="402"/>
      <c r="CA191" s="402"/>
      <c r="CB191" s="402"/>
      <c r="CC191" s="402"/>
      <c r="CD191" s="402"/>
      <c r="CE191" s="402"/>
      <c r="CF191" s="402"/>
      <c r="CG191" s="402"/>
      <c r="CH191" s="402"/>
      <c r="CI191" s="402"/>
      <c r="CJ191" s="402"/>
      <c r="CK191" s="402"/>
      <c r="CL191" s="402"/>
      <c r="CM191" s="402"/>
      <c r="CN191" s="402"/>
      <c r="CO191" s="402"/>
      <c r="CP191" s="402"/>
      <c r="CQ191" s="402"/>
      <c r="CR191" s="402"/>
      <c r="CS191" s="402"/>
      <c r="CT191" s="402"/>
    </row>
    <row r="192" spans="1:98" ht="16.05" customHeight="1" x14ac:dyDescent="0.3">
      <c r="A192" s="402"/>
      <c r="B192" s="402"/>
      <c r="C192" s="402"/>
      <c r="D192" s="402"/>
      <c r="E192" s="402"/>
      <c r="F192" s="402"/>
      <c r="G192" s="402"/>
      <c r="H192" s="402"/>
      <c r="I192" s="402"/>
      <c r="J192" s="402"/>
      <c r="K192" s="402"/>
      <c r="L192" s="402"/>
      <c r="M192" s="402"/>
      <c r="N192" s="402"/>
      <c r="O192" s="402"/>
      <c r="P192" s="402"/>
      <c r="Q192" s="402"/>
      <c r="R192" s="402"/>
      <c r="S192" s="402"/>
      <c r="T192" s="402"/>
      <c r="U192" s="402"/>
      <c r="V192" s="402"/>
      <c r="W192" s="402"/>
      <c r="X192" s="402"/>
      <c r="Y192" s="402"/>
      <c r="Z192" s="402"/>
      <c r="AA192" s="402"/>
      <c r="AB192" s="402"/>
      <c r="AC192" s="402"/>
      <c r="AD192" s="402"/>
      <c r="AE192" s="402"/>
      <c r="AF192" s="402"/>
      <c r="AG192" s="402"/>
      <c r="AH192" s="402"/>
      <c r="AI192" s="402"/>
      <c r="AJ192" s="402"/>
      <c r="AK192" s="402"/>
      <c r="AL192" s="402"/>
      <c r="AM192" s="402"/>
      <c r="AN192" s="402"/>
      <c r="AO192" s="402"/>
      <c r="AP192" s="402"/>
      <c r="AQ192" s="402"/>
      <c r="AR192" s="402"/>
      <c r="AS192" s="402"/>
      <c r="AT192" s="402"/>
      <c r="AU192" s="402"/>
      <c r="AV192" s="402"/>
      <c r="AW192" s="402"/>
      <c r="AX192" s="402"/>
      <c r="AY192" s="402"/>
      <c r="AZ192" s="402"/>
      <c r="BA192" s="402"/>
      <c r="BB192" s="402"/>
      <c r="BC192" s="402"/>
      <c r="BD192" s="402"/>
      <c r="BE192" s="402"/>
      <c r="BF192" s="402"/>
      <c r="BG192" s="402"/>
      <c r="BH192" s="402"/>
      <c r="BI192" s="402"/>
      <c r="BJ192" s="402"/>
      <c r="BK192" s="402"/>
      <c r="BL192" s="402"/>
      <c r="BM192" s="402"/>
      <c r="BN192" s="402"/>
      <c r="BO192" s="402"/>
      <c r="BP192" s="402"/>
      <c r="BQ192" s="402"/>
      <c r="BR192" s="402"/>
      <c r="BS192" s="402"/>
      <c r="BT192" s="402"/>
      <c r="BU192" s="402"/>
      <c r="BV192" s="402"/>
      <c r="BW192" s="402"/>
      <c r="BX192" s="402"/>
      <c r="BY192" s="402"/>
      <c r="BZ192" s="402"/>
      <c r="CA192" s="402"/>
      <c r="CB192" s="402"/>
      <c r="CC192" s="402"/>
      <c r="CD192" s="402"/>
      <c r="CE192" s="402"/>
      <c r="CF192" s="402"/>
      <c r="CG192" s="402"/>
      <c r="CH192" s="402"/>
      <c r="CI192" s="402"/>
      <c r="CJ192" s="402"/>
      <c r="CK192" s="402"/>
      <c r="CL192" s="402"/>
      <c r="CM192" s="402"/>
      <c r="CN192" s="402"/>
      <c r="CO192" s="402"/>
      <c r="CP192" s="402"/>
      <c r="CQ192" s="402"/>
      <c r="CR192" s="402"/>
      <c r="CS192" s="402"/>
      <c r="CT192" s="402"/>
    </row>
    <row r="193" spans="1:98" ht="16.05" customHeight="1" x14ac:dyDescent="0.3">
      <c r="A193" s="402"/>
      <c r="B193" s="402"/>
      <c r="C193" s="402"/>
      <c r="D193" s="402"/>
      <c r="E193" s="402"/>
      <c r="F193" s="402"/>
      <c r="G193" s="402"/>
      <c r="H193" s="402"/>
      <c r="I193" s="402"/>
      <c r="J193" s="402"/>
      <c r="K193" s="402"/>
      <c r="L193" s="402"/>
      <c r="M193" s="402"/>
      <c r="N193" s="402"/>
      <c r="O193" s="402"/>
      <c r="P193" s="402"/>
      <c r="Q193" s="402"/>
      <c r="R193" s="402"/>
      <c r="S193" s="402"/>
      <c r="T193" s="402"/>
      <c r="U193" s="402"/>
      <c r="V193" s="402"/>
      <c r="W193" s="402"/>
      <c r="X193" s="402"/>
      <c r="Y193" s="402"/>
      <c r="Z193" s="402"/>
      <c r="AA193" s="402"/>
      <c r="AB193" s="402"/>
      <c r="AC193" s="402"/>
      <c r="AD193" s="402"/>
      <c r="AE193" s="402"/>
      <c r="AF193" s="402"/>
      <c r="AG193" s="402"/>
      <c r="AH193" s="402"/>
      <c r="AI193" s="402"/>
      <c r="AJ193" s="402"/>
      <c r="AK193" s="402"/>
      <c r="AL193" s="402"/>
      <c r="AM193" s="402"/>
      <c r="AN193" s="402"/>
      <c r="AO193" s="402"/>
      <c r="AP193" s="402"/>
      <c r="AQ193" s="402"/>
      <c r="AR193" s="402"/>
      <c r="AS193" s="402"/>
      <c r="AT193" s="402"/>
      <c r="AU193" s="402"/>
      <c r="AV193" s="402"/>
      <c r="AW193" s="402"/>
      <c r="AX193" s="402"/>
      <c r="AY193" s="402"/>
      <c r="AZ193" s="402"/>
      <c r="BA193" s="402"/>
      <c r="BB193" s="402"/>
      <c r="BC193" s="402"/>
      <c r="BD193" s="402"/>
      <c r="BE193" s="402"/>
      <c r="BF193" s="402"/>
      <c r="BG193" s="402"/>
      <c r="BH193" s="402"/>
      <c r="BI193" s="402"/>
      <c r="BJ193" s="402"/>
      <c r="BK193" s="402"/>
      <c r="BL193" s="402"/>
      <c r="BM193" s="402"/>
      <c r="BN193" s="402"/>
      <c r="BO193" s="402"/>
      <c r="BP193" s="402"/>
      <c r="BQ193" s="402"/>
      <c r="BR193" s="402"/>
      <c r="BS193" s="402"/>
      <c r="BT193" s="402"/>
      <c r="BU193" s="402"/>
      <c r="BV193" s="402"/>
      <c r="BW193" s="402"/>
      <c r="BX193" s="402"/>
      <c r="BY193" s="402"/>
      <c r="BZ193" s="402"/>
      <c r="CA193" s="402"/>
      <c r="CB193" s="402"/>
      <c r="CC193" s="402"/>
      <c r="CD193" s="402"/>
      <c r="CE193" s="402"/>
      <c r="CF193" s="402"/>
      <c r="CG193" s="402"/>
      <c r="CH193" s="402"/>
      <c r="CI193" s="402"/>
      <c r="CJ193" s="402"/>
      <c r="CK193" s="402"/>
      <c r="CL193" s="402"/>
      <c r="CM193" s="402"/>
      <c r="CN193" s="402"/>
      <c r="CO193" s="402"/>
      <c r="CP193" s="402"/>
      <c r="CQ193" s="402"/>
      <c r="CR193" s="402"/>
      <c r="CS193" s="402"/>
      <c r="CT193" s="402"/>
    </row>
    <row r="194" spans="1:98" ht="16.05" customHeight="1" x14ac:dyDescent="0.3">
      <c r="A194" s="402"/>
      <c r="B194" s="402"/>
      <c r="C194" s="402"/>
      <c r="D194" s="402"/>
      <c r="E194" s="402"/>
      <c r="F194" s="402"/>
      <c r="G194" s="402"/>
      <c r="H194" s="402"/>
      <c r="I194" s="402"/>
      <c r="J194" s="402"/>
      <c r="K194" s="402"/>
      <c r="L194" s="402"/>
      <c r="M194" s="402"/>
      <c r="N194" s="402"/>
      <c r="O194" s="402"/>
      <c r="P194" s="402"/>
      <c r="Q194" s="402"/>
      <c r="R194" s="402"/>
      <c r="S194" s="402"/>
      <c r="T194" s="402"/>
      <c r="U194" s="402"/>
      <c r="V194" s="402"/>
      <c r="W194" s="402"/>
      <c r="X194" s="402"/>
      <c r="Y194" s="402"/>
      <c r="Z194" s="402"/>
      <c r="AA194" s="402"/>
      <c r="AB194" s="402"/>
      <c r="AC194" s="402"/>
      <c r="AD194" s="402"/>
      <c r="AE194" s="402"/>
      <c r="AF194" s="402"/>
      <c r="AG194" s="402"/>
      <c r="AH194" s="402"/>
      <c r="AI194" s="402"/>
      <c r="AJ194" s="402"/>
      <c r="AK194" s="402"/>
      <c r="AL194" s="402"/>
      <c r="AM194" s="402"/>
      <c r="AN194" s="402"/>
      <c r="AO194" s="402"/>
      <c r="AP194" s="402"/>
      <c r="AQ194" s="402"/>
      <c r="AR194" s="402"/>
      <c r="AS194" s="402"/>
      <c r="AT194" s="402"/>
      <c r="AU194" s="402"/>
      <c r="AV194" s="402"/>
      <c r="AW194" s="402"/>
      <c r="AX194" s="402"/>
      <c r="AY194" s="402"/>
      <c r="AZ194" s="402"/>
      <c r="BA194" s="402"/>
      <c r="BB194" s="402"/>
      <c r="BC194" s="402"/>
      <c r="BD194" s="402"/>
      <c r="BE194" s="402"/>
      <c r="BF194" s="402"/>
      <c r="BG194" s="402"/>
      <c r="BH194" s="402"/>
      <c r="BI194" s="402"/>
      <c r="BJ194" s="402"/>
      <c r="BK194" s="402"/>
      <c r="BL194" s="402"/>
      <c r="BM194" s="402"/>
      <c r="BN194" s="402"/>
      <c r="BO194" s="402"/>
      <c r="BP194" s="402"/>
      <c r="BQ194" s="402"/>
      <c r="BR194" s="402"/>
      <c r="BS194" s="402"/>
      <c r="BT194" s="402"/>
      <c r="BU194" s="402"/>
      <c r="BV194" s="402"/>
      <c r="BW194" s="402"/>
      <c r="BX194" s="402"/>
      <c r="BY194" s="402"/>
      <c r="BZ194" s="402"/>
      <c r="CA194" s="402"/>
      <c r="CB194" s="402"/>
      <c r="CC194" s="402"/>
      <c r="CD194" s="402"/>
      <c r="CE194" s="402"/>
      <c r="CF194" s="402"/>
      <c r="CG194" s="402"/>
      <c r="CH194" s="402"/>
      <c r="CI194" s="402"/>
      <c r="CJ194" s="402"/>
      <c r="CK194" s="402"/>
      <c r="CL194" s="402"/>
      <c r="CM194" s="402"/>
      <c r="CN194" s="402"/>
      <c r="CO194" s="402"/>
      <c r="CP194" s="402"/>
      <c r="CQ194" s="402"/>
      <c r="CR194" s="402"/>
      <c r="CS194" s="402"/>
      <c r="CT194" s="402"/>
    </row>
    <row r="195" spans="1:98" ht="16.05" customHeight="1" x14ac:dyDescent="0.3">
      <c r="A195" s="402"/>
      <c r="B195" s="402"/>
      <c r="C195" s="402"/>
      <c r="D195" s="402"/>
      <c r="E195" s="402"/>
      <c r="F195" s="402"/>
      <c r="G195" s="402"/>
      <c r="H195" s="402"/>
      <c r="I195" s="402"/>
      <c r="J195" s="402"/>
      <c r="K195" s="402"/>
      <c r="L195" s="402"/>
      <c r="M195" s="402"/>
      <c r="N195" s="402"/>
      <c r="O195" s="402"/>
      <c r="P195" s="402"/>
      <c r="Q195" s="402"/>
      <c r="R195" s="402"/>
      <c r="S195" s="402"/>
      <c r="T195" s="402"/>
      <c r="U195" s="402"/>
      <c r="V195" s="402"/>
      <c r="W195" s="402"/>
      <c r="X195" s="402"/>
      <c r="Y195" s="402"/>
      <c r="Z195" s="402"/>
      <c r="AA195" s="402"/>
      <c r="AB195" s="402"/>
      <c r="AC195" s="402"/>
      <c r="AD195" s="402"/>
      <c r="AE195" s="402"/>
      <c r="AF195" s="402"/>
      <c r="AG195" s="402"/>
      <c r="AH195" s="402"/>
      <c r="AI195" s="402"/>
      <c r="AJ195" s="402"/>
      <c r="AK195" s="402"/>
      <c r="AL195" s="402"/>
      <c r="AM195" s="402"/>
      <c r="AN195" s="402"/>
      <c r="AO195" s="402"/>
      <c r="AP195" s="402"/>
      <c r="AQ195" s="402"/>
      <c r="AR195" s="402"/>
      <c r="AS195" s="402"/>
      <c r="AT195" s="402"/>
      <c r="AU195" s="402"/>
      <c r="AV195" s="402"/>
      <c r="AW195" s="402"/>
      <c r="AX195" s="402"/>
      <c r="AY195" s="402"/>
      <c r="AZ195" s="402"/>
      <c r="BA195" s="402"/>
      <c r="BB195" s="402"/>
      <c r="BC195" s="402"/>
      <c r="BD195" s="402"/>
      <c r="BE195" s="402"/>
      <c r="BF195" s="402"/>
      <c r="BG195" s="402"/>
      <c r="BH195" s="402"/>
      <c r="BI195" s="402"/>
      <c r="BJ195" s="402"/>
      <c r="BK195" s="402"/>
      <c r="BL195" s="402"/>
      <c r="BM195" s="402"/>
      <c r="BN195" s="402"/>
      <c r="BO195" s="402"/>
      <c r="BP195" s="402"/>
      <c r="BQ195" s="402"/>
      <c r="BR195" s="402"/>
      <c r="BS195" s="402"/>
      <c r="BT195" s="402"/>
      <c r="BU195" s="402"/>
      <c r="BV195" s="402"/>
      <c r="BW195" s="402"/>
      <c r="BX195" s="402"/>
      <c r="BY195" s="402"/>
      <c r="BZ195" s="402"/>
      <c r="CA195" s="402"/>
      <c r="CB195" s="402"/>
      <c r="CC195" s="402"/>
      <c r="CD195" s="402"/>
      <c r="CE195" s="402"/>
      <c r="CF195" s="402"/>
      <c r="CG195" s="402"/>
      <c r="CH195" s="402"/>
      <c r="CI195" s="402"/>
      <c r="CJ195" s="402"/>
      <c r="CK195" s="402"/>
      <c r="CL195" s="402"/>
      <c r="CM195" s="402"/>
      <c r="CN195" s="402"/>
      <c r="CO195" s="402"/>
      <c r="CP195" s="402"/>
      <c r="CQ195" s="402"/>
      <c r="CR195" s="402"/>
      <c r="CS195" s="402"/>
      <c r="CT195" s="402"/>
    </row>
    <row r="196" spans="1:98" ht="16.05" customHeight="1" x14ac:dyDescent="0.3">
      <c r="A196" s="402"/>
      <c r="B196" s="402"/>
      <c r="C196" s="402"/>
      <c r="D196" s="402"/>
      <c r="E196" s="402"/>
      <c r="F196" s="402"/>
      <c r="G196" s="402"/>
      <c r="H196" s="402"/>
      <c r="I196" s="402"/>
      <c r="J196" s="402"/>
      <c r="K196" s="402"/>
      <c r="L196" s="402"/>
      <c r="M196" s="402"/>
      <c r="N196" s="402"/>
      <c r="O196" s="402"/>
      <c r="P196" s="402"/>
      <c r="Q196" s="402"/>
      <c r="R196" s="402"/>
      <c r="S196" s="402"/>
      <c r="T196" s="402"/>
      <c r="U196" s="402"/>
      <c r="V196" s="402"/>
      <c r="W196" s="402"/>
      <c r="X196" s="402"/>
      <c r="Y196" s="402"/>
      <c r="Z196" s="402"/>
      <c r="AA196" s="402"/>
      <c r="AB196" s="402"/>
      <c r="AC196" s="402"/>
      <c r="AD196" s="402"/>
      <c r="AE196" s="402"/>
      <c r="AF196" s="402"/>
      <c r="AG196" s="402"/>
      <c r="AH196" s="402"/>
      <c r="AI196" s="402"/>
      <c r="AJ196" s="402"/>
      <c r="AK196" s="402"/>
      <c r="AL196" s="402"/>
      <c r="AM196" s="402"/>
      <c r="AN196" s="402"/>
      <c r="AO196" s="402"/>
      <c r="AP196" s="402"/>
      <c r="AQ196" s="402"/>
      <c r="AR196" s="402"/>
      <c r="AS196" s="402"/>
      <c r="AT196" s="402"/>
      <c r="AU196" s="402"/>
      <c r="AV196" s="402"/>
      <c r="AW196" s="402"/>
      <c r="AX196" s="402"/>
      <c r="AY196" s="402"/>
      <c r="AZ196" s="402"/>
      <c r="BA196" s="402"/>
      <c r="BB196" s="402"/>
      <c r="BC196" s="402"/>
      <c r="BD196" s="402"/>
      <c r="BE196" s="402"/>
      <c r="BF196" s="402"/>
      <c r="BG196" s="402"/>
      <c r="BH196" s="402"/>
      <c r="BI196" s="402"/>
      <c r="BJ196" s="402"/>
      <c r="BK196" s="402"/>
      <c r="BL196" s="402"/>
      <c r="BM196" s="402"/>
      <c r="BN196" s="402"/>
      <c r="BO196" s="402"/>
      <c r="BP196" s="402"/>
      <c r="BQ196" s="402"/>
      <c r="BR196" s="402"/>
      <c r="BS196" s="402"/>
      <c r="BT196" s="402"/>
      <c r="BU196" s="402"/>
      <c r="BV196" s="402"/>
      <c r="BW196" s="402"/>
      <c r="BX196" s="402"/>
      <c r="BY196" s="402"/>
      <c r="BZ196" s="402"/>
      <c r="CA196" s="402"/>
      <c r="CB196" s="402"/>
      <c r="CC196" s="402"/>
      <c r="CD196" s="402"/>
      <c r="CE196" s="402"/>
      <c r="CF196" s="402"/>
      <c r="CG196" s="402"/>
      <c r="CH196" s="402"/>
      <c r="CI196" s="402"/>
      <c r="CJ196" s="402"/>
      <c r="CK196" s="402"/>
      <c r="CL196" s="402"/>
      <c r="CM196" s="402"/>
      <c r="CN196" s="402"/>
      <c r="CO196" s="402"/>
      <c r="CP196" s="402"/>
      <c r="CQ196" s="402"/>
      <c r="CR196" s="402"/>
      <c r="CS196" s="402"/>
      <c r="CT196" s="402"/>
    </row>
    <row r="197" spans="1:98" ht="16.05" customHeight="1" x14ac:dyDescent="0.3">
      <c r="A197" s="402"/>
      <c r="B197" s="402"/>
      <c r="C197" s="402"/>
      <c r="D197" s="402"/>
      <c r="E197" s="402"/>
      <c r="F197" s="402"/>
      <c r="G197" s="402"/>
      <c r="H197" s="402"/>
      <c r="I197" s="402"/>
      <c r="J197" s="402"/>
      <c r="K197" s="402"/>
      <c r="L197" s="402"/>
      <c r="M197" s="402"/>
      <c r="N197" s="402"/>
      <c r="O197" s="402"/>
      <c r="P197" s="402"/>
      <c r="Q197" s="402"/>
      <c r="R197" s="402"/>
      <c r="S197" s="402"/>
      <c r="T197" s="402"/>
      <c r="U197" s="402"/>
      <c r="V197" s="402"/>
      <c r="W197" s="402"/>
      <c r="X197" s="402"/>
      <c r="Y197" s="402"/>
      <c r="Z197" s="402"/>
      <c r="AA197" s="402"/>
      <c r="AB197" s="402"/>
      <c r="AC197" s="402"/>
      <c r="AD197" s="402"/>
      <c r="AE197" s="402"/>
      <c r="AF197" s="402"/>
      <c r="AG197" s="402"/>
      <c r="AH197" s="402"/>
      <c r="AI197" s="402"/>
      <c r="AJ197" s="402"/>
      <c r="AK197" s="402"/>
      <c r="AL197" s="402"/>
      <c r="AM197" s="402"/>
      <c r="AN197" s="402"/>
      <c r="AO197" s="402"/>
      <c r="AP197" s="402"/>
      <c r="AQ197" s="402"/>
      <c r="AR197" s="402"/>
      <c r="AS197" s="402"/>
      <c r="AT197" s="402"/>
      <c r="AU197" s="402"/>
      <c r="AV197" s="402"/>
      <c r="AW197" s="402"/>
      <c r="AX197" s="402"/>
      <c r="AY197" s="402"/>
      <c r="AZ197" s="402"/>
      <c r="BA197" s="402"/>
      <c r="BB197" s="402"/>
      <c r="BC197" s="402"/>
      <c r="BD197" s="402"/>
      <c r="BE197" s="402"/>
      <c r="BF197" s="402"/>
      <c r="BG197" s="402"/>
      <c r="BH197" s="402"/>
      <c r="BI197" s="402"/>
      <c r="BJ197" s="402"/>
      <c r="BK197" s="402"/>
      <c r="BL197" s="402"/>
      <c r="BM197" s="402"/>
      <c r="BN197" s="402"/>
      <c r="BO197" s="402"/>
      <c r="BP197" s="402"/>
      <c r="BQ197" s="402"/>
      <c r="BR197" s="402"/>
      <c r="BS197" s="402"/>
      <c r="BT197" s="402"/>
      <c r="BU197" s="402"/>
      <c r="BV197" s="402"/>
      <c r="BW197" s="402"/>
      <c r="BX197" s="402"/>
      <c r="BY197" s="402"/>
      <c r="BZ197" s="402"/>
      <c r="CA197" s="402"/>
      <c r="CB197" s="402"/>
      <c r="CC197" s="402"/>
      <c r="CD197" s="402"/>
      <c r="CE197" s="402"/>
      <c r="CF197" s="402"/>
      <c r="CG197" s="402"/>
      <c r="CH197" s="402"/>
      <c r="CI197" s="402"/>
      <c r="CJ197" s="402"/>
      <c r="CK197" s="402"/>
      <c r="CL197" s="402"/>
      <c r="CM197" s="402"/>
      <c r="CN197" s="402"/>
      <c r="CO197" s="402"/>
      <c r="CP197" s="402"/>
      <c r="CQ197" s="402"/>
      <c r="CR197" s="402"/>
      <c r="CS197" s="402"/>
      <c r="CT197" s="402"/>
    </row>
    <row r="198" spans="1:98" ht="16.05" customHeight="1" x14ac:dyDescent="0.3">
      <c r="A198" s="402"/>
      <c r="B198" s="402"/>
      <c r="C198" s="402"/>
      <c r="D198" s="402"/>
      <c r="E198" s="402"/>
      <c r="F198" s="402"/>
      <c r="G198" s="402"/>
      <c r="H198" s="402"/>
      <c r="I198" s="402"/>
      <c r="J198" s="402"/>
      <c r="K198" s="402"/>
      <c r="L198" s="402"/>
      <c r="M198" s="402"/>
      <c r="N198" s="402"/>
      <c r="O198" s="402"/>
      <c r="P198" s="402"/>
      <c r="Q198" s="402"/>
      <c r="R198" s="402"/>
      <c r="S198" s="402"/>
      <c r="T198" s="402"/>
      <c r="U198" s="402"/>
      <c r="V198" s="402"/>
      <c r="W198" s="402"/>
      <c r="X198" s="402"/>
      <c r="Y198" s="402"/>
      <c r="Z198" s="402"/>
      <c r="AA198" s="402"/>
      <c r="AB198" s="402"/>
      <c r="AC198" s="402"/>
      <c r="AD198" s="402"/>
      <c r="AE198" s="402"/>
      <c r="AF198" s="402"/>
      <c r="AG198" s="402"/>
      <c r="AH198" s="402"/>
      <c r="AI198" s="402"/>
      <c r="AJ198" s="402"/>
      <c r="AK198" s="402"/>
      <c r="AL198" s="402"/>
      <c r="AM198" s="402"/>
      <c r="AN198" s="402"/>
      <c r="AO198" s="402"/>
      <c r="AP198" s="402"/>
      <c r="AQ198" s="402"/>
      <c r="AR198" s="402"/>
      <c r="AS198" s="402"/>
      <c r="AT198" s="402"/>
      <c r="AU198" s="402"/>
      <c r="AV198" s="402"/>
      <c r="AW198" s="402"/>
      <c r="AX198" s="402"/>
      <c r="AY198" s="402"/>
      <c r="AZ198" s="402"/>
      <c r="BA198" s="402"/>
      <c r="BB198" s="402"/>
      <c r="BC198" s="402"/>
      <c r="BD198" s="402"/>
      <c r="BE198" s="402"/>
      <c r="BF198" s="402"/>
      <c r="BG198" s="402"/>
      <c r="BH198" s="402"/>
      <c r="BI198" s="402"/>
      <c r="BJ198" s="402"/>
      <c r="BK198" s="402"/>
      <c r="BL198" s="402"/>
      <c r="BM198" s="402"/>
      <c r="BN198" s="402"/>
      <c r="BO198" s="402"/>
      <c r="BP198" s="402"/>
      <c r="BQ198" s="402"/>
      <c r="BR198" s="402"/>
      <c r="BS198" s="402"/>
      <c r="BT198" s="402"/>
      <c r="BU198" s="402"/>
      <c r="BV198" s="402"/>
      <c r="BW198" s="402"/>
      <c r="BX198" s="402"/>
      <c r="BY198" s="402"/>
      <c r="BZ198" s="402"/>
      <c r="CA198" s="402"/>
      <c r="CB198" s="402"/>
      <c r="CC198" s="402"/>
      <c r="CD198" s="402"/>
      <c r="CE198" s="402"/>
      <c r="CF198" s="402"/>
      <c r="CG198" s="402"/>
      <c r="CH198" s="402"/>
      <c r="CI198" s="402"/>
      <c r="CJ198" s="402"/>
      <c r="CK198" s="402"/>
      <c r="CL198" s="402"/>
      <c r="CM198" s="402"/>
      <c r="CN198" s="402"/>
      <c r="CO198" s="402"/>
      <c r="CP198" s="402"/>
      <c r="CQ198" s="402"/>
      <c r="CR198" s="402"/>
      <c r="CS198" s="402"/>
      <c r="CT198" s="402"/>
    </row>
    <row r="199" spans="1:98" ht="16.05" customHeight="1" x14ac:dyDescent="0.3">
      <c r="A199" s="402"/>
      <c r="B199" s="402"/>
      <c r="C199" s="402"/>
      <c r="D199" s="402"/>
      <c r="E199" s="402"/>
      <c r="F199" s="402"/>
      <c r="G199" s="402"/>
      <c r="H199" s="402"/>
      <c r="I199" s="402"/>
      <c r="J199" s="402"/>
      <c r="K199" s="402"/>
      <c r="L199" s="402"/>
      <c r="M199" s="402"/>
      <c r="N199" s="402"/>
      <c r="O199" s="402"/>
      <c r="P199" s="402"/>
      <c r="Q199" s="402"/>
      <c r="R199" s="402"/>
      <c r="S199" s="402"/>
      <c r="T199" s="402"/>
      <c r="U199" s="402"/>
      <c r="V199" s="402"/>
      <c r="W199" s="402"/>
      <c r="X199" s="402"/>
      <c r="Y199" s="402"/>
      <c r="Z199" s="402"/>
      <c r="AA199" s="402"/>
      <c r="AB199" s="402"/>
      <c r="AC199" s="402"/>
      <c r="AD199" s="402"/>
      <c r="AE199" s="402"/>
      <c r="AF199" s="402"/>
      <c r="AG199" s="402"/>
      <c r="AH199" s="402"/>
      <c r="AI199" s="402"/>
      <c r="AJ199" s="402"/>
      <c r="AK199" s="402"/>
      <c r="AL199" s="402"/>
      <c r="AM199" s="402"/>
      <c r="AN199" s="402"/>
      <c r="AO199" s="402"/>
      <c r="AP199" s="402"/>
      <c r="AQ199" s="402"/>
      <c r="AR199" s="402"/>
      <c r="AS199" s="402"/>
      <c r="AT199" s="402"/>
      <c r="AU199" s="402"/>
      <c r="AV199" s="402"/>
      <c r="AW199" s="402"/>
      <c r="AX199" s="402"/>
      <c r="AY199" s="402"/>
      <c r="AZ199" s="402"/>
      <c r="BA199" s="402"/>
      <c r="BB199" s="402"/>
      <c r="BC199" s="402"/>
      <c r="BD199" s="402"/>
      <c r="BE199" s="402"/>
      <c r="BF199" s="402"/>
      <c r="BG199" s="402"/>
      <c r="BH199" s="402"/>
      <c r="BI199" s="402"/>
      <c r="BJ199" s="402"/>
      <c r="BK199" s="402"/>
      <c r="BL199" s="402"/>
      <c r="BM199" s="402"/>
      <c r="BN199" s="402"/>
      <c r="BO199" s="402"/>
      <c r="BP199" s="402"/>
      <c r="BQ199" s="402"/>
      <c r="BR199" s="402"/>
      <c r="BS199" s="402"/>
      <c r="BT199" s="402"/>
      <c r="BU199" s="402"/>
      <c r="BV199" s="402"/>
      <c r="BW199" s="402"/>
      <c r="BX199" s="402"/>
      <c r="BY199" s="402"/>
      <c r="BZ199" s="402"/>
      <c r="CA199" s="402"/>
      <c r="CB199" s="402"/>
      <c r="CC199" s="402"/>
      <c r="CD199" s="402"/>
      <c r="CE199" s="402"/>
      <c r="CF199" s="402"/>
      <c r="CG199" s="402"/>
      <c r="CH199" s="402"/>
      <c r="CI199" s="402"/>
      <c r="CJ199" s="402"/>
      <c r="CK199" s="402"/>
      <c r="CL199" s="402"/>
      <c r="CM199" s="402"/>
      <c r="CN199" s="402"/>
      <c r="CO199" s="402"/>
      <c r="CP199" s="402"/>
      <c r="CQ199" s="402"/>
      <c r="CR199" s="402"/>
      <c r="CS199" s="402"/>
      <c r="CT199" s="402"/>
    </row>
    <row r="200" spans="1:98" ht="16.05" customHeight="1" x14ac:dyDescent="0.3">
      <c r="A200" s="402"/>
      <c r="B200" s="402"/>
      <c r="C200" s="402"/>
      <c r="D200" s="402"/>
      <c r="E200" s="402"/>
      <c r="F200" s="402"/>
      <c r="G200" s="402"/>
      <c r="H200" s="402"/>
      <c r="I200" s="402"/>
      <c r="J200" s="402"/>
      <c r="K200" s="402"/>
      <c r="L200" s="402"/>
      <c r="M200" s="402"/>
      <c r="N200" s="402"/>
      <c r="O200" s="402"/>
      <c r="P200" s="402"/>
      <c r="Q200" s="402"/>
      <c r="R200" s="402"/>
      <c r="S200" s="402"/>
      <c r="T200" s="402"/>
      <c r="U200" s="402"/>
      <c r="V200" s="402"/>
      <c r="W200" s="402"/>
      <c r="X200" s="402"/>
      <c r="Y200" s="402"/>
      <c r="Z200" s="402"/>
      <c r="AA200" s="402"/>
      <c r="AB200" s="402"/>
      <c r="AC200" s="402"/>
      <c r="AD200" s="402"/>
      <c r="AE200" s="402"/>
      <c r="AF200" s="402"/>
      <c r="AG200" s="402"/>
      <c r="AH200" s="402"/>
      <c r="AI200" s="402"/>
      <c r="AJ200" s="402"/>
      <c r="AK200" s="402"/>
      <c r="AL200" s="402"/>
      <c r="AM200" s="402"/>
      <c r="AN200" s="402"/>
      <c r="AO200" s="402"/>
      <c r="AP200" s="402"/>
      <c r="AQ200" s="402"/>
      <c r="AR200" s="402"/>
      <c r="AS200" s="402"/>
      <c r="AT200" s="402"/>
      <c r="AU200" s="402"/>
      <c r="AV200" s="402"/>
      <c r="AW200" s="402"/>
      <c r="AX200" s="402"/>
      <c r="AY200" s="402"/>
      <c r="AZ200" s="402"/>
      <c r="BA200" s="402"/>
      <c r="BB200" s="402"/>
      <c r="BC200" s="402"/>
      <c r="BD200" s="402"/>
      <c r="BE200" s="402"/>
      <c r="BF200" s="402"/>
      <c r="BG200" s="402"/>
      <c r="BH200" s="402"/>
      <c r="BI200" s="402"/>
      <c r="BJ200" s="402"/>
      <c r="BK200" s="402"/>
      <c r="BL200" s="402"/>
      <c r="BM200" s="402"/>
      <c r="BN200" s="402"/>
      <c r="BO200" s="402"/>
      <c r="BP200" s="402"/>
      <c r="BQ200" s="402"/>
      <c r="BR200" s="402"/>
      <c r="BS200" s="402"/>
      <c r="BT200" s="402"/>
      <c r="BU200" s="402"/>
      <c r="BV200" s="402"/>
      <c r="BW200" s="402"/>
      <c r="BX200" s="402"/>
      <c r="BY200" s="402"/>
      <c r="BZ200" s="402"/>
      <c r="CA200" s="402"/>
      <c r="CB200" s="402"/>
      <c r="CC200" s="402"/>
      <c r="CD200" s="402"/>
      <c r="CE200" s="402"/>
      <c r="CF200" s="402"/>
      <c r="CG200" s="402"/>
      <c r="CH200" s="402"/>
      <c r="CI200" s="402"/>
      <c r="CJ200" s="402"/>
      <c r="CK200" s="402"/>
      <c r="CL200" s="402"/>
      <c r="CM200" s="402"/>
      <c r="CN200" s="402"/>
      <c r="CO200" s="402"/>
      <c r="CP200" s="402"/>
      <c r="CQ200" s="402"/>
      <c r="CR200" s="402"/>
      <c r="CS200" s="402"/>
      <c r="CT200" s="402"/>
    </row>
    <row r="201" spans="1:98" ht="16.05" customHeight="1" x14ac:dyDescent="0.3">
      <c r="A201" s="402"/>
      <c r="B201" s="402"/>
      <c r="C201" s="402"/>
      <c r="D201" s="402"/>
      <c r="E201" s="402"/>
      <c r="F201" s="402"/>
      <c r="G201" s="402"/>
      <c r="H201" s="402"/>
      <c r="I201" s="402"/>
      <c r="J201" s="402"/>
      <c r="K201" s="402"/>
      <c r="L201" s="402"/>
      <c r="M201" s="402"/>
      <c r="N201" s="402"/>
      <c r="O201" s="402"/>
      <c r="P201" s="402"/>
      <c r="Q201" s="402"/>
      <c r="R201" s="402"/>
      <c r="S201" s="402"/>
      <c r="T201" s="402"/>
      <c r="U201" s="402"/>
      <c r="V201" s="402"/>
      <c r="W201" s="402"/>
      <c r="X201" s="402"/>
      <c r="Y201" s="402"/>
      <c r="Z201" s="402"/>
      <c r="AA201" s="402"/>
      <c r="AB201" s="402"/>
      <c r="AC201" s="402"/>
      <c r="AD201" s="402"/>
      <c r="AE201" s="402"/>
      <c r="AF201" s="402"/>
      <c r="AG201" s="402"/>
      <c r="AH201" s="402"/>
      <c r="AI201" s="402"/>
      <c r="AJ201" s="402"/>
      <c r="AK201" s="402"/>
      <c r="AL201" s="402"/>
      <c r="AM201" s="402"/>
      <c r="AN201" s="402"/>
      <c r="AO201" s="402"/>
      <c r="AP201" s="402"/>
      <c r="AQ201" s="402"/>
      <c r="AR201" s="402"/>
      <c r="AS201" s="402"/>
      <c r="AT201" s="402"/>
      <c r="AU201" s="402"/>
      <c r="AV201" s="402"/>
      <c r="AW201" s="402"/>
      <c r="AX201" s="402"/>
      <c r="AY201" s="402"/>
      <c r="AZ201" s="402"/>
      <c r="BA201" s="402"/>
      <c r="BB201" s="402"/>
      <c r="BC201" s="402"/>
      <c r="BD201" s="402"/>
      <c r="BE201" s="402"/>
      <c r="BF201" s="402"/>
      <c r="BG201" s="402"/>
      <c r="BH201" s="402"/>
      <c r="BI201" s="402"/>
      <c r="BJ201" s="402"/>
      <c r="BK201" s="402"/>
      <c r="BL201" s="402"/>
      <c r="BM201" s="402"/>
      <c r="BN201" s="402"/>
      <c r="BO201" s="402"/>
      <c r="BP201" s="402"/>
      <c r="BQ201" s="402"/>
      <c r="BR201" s="402"/>
      <c r="BS201" s="402"/>
      <c r="BT201" s="402"/>
      <c r="BU201" s="402"/>
      <c r="BV201" s="402"/>
      <c r="BW201" s="402"/>
      <c r="BX201" s="402"/>
      <c r="BY201" s="402"/>
      <c r="BZ201" s="402"/>
      <c r="CA201" s="402"/>
      <c r="CB201" s="402"/>
      <c r="CC201" s="402"/>
      <c r="CD201" s="402"/>
      <c r="CE201" s="402"/>
      <c r="CF201" s="402"/>
      <c r="CG201" s="402"/>
      <c r="CH201" s="402"/>
      <c r="CI201" s="402"/>
      <c r="CJ201" s="402"/>
      <c r="CK201" s="402"/>
      <c r="CL201" s="402"/>
      <c r="CM201" s="402"/>
      <c r="CN201" s="402"/>
      <c r="CO201" s="402"/>
      <c r="CP201" s="402"/>
      <c r="CQ201" s="402"/>
      <c r="CR201" s="402"/>
      <c r="CS201" s="402"/>
      <c r="CT201" s="402"/>
    </row>
    <row r="202" spans="1:98" ht="16.05" customHeight="1" x14ac:dyDescent="0.3">
      <c r="A202" s="402"/>
      <c r="B202" s="402"/>
      <c r="C202" s="402"/>
      <c r="D202" s="402"/>
      <c r="E202" s="402"/>
      <c r="F202" s="402"/>
      <c r="G202" s="402"/>
      <c r="H202" s="402"/>
      <c r="I202" s="402"/>
      <c r="J202" s="402"/>
      <c r="K202" s="402"/>
      <c r="L202" s="402"/>
      <c r="M202" s="402"/>
      <c r="N202" s="402"/>
      <c r="O202" s="402"/>
      <c r="P202" s="402"/>
      <c r="Q202" s="402"/>
      <c r="R202" s="402"/>
      <c r="S202" s="402"/>
      <c r="T202" s="402"/>
      <c r="U202" s="402"/>
      <c r="V202" s="402"/>
      <c r="W202" s="402"/>
      <c r="X202" s="402"/>
      <c r="Y202" s="402"/>
      <c r="Z202" s="402"/>
      <c r="AA202" s="402"/>
      <c r="AB202" s="402"/>
      <c r="AC202" s="402"/>
      <c r="AD202" s="402"/>
      <c r="AE202" s="402"/>
      <c r="AF202" s="402"/>
      <c r="AG202" s="402"/>
      <c r="AH202" s="402"/>
      <c r="AI202" s="402"/>
      <c r="AJ202" s="402"/>
      <c r="AK202" s="402"/>
      <c r="AL202" s="402"/>
      <c r="AM202" s="402"/>
      <c r="AN202" s="402"/>
      <c r="AO202" s="402"/>
      <c r="AP202" s="402"/>
      <c r="AQ202" s="402"/>
      <c r="AR202" s="402"/>
      <c r="AS202" s="402"/>
      <c r="AT202" s="402"/>
      <c r="AU202" s="402"/>
      <c r="AV202" s="402"/>
      <c r="AW202" s="402"/>
      <c r="AX202" s="402"/>
      <c r="AY202" s="402"/>
      <c r="AZ202" s="402"/>
      <c r="BA202" s="402"/>
      <c r="BB202" s="402"/>
      <c r="BC202" s="402"/>
      <c r="BD202" s="402"/>
      <c r="BE202" s="402"/>
      <c r="BF202" s="402"/>
      <c r="BG202" s="402"/>
      <c r="BH202" s="402"/>
      <c r="BI202" s="402"/>
      <c r="BJ202" s="402"/>
      <c r="BK202" s="402"/>
      <c r="BL202" s="402"/>
      <c r="BM202" s="402"/>
      <c r="BN202" s="402"/>
      <c r="BO202" s="402"/>
      <c r="BP202" s="402"/>
      <c r="BQ202" s="402"/>
      <c r="BR202" s="402"/>
      <c r="BS202" s="402"/>
      <c r="BT202" s="402"/>
      <c r="BU202" s="402"/>
      <c r="BV202" s="402"/>
      <c r="BW202" s="402"/>
      <c r="BX202" s="402"/>
      <c r="BY202" s="402"/>
      <c r="BZ202" s="402"/>
      <c r="CA202" s="402"/>
      <c r="CB202" s="402"/>
      <c r="CC202" s="402"/>
      <c r="CD202" s="402"/>
      <c r="CE202" s="402"/>
      <c r="CF202" s="402"/>
      <c r="CG202" s="402"/>
      <c r="CH202" s="402"/>
      <c r="CI202" s="402"/>
      <c r="CJ202" s="402"/>
      <c r="CK202" s="402"/>
      <c r="CL202" s="402"/>
      <c r="CM202" s="402"/>
      <c r="CN202" s="402"/>
      <c r="CO202" s="402"/>
      <c r="CP202" s="402"/>
      <c r="CQ202" s="402"/>
      <c r="CR202" s="402"/>
      <c r="CS202" s="402"/>
      <c r="CT202" s="402"/>
    </row>
    <row r="203" spans="1:98" ht="16.05" customHeight="1" x14ac:dyDescent="0.3">
      <c r="A203" s="402"/>
      <c r="B203" s="402"/>
      <c r="C203" s="402"/>
      <c r="D203" s="402"/>
      <c r="E203" s="402"/>
      <c r="F203" s="402"/>
      <c r="G203" s="402"/>
      <c r="H203" s="402"/>
      <c r="I203" s="402"/>
      <c r="J203" s="402"/>
      <c r="K203" s="402"/>
      <c r="L203" s="402"/>
      <c r="M203" s="402"/>
      <c r="N203" s="402"/>
      <c r="O203" s="402"/>
      <c r="P203" s="402"/>
      <c r="Q203" s="402"/>
      <c r="R203" s="402"/>
      <c r="S203" s="402"/>
      <c r="T203" s="402"/>
      <c r="U203" s="402"/>
      <c r="V203" s="402"/>
      <c r="W203" s="402"/>
      <c r="X203" s="402"/>
      <c r="Y203" s="402"/>
      <c r="Z203" s="402"/>
      <c r="AA203" s="402"/>
      <c r="AB203" s="402"/>
      <c r="AC203" s="402"/>
      <c r="AD203" s="402"/>
      <c r="AE203" s="402"/>
      <c r="AF203" s="402"/>
      <c r="AG203" s="402"/>
      <c r="AH203" s="402"/>
      <c r="AI203" s="402"/>
      <c r="AJ203" s="402"/>
      <c r="AK203" s="402"/>
      <c r="AL203" s="402"/>
      <c r="AM203" s="402"/>
      <c r="AN203" s="402"/>
      <c r="AO203" s="402"/>
      <c r="AP203" s="402"/>
      <c r="AQ203" s="402"/>
      <c r="AR203" s="402"/>
      <c r="AS203" s="402"/>
      <c r="AT203" s="402"/>
      <c r="AU203" s="402"/>
      <c r="AV203" s="402"/>
      <c r="AW203" s="402"/>
      <c r="AX203" s="402"/>
      <c r="AY203" s="402"/>
      <c r="AZ203" s="402"/>
      <c r="BA203" s="402"/>
      <c r="BB203" s="402"/>
      <c r="BC203" s="402"/>
      <c r="BD203" s="402"/>
      <c r="BE203" s="402"/>
      <c r="BF203" s="402"/>
      <c r="BG203" s="402"/>
      <c r="BH203" s="402"/>
      <c r="BI203" s="402"/>
      <c r="BJ203" s="402"/>
      <c r="BK203" s="402"/>
      <c r="BL203" s="402"/>
      <c r="BM203" s="402"/>
      <c r="BN203" s="402"/>
      <c r="BO203" s="402"/>
      <c r="BP203" s="402"/>
      <c r="BQ203" s="402"/>
      <c r="BR203" s="402"/>
      <c r="BS203" s="402"/>
      <c r="BT203" s="402"/>
      <c r="BU203" s="402"/>
      <c r="BV203" s="402"/>
      <c r="BW203" s="402"/>
      <c r="BX203" s="402"/>
      <c r="BY203" s="402"/>
      <c r="BZ203" s="402"/>
      <c r="CA203" s="402"/>
      <c r="CB203" s="402"/>
      <c r="CC203" s="402"/>
      <c r="CD203" s="402"/>
      <c r="CE203" s="402"/>
      <c r="CF203" s="402"/>
      <c r="CG203" s="402"/>
      <c r="CH203" s="402"/>
      <c r="CI203" s="402"/>
      <c r="CJ203" s="402"/>
      <c r="CK203" s="402"/>
      <c r="CL203" s="402"/>
      <c r="CM203" s="402"/>
      <c r="CN203" s="402"/>
      <c r="CO203" s="402"/>
      <c r="CP203" s="402"/>
      <c r="CQ203" s="402"/>
      <c r="CR203" s="402"/>
      <c r="CS203" s="402"/>
      <c r="CT203" s="402"/>
    </row>
    <row r="204" spans="1:98" ht="16.05" customHeight="1" x14ac:dyDescent="0.3">
      <c r="A204" s="402"/>
      <c r="B204" s="402"/>
      <c r="C204" s="402"/>
      <c r="D204" s="402"/>
      <c r="E204" s="402"/>
      <c r="F204" s="402"/>
      <c r="G204" s="402"/>
      <c r="H204" s="402"/>
      <c r="I204" s="402"/>
      <c r="J204" s="402"/>
      <c r="K204" s="402"/>
      <c r="L204" s="402"/>
      <c r="M204" s="402"/>
      <c r="N204" s="402"/>
      <c r="O204" s="402"/>
      <c r="P204" s="402"/>
      <c r="Q204" s="402"/>
      <c r="R204" s="402"/>
      <c r="S204" s="402"/>
      <c r="T204" s="402"/>
      <c r="U204" s="402"/>
      <c r="V204" s="402"/>
      <c r="W204" s="402"/>
      <c r="X204" s="402"/>
      <c r="Y204" s="402"/>
      <c r="Z204" s="402"/>
      <c r="AA204" s="402"/>
      <c r="AB204" s="402"/>
      <c r="AC204" s="402"/>
      <c r="AD204" s="402"/>
      <c r="AE204" s="402"/>
      <c r="AF204" s="402"/>
      <c r="AG204" s="402"/>
      <c r="AH204" s="402"/>
      <c r="AI204" s="402"/>
      <c r="AJ204" s="402"/>
      <c r="AK204" s="402"/>
      <c r="AL204" s="402"/>
      <c r="AM204" s="402"/>
      <c r="AN204" s="402"/>
      <c r="AO204" s="402"/>
      <c r="AP204" s="402"/>
      <c r="AQ204" s="402"/>
      <c r="AR204" s="402"/>
      <c r="AS204" s="402"/>
      <c r="AT204" s="402"/>
      <c r="AU204" s="402"/>
      <c r="AV204" s="402"/>
      <c r="AW204" s="402"/>
      <c r="AX204" s="402"/>
      <c r="AY204" s="402"/>
      <c r="AZ204" s="402"/>
      <c r="BA204" s="402"/>
      <c r="BB204" s="402"/>
      <c r="BC204" s="402"/>
      <c r="BD204" s="402"/>
      <c r="BE204" s="402"/>
      <c r="BF204" s="402"/>
      <c r="BG204" s="402"/>
      <c r="BH204" s="402"/>
      <c r="BI204" s="402"/>
      <c r="BJ204" s="402"/>
      <c r="BK204" s="402"/>
      <c r="BL204" s="402"/>
      <c r="BM204" s="402"/>
      <c r="BN204" s="402"/>
      <c r="BO204" s="402"/>
      <c r="BP204" s="402"/>
      <c r="BQ204" s="402"/>
      <c r="BR204" s="402"/>
      <c r="BS204" s="402"/>
      <c r="BT204" s="402"/>
      <c r="BU204" s="402"/>
      <c r="BV204" s="402"/>
      <c r="BW204" s="402"/>
      <c r="BX204" s="402"/>
      <c r="BY204" s="402"/>
      <c r="BZ204" s="402"/>
      <c r="CA204" s="402"/>
      <c r="CB204" s="402"/>
      <c r="CC204" s="402"/>
      <c r="CD204" s="402"/>
      <c r="CE204" s="402"/>
      <c r="CF204" s="402"/>
      <c r="CG204" s="402"/>
      <c r="CH204" s="402"/>
      <c r="CI204" s="402"/>
      <c r="CJ204" s="402"/>
      <c r="CK204" s="402"/>
      <c r="CL204" s="402"/>
      <c r="CM204" s="402"/>
      <c r="CN204" s="402"/>
      <c r="CO204" s="402"/>
      <c r="CP204" s="402"/>
      <c r="CQ204" s="402"/>
      <c r="CR204" s="402"/>
      <c r="CS204" s="402"/>
      <c r="CT204" s="402"/>
    </row>
    <row r="205" spans="1:98" ht="16.05" customHeight="1" x14ac:dyDescent="0.3">
      <c r="A205" s="402"/>
      <c r="B205" s="402"/>
      <c r="C205" s="402"/>
      <c r="D205" s="402"/>
      <c r="E205" s="402"/>
      <c r="F205" s="402"/>
      <c r="G205" s="402"/>
      <c r="H205" s="402"/>
      <c r="I205" s="402"/>
      <c r="J205" s="402"/>
      <c r="K205" s="402"/>
      <c r="L205" s="402"/>
      <c r="M205" s="402"/>
      <c r="N205" s="402"/>
      <c r="O205" s="402"/>
      <c r="P205" s="402"/>
      <c r="Q205" s="402"/>
      <c r="R205" s="402"/>
      <c r="S205" s="402"/>
      <c r="T205" s="402"/>
      <c r="U205" s="402"/>
      <c r="V205" s="402"/>
      <c r="W205" s="402"/>
      <c r="X205" s="402"/>
      <c r="Y205" s="402"/>
      <c r="Z205" s="402"/>
      <c r="AA205" s="402"/>
      <c r="AB205" s="402"/>
      <c r="AC205" s="402"/>
      <c r="AD205" s="402"/>
      <c r="AE205" s="402"/>
      <c r="AF205" s="402"/>
      <c r="AG205" s="402"/>
      <c r="AH205" s="402"/>
      <c r="AI205" s="402"/>
      <c r="AJ205" s="402"/>
      <c r="AK205" s="402"/>
      <c r="AL205" s="402"/>
      <c r="AM205" s="402"/>
      <c r="AN205" s="402"/>
      <c r="AO205" s="402"/>
      <c r="AP205" s="402"/>
      <c r="AQ205" s="402"/>
      <c r="AR205" s="402"/>
      <c r="AS205" s="402"/>
      <c r="AT205" s="402"/>
      <c r="AU205" s="402"/>
      <c r="AV205" s="402"/>
      <c r="AW205" s="402"/>
      <c r="AX205" s="402"/>
      <c r="AY205" s="402"/>
      <c r="AZ205" s="402"/>
      <c r="BA205" s="402"/>
      <c r="BB205" s="402"/>
      <c r="BC205" s="402"/>
      <c r="BD205" s="402"/>
      <c r="BE205" s="402"/>
      <c r="BF205" s="402"/>
      <c r="BG205" s="402"/>
      <c r="BH205" s="402"/>
      <c r="BI205" s="402"/>
      <c r="BJ205" s="402"/>
      <c r="BK205" s="402"/>
      <c r="BL205" s="402"/>
      <c r="BM205" s="402"/>
      <c r="BN205" s="402"/>
      <c r="BO205" s="402"/>
      <c r="BP205" s="402"/>
      <c r="BQ205" s="402"/>
      <c r="BR205" s="402"/>
      <c r="BS205" s="402"/>
      <c r="BT205" s="402"/>
      <c r="BU205" s="402"/>
      <c r="BV205" s="402"/>
      <c r="BW205" s="402"/>
      <c r="BX205" s="402"/>
      <c r="BY205" s="402"/>
      <c r="BZ205" s="402"/>
      <c r="CA205" s="402"/>
      <c r="CB205" s="402"/>
      <c r="CC205" s="402"/>
      <c r="CD205" s="402"/>
      <c r="CE205" s="402"/>
      <c r="CF205" s="402"/>
      <c r="CG205" s="402"/>
      <c r="CH205" s="402"/>
      <c r="CI205" s="402"/>
      <c r="CJ205" s="402"/>
      <c r="CK205" s="402"/>
      <c r="CL205" s="402"/>
      <c r="CM205" s="402"/>
      <c r="CN205" s="402"/>
      <c r="CO205" s="402"/>
      <c r="CP205" s="402"/>
      <c r="CQ205" s="402"/>
      <c r="CR205" s="402"/>
      <c r="CS205" s="402"/>
      <c r="CT205" s="402"/>
    </row>
    <row r="206" spans="1:98" ht="16.05" customHeight="1" x14ac:dyDescent="0.3">
      <c r="A206" s="402"/>
      <c r="B206" s="402"/>
      <c r="C206" s="402"/>
      <c r="D206" s="402"/>
      <c r="E206" s="402"/>
      <c r="F206" s="402"/>
      <c r="G206" s="402"/>
      <c r="H206" s="402"/>
      <c r="I206" s="402"/>
      <c r="J206" s="402"/>
      <c r="K206" s="402"/>
      <c r="L206" s="402"/>
      <c r="M206" s="402"/>
      <c r="N206" s="402"/>
      <c r="O206" s="402"/>
      <c r="P206" s="402"/>
      <c r="Q206" s="402"/>
      <c r="R206" s="402"/>
      <c r="S206" s="402"/>
      <c r="T206" s="402"/>
      <c r="U206" s="402"/>
      <c r="V206" s="402"/>
      <c r="W206" s="402"/>
      <c r="X206" s="402"/>
      <c r="Y206" s="402"/>
      <c r="Z206" s="402"/>
      <c r="AA206" s="402"/>
      <c r="AB206" s="402"/>
      <c r="AC206" s="402"/>
      <c r="AD206" s="402"/>
      <c r="AE206" s="402"/>
      <c r="AF206" s="402"/>
      <c r="AG206" s="402"/>
      <c r="AH206" s="402"/>
      <c r="AI206" s="402"/>
      <c r="AJ206" s="402"/>
      <c r="AK206" s="402"/>
      <c r="AL206" s="402"/>
      <c r="AM206" s="402"/>
      <c r="AN206" s="402"/>
      <c r="AO206" s="402"/>
      <c r="AP206" s="402"/>
      <c r="AQ206" s="402"/>
      <c r="AR206" s="402"/>
      <c r="AS206" s="402"/>
      <c r="AT206" s="402"/>
      <c r="AU206" s="402"/>
      <c r="AV206" s="402"/>
      <c r="AW206" s="402"/>
      <c r="AX206" s="402"/>
      <c r="AY206" s="402"/>
      <c r="AZ206" s="402"/>
      <c r="BA206" s="402"/>
      <c r="BB206" s="402"/>
      <c r="BC206" s="402"/>
      <c r="BD206" s="402"/>
      <c r="BE206" s="402"/>
      <c r="BF206" s="402"/>
      <c r="BG206" s="402"/>
      <c r="BH206" s="402"/>
      <c r="BI206" s="402"/>
      <c r="BJ206" s="402"/>
      <c r="BK206" s="402"/>
      <c r="BL206" s="402"/>
      <c r="BM206" s="402"/>
      <c r="BN206" s="402"/>
      <c r="BO206" s="402"/>
      <c r="BP206" s="402"/>
      <c r="BQ206" s="402"/>
      <c r="BR206" s="402"/>
      <c r="BS206" s="402"/>
      <c r="BT206" s="402"/>
      <c r="BU206" s="402"/>
      <c r="BV206" s="402"/>
      <c r="BW206" s="402"/>
      <c r="BX206" s="402"/>
      <c r="BY206" s="402"/>
      <c r="BZ206" s="402"/>
      <c r="CA206" s="402"/>
      <c r="CB206" s="402"/>
      <c r="CC206" s="402"/>
      <c r="CD206" s="402"/>
      <c r="CE206" s="402"/>
      <c r="CF206" s="402"/>
      <c r="CG206" s="402"/>
      <c r="CH206" s="402"/>
      <c r="CI206" s="402"/>
      <c r="CJ206" s="402"/>
      <c r="CK206" s="402"/>
      <c r="CL206" s="402"/>
      <c r="CM206" s="402"/>
      <c r="CN206" s="402"/>
      <c r="CO206" s="402"/>
      <c r="CP206" s="402"/>
      <c r="CQ206" s="402"/>
      <c r="CR206" s="402"/>
      <c r="CS206" s="402"/>
      <c r="CT206" s="402"/>
    </row>
    <row r="207" spans="1:98" ht="16.05" customHeight="1" x14ac:dyDescent="0.3">
      <c r="A207" s="402"/>
      <c r="B207" s="402"/>
      <c r="C207" s="402"/>
      <c r="D207" s="402"/>
      <c r="E207" s="402"/>
      <c r="F207" s="402"/>
      <c r="G207" s="402"/>
      <c r="H207" s="402"/>
      <c r="I207" s="402"/>
      <c r="J207" s="402"/>
      <c r="K207" s="402"/>
      <c r="L207" s="402"/>
      <c r="M207" s="402"/>
      <c r="N207" s="402"/>
      <c r="O207" s="402"/>
      <c r="P207" s="402"/>
      <c r="Q207" s="402"/>
      <c r="R207" s="402"/>
      <c r="S207" s="402"/>
      <c r="T207" s="402"/>
      <c r="U207" s="402"/>
      <c r="V207" s="402"/>
      <c r="W207" s="402"/>
      <c r="X207" s="402"/>
      <c r="Y207" s="402"/>
      <c r="Z207" s="402"/>
      <c r="AA207" s="402"/>
      <c r="AB207" s="402"/>
      <c r="AC207" s="402"/>
      <c r="AD207" s="402"/>
      <c r="AE207" s="402"/>
      <c r="AF207" s="402"/>
      <c r="AG207" s="402"/>
      <c r="AH207" s="402"/>
      <c r="AI207" s="402"/>
      <c r="AJ207" s="402"/>
      <c r="AK207" s="402"/>
      <c r="AL207" s="402"/>
      <c r="AM207" s="402"/>
      <c r="AN207" s="402"/>
      <c r="AO207" s="402"/>
      <c r="AP207" s="402"/>
      <c r="AQ207" s="402"/>
      <c r="AR207" s="402"/>
      <c r="AS207" s="402"/>
      <c r="AT207" s="402"/>
      <c r="AU207" s="402"/>
      <c r="AV207" s="402"/>
      <c r="AW207" s="402"/>
      <c r="AX207" s="402"/>
      <c r="AY207" s="402"/>
      <c r="AZ207" s="402"/>
      <c r="BA207" s="402"/>
      <c r="BB207" s="402"/>
      <c r="BC207" s="402"/>
      <c r="BD207" s="402"/>
      <c r="BE207" s="402"/>
      <c r="BF207" s="402"/>
      <c r="BG207" s="402"/>
      <c r="BH207" s="402"/>
      <c r="BI207" s="402"/>
      <c r="BJ207" s="402"/>
      <c r="BK207" s="402"/>
      <c r="BL207" s="402"/>
      <c r="BM207" s="402"/>
      <c r="BN207" s="402"/>
      <c r="BO207" s="402"/>
      <c r="BP207" s="402"/>
      <c r="BQ207" s="402"/>
      <c r="BR207" s="402"/>
      <c r="BS207" s="402"/>
      <c r="BT207" s="402"/>
      <c r="BU207" s="402"/>
      <c r="BV207" s="402"/>
      <c r="BW207" s="402"/>
      <c r="BX207" s="402"/>
      <c r="BY207" s="402"/>
      <c r="BZ207" s="402"/>
      <c r="CA207" s="402"/>
      <c r="CB207" s="402"/>
      <c r="CC207" s="402"/>
      <c r="CD207" s="402"/>
      <c r="CE207" s="402"/>
      <c r="CF207" s="402"/>
      <c r="CG207" s="402"/>
      <c r="CH207" s="402"/>
      <c r="CI207" s="402"/>
      <c r="CJ207" s="402"/>
      <c r="CK207" s="402"/>
      <c r="CL207" s="402"/>
      <c r="CM207" s="402"/>
      <c r="CN207" s="402"/>
      <c r="CO207" s="402"/>
      <c r="CP207" s="402"/>
      <c r="CQ207" s="402"/>
      <c r="CR207" s="402"/>
      <c r="CS207" s="402"/>
      <c r="CT207" s="402"/>
    </row>
    <row r="208" spans="1:98" ht="16.05" customHeight="1" x14ac:dyDescent="0.3">
      <c r="A208" s="402"/>
      <c r="B208" s="402"/>
      <c r="C208" s="402"/>
      <c r="D208" s="402"/>
      <c r="E208" s="402"/>
      <c r="F208" s="402"/>
      <c r="G208" s="402"/>
      <c r="H208" s="402"/>
      <c r="I208" s="402"/>
      <c r="J208" s="402"/>
      <c r="K208" s="402"/>
      <c r="L208" s="402"/>
      <c r="M208" s="402"/>
      <c r="N208" s="402"/>
      <c r="O208" s="402"/>
      <c r="P208" s="402"/>
      <c r="Q208" s="402"/>
      <c r="R208" s="402"/>
      <c r="S208" s="402"/>
      <c r="T208" s="402"/>
      <c r="U208" s="402"/>
      <c r="V208" s="402"/>
      <c r="W208" s="402"/>
      <c r="X208" s="402"/>
      <c r="Y208" s="402"/>
      <c r="Z208" s="402"/>
      <c r="AA208" s="402"/>
      <c r="AB208" s="402"/>
      <c r="AC208" s="402"/>
      <c r="AD208" s="402"/>
      <c r="AE208" s="402"/>
      <c r="AF208" s="402"/>
      <c r="AG208" s="402"/>
      <c r="AH208" s="402"/>
      <c r="AI208" s="402"/>
      <c r="AJ208" s="402"/>
      <c r="AK208" s="402"/>
      <c r="AL208" s="402"/>
      <c r="AM208" s="402"/>
      <c r="AN208" s="402"/>
      <c r="AO208" s="402"/>
      <c r="AP208" s="402"/>
      <c r="AQ208" s="402"/>
      <c r="AR208" s="402"/>
      <c r="AS208" s="402"/>
      <c r="AT208" s="402"/>
      <c r="AU208" s="402"/>
      <c r="AV208" s="402"/>
      <c r="AW208" s="402"/>
      <c r="AX208" s="402"/>
      <c r="AY208" s="402"/>
      <c r="AZ208" s="402"/>
      <c r="BA208" s="402"/>
      <c r="BB208" s="402"/>
      <c r="BC208" s="402"/>
      <c r="BD208" s="402"/>
      <c r="BE208" s="402"/>
      <c r="BF208" s="402"/>
      <c r="BG208" s="402"/>
      <c r="BH208" s="402"/>
      <c r="BI208" s="402"/>
      <c r="BJ208" s="402"/>
      <c r="BK208" s="402"/>
      <c r="BL208" s="402"/>
      <c r="BM208" s="402"/>
      <c r="BN208" s="402"/>
      <c r="BO208" s="402"/>
      <c r="BP208" s="402"/>
      <c r="BQ208" s="402"/>
      <c r="BR208" s="402"/>
      <c r="BS208" s="402"/>
      <c r="BT208" s="402"/>
      <c r="BU208" s="402"/>
      <c r="BV208" s="402"/>
      <c r="BW208" s="402"/>
      <c r="BX208" s="402"/>
      <c r="BY208" s="402"/>
      <c r="BZ208" s="402"/>
      <c r="CA208" s="402"/>
      <c r="CB208" s="402"/>
      <c r="CC208" s="402"/>
      <c r="CD208" s="402"/>
      <c r="CE208" s="402"/>
      <c r="CF208" s="402"/>
      <c r="CG208" s="402"/>
      <c r="CH208" s="402"/>
      <c r="CI208" s="402"/>
      <c r="CJ208" s="402"/>
      <c r="CK208" s="402"/>
      <c r="CL208" s="402"/>
      <c r="CM208" s="402"/>
      <c r="CN208" s="402"/>
      <c r="CO208" s="402"/>
      <c r="CP208" s="402"/>
      <c r="CQ208" s="402"/>
      <c r="CR208" s="402"/>
      <c r="CS208" s="402"/>
      <c r="CT208" s="402"/>
    </row>
    <row r="209" spans="1:98" ht="16.05" customHeight="1" x14ac:dyDescent="0.3">
      <c r="A209" s="402"/>
      <c r="B209" s="402"/>
      <c r="C209" s="402"/>
      <c r="D209" s="402"/>
      <c r="E209" s="402"/>
      <c r="F209" s="402"/>
      <c r="G209" s="402"/>
      <c r="H209" s="402"/>
      <c r="I209" s="402"/>
      <c r="J209" s="402"/>
      <c r="K209" s="402"/>
      <c r="L209" s="402"/>
      <c r="M209" s="402"/>
      <c r="N209" s="402"/>
      <c r="O209" s="402"/>
      <c r="P209" s="402"/>
      <c r="Q209" s="402"/>
      <c r="R209" s="402"/>
      <c r="S209" s="402"/>
      <c r="T209" s="402"/>
      <c r="U209" s="402"/>
      <c r="V209" s="402"/>
      <c r="W209" s="402"/>
      <c r="X209" s="402"/>
      <c r="Y209" s="402"/>
      <c r="Z209" s="402"/>
      <c r="AA209" s="402"/>
      <c r="AB209" s="402"/>
      <c r="AC209" s="402"/>
      <c r="AD209" s="402"/>
      <c r="AE209" s="402"/>
      <c r="AF209" s="402"/>
      <c r="AG209" s="402"/>
      <c r="AH209" s="402"/>
      <c r="AI209" s="402"/>
      <c r="AJ209" s="402"/>
      <c r="AK209" s="402"/>
      <c r="AL209" s="402"/>
      <c r="AM209" s="402"/>
      <c r="AN209" s="402"/>
      <c r="AO209" s="402"/>
      <c r="AP209" s="402"/>
      <c r="AQ209" s="402"/>
      <c r="AR209" s="402"/>
      <c r="AS209" s="402"/>
      <c r="AT209" s="402"/>
      <c r="AU209" s="402"/>
      <c r="AV209" s="402"/>
      <c r="AW209" s="402"/>
      <c r="AX209" s="402"/>
      <c r="AY209" s="402"/>
      <c r="AZ209" s="402"/>
      <c r="BA209" s="402"/>
      <c r="BB209" s="402"/>
      <c r="BC209" s="402"/>
      <c r="BD209" s="402"/>
      <c r="BE209" s="402"/>
      <c r="BF209" s="402"/>
      <c r="BG209" s="402"/>
      <c r="BH209" s="402"/>
      <c r="BI209" s="402"/>
      <c r="BJ209" s="402"/>
      <c r="BK209" s="402"/>
      <c r="BL209" s="402"/>
      <c r="BM209" s="402"/>
      <c r="BN209" s="402"/>
      <c r="BO209" s="402"/>
      <c r="BP209" s="402"/>
      <c r="BQ209" s="402"/>
      <c r="BR209" s="402"/>
      <c r="BS209" s="402"/>
      <c r="BT209" s="402"/>
      <c r="BU209" s="402"/>
      <c r="BV209" s="402"/>
      <c r="BW209" s="402"/>
      <c r="BX209" s="402"/>
      <c r="BY209" s="402"/>
      <c r="BZ209" s="402"/>
      <c r="CA209" s="402"/>
      <c r="CB209" s="402"/>
      <c r="CC209" s="402"/>
      <c r="CD209" s="402"/>
      <c r="CE209" s="402"/>
      <c r="CF209" s="402"/>
      <c r="CG209" s="402"/>
      <c r="CH209" s="402"/>
      <c r="CI209" s="402"/>
      <c r="CJ209" s="402"/>
      <c r="CK209" s="402"/>
      <c r="CL209" s="402"/>
      <c r="CM209" s="402"/>
      <c r="CN209" s="402"/>
      <c r="CO209" s="402"/>
      <c r="CP209" s="402"/>
      <c r="CQ209" s="402"/>
      <c r="CR209" s="402"/>
      <c r="CS209" s="402"/>
      <c r="CT209" s="402"/>
    </row>
    <row r="210" spans="1:98" ht="16.05" customHeight="1" x14ac:dyDescent="0.3">
      <c r="A210" s="402"/>
      <c r="B210" s="402"/>
      <c r="C210" s="402"/>
      <c r="D210" s="402"/>
      <c r="E210" s="402"/>
      <c r="F210" s="402"/>
      <c r="G210" s="402"/>
      <c r="H210" s="402"/>
      <c r="I210" s="402"/>
      <c r="J210" s="402"/>
      <c r="K210" s="402"/>
      <c r="L210" s="402"/>
      <c r="M210" s="402"/>
      <c r="N210" s="402"/>
      <c r="O210" s="402"/>
      <c r="P210" s="402"/>
      <c r="Q210" s="402"/>
      <c r="R210" s="402"/>
      <c r="S210" s="402"/>
      <c r="T210" s="402"/>
      <c r="U210" s="402"/>
      <c r="V210" s="402"/>
      <c r="W210" s="402"/>
      <c r="X210" s="402"/>
      <c r="Y210" s="402"/>
      <c r="Z210" s="402"/>
      <c r="AA210" s="402"/>
      <c r="AB210" s="402"/>
      <c r="AC210" s="402"/>
      <c r="AD210" s="402"/>
      <c r="AE210" s="402"/>
      <c r="AF210" s="402"/>
      <c r="AG210" s="402"/>
      <c r="AH210" s="402"/>
      <c r="AI210" s="402"/>
      <c r="AJ210" s="402"/>
      <c r="AK210" s="402"/>
      <c r="AL210" s="402"/>
      <c r="AM210" s="402"/>
      <c r="AN210" s="402"/>
      <c r="AO210" s="402"/>
      <c r="AP210" s="402"/>
      <c r="AQ210" s="402"/>
      <c r="AR210" s="402"/>
      <c r="AS210" s="402"/>
      <c r="AT210" s="402"/>
      <c r="AU210" s="402"/>
      <c r="AV210" s="402"/>
      <c r="AW210" s="402"/>
      <c r="AX210" s="402"/>
      <c r="AY210" s="402"/>
      <c r="AZ210" s="402"/>
      <c r="BA210" s="402"/>
      <c r="BB210" s="402"/>
      <c r="BC210" s="402"/>
      <c r="BD210" s="402"/>
      <c r="BE210" s="402"/>
      <c r="BF210" s="402"/>
      <c r="BG210" s="402"/>
      <c r="BH210" s="402"/>
      <c r="BI210" s="402"/>
      <c r="BJ210" s="402"/>
      <c r="BK210" s="402"/>
      <c r="BL210" s="402"/>
      <c r="BM210" s="402"/>
      <c r="BN210" s="402"/>
      <c r="BO210" s="402"/>
      <c r="BP210" s="402"/>
      <c r="BQ210" s="402"/>
      <c r="BR210" s="402"/>
      <c r="BS210" s="402"/>
      <c r="BT210" s="402"/>
      <c r="BU210" s="402"/>
      <c r="BV210" s="402"/>
      <c r="BW210" s="402"/>
      <c r="BX210" s="402"/>
      <c r="BY210" s="402"/>
      <c r="BZ210" s="402"/>
      <c r="CA210" s="402"/>
      <c r="CB210" s="402"/>
      <c r="CC210" s="402"/>
      <c r="CD210" s="402"/>
      <c r="CE210" s="402"/>
      <c r="CF210" s="402"/>
      <c r="CG210" s="402"/>
      <c r="CH210" s="402"/>
      <c r="CI210" s="402"/>
      <c r="CJ210" s="402"/>
      <c r="CK210" s="402"/>
      <c r="CL210" s="402"/>
      <c r="CM210" s="402"/>
      <c r="CN210" s="402"/>
      <c r="CO210" s="402"/>
      <c r="CP210" s="402"/>
      <c r="CQ210" s="402"/>
      <c r="CR210" s="402"/>
      <c r="CS210" s="402"/>
      <c r="CT210" s="402"/>
    </row>
    <row r="211" spans="1:98" ht="16.05" customHeight="1" x14ac:dyDescent="0.3">
      <c r="A211" s="402"/>
      <c r="B211" s="402"/>
      <c r="C211" s="402"/>
      <c r="D211" s="402"/>
      <c r="E211" s="402"/>
      <c r="F211" s="402"/>
      <c r="G211" s="402"/>
      <c r="H211" s="402"/>
      <c r="I211" s="402"/>
      <c r="J211" s="402"/>
      <c r="K211" s="402"/>
      <c r="L211" s="402"/>
      <c r="M211" s="402"/>
      <c r="N211" s="402"/>
      <c r="O211" s="402"/>
      <c r="P211" s="402"/>
      <c r="Q211" s="402"/>
      <c r="R211" s="402"/>
      <c r="S211" s="402"/>
      <c r="T211" s="402"/>
      <c r="U211" s="402"/>
      <c r="V211" s="402"/>
      <c r="W211" s="402"/>
      <c r="X211" s="402"/>
      <c r="Y211" s="402"/>
      <c r="Z211" s="402"/>
      <c r="AA211" s="402"/>
      <c r="AB211" s="402"/>
      <c r="AC211" s="402"/>
      <c r="AD211" s="402"/>
      <c r="AE211" s="402"/>
      <c r="AF211" s="402"/>
      <c r="AG211" s="402"/>
      <c r="AH211" s="402"/>
      <c r="AI211" s="402"/>
      <c r="AJ211" s="402"/>
      <c r="AK211" s="402"/>
      <c r="AL211" s="402"/>
      <c r="AM211" s="402"/>
      <c r="AN211" s="402"/>
      <c r="AO211" s="402"/>
      <c r="AP211" s="402"/>
      <c r="AQ211" s="402"/>
      <c r="AR211" s="402"/>
      <c r="AS211" s="402"/>
      <c r="AT211" s="402"/>
      <c r="AU211" s="402"/>
      <c r="AV211" s="402"/>
      <c r="AW211" s="402"/>
      <c r="AX211" s="402"/>
      <c r="AY211" s="402"/>
      <c r="AZ211" s="402"/>
      <c r="BA211" s="402"/>
      <c r="BB211" s="402"/>
      <c r="BC211" s="402"/>
      <c r="BD211" s="402"/>
      <c r="BE211" s="402"/>
      <c r="BF211" s="402"/>
      <c r="BG211" s="402"/>
      <c r="BH211" s="402"/>
      <c r="BI211" s="402"/>
      <c r="BJ211" s="402"/>
      <c r="BK211" s="402"/>
      <c r="BL211" s="402"/>
      <c r="BM211" s="402"/>
      <c r="BN211" s="402"/>
      <c r="BO211" s="402"/>
      <c r="BP211" s="402"/>
      <c r="BQ211" s="402"/>
      <c r="BR211" s="402"/>
      <c r="BS211" s="402"/>
      <c r="BT211" s="402"/>
      <c r="BU211" s="402"/>
      <c r="BV211" s="402"/>
      <c r="BW211" s="402"/>
      <c r="BX211" s="402"/>
      <c r="BY211" s="402"/>
      <c r="BZ211" s="402"/>
      <c r="CA211" s="402"/>
      <c r="CB211" s="402"/>
      <c r="CC211" s="402"/>
      <c r="CD211" s="402"/>
      <c r="CE211" s="402"/>
      <c r="CF211" s="402"/>
      <c r="CG211" s="402"/>
      <c r="CH211" s="402"/>
      <c r="CI211" s="402"/>
      <c r="CJ211" s="402"/>
      <c r="CK211" s="402"/>
      <c r="CL211" s="402"/>
      <c r="CM211" s="402"/>
      <c r="CN211" s="402"/>
      <c r="CO211" s="402"/>
      <c r="CP211" s="402"/>
      <c r="CQ211" s="402"/>
      <c r="CR211" s="402"/>
      <c r="CS211" s="402"/>
      <c r="CT211" s="402"/>
    </row>
    <row r="212" spans="1:98" ht="16.05" customHeight="1" x14ac:dyDescent="0.3">
      <c r="A212" s="402"/>
      <c r="B212" s="402"/>
      <c r="C212" s="402"/>
      <c r="D212" s="402"/>
      <c r="E212" s="402"/>
      <c r="F212" s="402"/>
      <c r="G212" s="402"/>
      <c r="H212" s="402"/>
      <c r="I212" s="402"/>
      <c r="J212" s="402"/>
      <c r="K212" s="402"/>
      <c r="L212" s="402"/>
      <c r="M212" s="402"/>
      <c r="N212" s="402"/>
      <c r="O212" s="402"/>
      <c r="P212" s="402"/>
      <c r="Q212" s="402"/>
      <c r="R212" s="402"/>
      <c r="S212" s="402"/>
      <c r="T212" s="402"/>
      <c r="U212" s="402"/>
      <c r="V212" s="402"/>
      <c r="W212" s="402"/>
      <c r="X212" s="402"/>
      <c r="Y212" s="402"/>
      <c r="Z212" s="402"/>
      <c r="AA212" s="402"/>
      <c r="AB212" s="402"/>
      <c r="AC212" s="402"/>
      <c r="AD212" s="402"/>
      <c r="AE212" s="402"/>
      <c r="AF212" s="402"/>
      <c r="AG212" s="402"/>
      <c r="AH212" s="402"/>
      <c r="AI212" s="402"/>
      <c r="AJ212" s="402"/>
      <c r="AK212" s="402"/>
      <c r="AL212" s="402"/>
      <c r="AM212" s="402"/>
      <c r="AN212" s="402"/>
      <c r="AO212" s="402"/>
      <c r="AP212" s="402"/>
      <c r="AQ212" s="402"/>
      <c r="AR212" s="402"/>
      <c r="AS212" s="402"/>
      <c r="AT212" s="402"/>
      <c r="AU212" s="402"/>
      <c r="AV212" s="402"/>
      <c r="AW212" s="402"/>
      <c r="AX212" s="402"/>
      <c r="AY212" s="402"/>
      <c r="AZ212" s="402"/>
      <c r="BA212" s="402"/>
      <c r="BB212" s="402"/>
      <c r="BC212" s="402"/>
      <c r="BD212" s="402"/>
      <c r="BE212" s="402"/>
      <c r="BF212" s="402"/>
      <c r="BG212" s="402"/>
      <c r="BH212" s="402"/>
      <c r="BI212" s="402"/>
      <c r="BJ212" s="402"/>
      <c r="BK212" s="402"/>
      <c r="BL212" s="402"/>
      <c r="BM212" s="402"/>
      <c r="BN212" s="402"/>
      <c r="BO212" s="402"/>
      <c r="BP212" s="402"/>
      <c r="BQ212" s="402"/>
      <c r="BR212" s="402"/>
      <c r="BS212" s="402"/>
      <c r="BT212" s="402"/>
      <c r="BU212" s="402"/>
      <c r="BV212" s="402"/>
      <c r="BW212" s="402"/>
      <c r="BX212" s="402"/>
      <c r="BY212" s="402"/>
      <c r="BZ212" s="402"/>
      <c r="CA212" s="402"/>
      <c r="CB212" s="402"/>
      <c r="CC212" s="402"/>
      <c r="CD212" s="402"/>
      <c r="CE212" s="402"/>
      <c r="CF212" s="402"/>
      <c r="CG212" s="402"/>
      <c r="CH212" s="402"/>
      <c r="CI212" s="402"/>
      <c r="CJ212" s="402"/>
      <c r="CK212" s="402"/>
      <c r="CL212" s="402"/>
      <c r="CM212" s="402"/>
      <c r="CN212" s="402"/>
      <c r="CO212" s="402"/>
      <c r="CP212" s="402"/>
      <c r="CQ212" s="402"/>
      <c r="CR212" s="402"/>
      <c r="CS212" s="402"/>
      <c r="CT212" s="402"/>
    </row>
    <row r="213" spans="1:98" ht="16.05" customHeight="1" x14ac:dyDescent="0.3">
      <c r="A213" s="402"/>
      <c r="B213" s="402"/>
      <c r="C213" s="402"/>
      <c r="D213" s="402"/>
      <c r="E213" s="402"/>
      <c r="F213" s="402"/>
      <c r="G213" s="402"/>
      <c r="H213" s="402"/>
      <c r="I213" s="402"/>
      <c r="J213" s="402"/>
      <c r="K213" s="402"/>
      <c r="L213" s="402"/>
      <c r="M213" s="402"/>
      <c r="N213" s="402"/>
      <c r="O213" s="402"/>
      <c r="P213" s="402"/>
      <c r="Q213" s="402"/>
      <c r="R213" s="402"/>
      <c r="S213" s="402"/>
      <c r="T213" s="402"/>
      <c r="U213" s="402"/>
      <c r="V213" s="402"/>
      <c r="W213" s="402"/>
      <c r="X213" s="402"/>
      <c r="Y213" s="402"/>
      <c r="Z213" s="402"/>
      <c r="AA213" s="402"/>
      <c r="AB213" s="402"/>
      <c r="AC213" s="402"/>
      <c r="AD213" s="402"/>
      <c r="AE213" s="402"/>
      <c r="AF213" s="402"/>
      <c r="AG213" s="402"/>
      <c r="AH213" s="402"/>
      <c r="AI213" s="402"/>
      <c r="AJ213" s="402"/>
      <c r="AK213" s="402"/>
      <c r="AL213" s="402"/>
      <c r="AM213" s="402"/>
      <c r="AN213" s="402"/>
      <c r="AO213" s="402"/>
      <c r="AP213" s="402"/>
      <c r="AQ213" s="402"/>
      <c r="AR213" s="402"/>
      <c r="AS213" s="402"/>
      <c r="AT213" s="402"/>
      <c r="AU213" s="402"/>
      <c r="AV213" s="402"/>
      <c r="AW213" s="402"/>
      <c r="AX213" s="402"/>
      <c r="AY213" s="402"/>
      <c r="AZ213" s="402"/>
      <c r="BA213" s="402"/>
      <c r="BB213" s="402"/>
      <c r="BC213" s="402"/>
      <c r="BD213" s="402"/>
      <c r="BE213" s="402"/>
      <c r="BF213" s="402"/>
      <c r="BG213" s="402"/>
      <c r="BH213" s="402"/>
      <c r="BI213" s="402"/>
      <c r="BJ213" s="402"/>
      <c r="BK213" s="402"/>
      <c r="BL213" s="402"/>
      <c r="BM213" s="402"/>
      <c r="BN213" s="402"/>
      <c r="BO213" s="402"/>
      <c r="BP213" s="402"/>
      <c r="BQ213" s="402"/>
      <c r="BR213" s="402"/>
      <c r="BS213" s="402"/>
      <c r="BT213" s="402"/>
      <c r="BU213" s="402"/>
      <c r="BV213" s="402"/>
      <c r="BW213" s="402"/>
      <c r="BX213" s="402"/>
      <c r="BY213" s="402"/>
      <c r="BZ213" s="402"/>
      <c r="CA213" s="402"/>
      <c r="CB213" s="402"/>
      <c r="CC213" s="402"/>
      <c r="CD213" s="402"/>
      <c r="CE213" s="402"/>
      <c r="CF213" s="402"/>
      <c r="CG213" s="402"/>
      <c r="CH213" s="402"/>
      <c r="CI213" s="402"/>
      <c r="CJ213" s="402"/>
      <c r="CK213" s="402"/>
      <c r="CL213" s="402"/>
      <c r="CM213" s="402"/>
      <c r="CN213" s="402"/>
      <c r="CO213" s="402"/>
      <c r="CP213" s="402"/>
      <c r="CQ213" s="402"/>
      <c r="CR213" s="402"/>
      <c r="CS213" s="402"/>
      <c r="CT213" s="402"/>
    </row>
    <row r="214" spans="1:98" ht="16.05" customHeight="1" x14ac:dyDescent="0.3">
      <c r="A214" s="402"/>
      <c r="B214" s="402"/>
      <c r="C214" s="402"/>
      <c r="D214" s="402"/>
      <c r="E214" s="402"/>
      <c r="F214" s="402"/>
      <c r="G214" s="402"/>
      <c r="H214" s="402"/>
      <c r="I214" s="402"/>
      <c r="J214" s="402"/>
      <c r="K214" s="402"/>
      <c r="L214" s="402"/>
      <c r="M214" s="402"/>
      <c r="N214" s="402"/>
      <c r="O214" s="402"/>
      <c r="P214" s="402"/>
      <c r="Q214" s="402"/>
      <c r="R214" s="402"/>
      <c r="S214" s="402"/>
      <c r="T214" s="402"/>
      <c r="U214" s="402"/>
      <c r="V214" s="402"/>
      <c r="W214" s="402"/>
      <c r="X214" s="402"/>
      <c r="Y214" s="402"/>
      <c r="Z214" s="402"/>
      <c r="AA214" s="402"/>
      <c r="AB214" s="402"/>
      <c r="AC214" s="402"/>
      <c r="AD214" s="402"/>
      <c r="AE214" s="402"/>
      <c r="AF214" s="402"/>
      <c r="AG214" s="402"/>
      <c r="AH214" s="402"/>
      <c r="AI214" s="402"/>
      <c r="AJ214" s="402"/>
      <c r="AK214" s="402"/>
      <c r="AL214" s="402"/>
      <c r="AM214" s="402"/>
      <c r="AN214" s="402"/>
      <c r="AO214" s="402"/>
      <c r="AP214" s="402"/>
      <c r="AQ214" s="402"/>
      <c r="AR214" s="402"/>
      <c r="AS214" s="402"/>
      <c r="AT214" s="402"/>
      <c r="AU214" s="402"/>
      <c r="AV214" s="402"/>
      <c r="AW214" s="402"/>
      <c r="AX214" s="402"/>
      <c r="AY214" s="402"/>
      <c r="AZ214" s="402"/>
      <c r="BA214" s="402"/>
      <c r="BB214" s="402"/>
      <c r="BC214" s="402"/>
      <c r="BD214" s="402"/>
      <c r="BE214" s="402"/>
      <c r="BF214" s="402"/>
      <c r="BG214" s="402"/>
      <c r="BH214" s="402"/>
      <c r="BI214" s="402"/>
      <c r="BJ214" s="402"/>
      <c r="BK214" s="402"/>
      <c r="BL214" s="402"/>
      <c r="BM214" s="402"/>
      <c r="BN214" s="402"/>
      <c r="BO214" s="402"/>
      <c r="BP214" s="402"/>
      <c r="BQ214" s="402"/>
      <c r="BR214" s="402"/>
      <c r="BS214" s="402"/>
      <c r="BT214" s="402"/>
      <c r="BU214" s="402"/>
      <c r="BV214" s="402"/>
      <c r="BW214" s="402"/>
      <c r="BX214" s="402"/>
      <c r="BY214" s="402"/>
      <c r="BZ214" s="402"/>
      <c r="CA214" s="402"/>
      <c r="CB214" s="402"/>
      <c r="CC214" s="402"/>
      <c r="CD214" s="402"/>
      <c r="CE214" s="402"/>
      <c r="CF214" s="402"/>
      <c r="CG214" s="402"/>
      <c r="CH214" s="402"/>
      <c r="CI214" s="402"/>
      <c r="CJ214" s="402"/>
      <c r="CK214" s="402"/>
      <c r="CL214" s="402"/>
      <c r="CM214" s="402"/>
      <c r="CN214" s="402"/>
      <c r="CO214" s="402"/>
      <c r="CP214" s="402"/>
      <c r="CQ214" s="402"/>
      <c r="CR214" s="402"/>
      <c r="CS214" s="402"/>
      <c r="CT214" s="402"/>
    </row>
    <row r="215" spans="1:98" ht="16.05" customHeight="1" x14ac:dyDescent="0.3">
      <c r="A215" s="402"/>
      <c r="B215" s="402"/>
      <c r="C215" s="402"/>
      <c r="D215" s="402"/>
      <c r="E215" s="402"/>
      <c r="F215" s="402"/>
      <c r="G215" s="402"/>
      <c r="H215" s="402"/>
      <c r="I215" s="402"/>
      <c r="J215" s="402"/>
      <c r="K215" s="402"/>
      <c r="L215" s="402"/>
      <c r="M215" s="402"/>
      <c r="N215" s="402"/>
      <c r="O215" s="402"/>
      <c r="P215" s="402"/>
      <c r="Q215" s="402"/>
      <c r="R215" s="402"/>
      <c r="S215" s="402"/>
      <c r="T215" s="402"/>
      <c r="U215" s="402"/>
      <c r="V215" s="402"/>
      <c r="W215" s="402"/>
      <c r="X215" s="402"/>
      <c r="Y215" s="402"/>
      <c r="Z215" s="402"/>
      <c r="AA215" s="402"/>
      <c r="AB215" s="402"/>
      <c r="AC215" s="402"/>
      <c r="AD215" s="402"/>
      <c r="AE215" s="402"/>
      <c r="AF215" s="402"/>
      <c r="AG215" s="402"/>
      <c r="AH215" s="402"/>
      <c r="AI215" s="402"/>
      <c r="AJ215" s="402"/>
      <c r="AK215" s="402"/>
      <c r="AL215" s="402"/>
      <c r="AM215" s="402"/>
      <c r="AN215" s="402"/>
      <c r="AO215" s="402"/>
      <c r="AP215" s="402"/>
      <c r="AQ215" s="402"/>
      <c r="AR215" s="402"/>
      <c r="AS215" s="402"/>
      <c r="AT215" s="402"/>
      <c r="AU215" s="402"/>
      <c r="AV215" s="402"/>
      <c r="AW215" s="402"/>
      <c r="AX215" s="402"/>
      <c r="AY215" s="402"/>
      <c r="AZ215" s="402"/>
      <c r="BA215" s="402"/>
      <c r="BB215" s="402"/>
      <c r="BC215" s="402"/>
      <c r="BD215" s="402"/>
      <c r="BE215" s="402"/>
      <c r="BF215" s="402"/>
      <c r="BG215" s="402"/>
      <c r="BH215" s="402"/>
      <c r="BI215" s="402"/>
      <c r="BJ215" s="402"/>
      <c r="BK215" s="402"/>
      <c r="BL215" s="402"/>
      <c r="BM215" s="402"/>
      <c r="BN215" s="402"/>
      <c r="BO215" s="402"/>
      <c r="BP215" s="402"/>
      <c r="BQ215" s="402"/>
      <c r="BR215" s="402"/>
      <c r="BS215" s="402"/>
      <c r="BT215" s="402"/>
      <c r="BU215" s="402"/>
      <c r="BV215" s="402"/>
      <c r="BW215" s="402"/>
      <c r="BX215" s="402"/>
      <c r="BY215" s="402"/>
      <c r="BZ215" s="402"/>
      <c r="CA215" s="402"/>
      <c r="CB215" s="402"/>
      <c r="CC215" s="402"/>
      <c r="CD215" s="402"/>
      <c r="CE215" s="402"/>
      <c r="CF215" s="402"/>
      <c r="CG215" s="402"/>
      <c r="CH215" s="402"/>
      <c r="CI215" s="402"/>
      <c r="CJ215" s="402"/>
      <c r="CK215" s="402"/>
      <c r="CL215" s="402"/>
      <c r="CM215" s="402"/>
      <c r="CN215" s="402"/>
      <c r="CO215" s="402"/>
      <c r="CP215" s="402"/>
      <c r="CQ215" s="402"/>
      <c r="CR215" s="402"/>
      <c r="CS215" s="402"/>
      <c r="CT215" s="402"/>
    </row>
    <row r="216" spans="1:98" ht="16.05" customHeight="1" x14ac:dyDescent="0.3">
      <c r="A216" s="402"/>
      <c r="B216" s="402"/>
      <c r="C216" s="402"/>
      <c r="D216" s="402"/>
      <c r="E216" s="402"/>
      <c r="F216" s="402"/>
      <c r="G216" s="402"/>
      <c r="H216" s="402"/>
      <c r="I216" s="402"/>
      <c r="J216" s="402"/>
      <c r="K216" s="402"/>
      <c r="L216" s="402"/>
      <c r="M216" s="402"/>
      <c r="N216" s="402"/>
      <c r="O216" s="402"/>
      <c r="P216" s="402"/>
      <c r="Q216" s="402"/>
      <c r="R216" s="402"/>
      <c r="S216" s="402"/>
      <c r="T216" s="402"/>
      <c r="U216" s="402"/>
      <c r="V216" s="402"/>
      <c r="W216" s="402"/>
      <c r="X216" s="402"/>
      <c r="Y216" s="402"/>
      <c r="Z216" s="402"/>
      <c r="AA216" s="402"/>
      <c r="AB216" s="402"/>
      <c r="AC216" s="402"/>
      <c r="AD216" s="402"/>
      <c r="AE216" s="402"/>
      <c r="AF216" s="402"/>
      <c r="AG216" s="402"/>
      <c r="AH216" s="402"/>
      <c r="AI216" s="402"/>
      <c r="AJ216" s="402"/>
      <c r="AK216" s="402"/>
      <c r="AL216" s="402"/>
      <c r="AM216" s="402"/>
      <c r="AN216" s="402"/>
      <c r="AO216" s="402"/>
      <c r="AP216" s="402"/>
      <c r="AQ216" s="402"/>
      <c r="AR216" s="402"/>
      <c r="AS216" s="402"/>
      <c r="AT216" s="402"/>
      <c r="AU216" s="402"/>
      <c r="AV216" s="402"/>
      <c r="AW216" s="402"/>
      <c r="AX216" s="402"/>
      <c r="AY216" s="402"/>
      <c r="AZ216" s="402"/>
      <c r="BA216" s="402"/>
      <c r="BB216" s="402"/>
      <c r="BC216" s="402"/>
      <c r="BD216" s="402"/>
      <c r="BE216" s="402"/>
      <c r="BF216" s="402"/>
      <c r="BG216" s="402"/>
      <c r="BH216" s="402"/>
      <c r="BI216" s="402"/>
      <c r="BJ216" s="402"/>
      <c r="BK216" s="402"/>
      <c r="BL216" s="402"/>
      <c r="BM216" s="402"/>
      <c r="BN216" s="402"/>
      <c r="BO216" s="402"/>
      <c r="BP216" s="402"/>
      <c r="BQ216" s="402"/>
      <c r="BR216" s="402"/>
      <c r="BS216" s="402"/>
      <c r="BT216" s="402"/>
      <c r="BU216" s="402"/>
      <c r="BV216" s="402"/>
      <c r="BW216" s="402"/>
      <c r="BX216" s="402"/>
      <c r="BY216" s="402"/>
      <c r="BZ216" s="402"/>
      <c r="CA216" s="402"/>
      <c r="CB216" s="402"/>
      <c r="CC216" s="402"/>
      <c r="CD216" s="402"/>
      <c r="CE216" s="402"/>
      <c r="CF216" s="402"/>
      <c r="CG216" s="402"/>
      <c r="CH216" s="402"/>
      <c r="CI216" s="402"/>
      <c r="CJ216" s="402"/>
      <c r="CK216" s="402"/>
      <c r="CL216" s="402"/>
      <c r="CM216" s="402"/>
      <c r="CN216" s="402"/>
      <c r="CO216" s="402"/>
      <c r="CP216" s="402"/>
      <c r="CQ216" s="402"/>
      <c r="CR216" s="402"/>
      <c r="CS216" s="402"/>
      <c r="CT216" s="402"/>
    </row>
    <row r="217" spans="1:98" ht="16.05" customHeight="1" x14ac:dyDescent="0.3">
      <c r="A217" s="402"/>
      <c r="B217" s="402"/>
      <c r="C217" s="402"/>
      <c r="D217" s="402"/>
      <c r="E217" s="402"/>
      <c r="F217" s="402"/>
      <c r="G217" s="402"/>
      <c r="H217" s="402"/>
      <c r="I217" s="402"/>
      <c r="J217" s="402"/>
      <c r="K217" s="402"/>
      <c r="L217" s="402"/>
      <c r="M217" s="402"/>
      <c r="N217" s="402"/>
      <c r="O217" s="402"/>
      <c r="P217" s="402"/>
      <c r="Q217" s="402"/>
      <c r="R217" s="402"/>
      <c r="S217" s="402"/>
      <c r="T217" s="402"/>
      <c r="U217" s="402"/>
      <c r="V217" s="402"/>
      <c r="W217" s="402"/>
      <c r="X217" s="402"/>
      <c r="Y217" s="402"/>
      <c r="Z217" s="402"/>
      <c r="AA217" s="402"/>
      <c r="AB217" s="402"/>
      <c r="AC217" s="402"/>
      <c r="AD217" s="402"/>
      <c r="AE217" s="402"/>
      <c r="AF217" s="402"/>
      <c r="AG217" s="402"/>
      <c r="AH217" s="402"/>
      <c r="AI217" s="402"/>
      <c r="AJ217" s="402"/>
      <c r="AK217" s="402"/>
      <c r="AL217" s="402"/>
      <c r="AM217" s="402"/>
      <c r="AN217" s="402"/>
      <c r="AO217" s="402"/>
      <c r="AP217" s="402"/>
      <c r="AQ217" s="402"/>
      <c r="AR217" s="402"/>
      <c r="AS217" s="402"/>
      <c r="AT217" s="402"/>
      <c r="AU217" s="402"/>
      <c r="AV217" s="402"/>
      <c r="AW217" s="402"/>
      <c r="AX217" s="402"/>
      <c r="AY217" s="402"/>
      <c r="AZ217" s="402"/>
      <c r="BA217" s="402"/>
      <c r="BB217" s="402"/>
      <c r="BC217" s="402"/>
      <c r="BD217" s="402"/>
      <c r="BE217" s="402"/>
      <c r="BF217" s="402"/>
      <c r="BG217" s="402"/>
      <c r="BH217" s="402"/>
      <c r="BI217" s="402"/>
      <c r="BJ217" s="402"/>
      <c r="BK217" s="402"/>
      <c r="BL217" s="402"/>
      <c r="BM217" s="402"/>
      <c r="BN217" s="402"/>
      <c r="BO217" s="402"/>
      <c r="BP217" s="402"/>
      <c r="BQ217" s="402"/>
      <c r="BR217" s="402"/>
      <c r="BS217" s="402"/>
      <c r="BT217" s="402"/>
      <c r="BU217" s="402"/>
      <c r="BV217" s="402"/>
      <c r="BW217" s="402"/>
      <c r="BX217" s="402"/>
      <c r="BY217" s="402"/>
      <c r="BZ217" s="402"/>
      <c r="CA217" s="402"/>
      <c r="CB217" s="402"/>
      <c r="CC217" s="402"/>
      <c r="CD217" s="402"/>
      <c r="CE217" s="402"/>
      <c r="CF217" s="402"/>
      <c r="CG217" s="402"/>
      <c r="CH217" s="402"/>
      <c r="CI217" s="402"/>
      <c r="CJ217" s="402"/>
      <c r="CK217" s="402"/>
      <c r="CL217" s="402"/>
      <c r="CM217" s="402"/>
      <c r="CN217" s="402"/>
      <c r="CO217" s="402"/>
      <c r="CP217" s="402"/>
      <c r="CQ217" s="402"/>
      <c r="CR217" s="402"/>
      <c r="CS217" s="402"/>
      <c r="CT217" s="402"/>
    </row>
    <row r="218" spans="1:98" ht="16.05" customHeight="1" x14ac:dyDescent="0.3">
      <c r="A218" s="402"/>
      <c r="B218" s="402"/>
      <c r="C218" s="402"/>
      <c r="D218" s="402"/>
      <c r="E218" s="402"/>
      <c r="F218" s="402"/>
      <c r="G218" s="402"/>
      <c r="H218" s="402"/>
      <c r="I218" s="402"/>
      <c r="J218" s="402"/>
      <c r="K218" s="402"/>
      <c r="L218" s="402"/>
      <c r="M218" s="402"/>
      <c r="N218" s="402"/>
      <c r="O218" s="402"/>
      <c r="P218" s="402"/>
      <c r="Q218" s="402"/>
      <c r="R218" s="402"/>
      <c r="S218" s="402"/>
      <c r="T218" s="402"/>
      <c r="U218" s="402"/>
      <c r="V218" s="402"/>
      <c r="W218" s="402"/>
      <c r="X218" s="402"/>
      <c r="Y218" s="402"/>
      <c r="Z218" s="402"/>
      <c r="AA218" s="402"/>
      <c r="AB218" s="402"/>
      <c r="AC218" s="402"/>
      <c r="AD218" s="402"/>
      <c r="AE218" s="402"/>
      <c r="AF218" s="402"/>
      <c r="AG218" s="402"/>
      <c r="AH218" s="402"/>
      <c r="AI218" s="402"/>
      <c r="AJ218" s="402"/>
      <c r="AK218" s="402"/>
      <c r="AL218" s="402"/>
      <c r="AM218" s="402"/>
      <c r="AN218" s="402"/>
      <c r="AO218" s="402"/>
      <c r="AP218" s="402"/>
      <c r="AQ218" s="402"/>
      <c r="AR218" s="402"/>
      <c r="AS218" s="402"/>
      <c r="AT218" s="402"/>
      <c r="AU218" s="402"/>
      <c r="AV218" s="402"/>
      <c r="AW218" s="402"/>
      <c r="AX218" s="402"/>
      <c r="AY218" s="402"/>
      <c r="AZ218" s="402"/>
      <c r="BA218" s="402"/>
      <c r="BB218" s="402"/>
      <c r="BC218" s="402"/>
      <c r="BD218" s="402"/>
      <c r="BE218" s="402"/>
      <c r="BF218" s="402"/>
      <c r="BG218" s="402"/>
      <c r="BH218" s="402"/>
      <c r="BI218" s="402"/>
      <c r="BJ218" s="402"/>
      <c r="BK218" s="402"/>
      <c r="BL218" s="402"/>
      <c r="BM218" s="402"/>
      <c r="BN218" s="402"/>
      <c r="BO218" s="402"/>
      <c r="BP218" s="402"/>
      <c r="BQ218" s="402"/>
      <c r="BR218" s="402"/>
      <c r="BS218" s="402"/>
      <c r="BT218" s="402"/>
      <c r="BU218" s="402"/>
      <c r="BV218" s="402"/>
      <c r="BW218" s="402"/>
      <c r="BX218" s="402"/>
      <c r="BY218" s="402"/>
      <c r="BZ218" s="402"/>
      <c r="CA218" s="402"/>
      <c r="CB218" s="402"/>
      <c r="CC218" s="402"/>
      <c r="CD218" s="402"/>
      <c r="CE218" s="402"/>
      <c r="CF218" s="402"/>
      <c r="CG218" s="402"/>
      <c r="CH218" s="402"/>
      <c r="CI218" s="402"/>
      <c r="CJ218" s="402"/>
      <c r="CK218" s="402"/>
      <c r="CL218" s="402"/>
      <c r="CM218" s="402"/>
      <c r="CN218" s="402"/>
      <c r="CO218" s="402"/>
      <c r="CP218" s="402"/>
      <c r="CQ218" s="402"/>
      <c r="CR218" s="402"/>
      <c r="CS218" s="402"/>
      <c r="CT218" s="402"/>
    </row>
    <row r="219" spans="1:98" ht="16.05" customHeight="1" x14ac:dyDescent="0.3">
      <c r="A219" s="402"/>
      <c r="B219" s="402"/>
      <c r="C219" s="402"/>
      <c r="D219" s="402"/>
      <c r="E219" s="402"/>
      <c r="F219" s="402"/>
      <c r="G219" s="402"/>
      <c r="H219" s="402"/>
      <c r="I219" s="402"/>
      <c r="J219" s="402"/>
      <c r="K219" s="402"/>
      <c r="L219" s="402"/>
      <c r="M219" s="402"/>
      <c r="N219" s="402"/>
      <c r="O219" s="402"/>
      <c r="P219" s="402"/>
      <c r="Q219" s="402"/>
      <c r="R219" s="402"/>
      <c r="S219" s="402"/>
      <c r="T219" s="402"/>
      <c r="U219" s="402"/>
      <c r="V219" s="402"/>
      <c r="W219" s="402"/>
      <c r="X219" s="402"/>
      <c r="Y219" s="402"/>
      <c r="Z219" s="402"/>
      <c r="AA219" s="402"/>
      <c r="AB219" s="402"/>
      <c r="AC219" s="402"/>
      <c r="AD219" s="402"/>
      <c r="AE219" s="402"/>
      <c r="AF219" s="402"/>
      <c r="AG219" s="402"/>
      <c r="AH219" s="402"/>
      <c r="AI219" s="402"/>
      <c r="AJ219" s="402"/>
      <c r="AK219" s="402"/>
      <c r="AL219" s="402"/>
      <c r="AM219" s="402"/>
      <c r="AN219" s="402"/>
      <c r="AO219" s="402"/>
      <c r="AP219" s="402"/>
      <c r="AQ219" s="402"/>
      <c r="AR219" s="402"/>
      <c r="AS219" s="402"/>
      <c r="AT219" s="402"/>
      <c r="AU219" s="402"/>
      <c r="AV219" s="402"/>
      <c r="AW219" s="402"/>
      <c r="AX219" s="402"/>
      <c r="AY219" s="402"/>
      <c r="AZ219" s="402"/>
      <c r="BA219" s="402"/>
      <c r="BB219" s="402"/>
      <c r="BC219" s="402"/>
      <c r="BD219" s="402"/>
      <c r="BE219" s="402"/>
      <c r="BF219" s="402"/>
      <c r="BG219" s="402"/>
      <c r="BH219" s="402"/>
      <c r="BI219" s="402"/>
      <c r="BJ219" s="402"/>
      <c r="BK219" s="402"/>
      <c r="BL219" s="402"/>
      <c r="BM219" s="402"/>
      <c r="BN219" s="402"/>
      <c r="BO219" s="402"/>
      <c r="BP219" s="402"/>
      <c r="BQ219" s="402"/>
      <c r="BR219" s="402"/>
      <c r="BS219" s="402"/>
      <c r="BT219" s="402"/>
      <c r="BU219" s="402"/>
      <c r="BV219" s="402"/>
      <c r="BW219" s="402"/>
      <c r="BX219" s="402"/>
      <c r="BY219" s="402"/>
      <c r="BZ219" s="402"/>
      <c r="CA219" s="402"/>
      <c r="CB219" s="402"/>
      <c r="CC219" s="402"/>
      <c r="CD219" s="402"/>
      <c r="CE219" s="402"/>
      <c r="CF219" s="402"/>
      <c r="CG219" s="402"/>
      <c r="CH219" s="402"/>
      <c r="CI219" s="402"/>
      <c r="CJ219" s="402"/>
      <c r="CK219" s="402"/>
      <c r="CL219" s="402"/>
      <c r="CM219" s="402"/>
      <c r="CN219" s="402"/>
      <c r="CO219" s="402"/>
      <c r="CP219" s="402"/>
      <c r="CQ219" s="402"/>
      <c r="CR219" s="402"/>
      <c r="CS219" s="402"/>
      <c r="CT219" s="402"/>
    </row>
    <row r="220" spans="1:98" ht="16.05" customHeight="1" x14ac:dyDescent="0.3">
      <c r="A220" s="402"/>
      <c r="B220" s="402"/>
      <c r="C220" s="402"/>
      <c r="D220" s="402"/>
      <c r="E220" s="402"/>
      <c r="F220" s="402"/>
      <c r="G220" s="402"/>
      <c r="H220" s="402"/>
      <c r="I220" s="402"/>
      <c r="J220" s="402"/>
      <c r="K220" s="402"/>
      <c r="L220" s="402"/>
      <c r="M220" s="402"/>
      <c r="N220" s="402"/>
      <c r="O220" s="402"/>
      <c r="P220" s="402"/>
      <c r="Q220" s="402"/>
      <c r="R220" s="402"/>
      <c r="S220" s="402"/>
      <c r="T220" s="402"/>
      <c r="U220" s="402"/>
      <c r="V220" s="402"/>
      <c r="W220" s="402"/>
      <c r="X220" s="402"/>
      <c r="Y220" s="402"/>
      <c r="Z220" s="402"/>
      <c r="AA220" s="402"/>
      <c r="AB220" s="402"/>
      <c r="AC220" s="402"/>
      <c r="AD220" s="402"/>
      <c r="AE220" s="402"/>
      <c r="AF220" s="402"/>
      <c r="AG220" s="402"/>
      <c r="AH220" s="402"/>
      <c r="AI220" s="402"/>
      <c r="AJ220" s="402"/>
      <c r="AK220" s="402"/>
      <c r="AL220" s="402"/>
      <c r="AM220" s="402"/>
      <c r="AN220" s="402"/>
      <c r="AO220" s="402"/>
      <c r="AP220" s="402"/>
      <c r="AQ220" s="402"/>
      <c r="AR220" s="402"/>
      <c r="AS220" s="402"/>
      <c r="AT220" s="402"/>
      <c r="AU220" s="402"/>
      <c r="AV220" s="402"/>
      <c r="AW220" s="402"/>
      <c r="AX220" s="402"/>
      <c r="AY220" s="402"/>
      <c r="AZ220" s="402"/>
      <c r="BA220" s="402"/>
      <c r="BB220" s="402"/>
      <c r="BC220" s="402"/>
      <c r="BD220" s="402"/>
      <c r="BE220" s="402"/>
      <c r="BF220" s="402"/>
      <c r="BG220" s="402"/>
      <c r="BH220" s="402"/>
      <c r="BI220" s="402"/>
      <c r="BJ220" s="402"/>
      <c r="BK220" s="402"/>
      <c r="BL220" s="402"/>
      <c r="BM220" s="402"/>
      <c r="BN220" s="402"/>
      <c r="BO220" s="402"/>
      <c r="BP220" s="402"/>
      <c r="BQ220" s="402"/>
      <c r="BR220" s="402"/>
      <c r="BS220" s="402"/>
      <c r="BT220" s="402"/>
      <c r="BU220" s="402"/>
      <c r="BV220" s="402"/>
      <c r="BW220" s="402"/>
      <c r="BX220" s="402"/>
      <c r="BY220" s="402"/>
      <c r="BZ220" s="402"/>
      <c r="CA220" s="402"/>
      <c r="CB220" s="402"/>
      <c r="CC220" s="402"/>
      <c r="CD220" s="402"/>
      <c r="CE220" s="402"/>
      <c r="CF220" s="402"/>
      <c r="CG220" s="402"/>
      <c r="CH220" s="402"/>
      <c r="CI220" s="402"/>
      <c r="CJ220" s="402"/>
      <c r="CK220" s="402"/>
      <c r="CL220" s="402"/>
      <c r="CM220" s="402"/>
      <c r="CN220" s="402"/>
      <c r="CO220" s="402"/>
      <c r="CP220" s="402"/>
      <c r="CQ220" s="402"/>
      <c r="CR220" s="402"/>
      <c r="CS220" s="402"/>
      <c r="CT220" s="402"/>
    </row>
    <row r="221" spans="1:98" ht="16.05" customHeight="1" x14ac:dyDescent="0.3">
      <c r="A221" s="402"/>
      <c r="B221" s="402"/>
      <c r="C221" s="402"/>
      <c r="D221" s="402"/>
      <c r="E221" s="402"/>
      <c r="F221" s="402"/>
      <c r="G221" s="402"/>
      <c r="H221" s="402"/>
      <c r="I221" s="402"/>
      <c r="J221" s="402"/>
      <c r="K221" s="402"/>
      <c r="L221" s="402"/>
      <c r="M221" s="402"/>
      <c r="N221" s="402"/>
      <c r="O221" s="402"/>
      <c r="P221" s="402"/>
      <c r="Q221" s="402"/>
      <c r="R221" s="402"/>
      <c r="S221" s="402"/>
      <c r="T221" s="402"/>
      <c r="U221" s="402"/>
      <c r="V221" s="402"/>
      <c r="W221" s="402"/>
      <c r="X221" s="402"/>
      <c r="Y221" s="402"/>
      <c r="Z221" s="402"/>
      <c r="AA221" s="402"/>
      <c r="AB221" s="402"/>
      <c r="AC221" s="402"/>
      <c r="AD221" s="402"/>
      <c r="AE221" s="402"/>
      <c r="AF221" s="402"/>
      <c r="AG221" s="402"/>
      <c r="AH221" s="402"/>
      <c r="AI221" s="402"/>
      <c r="AJ221" s="402"/>
      <c r="AK221" s="402"/>
      <c r="AL221" s="402"/>
      <c r="AM221" s="402"/>
      <c r="AN221" s="402"/>
      <c r="AO221" s="402"/>
      <c r="AP221" s="402"/>
      <c r="AQ221" s="402"/>
      <c r="AR221" s="402"/>
      <c r="AS221" s="402"/>
      <c r="AT221" s="402"/>
      <c r="AU221" s="402"/>
      <c r="AV221" s="402"/>
      <c r="AW221" s="402"/>
      <c r="AX221" s="402"/>
      <c r="AY221" s="402"/>
      <c r="AZ221" s="402"/>
      <c r="BA221" s="402"/>
      <c r="BB221" s="402"/>
      <c r="BC221" s="402"/>
      <c r="BD221" s="402"/>
      <c r="BE221" s="402"/>
      <c r="BF221" s="402"/>
      <c r="BG221" s="402"/>
      <c r="BH221" s="402"/>
      <c r="BI221" s="402"/>
      <c r="BJ221" s="402"/>
      <c r="BK221" s="402"/>
      <c r="BL221" s="402"/>
      <c r="BM221" s="402"/>
      <c r="BN221" s="402"/>
      <c r="BO221" s="402"/>
      <c r="BP221" s="402"/>
      <c r="BQ221" s="402"/>
      <c r="BR221" s="402"/>
      <c r="BS221" s="402"/>
      <c r="BT221" s="402"/>
      <c r="BU221" s="402"/>
      <c r="BV221" s="402"/>
      <c r="BW221" s="402"/>
      <c r="BX221" s="402"/>
      <c r="BY221" s="402"/>
      <c r="BZ221" s="402"/>
      <c r="CA221" s="402"/>
      <c r="CB221" s="402"/>
      <c r="CC221" s="402"/>
      <c r="CD221" s="402"/>
      <c r="CE221" s="402"/>
      <c r="CF221" s="402"/>
      <c r="CG221" s="402"/>
      <c r="CH221" s="402"/>
      <c r="CI221" s="402"/>
      <c r="CJ221" s="402"/>
      <c r="CK221" s="402"/>
      <c r="CL221" s="402"/>
      <c r="CM221" s="402"/>
      <c r="CN221" s="402"/>
      <c r="CO221" s="402"/>
      <c r="CP221" s="402"/>
      <c r="CQ221" s="402"/>
      <c r="CR221" s="402"/>
      <c r="CS221" s="402"/>
      <c r="CT221" s="402"/>
    </row>
    <row r="222" spans="1:98" ht="16.05" customHeight="1" x14ac:dyDescent="0.3">
      <c r="A222" s="402"/>
      <c r="B222" s="402"/>
      <c r="C222" s="402"/>
      <c r="D222" s="402"/>
      <c r="E222" s="402"/>
      <c r="F222" s="402"/>
      <c r="G222" s="402"/>
      <c r="H222" s="402"/>
      <c r="I222" s="402"/>
      <c r="J222" s="402"/>
      <c r="K222" s="402"/>
      <c r="L222" s="402"/>
      <c r="M222" s="402"/>
      <c r="N222" s="402"/>
      <c r="O222" s="402"/>
      <c r="P222" s="402"/>
      <c r="Q222" s="402"/>
      <c r="R222" s="402"/>
      <c r="S222" s="402"/>
      <c r="T222" s="402"/>
      <c r="U222" s="402"/>
      <c r="V222" s="402"/>
      <c r="W222" s="402"/>
      <c r="X222" s="402"/>
      <c r="Y222" s="402"/>
      <c r="Z222" s="402"/>
      <c r="AA222" s="402"/>
      <c r="AB222" s="402"/>
      <c r="AC222" s="402"/>
      <c r="AD222" s="402"/>
      <c r="AE222" s="402"/>
      <c r="AF222" s="402"/>
      <c r="AG222" s="402"/>
      <c r="AH222" s="402"/>
      <c r="AI222" s="402"/>
      <c r="AJ222" s="402"/>
      <c r="AK222" s="402"/>
      <c r="AL222" s="402"/>
      <c r="AM222" s="402"/>
      <c r="AN222" s="402"/>
      <c r="AO222" s="402"/>
      <c r="AP222" s="402"/>
      <c r="AQ222" s="402"/>
      <c r="AR222" s="402"/>
      <c r="AS222" s="402"/>
      <c r="AT222" s="402"/>
      <c r="AU222" s="402"/>
      <c r="AV222" s="402"/>
      <c r="AW222" s="402"/>
      <c r="AX222" s="402"/>
      <c r="AY222" s="402"/>
      <c r="AZ222" s="402"/>
      <c r="BA222" s="402"/>
      <c r="BB222" s="402"/>
      <c r="BC222" s="402"/>
      <c r="BD222" s="402"/>
      <c r="BE222" s="402"/>
      <c r="BF222" s="402"/>
      <c r="BG222" s="402"/>
      <c r="BH222" s="402"/>
      <c r="BI222" s="402"/>
      <c r="BJ222" s="402"/>
      <c r="BK222" s="402"/>
      <c r="BL222" s="402"/>
      <c r="BM222" s="402"/>
      <c r="BN222" s="402"/>
      <c r="BO222" s="402"/>
      <c r="BP222" s="402"/>
      <c r="BQ222" s="402"/>
      <c r="BR222" s="402"/>
      <c r="BS222" s="402"/>
      <c r="BT222" s="402"/>
      <c r="BU222" s="402"/>
      <c r="BV222" s="402"/>
      <c r="BW222" s="402"/>
      <c r="BX222" s="402"/>
      <c r="BY222" s="402"/>
      <c r="BZ222" s="402"/>
      <c r="CA222" s="402"/>
      <c r="CB222" s="402"/>
      <c r="CC222" s="402"/>
      <c r="CD222" s="402"/>
      <c r="CE222" s="402"/>
      <c r="CF222" s="402"/>
      <c r="CG222" s="402"/>
      <c r="CH222" s="402"/>
      <c r="CI222" s="402"/>
      <c r="CJ222" s="402"/>
      <c r="CK222" s="402"/>
      <c r="CL222" s="402"/>
      <c r="CM222" s="402"/>
      <c r="CN222" s="402"/>
      <c r="CO222" s="402"/>
      <c r="CP222" s="402"/>
      <c r="CQ222" s="402"/>
      <c r="CR222" s="402"/>
      <c r="CS222" s="402"/>
      <c r="CT222" s="402"/>
    </row>
    <row r="223" spans="1:98" ht="16.05" customHeight="1" x14ac:dyDescent="0.3">
      <c r="A223" s="402"/>
      <c r="B223" s="402"/>
      <c r="C223" s="402"/>
      <c r="D223" s="402"/>
      <c r="E223" s="402"/>
      <c r="F223" s="402"/>
      <c r="G223" s="402"/>
      <c r="H223" s="402"/>
      <c r="I223" s="402"/>
      <c r="J223" s="402"/>
      <c r="K223" s="402"/>
      <c r="L223" s="402"/>
      <c r="M223" s="402"/>
      <c r="N223" s="402"/>
      <c r="O223" s="402"/>
      <c r="P223" s="402"/>
      <c r="Q223" s="402"/>
      <c r="R223" s="402"/>
      <c r="S223" s="402"/>
      <c r="T223" s="402"/>
      <c r="U223" s="402"/>
      <c r="V223" s="402"/>
      <c r="W223" s="402"/>
      <c r="X223" s="402"/>
      <c r="Y223" s="402"/>
      <c r="Z223" s="402"/>
      <c r="AA223" s="402"/>
      <c r="AB223" s="402"/>
      <c r="AC223" s="402"/>
      <c r="AD223" s="402"/>
      <c r="AE223" s="402"/>
      <c r="AF223" s="402"/>
      <c r="AG223" s="402"/>
      <c r="AH223" s="402"/>
      <c r="AI223" s="402"/>
      <c r="AJ223" s="402"/>
      <c r="AK223" s="402"/>
      <c r="AL223" s="402"/>
      <c r="AM223" s="402"/>
      <c r="AN223" s="402"/>
      <c r="AO223" s="402"/>
      <c r="AP223" s="402"/>
      <c r="AQ223" s="402"/>
      <c r="AR223" s="402"/>
      <c r="AS223" s="402"/>
      <c r="AT223" s="402"/>
      <c r="AU223" s="402"/>
      <c r="AV223" s="402"/>
      <c r="AW223" s="402"/>
      <c r="AX223" s="402"/>
      <c r="AY223" s="402"/>
      <c r="AZ223" s="402"/>
      <c r="BA223" s="402"/>
      <c r="BB223" s="402"/>
      <c r="BC223" s="402"/>
      <c r="BD223" s="402"/>
      <c r="BE223" s="402"/>
      <c r="BF223" s="402"/>
      <c r="BG223" s="402"/>
      <c r="BH223" s="402"/>
      <c r="BI223" s="402"/>
      <c r="BJ223" s="402"/>
      <c r="BK223" s="402"/>
      <c r="BL223" s="402"/>
      <c r="BM223" s="402"/>
      <c r="BN223" s="402"/>
      <c r="BO223" s="402"/>
      <c r="BP223" s="402"/>
      <c r="BQ223" s="402"/>
      <c r="BR223" s="402"/>
      <c r="BS223" s="402"/>
      <c r="BT223" s="402"/>
      <c r="BU223" s="402"/>
      <c r="BV223" s="402"/>
      <c r="BW223" s="402"/>
      <c r="BX223" s="402"/>
      <c r="BY223" s="402"/>
      <c r="BZ223" s="402"/>
      <c r="CA223" s="402"/>
      <c r="CB223" s="402"/>
      <c r="CC223" s="402"/>
      <c r="CD223" s="402"/>
      <c r="CE223" s="402"/>
      <c r="CF223" s="402"/>
      <c r="CG223" s="402"/>
      <c r="CH223" s="402"/>
      <c r="CI223" s="402"/>
      <c r="CJ223" s="402"/>
      <c r="CK223" s="402"/>
      <c r="CL223" s="402"/>
      <c r="CM223" s="402"/>
      <c r="CN223" s="402"/>
      <c r="CO223" s="402"/>
      <c r="CP223" s="402"/>
      <c r="CQ223" s="402"/>
      <c r="CR223" s="402"/>
      <c r="CS223" s="402"/>
      <c r="CT223" s="402"/>
    </row>
    <row r="224" spans="1:98" ht="16.05" customHeight="1" x14ac:dyDescent="0.3">
      <c r="A224" s="402"/>
      <c r="B224" s="402"/>
      <c r="C224" s="402"/>
      <c r="D224" s="402"/>
      <c r="E224" s="402"/>
      <c r="F224" s="402"/>
      <c r="G224" s="402"/>
      <c r="H224" s="402"/>
      <c r="I224" s="402"/>
      <c r="J224" s="402"/>
      <c r="K224" s="402"/>
      <c r="L224" s="402"/>
      <c r="M224" s="402"/>
      <c r="N224" s="402"/>
      <c r="O224" s="402"/>
      <c r="P224" s="402"/>
      <c r="Q224" s="402"/>
      <c r="R224" s="402"/>
      <c r="S224" s="402"/>
      <c r="T224" s="402"/>
      <c r="U224" s="402"/>
      <c r="V224" s="402"/>
      <c r="W224" s="402"/>
      <c r="X224" s="402"/>
      <c r="Y224" s="402"/>
      <c r="Z224" s="402"/>
      <c r="AA224" s="402"/>
      <c r="AB224" s="402"/>
      <c r="AC224" s="402"/>
      <c r="AD224" s="402"/>
      <c r="AE224" s="402"/>
      <c r="AF224" s="402"/>
      <c r="AG224" s="402"/>
      <c r="AH224" s="402"/>
      <c r="AI224" s="402"/>
      <c r="AJ224" s="402"/>
      <c r="AK224" s="402"/>
      <c r="AL224" s="402"/>
      <c r="AM224" s="402"/>
      <c r="AN224" s="402"/>
      <c r="AO224" s="402"/>
      <c r="AP224" s="402"/>
      <c r="AQ224" s="402"/>
      <c r="AR224" s="402"/>
      <c r="AS224" s="402"/>
      <c r="AT224" s="402"/>
      <c r="AU224" s="402"/>
      <c r="AV224" s="402"/>
      <c r="AW224" s="402"/>
      <c r="AX224" s="402"/>
      <c r="AY224" s="402"/>
      <c r="AZ224" s="402"/>
      <c r="BA224" s="402"/>
      <c r="BB224" s="402"/>
      <c r="BC224" s="402"/>
      <c r="BD224" s="402"/>
      <c r="BE224" s="402"/>
      <c r="BF224" s="402"/>
      <c r="BG224" s="402"/>
      <c r="BH224" s="402"/>
      <c r="BI224" s="402"/>
      <c r="BJ224" s="402"/>
      <c r="BK224" s="402"/>
      <c r="BL224" s="402"/>
      <c r="BM224" s="402"/>
      <c r="BN224" s="402"/>
      <c r="BO224" s="402"/>
      <c r="BP224" s="402"/>
      <c r="BQ224" s="402"/>
      <c r="BR224" s="402"/>
      <c r="BS224" s="402"/>
      <c r="BT224" s="402"/>
      <c r="BU224" s="402"/>
      <c r="BV224" s="402"/>
      <c r="BW224" s="402"/>
      <c r="BX224" s="402"/>
      <c r="BY224" s="402"/>
      <c r="BZ224" s="402"/>
      <c r="CA224" s="402"/>
      <c r="CB224" s="402"/>
      <c r="CC224" s="402"/>
      <c r="CD224" s="402"/>
      <c r="CE224" s="402"/>
      <c r="CF224" s="402"/>
      <c r="CG224" s="402"/>
      <c r="CH224" s="402"/>
      <c r="CI224" s="402"/>
      <c r="CJ224" s="402"/>
      <c r="CK224" s="402"/>
      <c r="CL224" s="402"/>
      <c r="CM224" s="402"/>
      <c r="CN224" s="402"/>
      <c r="CO224" s="402"/>
      <c r="CP224" s="402"/>
      <c r="CQ224" s="402"/>
      <c r="CR224" s="402"/>
      <c r="CS224" s="402"/>
      <c r="CT224" s="402"/>
    </row>
    <row r="225" spans="1:98" ht="16.05" customHeight="1" x14ac:dyDescent="0.3">
      <c r="A225" s="402"/>
      <c r="B225" s="402"/>
      <c r="C225" s="402"/>
      <c r="D225" s="402"/>
      <c r="E225" s="402"/>
      <c r="F225" s="402"/>
      <c r="G225" s="402"/>
      <c r="H225" s="402"/>
      <c r="I225" s="402"/>
      <c r="J225" s="402"/>
      <c r="K225" s="402"/>
      <c r="L225" s="402"/>
      <c r="M225" s="402"/>
      <c r="N225" s="402"/>
      <c r="O225" s="402"/>
      <c r="P225" s="402"/>
      <c r="Q225" s="402"/>
      <c r="R225" s="402"/>
      <c r="S225" s="402"/>
      <c r="T225" s="402"/>
      <c r="U225" s="402"/>
      <c r="V225" s="402"/>
      <c r="W225" s="402"/>
      <c r="X225" s="402"/>
      <c r="Y225" s="402"/>
      <c r="Z225" s="402"/>
      <c r="AA225" s="402"/>
      <c r="AB225" s="402"/>
      <c r="AC225" s="402"/>
      <c r="AD225" s="402"/>
      <c r="AE225" s="402"/>
      <c r="AF225" s="402"/>
      <c r="AG225" s="402"/>
      <c r="AH225" s="402"/>
      <c r="AI225" s="402"/>
      <c r="AJ225" s="402"/>
      <c r="AK225" s="402"/>
      <c r="AL225" s="402"/>
      <c r="AM225" s="402"/>
      <c r="AN225" s="402"/>
      <c r="AO225" s="402"/>
      <c r="AP225" s="402"/>
      <c r="AQ225" s="402"/>
      <c r="AR225" s="402"/>
      <c r="AS225" s="402"/>
      <c r="AT225" s="402"/>
      <c r="AU225" s="402"/>
      <c r="AV225" s="402"/>
      <c r="AW225" s="402"/>
      <c r="AX225" s="402"/>
      <c r="AY225" s="402"/>
      <c r="AZ225" s="402"/>
      <c r="BA225" s="402"/>
      <c r="BB225" s="402"/>
      <c r="BC225" s="402"/>
      <c r="BD225" s="402"/>
      <c r="BE225" s="402"/>
      <c r="BF225" s="402"/>
      <c r="BG225" s="402"/>
      <c r="BH225" s="402"/>
      <c r="BI225" s="402"/>
      <c r="BJ225" s="402"/>
      <c r="BK225" s="402"/>
      <c r="BL225" s="402"/>
      <c r="BM225" s="402"/>
      <c r="BN225" s="402"/>
      <c r="BO225" s="402"/>
      <c r="BP225" s="402"/>
      <c r="BQ225" s="402"/>
      <c r="BR225" s="402"/>
      <c r="BS225" s="402"/>
      <c r="BT225" s="402"/>
      <c r="BU225" s="402"/>
      <c r="BV225" s="402"/>
      <c r="BW225" s="402"/>
      <c r="BX225" s="402"/>
      <c r="BY225" s="402"/>
      <c r="BZ225" s="402"/>
      <c r="CA225" s="402"/>
      <c r="CB225" s="402"/>
      <c r="CC225" s="402"/>
      <c r="CD225" s="402"/>
      <c r="CE225" s="402"/>
      <c r="CF225" s="402"/>
      <c r="CG225" s="402"/>
      <c r="CH225" s="402"/>
      <c r="CI225" s="402"/>
      <c r="CJ225" s="402"/>
      <c r="CK225" s="402"/>
      <c r="CL225" s="402"/>
      <c r="CM225" s="402"/>
      <c r="CN225" s="402"/>
      <c r="CO225" s="402"/>
      <c r="CP225" s="402"/>
      <c r="CQ225" s="402"/>
      <c r="CR225" s="402"/>
      <c r="CS225" s="402"/>
      <c r="CT225" s="402"/>
    </row>
    <row r="226" spans="1:98" ht="16.05" customHeight="1" x14ac:dyDescent="0.3">
      <c r="A226" s="402"/>
      <c r="B226" s="402"/>
      <c r="C226" s="402"/>
      <c r="D226" s="402"/>
      <c r="E226" s="402"/>
      <c r="F226" s="402"/>
      <c r="G226" s="402"/>
      <c r="H226" s="402"/>
      <c r="I226" s="402"/>
      <c r="J226" s="402"/>
      <c r="K226" s="402"/>
      <c r="L226" s="402"/>
      <c r="M226" s="402"/>
      <c r="N226" s="402"/>
      <c r="O226" s="402"/>
      <c r="P226" s="402"/>
      <c r="Q226" s="402"/>
      <c r="R226" s="402"/>
      <c r="S226" s="402"/>
      <c r="T226" s="402"/>
      <c r="U226" s="402"/>
      <c r="V226" s="402"/>
      <c r="W226" s="402"/>
      <c r="X226" s="402"/>
      <c r="Y226" s="402"/>
      <c r="Z226" s="402"/>
      <c r="AA226" s="402"/>
      <c r="AB226" s="402"/>
      <c r="AC226" s="402"/>
      <c r="AD226" s="402"/>
      <c r="AE226" s="402"/>
      <c r="AF226" s="402"/>
      <c r="AG226" s="402"/>
      <c r="AH226" s="402"/>
      <c r="AI226" s="402"/>
      <c r="AJ226" s="402"/>
      <c r="AK226" s="402"/>
      <c r="AL226" s="402"/>
      <c r="AM226" s="402"/>
      <c r="AN226" s="402"/>
      <c r="AO226" s="402"/>
      <c r="AP226" s="402"/>
      <c r="AQ226" s="402"/>
      <c r="AR226" s="402"/>
      <c r="AS226" s="402"/>
      <c r="AT226" s="402"/>
      <c r="AU226" s="402"/>
      <c r="AV226" s="402"/>
      <c r="AW226" s="402"/>
      <c r="AX226" s="402"/>
      <c r="AY226" s="402"/>
      <c r="AZ226" s="402"/>
      <c r="BA226" s="402"/>
      <c r="BB226" s="402"/>
      <c r="BC226" s="402"/>
      <c r="BD226" s="402"/>
      <c r="BE226" s="402"/>
      <c r="BF226" s="402"/>
      <c r="BG226" s="402"/>
      <c r="BH226" s="402"/>
      <c r="BI226" s="402"/>
      <c r="BJ226" s="402"/>
      <c r="BK226" s="402"/>
      <c r="BL226" s="402"/>
      <c r="BM226" s="402"/>
      <c r="BN226" s="402"/>
      <c r="BO226" s="402"/>
      <c r="BP226" s="402"/>
      <c r="BQ226" s="402"/>
      <c r="BR226" s="402"/>
      <c r="BS226" s="402"/>
      <c r="BT226" s="402"/>
      <c r="BU226" s="402"/>
      <c r="BV226" s="402"/>
      <c r="BW226" s="402"/>
      <c r="BX226" s="402"/>
      <c r="BY226" s="402"/>
      <c r="BZ226" s="402"/>
      <c r="CA226" s="402"/>
      <c r="CB226" s="402"/>
      <c r="CC226" s="402"/>
      <c r="CD226" s="402"/>
      <c r="CE226" s="402"/>
      <c r="CF226" s="402"/>
      <c r="CG226" s="402"/>
      <c r="CH226" s="402"/>
      <c r="CI226" s="402"/>
      <c r="CJ226" s="402"/>
      <c r="CK226" s="402"/>
      <c r="CL226" s="402"/>
      <c r="CM226" s="402"/>
      <c r="CN226" s="402"/>
      <c r="CO226" s="402"/>
      <c r="CP226" s="402"/>
      <c r="CQ226" s="402"/>
      <c r="CR226" s="402"/>
      <c r="CS226" s="402"/>
      <c r="CT226" s="402"/>
    </row>
    <row r="227" spans="1:98" ht="16.05" customHeight="1" x14ac:dyDescent="0.3">
      <c r="A227" s="402"/>
      <c r="B227" s="402"/>
      <c r="C227" s="402"/>
      <c r="D227" s="402"/>
      <c r="E227" s="402"/>
      <c r="F227" s="402"/>
      <c r="G227" s="402"/>
      <c r="H227" s="402"/>
      <c r="I227" s="402"/>
      <c r="J227" s="402"/>
      <c r="K227" s="402"/>
      <c r="L227" s="402"/>
      <c r="M227" s="402"/>
      <c r="N227" s="402"/>
      <c r="O227" s="402"/>
      <c r="P227" s="402"/>
      <c r="Q227" s="402"/>
      <c r="R227" s="402"/>
      <c r="S227" s="402"/>
      <c r="T227" s="402"/>
      <c r="U227" s="402"/>
      <c r="V227" s="402"/>
      <c r="W227" s="402"/>
      <c r="X227" s="402"/>
      <c r="Y227" s="402"/>
      <c r="Z227" s="402"/>
      <c r="AA227" s="402"/>
      <c r="AB227" s="402"/>
      <c r="AC227" s="402"/>
      <c r="AD227" s="402"/>
      <c r="AE227" s="402"/>
      <c r="AF227" s="402"/>
      <c r="AG227" s="402"/>
      <c r="AH227" s="402"/>
      <c r="AI227" s="402"/>
      <c r="AJ227" s="402"/>
      <c r="AK227" s="402"/>
      <c r="AL227" s="402"/>
      <c r="AM227" s="402"/>
      <c r="AN227" s="402"/>
      <c r="AO227" s="402"/>
      <c r="AP227" s="402"/>
      <c r="AQ227" s="402"/>
      <c r="AR227" s="402"/>
      <c r="AS227" s="402"/>
      <c r="AT227" s="402"/>
      <c r="AU227" s="402"/>
      <c r="AV227" s="402"/>
      <c r="AW227" s="402"/>
      <c r="AX227" s="402"/>
      <c r="AY227" s="402"/>
      <c r="AZ227" s="402"/>
      <c r="BA227" s="402"/>
      <c r="BB227" s="402"/>
      <c r="BC227" s="402"/>
      <c r="BD227" s="402"/>
      <c r="BE227" s="402"/>
      <c r="BF227" s="402"/>
      <c r="BG227" s="402"/>
      <c r="BH227" s="402"/>
      <c r="BI227" s="402"/>
      <c r="BJ227" s="402"/>
      <c r="BK227" s="402"/>
      <c r="BL227" s="402"/>
      <c r="BM227" s="402"/>
      <c r="BN227" s="402"/>
      <c r="BO227" s="402"/>
      <c r="BP227" s="402"/>
      <c r="BQ227" s="402"/>
      <c r="BR227" s="402"/>
      <c r="BS227" s="402"/>
      <c r="BT227" s="402"/>
      <c r="BU227" s="402"/>
      <c r="BV227" s="402"/>
      <c r="BW227" s="402"/>
      <c r="BX227" s="402"/>
      <c r="BY227" s="402"/>
      <c r="BZ227" s="402"/>
      <c r="CA227" s="402"/>
      <c r="CB227" s="402"/>
      <c r="CC227" s="402"/>
      <c r="CD227" s="402"/>
      <c r="CE227" s="402"/>
      <c r="CF227" s="402"/>
      <c r="CG227" s="402"/>
      <c r="CH227" s="402"/>
      <c r="CI227" s="402"/>
      <c r="CJ227" s="402"/>
      <c r="CK227" s="402"/>
      <c r="CL227" s="402"/>
      <c r="CM227" s="402"/>
      <c r="CN227" s="402"/>
      <c r="CO227" s="402"/>
      <c r="CP227" s="402"/>
      <c r="CQ227" s="402"/>
      <c r="CR227" s="402"/>
      <c r="CS227" s="402"/>
      <c r="CT227" s="402"/>
    </row>
    <row r="228" spans="1:98" ht="16.05" customHeight="1" x14ac:dyDescent="0.3">
      <c r="A228" s="402"/>
      <c r="B228" s="402"/>
      <c r="C228" s="402"/>
      <c r="D228" s="402"/>
      <c r="E228" s="402"/>
      <c r="F228" s="402"/>
      <c r="G228" s="402"/>
      <c r="H228" s="402"/>
      <c r="I228" s="402"/>
      <c r="J228" s="402"/>
      <c r="K228" s="402"/>
      <c r="L228" s="402"/>
      <c r="M228" s="402"/>
      <c r="N228" s="402"/>
      <c r="O228" s="402"/>
      <c r="P228" s="402"/>
      <c r="Q228" s="402"/>
      <c r="R228" s="402"/>
      <c r="S228" s="402"/>
      <c r="T228" s="402"/>
      <c r="U228" s="402"/>
      <c r="V228" s="402"/>
      <c r="W228" s="402"/>
      <c r="X228" s="402"/>
      <c r="Y228" s="402"/>
      <c r="Z228" s="402"/>
      <c r="AA228" s="402"/>
      <c r="AB228" s="402"/>
      <c r="AC228" s="402"/>
      <c r="AD228" s="402"/>
      <c r="AE228" s="402"/>
      <c r="AF228" s="402"/>
      <c r="AG228" s="402"/>
      <c r="AH228" s="402"/>
      <c r="AI228" s="402"/>
      <c r="AJ228" s="402"/>
      <c r="AK228" s="402"/>
      <c r="AL228" s="402"/>
      <c r="AM228" s="402"/>
      <c r="AN228" s="402"/>
      <c r="AO228" s="402"/>
      <c r="AP228" s="402"/>
      <c r="AQ228" s="402"/>
      <c r="AR228" s="402"/>
      <c r="AS228" s="402"/>
      <c r="AT228" s="402"/>
      <c r="AU228" s="402"/>
      <c r="AV228" s="402"/>
      <c r="AW228" s="402"/>
      <c r="AX228" s="402"/>
      <c r="AY228" s="402"/>
      <c r="AZ228" s="402"/>
      <c r="BA228" s="402"/>
      <c r="BB228" s="402"/>
      <c r="BC228" s="402"/>
      <c r="BD228" s="402"/>
      <c r="BE228" s="402"/>
      <c r="BF228" s="402"/>
      <c r="BG228" s="402"/>
      <c r="BH228" s="402"/>
      <c r="BI228" s="402"/>
      <c r="BJ228" s="402"/>
      <c r="BK228" s="402"/>
      <c r="BL228" s="402"/>
      <c r="BM228" s="402"/>
      <c r="BN228" s="402"/>
      <c r="BO228" s="402"/>
      <c r="BP228" s="402"/>
      <c r="BQ228" s="402"/>
      <c r="BR228" s="402"/>
      <c r="BS228" s="402"/>
      <c r="BT228" s="402"/>
      <c r="BU228" s="402"/>
      <c r="BV228" s="402"/>
      <c r="BW228" s="402"/>
      <c r="BX228" s="402"/>
      <c r="BY228" s="402"/>
      <c r="BZ228" s="402"/>
      <c r="CA228" s="402"/>
      <c r="CB228" s="402"/>
      <c r="CC228" s="402"/>
      <c r="CD228" s="402"/>
      <c r="CE228" s="402"/>
      <c r="CF228" s="402"/>
      <c r="CG228" s="402"/>
      <c r="CH228" s="402"/>
      <c r="CI228" s="402"/>
      <c r="CJ228" s="402"/>
      <c r="CK228" s="402"/>
      <c r="CL228" s="402"/>
      <c r="CM228" s="402"/>
      <c r="CN228" s="402"/>
      <c r="CO228" s="402"/>
      <c r="CP228" s="402"/>
      <c r="CQ228" s="402"/>
      <c r="CR228" s="402"/>
      <c r="CS228" s="402"/>
      <c r="CT228" s="402"/>
    </row>
    <row r="229" spans="1:98" ht="16.05" customHeight="1" x14ac:dyDescent="0.3">
      <c r="A229" s="402"/>
      <c r="B229" s="402"/>
      <c r="C229" s="402"/>
      <c r="D229" s="402"/>
      <c r="E229" s="402"/>
      <c r="F229" s="402"/>
      <c r="G229" s="402"/>
      <c r="H229" s="402"/>
      <c r="I229" s="402"/>
      <c r="J229" s="402"/>
      <c r="K229" s="402"/>
      <c r="L229" s="402"/>
      <c r="M229" s="402"/>
      <c r="N229" s="402"/>
      <c r="O229" s="402"/>
      <c r="P229" s="402"/>
      <c r="Q229" s="402"/>
      <c r="R229" s="402"/>
      <c r="S229" s="402"/>
      <c r="T229" s="402"/>
      <c r="U229" s="402"/>
      <c r="V229" s="402"/>
      <c r="W229" s="402"/>
      <c r="X229" s="402"/>
      <c r="Y229" s="402"/>
      <c r="Z229" s="402"/>
      <c r="AA229" s="402"/>
      <c r="AB229" s="402"/>
      <c r="AC229" s="402"/>
      <c r="AD229" s="402"/>
      <c r="AE229" s="402"/>
      <c r="AF229" s="402"/>
      <c r="AG229" s="402"/>
      <c r="AH229" s="402"/>
      <c r="AI229" s="402"/>
      <c r="AJ229" s="402"/>
      <c r="AK229" s="402"/>
      <c r="AL229" s="402"/>
      <c r="AM229" s="402"/>
      <c r="AN229" s="402"/>
      <c r="AO229" s="402"/>
      <c r="AP229" s="402"/>
      <c r="AQ229" s="402"/>
      <c r="AR229" s="402"/>
      <c r="AS229" s="402"/>
      <c r="AT229" s="402"/>
      <c r="AU229" s="402"/>
      <c r="AV229" s="402"/>
      <c r="AW229" s="402"/>
      <c r="AX229" s="402"/>
      <c r="AY229" s="402"/>
      <c r="AZ229" s="402"/>
      <c r="BA229" s="402"/>
      <c r="BB229" s="402"/>
      <c r="BC229" s="402"/>
      <c r="BD229" s="402"/>
      <c r="BE229" s="402"/>
      <c r="BF229" s="402"/>
      <c r="BG229" s="402"/>
      <c r="BH229" s="402"/>
      <c r="BI229" s="402"/>
      <c r="BJ229" s="402"/>
      <c r="BK229" s="402"/>
      <c r="BL229" s="402"/>
      <c r="BM229" s="402"/>
      <c r="BN229" s="402"/>
      <c r="BO229" s="402"/>
      <c r="BP229" s="402"/>
      <c r="BQ229" s="402"/>
      <c r="BR229" s="402"/>
      <c r="BS229" s="402"/>
      <c r="BT229" s="402"/>
      <c r="BU229" s="402"/>
      <c r="BV229" s="402"/>
      <c r="BW229" s="402"/>
      <c r="BX229" s="402"/>
      <c r="BY229" s="402"/>
      <c r="BZ229" s="402"/>
      <c r="CA229" s="402"/>
      <c r="CB229" s="402"/>
      <c r="CC229" s="402"/>
      <c r="CD229" s="402"/>
      <c r="CE229" s="402"/>
      <c r="CF229" s="402"/>
      <c r="CG229" s="402"/>
      <c r="CH229" s="402"/>
      <c r="CI229" s="402"/>
      <c r="CJ229" s="402"/>
      <c r="CK229" s="402"/>
      <c r="CL229" s="402"/>
      <c r="CM229" s="402"/>
      <c r="CN229" s="402"/>
      <c r="CO229" s="402"/>
      <c r="CP229" s="402"/>
      <c r="CQ229" s="402"/>
      <c r="CR229" s="402"/>
      <c r="CS229" s="402"/>
      <c r="CT229" s="402"/>
    </row>
    <row r="230" spans="1:98" ht="16.05" customHeight="1" x14ac:dyDescent="0.3">
      <c r="A230" s="402"/>
      <c r="B230" s="402"/>
      <c r="C230" s="402"/>
      <c r="D230" s="402"/>
      <c r="E230" s="402"/>
      <c r="F230" s="402"/>
      <c r="G230" s="402"/>
      <c r="H230" s="402"/>
      <c r="I230" s="402"/>
      <c r="J230" s="402"/>
      <c r="K230" s="402"/>
      <c r="L230" s="402"/>
      <c r="M230" s="402"/>
      <c r="N230" s="402"/>
      <c r="O230" s="402"/>
      <c r="P230" s="402"/>
      <c r="Q230" s="402"/>
      <c r="R230" s="402"/>
      <c r="S230" s="402"/>
      <c r="T230" s="402"/>
      <c r="U230" s="402"/>
      <c r="V230" s="402"/>
      <c r="W230" s="402"/>
      <c r="X230" s="402"/>
      <c r="Y230" s="402"/>
      <c r="Z230" s="402"/>
      <c r="AA230" s="402"/>
      <c r="AB230" s="402"/>
      <c r="AC230" s="402"/>
      <c r="AD230" s="402"/>
      <c r="AE230" s="402"/>
      <c r="AF230" s="402"/>
      <c r="AG230" s="402"/>
      <c r="AH230" s="402"/>
      <c r="AI230" s="402"/>
      <c r="AJ230" s="402"/>
      <c r="AK230" s="402"/>
      <c r="AL230" s="402"/>
      <c r="AM230" s="402"/>
      <c r="AN230" s="402"/>
      <c r="AO230" s="402"/>
      <c r="AP230" s="402"/>
      <c r="AQ230" s="402"/>
      <c r="AR230" s="402"/>
      <c r="AS230" s="402"/>
      <c r="AT230" s="402"/>
      <c r="AU230" s="402"/>
      <c r="AV230" s="402"/>
      <c r="AW230" s="402"/>
      <c r="AX230" s="402"/>
      <c r="AY230" s="402"/>
      <c r="AZ230" s="402"/>
      <c r="BA230" s="402"/>
      <c r="BB230" s="402"/>
      <c r="BC230" s="402"/>
      <c r="BD230" s="402"/>
      <c r="BE230" s="402"/>
      <c r="BF230" s="402"/>
      <c r="BG230" s="402"/>
      <c r="BH230" s="402"/>
      <c r="BI230" s="402"/>
      <c r="BJ230" s="402"/>
      <c r="BK230" s="402"/>
      <c r="BL230" s="402"/>
      <c r="BM230" s="402"/>
      <c r="BN230" s="402"/>
      <c r="BO230" s="402"/>
      <c r="BP230" s="402"/>
      <c r="BQ230" s="402"/>
      <c r="BR230" s="402"/>
      <c r="BS230" s="402"/>
      <c r="BT230" s="402"/>
      <c r="BU230" s="402"/>
      <c r="BV230" s="402"/>
      <c r="BW230" s="402"/>
      <c r="BX230" s="402"/>
      <c r="BY230" s="402"/>
      <c r="BZ230" s="402"/>
      <c r="CA230" s="402"/>
      <c r="CB230" s="402"/>
      <c r="CC230" s="402"/>
      <c r="CD230" s="402"/>
      <c r="CE230" s="402"/>
      <c r="CF230" s="402"/>
      <c r="CG230" s="402"/>
      <c r="CH230" s="402"/>
      <c r="CI230" s="402"/>
      <c r="CJ230" s="402"/>
      <c r="CK230" s="402"/>
      <c r="CL230" s="402"/>
      <c r="CM230" s="402"/>
      <c r="CN230" s="402"/>
      <c r="CO230" s="402"/>
      <c r="CP230" s="402"/>
      <c r="CQ230" s="402"/>
      <c r="CR230" s="402"/>
      <c r="CS230" s="402"/>
      <c r="CT230" s="402"/>
    </row>
    <row r="231" spans="1:98" ht="16.05" customHeight="1" x14ac:dyDescent="0.3">
      <c r="A231" s="402"/>
      <c r="B231" s="402"/>
      <c r="C231" s="402"/>
      <c r="D231" s="402"/>
      <c r="E231" s="402"/>
      <c r="F231" s="402"/>
      <c r="G231" s="402"/>
      <c r="H231" s="402"/>
      <c r="I231" s="402"/>
      <c r="J231" s="402"/>
      <c r="K231" s="402"/>
      <c r="L231" s="402"/>
      <c r="M231" s="402"/>
      <c r="N231" s="402"/>
      <c r="O231" s="402"/>
      <c r="P231" s="402"/>
      <c r="Q231" s="402"/>
      <c r="R231" s="402"/>
      <c r="S231" s="402"/>
      <c r="T231" s="402"/>
      <c r="U231" s="402"/>
      <c r="V231" s="402"/>
      <c r="W231" s="402"/>
      <c r="X231" s="402"/>
      <c r="Y231" s="402"/>
      <c r="Z231" s="402"/>
      <c r="AA231" s="402"/>
      <c r="AB231" s="402"/>
      <c r="AC231" s="402"/>
      <c r="AD231" s="402"/>
      <c r="AE231" s="402"/>
      <c r="AF231" s="402"/>
      <c r="AG231" s="402"/>
      <c r="AH231" s="402"/>
      <c r="AI231" s="402"/>
      <c r="AJ231" s="402"/>
      <c r="AK231" s="402"/>
      <c r="AL231" s="402"/>
      <c r="AM231" s="402"/>
      <c r="AN231" s="402"/>
      <c r="AO231" s="402"/>
      <c r="AP231" s="402"/>
      <c r="AQ231" s="402"/>
      <c r="AR231" s="402"/>
      <c r="AS231" s="402"/>
      <c r="AT231" s="402"/>
      <c r="AU231" s="402"/>
      <c r="AV231" s="402"/>
      <c r="AW231" s="402"/>
      <c r="AX231" s="402"/>
      <c r="AY231" s="402"/>
      <c r="AZ231" s="402"/>
      <c r="BA231" s="402"/>
      <c r="BB231" s="402"/>
      <c r="BC231" s="402"/>
      <c r="BD231" s="402"/>
      <c r="BE231" s="402"/>
      <c r="BF231" s="402"/>
      <c r="BG231" s="402"/>
      <c r="BH231" s="402"/>
      <c r="BI231" s="402"/>
      <c r="BJ231" s="402"/>
      <c r="BK231" s="402"/>
      <c r="BL231" s="402"/>
      <c r="BM231" s="402"/>
      <c r="BN231" s="402"/>
      <c r="BO231" s="402"/>
      <c r="BP231" s="402"/>
      <c r="BQ231" s="402"/>
      <c r="BR231" s="402"/>
      <c r="BS231" s="402"/>
      <c r="BT231" s="402"/>
      <c r="BU231" s="402"/>
      <c r="BV231" s="402"/>
      <c r="BW231" s="402"/>
      <c r="BX231" s="402"/>
      <c r="BY231" s="402"/>
      <c r="BZ231" s="402"/>
      <c r="CA231" s="402"/>
      <c r="CB231" s="402"/>
      <c r="CC231" s="402"/>
      <c r="CD231" s="402"/>
      <c r="CE231" s="402"/>
      <c r="CF231" s="402"/>
      <c r="CG231" s="402"/>
      <c r="CH231" s="402"/>
      <c r="CI231" s="402"/>
      <c r="CJ231" s="402"/>
      <c r="CK231" s="402"/>
      <c r="CL231" s="402"/>
      <c r="CM231" s="402"/>
      <c r="CN231" s="402"/>
      <c r="CO231" s="402"/>
      <c r="CP231" s="402"/>
      <c r="CQ231" s="402"/>
      <c r="CR231" s="402"/>
      <c r="CS231" s="402"/>
      <c r="CT231" s="402"/>
    </row>
    <row r="232" spans="1:98" ht="16.05" customHeight="1" x14ac:dyDescent="0.3">
      <c r="A232" s="402"/>
      <c r="B232" s="402"/>
      <c r="C232" s="402"/>
      <c r="D232" s="402"/>
      <c r="E232" s="402"/>
      <c r="F232" s="402"/>
      <c r="G232" s="402"/>
      <c r="H232" s="402"/>
      <c r="I232" s="402"/>
      <c r="J232" s="402"/>
      <c r="K232" s="402"/>
      <c r="L232" s="402"/>
      <c r="M232" s="402"/>
      <c r="N232" s="402"/>
      <c r="O232" s="402"/>
      <c r="P232" s="402"/>
      <c r="Q232" s="402"/>
      <c r="R232" s="402"/>
      <c r="S232" s="402"/>
      <c r="T232" s="402"/>
      <c r="U232" s="402"/>
      <c r="V232" s="402"/>
      <c r="W232" s="402"/>
      <c r="X232" s="402"/>
      <c r="Y232" s="402"/>
      <c r="Z232" s="402"/>
      <c r="AA232" s="402"/>
      <c r="AB232" s="402"/>
      <c r="AC232" s="402"/>
      <c r="AD232" s="402"/>
      <c r="AE232" s="402"/>
      <c r="AF232" s="402"/>
      <c r="AG232" s="402"/>
      <c r="AH232" s="402"/>
      <c r="AI232" s="402"/>
      <c r="AJ232" s="402"/>
      <c r="AK232" s="402"/>
      <c r="AL232" s="402"/>
      <c r="AM232" s="402"/>
      <c r="AN232" s="402"/>
      <c r="AO232" s="402"/>
      <c r="AP232" s="402"/>
      <c r="AQ232" s="402"/>
      <c r="AR232" s="402"/>
      <c r="AS232" s="402"/>
      <c r="AT232" s="402"/>
      <c r="AU232" s="402"/>
      <c r="AV232" s="402"/>
      <c r="AW232" s="402"/>
      <c r="AX232" s="402"/>
      <c r="AY232" s="402"/>
      <c r="AZ232" s="402"/>
      <c r="BA232" s="402"/>
      <c r="BB232" s="402"/>
      <c r="BC232" s="402"/>
      <c r="BD232" s="402"/>
      <c r="BE232" s="402"/>
      <c r="BF232" s="402"/>
      <c r="BG232" s="402"/>
      <c r="BH232" s="402"/>
      <c r="BI232" s="402"/>
      <c r="BJ232" s="402"/>
      <c r="BK232" s="402"/>
      <c r="BL232" s="402"/>
      <c r="BM232" s="402"/>
      <c r="BN232" s="402"/>
      <c r="BO232" s="402"/>
      <c r="BP232" s="402"/>
      <c r="BQ232" s="402"/>
      <c r="BR232" s="402"/>
      <c r="BS232" s="402"/>
      <c r="BT232" s="402"/>
      <c r="BU232" s="402"/>
      <c r="BV232" s="402"/>
      <c r="BW232" s="402"/>
      <c r="BX232" s="402"/>
      <c r="BY232" s="402"/>
      <c r="BZ232" s="402"/>
      <c r="CA232" s="402"/>
      <c r="CB232" s="402"/>
      <c r="CC232" s="402"/>
      <c r="CD232" s="402"/>
      <c r="CE232" s="402"/>
      <c r="CF232" s="402"/>
      <c r="CG232" s="402"/>
      <c r="CH232" s="402"/>
      <c r="CI232" s="402"/>
      <c r="CJ232" s="402"/>
      <c r="CK232" s="402"/>
      <c r="CL232" s="402"/>
      <c r="CM232" s="402"/>
      <c r="CN232" s="402"/>
      <c r="CO232" s="402"/>
      <c r="CP232" s="402"/>
      <c r="CQ232" s="402"/>
      <c r="CR232" s="402"/>
      <c r="CS232" s="402"/>
      <c r="CT232" s="402"/>
    </row>
    <row r="233" spans="1:98" ht="16.05" customHeight="1" x14ac:dyDescent="0.3">
      <c r="A233" s="402"/>
      <c r="B233" s="402"/>
      <c r="C233" s="402"/>
      <c r="D233" s="402"/>
      <c r="E233" s="402"/>
      <c r="F233" s="402"/>
      <c r="G233" s="402"/>
      <c r="H233" s="402"/>
      <c r="I233" s="402"/>
      <c r="J233" s="402"/>
      <c r="K233" s="402"/>
      <c r="L233" s="402"/>
      <c r="M233" s="402"/>
      <c r="N233" s="402"/>
      <c r="O233" s="402"/>
      <c r="P233" s="402"/>
      <c r="Q233" s="402"/>
      <c r="R233" s="402"/>
      <c r="S233" s="402"/>
      <c r="T233" s="402"/>
      <c r="U233" s="402"/>
      <c r="V233" s="402"/>
      <c r="W233" s="402"/>
      <c r="X233" s="402"/>
      <c r="Y233" s="402"/>
      <c r="Z233" s="402"/>
      <c r="AA233" s="402"/>
      <c r="AB233" s="402"/>
      <c r="AC233" s="402"/>
      <c r="AD233" s="402"/>
      <c r="AE233" s="402"/>
      <c r="AF233" s="402"/>
      <c r="AG233" s="402"/>
      <c r="AH233" s="402"/>
      <c r="AI233" s="402"/>
      <c r="AJ233" s="402"/>
      <c r="AK233" s="402"/>
      <c r="AL233" s="402"/>
      <c r="AM233" s="402"/>
      <c r="AN233" s="402"/>
      <c r="AO233" s="402"/>
      <c r="AP233" s="402"/>
      <c r="AQ233" s="402"/>
      <c r="AR233" s="402"/>
      <c r="AS233" s="402"/>
      <c r="AT233" s="402"/>
      <c r="AU233" s="402"/>
      <c r="AV233" s="402"/>
      <c r="AW233" s="402"/>
      <c r="AX233" s="402"/>
      <c r="AY233" s="402"/>
      <c r="AZ233" s="402"/>
      <c r="BA233" s="402"/>
      <c r="BB233" s="402"/>
      <c r="BC233" s="402"/>
      <c r="BD233" s="402"/>
      <c r="BE233" s="402"/>
      <c r="BF233" s="402"/>
      <c r="BG233" s="402"/>
      <c r="BH233" s="402"/>
      <c r="BI233" s="402"/>
      <c r="BJ233" s="402"/>
      <c r="BK233" s="402"/>
      <c r="BL233" s="402"/>
      <c r="BM233" s="402"/>
      <c r="BN233" s="402"/>
      <c r="BO233" s="402"/>
      <c r="BP233" s="402"/>
      <c r="BQ233" s="402"/>
      <c r="BR233" s="402"/>
      <c r="BS233" s="402"/>
      <c r="BT233" s="402"/>
      <c r="BU233" s="402"/>
      <c r="BV233" s="402"/>
      <c r="BW233" s="402"/>
      <c r="BX233" s="402"/>
      <c r="BY233" s="402"/>
      <c r="BZ233" s="402"/>
      <c r="CA233" s="402"/>
      <c r="CB233" s="402"/>
      <c r="CC233" s="402"/>
      <c r="CD233" s="402"/>
      <c r="CE233" s="402"/>
      <c r="CF233" s="402"/>
      <c r="CG233" s="402"/>
      <c r="CH233" s="402"/>
      <c r="CI233" s="402"/>
      <c r="CJ233" s="402"/>
      <c r="CK233" s="402"/>
      <c r="CL233" s="402"/>
      <c r="CM233" s="402"/>
      <c r="CN233" s="402"/>
      <c r="CO233" s="402"/>
      <c r="CP233" s="402"/>
      <c r="CQ233" s="402"/>
      <c r="CR233" s="402"/>
      <c r="CS233" s="402"/>
      <c r="CT233" s="402"/>
    </row>
    <row r="234" spans="1:98" ht="16.05" customHeight="1" x14ac:dyDescent="0.3">
      <c r="A234" s="402"/>
      <c r="B234" s="402"/>
      <c r="C234" s="402"/>
      <c r="D234" s="402"/>
      <c r="E234" s="402"/>
      <c r="F234" s="402"/>
      <c r="G234" s="402"/>
      <c r="H234" s="402"/>
      <c r="I234" s="402"/>
      <c r="J234" s="402"/>
      <c r="K234" s="402"/>
      <c r="L234" s="402"/>
      <c r="M234" s="402"/>
      <c r="N234" s="402"/>
      <c r="O234" s="402"/>
      <c r="P234" s="402"/>
      <c r="Q234" s="402"/>
      <c r="R234" s="402"/>
      <c r="S234" s="402"/>
      <c r="T234" s="402"/>
      <c r="U234" s="402"/>
      <c r="V234" s="402"/>
      <c r="W234" s="402"/>
      <c r="X234" s="402"/>
      <c r="Y234" s="402"/>
      <c r="Z234" s="402"/>
      <c r="AA234" s="402"/>
      <c r="AB234" s="402"/>
      <c r="AC234" s="402"/>
      <c r="AD234" s="402"/>
      <c r="AE234" s="402"/>
      <c r="AF234" s="402"/>
      <c r="AG234" s="402"/>
      <c r="AH234" s="402"/>
      <c r="AI234" s="402"/>
      <c r="AJ234" s="402"/>
      <c r="AK234" s="402"/>
      <c r="AL234" s="402"/>
      <c r="AM234" s="402"/>
      <c r="AN234" s="402"/>
      <c r="AO234" s="402"/>
      <c r="AP234" s="402"/>
      <c r="AQ234" s="402"/>
      <c r="AR234" s="402"/>
      <c r="AS234" s="402"/>
      <c r="AT234" s="402"/>
      <c r="AU234" s="402"/>
      <c r="AV234" s="402"/>
      <c r="AW234" s="402"/>
      <c r="AX234" s="402"/>
      <c r="AY234" s="402"/>
      <c r="AZ234" s="402"/>
      <c r="BA234" s="402"/>
      <c r="BB234" s="402"/>
      <c r="BC234" s="402"/>
      <c r="BD234" s="402"/>
      <c r="BE234" s="402"/>
      <c r="BF234" s="402"/>
      <c r="BG234" s="402"/>
      <c r="BH234" s="402"/>
      <c r="BI234" s="402"/>
      <c r="BJ234" s="402"/>
      <c r="BK234" s="402"/>
      <c r="BL234" s="402"/>
      <c r="BM234" s="402"/>
      <c r="BN234" s="402"/>
      <c r="BO234" s="402"/>
      <c r="BP234" s="402"/>
      <c r="BQ234" s="402"/>
      <c r="BR234" s="402"/>
      <c r="BS234" s="402"/>
      <c r="BT234" s="402"/>
      <c r="BU234" s="402"/>
      <c r="BV234" s="402"/>
      <c r="BW234" s="402"/>
      <c r="BX234" s="402"/>
      <c r="BY234" s="402"/>
      <c r="BZ234" s="402"/>
      <c r="CA234" s="402"/>
      <c r="CB234" s="402"/>
      <c r="CC234" s="402"/>
      <c r="CD234" s="402"/>
      <c r="CE234" s="402"/>
      <c r="CF234" s="402"/>
      <c r="CG234" s="402"/>
      <c r="CH234" s="402"/>
      <c r="CI234" s="402"/>
      <c r="CJ234" s="402"/>
      <c r="CK234" s="402"/>
      <c r="CL234" s="402"/>
      <c r="CM234" s="402"/>
      <c r="CN234" s="402"/>
      <c r="CO234" s="402"/>
      <c r="CP234" s="402"/>
      <c r="CQ234" s="402"/>
      <c r="CR234" s="402"/>
      <c r="CS234" s="402"/>
      <c r="CT234" s="402"/>
    </row>
    <row r="235" spans="1:98" ht="16.05" customHeight="1" x14ac:dyDescent="0.3">
      <c r="A235" s="402"/>
      <c r="B235" s="402"/>
      <c r="C235" s="402"/>
      <c r="D235" s="402"/>
      <c r="E235" s="402"/>
      <c r="F235" s="402"/>
      <c r="G235" s="402"/>
      <c r="H235" s="402"/>
      <c r="I235" s="402"/>
      <c r="J235" s="402"/>
      <c r="K235" s="402"/>
      <c r="L235" s="402"/>
      <c r="M235" s="402"/>
      <c r="N235" s="402"/>
      <c r="O235" s="402"/>
      <c r="P235" s="402"/>
      <c r="Q235" s="402"/>
      <c r="R235" s="402"/>
      <c r="S235" s="402"/>
      <c r="T235" s="402"/>
      <c r="U235" s="402"/>
      <c r="V235" s="402"/>
      <c r="W235" s="402"/>
      <c r="X235" s="402"/>
      <c r="Y235" s="402"/>
      <c r="Z235" s="402"/>
      <c r="AA235" s="402"/>
      <c r="AB235" s="402"/>
      <c r="AC235" s="402"/>
      <c r="AD235" s="402"/>
      <c r="AE235" s="402"/>
      <c r="AF235" s="402"/>
      <c r="AG235" s="402"/>
      <c r="AH235" s="402"/>
      <c r="AI235" s="402"/>
      <c r="AJ235" s="402"/>
      <c r="AK235" s="402"/>
      <c r="AL235" s="402"/>
      <c r="AM235" s="402"/>
      <c r="AN235" s="402"/>
      <c r="AO235" s="402"/>
      <c r="AP235" s="402"/>
      <c r="AQ235" s="402"/>
      <c r="AR235" s="402"/>
      <c r="AS235" s="402"/>
      <c r="AT235" s="402"/>
      <c r="AU235" s="402"/>
      <c r="AV235" s="402"/>
      <c r="AW235" s="402"/>
      <c r="AX235" s="402"/>
      <c r="AY235" s="402"/>
      <c r="AZ235" s="402"/>
      <c r="BA235" s="402"/>
      <c r="BB235" s="402"/>
      <c r="BC235" s="402"/>
      <c r="BD235" s="402"/>
      <c r="BE235" s="402"/>
      <c r="BF235" s="402"/>
      <c r="BG235" s="402"/>
      <c r="BH235" s="402"/>
      <c r="BI235" s="402"/>
      <c r="BJ235" s="402"/>
      <c r="BK235" s="402"/>
      <c r="BL235" s="402"/>
      <c r="BM235" s="402"/>
      <c r="BN235" s="402"/>
      <c r="BO235" s="402"/>
      <c r="BP235" s="402"/>
      <c r="BQ235" s="402"/>
      <c r="BR235" s="402"/>
      <c r="BS235" s="402"/>
      <c r="BT235" s="402"/>
      <c r="BU235" s="402"/>
      <c r="BV235" s="402"/>
      <c r="BW235" s="402"/>
      <c r="BX235" s="402"/>
      <c r="BY235" s="402"/>
      <c r="BZ235" s="402"/>
      <c r="CA235" s="402"/>
      <c r="CB235" s="402"/>
      <c r="CC235" s="402"/>
      <c r="CD235" s="402"/>
      <c r="CE235" s="402"/>
      <c r="CF235" s="402"/>
      <c r="CG235" s="402"/>
      <c r="CH235" s="402"/>
      <c r="CI235" s="402"/>
      <c r="CJ235" s="402"/>
      <c r="CK235" s="402"/>
      <c r="CL235" s="402"/>
      <c r="CM235" s="402"/>
      <c r="CN235" s="402"/>
      <c r="CO235" s="402"/>
      <c r="CP235" s="402"/>
      <c r="CQ235" s="402"/>
      <c r="CR235" s="402"/>
      <c r="CS235" s="402"/>
      <c r="CT235" s="402"/>
    </row>
    <row r="236" spans="1:98" ht="16.05" customHeight="1" x14ac:dyDescent="0.3">
      <c r="A236" s="402"/>
      <c r="B236" s="402"/>
      <c r="C236" s="402"/>
      <c r="D236" s="402"/>
      <c r="E236" s="402"/>
      <c r="F236" s="402"/>
      <c r="G236" s="402"/>
      <c r="H236" s="402"/>
      <c r="I236" s="402"/>
      <c r="J236" s="402"/>
      <c r="K236" s="402"/>
      <c r="L236" s="402"/>
      <c r="M236" s="402"/>
      <c r="N236" s="402"/>
      <c r="O236" s="402"/>
      <c r="P236" s="402"/>
      <c r="Q236" s="402"/>
      <c r="R236" s="402"/>
      <c r="S236" s="402"/>
      <c r="T236" s="402"/>
      <c r="U236" s="402"/>
      <c r="V236" s="402"/>
      <c r="W236" s="402"/>
      <c r="X236" s="402"/>
      <c r="Y236" s="402"/>
      <c r="Z236" s="402"/>
      <c r="AA236" s="402"/>
      <c r="AB236" s="402"/>
      <c r="AC236" s="402"/>
      <c r="AD236" s="402"/>
      <c r="AE236" s="402"/>
      <c r="AF236" s="402"/>
      <c r="AG236" s="402"/>
      <c r="AH236" s="402"/>
      <c r="AI236" s="402"/>
      <c r="AJ236" s="402"/>
      <c r="AK236" s="402"/>
      <c r="AL236" s="402"/>
      <c r="AM236" s="402"/>
      <c r="AN236" s="402"/>
      <c r="AO236" s="402"/>
      <c r="AP236" s="402"/>
      <c r="AQ236" s="402"/>
      <c r="AR236" s="402"/>
      <c r="AS236" s="402"/>
      <c r="AT236" s="402"/>
      <c r="AU236" s="402"/>
      <c r="AV236" s="402"/>
      <c r="AW236" s="402"/>
      <c r="AX236" s="402"/>
      <c r="AY236" s="402"/>
      <c r="AZ236" s="402"/>
      <c r="BA236" s="402"/>
      <c r="BB236" s="402"/>
      <c r="BC236" s="402"/>
      <c r="BD236" s="402"/>
      <c r="BE236" s="402"/>
      <c r="BF236" s="402"/>
      <c r="BG236" s="402"/>
      <c r="BH236" s="402"/>
      <c r="BI236" s="402"/>
      <c r="BJ236" s="402"/>
      <c r="BK236" s="402"/>
      <c r="BL236" s="402"/>
      <c r="BM236" s="402"/>
      <c r="BN236" s="402"/>
      <c r="BO236" s="402"/>
      <c r="BP236" s="402"/>
      <c r="BQ236" s="402"/>
      <c r="BR236" s="402"/>
      <c r="BS236" s="402"/>
      <c r="BT236" s="402"/>
      <c r="BU236" s="402"/>
      <c r="BV236" s="402"/>
      <c r="BW236" s="402"/>
      <c r="BX236" s="402"/>
      <c r="BY236" s="402"/>
      <c r="BZ236" s="402"/>
      <c r="CA236" s="402"/>
      <c r="CB236" s="402"/>
      <c r="CC236" s="402"/>
      <c r="CD236" s="402"/>
      <c r="CE236" s="402"/>
      <c r="CF236" s="402"/>
      <c r="CG236" s="402"/>
      <c r="CH236" s="402"/>
      <c r="CI236" s="402"/>
      <c r="CJ236" s="402"/>
      <c r="CK236" s="402"/>
      <c r="CL236" s="402"/>
      <c r="CM236" s="402"/>
      <c r="CN236" s="402"/>
      <c r="CO236" s="402"/>
      <c r="CP236" s="402"/>
      <c r="CQ236" s="402"/>
      <c r="CR236" s="402"/>
      <c r="CS236" s="402"/>
      <c r="CT236" s="402"/>
    </row>
    <row r="237" spans="1:98" ht="16.05" customHeight="1" x14ac:dyDescent="0.3">
      <c r="A237" s="402"/>
      <c r="B237" s="402"/>
      <c r="C237" s="402"/>
      <c r="D237" s="402"/>
      <c r="E237" s="402"/>
      <c r="F237" s="402"/>
      <c r="G237" s="402"/>
      <c r="H237" s="402"/>
      <c r="I237" s="402"/>
      <c r="J237" s="402"/>
      <c r="K237" s="402"/>
      <c r="L237" s="402"/>
      <c r="M237" s="402"/>
      <c r="N237" s="402"/>
      <c r="O237" s="402"/>
      <c r="P237" s="402"/>
      <c r="Q237" s="402"/>
      <c r="R237" s="402"/>
      <c r="S237" s="402"/>
      <c r="T237" s="402"/>
      <c r="U237" s="402"/>
      <c r="V237" s="402"/>
      <c r="W237" s="402"/>
      <c r="X237" s="402"/>
      <c r="Y237" s="402"/>
      <c r="Z237" s="402"/>
      <c r="AA237" s="402"/>
      <c r="AB237" s="402"/>
      <c r="AC237" s="402"/>
      <c r="AD237" s="402"/>
      <c r="AE237" s="402"/>
      <c r="AF237" s="402"/>
      <c r="AG237" s="402"/>
      <c r="AH237" s="402"/>
      <c r="AI237" s="402"/>
      <c r="AJ237" s="402"/>
      <c r="AK237" s="402"/>
      <c r="AL237" s="402"/>
      <c r="AM237" s="402"/>
      <c r="AN237" s="402"/>
      <c r="AO237" s="402"/>
      <c r="AP237" s="402"/>
      <c r="AQ237" s="402"/>
      <c r="AR237" s="402"/>
      <c r="AS237" s="402"/>
      <c r="AT237" s="402"/>
      <c r="AU237" s="402"/>
      <c r="AV237" s="402"/>
      <c r="AW237" s="402"/>
      <c r="AX237" s="402"/>
      <c r="AY237" s="402"/>
      <c r="AZ237" s="402"/>
      <c r="BA237" s="402"/>
      <c r="BB237" s="402"/>
      <c r="BC237" s="402"/>
      <c r="BD237" s="402"/>
      <c r="BE237" s="402"/>
      <c r="BF237" s="402"/>
      <c r="BG237" s="402"/>
      <c r="BH237" s="402"/>
      <c r="BI237" s="402"/>
      <c r="BJ237" s="402"/>
      <c r="BK237" s="402"/>
      <c r="BL237" s="402"/>
      <c r="BM237" s="402"/>
      <c r="BN237" s="402"/>
      <c r="BO237" s="402"/>
      <c r="BP237" s="402"/>
      <c r="BQ237" s="402"/>
      <c r="BR237" s="402"/>
      <c r="BS237" s="402"/>
      <c r="BT237" s="402"/>
      <c r="BU237" s="402"/>
      <c r="BV237" s="402"/>
      <c r="BW237" s="402"/>
      <c r="BX237" s="402"/>
      <c r="BY237" s="402"/>
      <c r="BZ237" s="402"/>
      <c r="CA237" s="402"/>
      <c r="CB237" s="402"/>
      <c r="CC237" s="402"/>
      <c r="CD237" s="402"/>
      <c r="CE237" s="402"/>
      <c r="CF237" s="402"/>
      <c r="CG237" s="402"/>
      <c r="CH237" s="402"/>
      <c r="CI237" s="402"/>
      <c r="CJ237" s="402"/>
      <c r="CK237" s="402"/>
      <c r="CL237" s="402"/>
      <c r="CM237" s="402"/>
      <c r="CN237" s="402"/>
      <c r="CO237" s="402"/>
      <c r="CP237" s="402"/>
      <c r="CQ237" s="402"/>
      <c r="CR237" s="402"/>
      <c r="CS237" s="402"/>
      <c r="CT237" s="402"/>
    </row>
    <row r="238" spans="1:98" ht="16.05" customHeight="1" x14ac:dyDescent="0.3">
      <c r="A238" s="402"/>
      <c r="B238" s="402"/>
      <c r="C238" s="402"/>
      <c r="D238" s="402"/>
      <c r="E238" s="402"/>
      <c r="F238" s="402"/>
      <c r="G238" s="402"/>
      <c r="H238" s="402"/>
      <c r="I238" s="402"/>
      <c r="J238" s="402"/>
      <c r="K238" s="402"/>
      <c r="L238" s="402"/>
      <c r="M238" s="402"/>
      <c r="N238" s="402"/>
      <c r="O238" s="402"/>
      <c r="P238" s="402"/>
      <c r="Q238" s="402"/>
      <c r="R238" s="402"/>
      <c r="S238" s="402"/>
      <c r="T238" s="402"/>
      <c r="U238" s="402"/>
      <c r="V238" s="402"/>
      <c r="W238" s="402"/>
      <c r="X238" s="402"/>
      <c r="Y238" s="402"/>
      <c r="Z238" s="402"/>
      <c r="AA238" s="402"/>
      <c r="AB238" s="402"/>
      <c r="AC238" s="402"/>
      <c r="AD238" s="402"/>
      <c r="AE238" s="402"/>
      <c r="AF238" s="402"/>
      <c r="AG238" s="402"/>
      <c r="AH238" s="402"/>
      <c r="AI238" s="402"/>
      <c r="AJ238" s="402"/>
      <c r="AK238" s="402"/>
      <c r="AL238" s="402"/>
      <c r="AM238" s="402"/>
      <c r="AN238" s="402"/>
      <c r="AO238" s="402"/>
      <c r="AP238" s="402"/>
      <c r="AQ238" s="402"/>
      <c r="AR238" s="402"/>
      <c r="AS238" s="402"/>
      <c r="AT238" s="402"/>
      <c r="AU238" s="402"/>
      <c r="AV238" s="402"/>
      <c r="AW238" s="402"/>
      <c r="AX238" s="402"/>
      <c r="AY238" s="402"/>
      <c r="AZ238" s="402"/>
      <c r="BA238" s="402"/>
      <c r="BB238" s="402"/>
      <c r="BC238" s="402"/>
      <c r="BD238" s="402"/>
      <c r="BE238" s="402"/>
      <c r="BF238" s="402"/>
      <c r="BG238" s="402"/>
      <c r="BH238" s="402"/>
      <c r="BI238" s="402"/>
      <c r="BJ238" s="402"/>
      <c r="BK238" s="402"/>
      <c r="BL238" s="402"/>
      <c r="BM238" s="402"/>
      <c r="BN238" s="402"/>
      <c r="BO238" s="402"/>
      <c r="BP238" s="402"/>
      <c r="BQ238" s="402"/>
      <c r="BR238" s="402"/>
      <c r="BS238" s="402"/>
      <c r="BT238" s="402"/>
      <c r="BU238" s="402"/>
      <c r="BV238" s="402"/>
      <c r="BW238" s="402"/>
      <c r="BX238" s="402"/>
      <c r="BY238" s="402"/>
      <c r="BZ238" s="402"/>
      <c r="CA238" s="402"/>
      <c r="CB238" s="402"/>
      <c r="CC238" s="402"/>
      <c r="CD238" s="402"/>
      <c r="CE238" s="402"/>
      <c r="CF238" s="402"/>
      <c r="CG238" s="402"/>
      <c r="CH238" s="402"/>
      <c r="CI238" s="402"/>
      <c r="CJ238" s="402"/>
      <c r="CK238" s="402"/>
      <c r="CL238" s="402"/>
      <c r="CM238" s="402"/>
      <c r="CN238" s="402"/>
      <c r="CO238" s="402"/>
      <c r="CP238" s="402"/>
      <c r="CQ238" s="402"/>
      <c r="CR238" s="402"/>
      <c r="CS238" s="402"/>
      <c r="CT238" s="402"/>
    </row>
    <row r="239" spans="1:98" ht="16.05" customHeight="1" x14ac:dyDescent="0.3">
      <c r="A239" s="402"/>
      <c r="B239" s="402"/>
      <c r="C239" s="402"/>
      <c r="D239" s="402"/>
      <c r="E239" s="402"/>
      <c r="F239" s="402"/>
      <c r="G239" s="402"/>
      <c r="H239" s="402"/>
      <c r="I239" s="402"/>
      <c r="J239" s="402"/>
      <c r="K239" s="402"/>
      <c r="L239" s="402"/>
      <c r="M239" s="402"/>
      <c r="N239" s="402"/>
      <c r="O239" s="402"/>
      <c r="P239" s="402"/>
      <c r="Q239" s="402"/>
      <c r="R239" s="402"/>
      <c r="S239" s="402"/>
      <c r="T239" s="402"/>
      <c r="U239" s="402"/>
      <c r="V239" s="402"/>
      <c r="W239" s="402"/>
      <c r="X239" s="402"/>
      <c r="Y239" s="402"/>
      <c r="Z239" s="402"/>
      <c r="AA239" s="402"/>
      <c r="AB239" s="402"/>
      <c r="AC239" s="402"/>
      <c r="AD239" s="402"/>
      <c r="AE239" s="402"/>
      <c r="AF239" s="402"/>
      <c r="AG239" s="402"/>
      <c r="AH239" s="402"/>
      <c r="AI239" s="402"/>
      <c r="AJ239" s="402"/>
      <c r="AK239" s="402"/>
      <c r="AL239" s="402"/>
      <c r="AM239" s="402"/>
      <c r="AN239" s="402"/>
      <c r="AO239" s="402"/>
      <c r="AP239" s="402"/>
      <c r="AQ239" s="402"/>
      <c r="AR239" s="402"/>
      <c r="AS239" s="402"/>
      <c r="AT239" s="402"/>
      <c r="AU239" s="402"/>
      <c r="AV239" s="402"/>
      <c r="AW239" s="402"/>
      <c r="AX239" s="402"/>
      <c r="AY239" s="402"/>
      <c r="AZ239" s="402"/>
      <c r="BA239" s="402"/>
      <c r="BB239" s="402"/>
      <c r="BC239" s="402"/>
      <c r="BD239" s="402"/>
      <c r="BE239" s="402"/>
      <c r="BF239" s="402"/>
      <c r="BG239" s="402"/>
      <c r="BH239" s="402"/>
      <c r="BI239" s="402"/>
      <c r="BJ239" s="402"/>
      <c r="BK239" s="402"/>
      <c r="BL239" s="402"/>
      <c r="BM239" s="402"/>
      <c r="BN239" s="402"/>
      <c r="BO239" s="402"/>
      <c r="BP239" s="402"/>
      <c r="BQ239" s="402"/>
      <c r="BR239" s="402"/>
      <c r="BS239" s="402"/>
      <c r="BT239" s="402"/>
      <c r="BU239" s="402"/>
      <c r="BV239" s="402"/>
      <c r="BW239" s="402"/>
      <c r="BX239" s="402"/>
      <c r="BY239" s="402"/>
      <c r="BZ239" s="402"/>
      <c r="CA239" s="402"/>
      <c r="CB239" s="402"/>
      <c r="CC239" s="402"/>
      <c r="CD239" s="402"/>
      <c r="CE239" s="402"/>
      <c r="CF239" s="402"/>
      <c r="CG239" s="402"/>
      <c r="CH239" s="402"/>
      <c r="CI239" s="402"/>
      <c r="CJ239" s="402"/>
      <c r="CK239" s="402"/>
      <c r="CL239" s="402"/>
      <c r="CM239" s="402"/>
      <c r="CN239" s="402"/>
      <c r="CO239" s="402"/>
      <c r="CP239" s="402"/>
      <c r="CQ239" s="402"/>
      <c r="CR239" s="402"/>
      <c r="CS239" s="402"/>
      <c r="CT239" s="402"/>
    </row>
    <row r="240" spans="1:98" ht="16.05" customHeight="1" x14ac:dyDescent="0.3">
      <c r="A240" s="402"/>
      <c r="B240" s="402"/>
      <c r="C240" s="402"/>
      <c r="D240" s="402"/>
      <c r="E240" s="402"/>
      <c r="F240" s="402"/>
      <c r="G240" s="402"/>
      <c r="H240" s="402"/>
      <c r="I240" s="402"/>
      <c r="J240" s="402"/>
      <c r="K240" s="402"/>
      <c r="L240" s="402"/>
      <c r="M240" s="402"/>
      <c r="N240" s="402"/>
      <c r="O240" s="402"/>
      <c r="P240" s="402"/>
      <c r="Q240" s="402"/>
      <c r="R240" s="402"/>
      <c r="S240" s="402"/>
      <c r="T240" s="402"/>
      <c r="U240" s="402"/>
      <c r="V240" s="402"/>
      <c r="W240" s="402"/>
      <c r="X240" s="402"/>
      <c r="Y240" s="402"/>
      <c r="Z240" s="402"/>
      <c r="AA240" s="402"/>
      <c r="AB240" s="402"/>
      <c r="AC240" s="402"/>
      <c r="AD240" s="402"/>
      <c r="AE240" s="402"/>
      <c r="AF240" s="402"/>
      <c r="AG240" s="402"/>
      <c r="AH240" s="402"/>
      <c r="AI240" s="402"/>
      <c r="AJ240" s="402"/>
      <c r="AK240" s="402"/>
      <c r="AL240" s="402"/>
      <c r="AM240" s="402"/>
      <c r="AN240" s="402"/>
      <c r="AO240" s="402"/>
      <c r="AP240" s="402"/>
      <c r="AQ240" s="402"/>
      <c r="AR240" s="402"/>
      <c r="AS240" s="402"/>
      <c r="AT240" s="402"/>
      <c r="AU240" s="402"/>
      <c r="AV240" s="402"/>
      <c r="AW240" s="402"/>
      <c r="AX240" s="402"/>
      <c r="AY240" s="402"/>
      <c r="AZ240" s="402"/>
      <c r="BA240" s="402"/>
      <c r="BB240" s="402"/>
      <c r="BC240" s="402"/>
      <c r="BD240" s="402"/>
      <c r="BE240" s="402"/>
      <c r="BF240" s="402"/>
      <c r="BG240" s="402"/>
      <c r="BH240" s="402"/>
      <c r="BI240" s="402"/>
      <c r="BJ240" s="402"/>
      <c r="BK240" s="402"/>
      <c r="BL240" s="402"/>
      <c r="BM240" s="402"/>
      <c r="BN240" s="402"/>
      <c r="BO240" s="402"/>
      <c r="BP240" s="402"/>
      <c r="BQ240" s="402"/>
      <c r="BR240" s="402"/>
      <c r="BS240" s="402"/>
      <c r="BT240" s="402"/>
      <c r="BU240" s="402"/>
      <c r="BV240" s="402"/>
      <c r="BW240" s="402"/>
      <c r="BX240" s="402"/>
      <c r="BY240" s="402"/>
      <c r="BZ240" s="402"/>
      <c r="CA240" s="402"/>
      <c r="CB240" s="402"/>
      <c r="CC240" s="402"/>
      <c r="CD240" s="402"/>
      <c r="CE240" s="402"/>
      <c r="CF240" s="402"/>
      <c r="CG240" s="402"/>
      <c r="CH240" s="402"/>
      <c r="CI240" s="402"/>
      <c r="CJ240" s="402"/>
      <c r="CK240" s="402"/>
      <c r="CL240" s="402"/>
      <c r="CM240" s="402"/>
      <c r="CN240" s="402"/>
      <c r="CO240" s="402"/>
      <c r="CP240" s="402"/>
      <c r="CQ240" s="402"/>
      <c r="CR240" s="402"/>
      <c r="CS240" s="402"/>
      <c r="CT240" s="402"/>
    </row>
    <row r="241" spans="1:98" ht="16.05" customHeight="1" x14ac:dyDescent="0.3">
      <c r="A241" s="402"/>
      <c r="B241" s="402"/>
      <c r="C241" s="402"/>
      <c r="D241" s="402"/>
      <c r="E241" s="402"/>
      <c r="F241" s="402"/>
      <c r="G241" s="402"/>
      <c r="H241" s="402"/>
      <c r="I241" s="402"/>
      <c r="J241" s="402"/>
      <c r="K241" s="402"/>
      <c r="L241" s="402"/>
      <c r="M241" s="402"/>
      <c r="N241" s="402"/>
      <c r="O241" s="402"/>
      <c r="P241" s="402"/>
      <c r="Q241" s="402"/>
      <c r="R241" s="402"/>
      <c r="S241" s="402"/>
      <c r="T241" s="402"/>
      <c r="U241" s="402"/>
      <c r="V241" s="402"/>
      <c r="W241" s="402"/>
      <c r="X241" s="402"/>
      <c r="Y241" s="402"/>
      <c r="Z241" s="402"/>
      <c r="AA241" s="402"/>
      <c r="AB241" s="402"/>
      <c r="AC241" s="402"/>
      <c r="AD241" s="402"/>
      <c r="AE241" s="402"/>
      <c r="AF241" s="402"/>
      <c r="AG241" s="402"/>
      <c r="AH241" s="402"/>
      <c r="AI241" s="402"/>
      <c r="AJ241" s="402"/>
      <c r="AK241" s="402"/>
      <c r="AL241" s="402"/>
      <c r="AM241" s="402"/>
      <c r="AN241" s="402"/>
      <c r="AO241" s="402"/>
      <c r="AP241" s="402"/>
      <c r="AQ241" s="402"/>
      <c r="AR241" s="402"/>
      <c r="AS241" s="402"/>
      <c r="AT241" s="402"/>
      <c r="AU241" s="402"/>
      <c r="AV241" s="402"/>
      <c r="AW241" s="402"/>
      <c r="AX241" s="402"/>
      <c r="AY241" s="402"/>
      <c r="AZ241" s="402"/>
      <c r="BA241" s="402"/>
      <c r="BB241" s="402"/>
      <c r="BC241" s="402"/>
      <c r="BD241" s="402"/>
      <c r="BE241" s="402"/>
      <c r="BF241" s="402"/>
      <c r="BG241" s="402"/>
      <c r="BH241" s="402"/>
      <c r="BI241" s="402"/>
      <c r="BJ241" s="402"/>
      <c r="BK241" s="402"/>
      <c r="BL241" s="402"/>
      <c r="BM241" s="402"/>
      <c r="BN241" s="402"/>
      <c r="BO241" s="402"/>
      <c r="BP241" s="402"/>
      <c r="BQ241" s="402"/>
      <c r="BR241" s="402"/>
      <c r="BS241" s="402"/>
      <c r="BT241" s="402"/>
      <c r="BU241" s="402"/>
      <c r="BV241" s="402"/>
      <c r="BW241" s="402"/>
      <c r="BX241" s="402"/>
      <c r="BY241" s="402"/>
      <c r="BZ241" s="402"/>
      <c r="CA241" s="402"/>
      <c r="CB241" s="402"/>
      <c r="CC241" s="402"/>
      <c r="CD241" s="402"/>
      <c r="CE241" s="402"/>
      <c r="CF241" s="402"/>
      <c r="CG241" s="402"/>
      <c r="CH241" s="402"/>
      <c r="CI241" s="402"/>
      <c r="CJ241" s="402"/>
      <c r="CK241" s="402"/>
      <c r="CL241" s="402"/>
      <c r="CM241" s="402"/>
      <c r="CN241" s="402"/>
      <c r="CO241" s="402"/>
      <c r="CP241" s="402"/>
      <c r="CQ241" s="402"/>
      <c r="CR241" s="402"/>
      <c r="CS241" s="402"/>
      <c r="CT241" s="402"/>
    </row>
    <row r="242" spans="1:98" ht="16.05" customHeight="1" x14ac:dyDescent="0.3">
      <c r="A242" s="402"/>
      <c r="B242" s="402"/>
      <c r="C242" s="402"/>
      <c r="D242" s="402"/>
      <c r="E242" s="402"/>
      <c r="F242" s="402"/>
      <c r="G242" s="402"/>
      <c r="H242" s="402"/>
      <c r="I242" s="402"/>
      <c r="J242" s="402"/>
      <c r="K242" s="402"/>
      <c r="L242" s="402"/>
      <c r="M242" s="402"/>
      <c r="N242" s="402"/>
      <c r="O242" s="402"/>
      <c r="P242" s="402"/>
      <c r="Q242" s="402"/>
      <c r="R242" s="402"/>
      <c r="S242" s="402"/>
      <c r="T242" s="402"/>
      <c r="U242" s="402"/>
      <c r="V242" s="402"/>
      <c r="W242" s="402"/>
      <c r="X242" s="402"/>
      <c r="Y242" s="402"/>
      <c r="Z242" s="402"/>
      <c r="AA242" s="402"/>
      <c r="AB242" s="402"/>
      <c r="AC242" s="402"/>
      <c r="AD242" s="402"/>
      <c r="AE242" s="402"/>
      <c r="AF242" s="402"/>
      <c r="AG242" s="402"/>
      <c r="AH242" s="402"/>
      <c r="AI242" s="402"/>
      <c r="AJ242" s="402"/>
      <c r="AK242" s="402"/>
      <c r="AL242" s="402"/>
      <c r="AM242" s="402"/>
      <c r="AN242" s="402"/>
      <c r="AO242" s="402"/>
      <c r="AP242" s="402"/>
      <c r="AQ242" s="402"/>
      <c r="AR242" s="402"/>
      <c r="AS242" s="402"/>
      <c r="AT242" s="402"/>
      <c r="AU242" s="402"/>
      <c r="AV242" s="402"/>
      <c r="AW242" s="402"/>
      <c r="AX242" s="402"/>
      <c r="AY242" s="402"/>
      <c r="AZ242" s="402"/>
      <c r="BA242" s="402"/>
      <c r="BB242" s="402"/>
      <c r="BC242" s="402"/>
      <c r="BD242" s="402"/>
      <c r="BE242" s="402"/>
      <c r="BF242" s="402"/>
      <c r="BG242" s="402"/>
      <c r="BH242" s="402"/>
      <c r="BI242" s="402"/>
      <c r="BJ242" s="402"/>
      <c r="BK242" s="402"/>
      <c r="BL242" s="402"/>
      <c r="BM242" s="402"/>
      <c r="BN242" s="402"/>
      <c r="BO242" s="402"/>
      <c r="BP242" s="402"/>
      <c r="BQ242" s="402"/>
      <c r="BR242" s="402"/>
      <c r="BS242" s="402"/>
      <c r="BT242" s="402"/>
      <c r="BU242" s="402"/>
      <c r="BV242" s="402"/>
      <c r="BW242" s="402"/>
      <c r="BX242" s="402"/>
      <c r="BY242" s="402"/>
      <c r="BZ242" s="402"/>
      <c r="CA242" s="402"/>
      <c r="CB242" s="402"/>
      <c r="CC242" s="402"/>
      <c r="CD242" s="402"/>
      <c r="CE242" s="402"/>
      <c r="CF242" s="402"/>
      <c r="CG242" s="402"/>
      <c r="CH242" s="402"/>
      <c r="CI242" s="402"/>
      <c r="CJ242" s="402"/>
      <c r="CK242" s="402"/>
      <c r="CL242" s="402"/>
      <c r="CM242" s="402"/>
      <c r="CN242" s="402"/>
      <c r="CO242" s="402"/>
      <c r="CP242" s="402"/>
      <c r="CQ242" s="402"/>
      <c r="CR242" s="402"/>
      <c r="CS242" s="402"/>
      <c r="CT242" s="402"/>
    </row>
    <row r="243" spans="1:98" ht="16.05" customHeight="1" x14ac:dyDescent="0.3">
      <c r="A243" s="402"/>
      <c r="B243" s="402"/>
      <c r="C243" s="402"/>
      <c r="D243" s="402"/>
      <c r="E243" s="402"/>
      <c r="F243" s="402"/>
      <c r="G243" s="402"/>
      <c r="H243" s="402"/>
      <c r="I243" s="402"/>
      <c r="J243" s="402"/>
      <c r="K243" s="402"/>
      <c r="L243" s="402"/>
      <c r="M243" s="402"/>
      <c r="N243" s="402"/>
      <c r="O243" s="402"/>
      <c r="P243" s="402"/>
      <c r="Q243" s="402"/>
      <c r="R243" s="402"/>
      <c r="S243" s="402"/>
      <c r="T243" s="402"/>
      <c r="U243" s="402"/>
      <c r="V243" s="402"/>
      <c r="W243" s="402"/>
      <c r="X243" s="402"/>
      <c r="Y243" s="402"/>
      <c r="Z243" s="402"/>
      <c r="AA243" s="402"/>
      <c r="AB243" s="402"/>
      <c r="AC243" s="402"/>
      <c r="AD243" s="402"/>
      <c r="AE243" s="402"/>
      <c r="AF243" s="402"/>
      <c r="AG243" s="402"/>
      <c r="AH243" s="402"/>
      <c r="AI243" s="402"/>
      <c r="AJ243" s="402"/>
      <c r="AK243" s="402"/>
      <c r="AL243" s="402"/>
      <c r="AM243" s="402"/>
      <c r="AN243" s="402"/>
      <c r="AO243" s="402"/>
      <c r="AP243" s="402"/>
      <c r="AQ243" s="402"/>
      <c r="AR243" s="402"/>
      <c r="AS243" s="402"/>
      <c r="AT243" s="402"/>
      <c r="AU243" s="402"/>
      <c r="AV243" s="402"/>
      <c r="AW243" s="402"/>
      <c r="AX243" s="402"/>
      <c r="AY243" s="402"/>
      <c r="AZ243" s="402"/>
      <c r="BA243" s="402"/>
      <c r="BB243" s="402"/>
      <c r="BC243" s="402"/>
      <c r="BD243" s="402"/>
      <c r="BE243" s="402"/>
      <c r="BF243" s="402"/>
      <c r="BG243" s="402"/>
      <c r="BH243" s="402"/>
      <c r="BI243" s="402"/>
      <c r="BJ243" s="402"/>
      <c r="BK243" s="402"/>
      <c r="BL243" s="402"/>
      <c r="BM243" s="402"/>
      <c r="BN243" s="402"/>
      <c r="BO243" s="402"/>
      <c r="BP243" s="402"/>
      <c r="BQ243" s="402"/>
      <c r="BR243" s="402"/>
      <c r="BS243" s="402"/>
      <c r="BT243" s="402"/>
      <c r="BU243" s="402"/>
      <c r="BV243" s="402"/>
      <c r="BW243" s="402"/>
      <c r="BX243" s="402"/>
      <c r="BY243" s="402"/>
      <c r="BZ243" s="402"/>
      <c r="CA243" s="402"/>
      <c r="CB243" s="402"/>
      <c r="CC243" s="402"/>
      <c r="CD243" s="402"/>
      <c r="CE243" s="402"/>
      <c r="CF243" s="402"/>
      <c r="CG243" s="402"/>
      <c r="CH243" s="402"/>
      <c r="CI243" s="402"/>
      <c r="CJ243" s="402"/>
      <c r="CK243" s="402"/>
      <c r="CL243" s="402"/>
      <c r="CM243" s="402"/>
      <c r="CN243" s="402"/>
      <c r="CO243" s="402"/>
      <c r="CP243" s="402"/>
      <c r="CQ243" s="402"/>
      <c r="CR243" s="402"/>
      <c r="CS243" s="402"/>
      <c r="CT243" s="402"/>
    </row>
    <row r="244" spans="1:98" ht="16.05" customHeight="1" x14ac:dyDescent="0.3">
      <c r="A244" s="402"/>
      <c r="B244" s="402"/>
      <c r="C244" s="402"/>
      <c r="D244" s="402"/>
      <c r="E244" s="402"/>
      <c r="F244" s="402"/>
      <c r="G244" s="402"/>
      <c r="H244" s="402"/>
      <c r="I244" s="402"/>
      <c r="J244" s="402"/>
      <c r="K244" s="402"/>
      <c r="L244" s="402"/>
      <c r="M244" s="402"/>
      <c r="N244" s="402"/>
      <c r="O244" s="402"/>
      <c r="P244" s="402"/>
      <c r="Q244" s="402"/>
      <c r="R244" s="402"/>
      <c r="S244" s="402"/>
      <c r="T244" s="402"/>
      <c r="U244" s="402"/>
      <c r="V244" s="402"/>
      <c r="W244" s="402"/>
      <c r="X244" s="402"/>
      <c r="Y244" s="402"/>
      <c r="Z244" s="402"/>
      <c r="AA244" s="402"/>
      <c r="AB244" s="402"/>
      <c r="AC244" s="402"/>
      <c r="AD244" s="402"/>
      <c r="AE244" s="402"/>
      <c r="AF244" s="402"/>
      <c r="AG244" s="402"/>
      <c r="AH244" s="402"/>
      <c r="AI244" s="402"/>
      <c r="AJ244" s="402"/>
      <c r="AK244" s="402"/>
      <c r="AL244" s="402"/>
      <c r="AM244" s="402"/>
      <c r="AN244" s="402"/>
      <c r="AO244" s="402"/>
      <c r="AP244" s="402"/>
      <c r="AQ244" s="402"/>
      <c r="AR244" s="402"/>
      <c r="AS244" s="402"/>
      <c r="AT244" s="402"/>
      <c r="AU244" s="402"/>
      <c r="AV244" s="402"/>
      <c r="AW244" s="402"/>
      <c r="AX244" s="402"/>
      <c r="AY244" s="402"/>
      <c r="AZ244" s="402"/>
      <c r="BA244" s="402"/>
      <c r="BB244" s="402"/>
      <c r="BC244" s="402"/>
      <c r="BD244" s="402"/>
      <c r="BE244" s="402"/>
      <c r="BF244" s="402"/>
      <c r="BG244" s="402"/>
      <c r="BH244" s="402"/>
      <c r="BI244" s="402"/>
      <c r="BJ244" s="402"/>
      <c r="BK244" s="402"/>
      <c r="BL244" s="402"/>
      <c r="BM244" s="402"/>
      <c r="BN244" s="402"/>
      <c r="BO244" s="402"/>
      <c r="BP244" s="402"/>
      <c r="BQ244" s="402"/>
      <c r="BR244" s="402"/>
      <c r="BS244" s="402"/>
      <c r="BT244" s="402"/>
      <c r="BU244" s="402"/>
      <c r="BV244" s="402"/>
      <c r="BW244" s="402"/>
      <c r="BX244" s="402"/>
      <c r="BY244" s="402"/>
      <c r="BZ244" s="402"/>
      <c r="CA244" s="402"/>
      <c r="CB244" s="402"/>
      <c r="CC244" s="402"/>
      <c r="CD244" s="402"/>
      <c r="CE244" s="402"/>
      <c r="CF244" s="402"/>
      <c r="CG244" s="402"/>
      <c r="CH244" s="402"/>
      <c r="CI244" s="402"/>
      <c r="CJ244" s="402"/>
      <c r="CK244" s="402"/>
      <c r="CL244" s="402"/>
      <c r="CM244" s="402"/>
      <c r="CN244" s="402"/>
      <c r="CO244" s="402"/>
      <c r="CP244" s="402"/>
      <c r="CQ244" s="402"/>
      <c r="CR244" s="402"/>
      <c r="CS244" s="402"/>
      <c r="CT244" s="402"/>
    </row>
    <row r="245" spans="1:98" ht="16.05" customHeight="1" x14ac:dyDescent="0.3">
      <c r="A245" s="402"/>
      <c r="B245" s="402"/>
      <c r="C245" s="402"/>
      <c r="D245" s="402"/>
      <c r="E245" s="402"/>
      <c r="F245" s="402"/>
      <c r="G245" s="402"/>
      <c r="H245" s="402"/>
      <c r="I245" s="402"/>
      <c r="J245" s="402"/>
      <c r="K245" s="402"/>
      <c r="L245" s="402"/>
      <c r="M245" s="402"/>
      <c r="N245" s="402"/>
      <c r="O245" s="402"/>
      <c r="P245" s="402"/>
      <c r="Q245" s="402"/>
      <c r="R245" s="402"/>
      <c r="S245" s="402"/>
      <c r="T245" s="402"/>
      <c r="U245" s="402"/>
      <c r="V245" s="402"/>
      <c r="W245" s="402"/>
      <c r="X245" s="402"/>
      <c r="Y245" s="402"/>
      <c r="Z245" s="402"/>
      <c r="AA245" s="402"/>
      <c r="AB245" s="402"/>
      <c r="AC245" s="402"/>
      <c r="AD245" s="402"/>
      <c r="AE245" s="402"/>
      <c r="AF245" s="402"/>
      <c r="AG245" s="402"/>
      <c r="AH245" s="402"/>
      <c r="AI245" s="402"/>
      <c r="AJ245" s="402"/>
      <c r="AK245" s="402"/>
      <c r="AL245" s="402"/>
      <c r="AM245" s="402"/>
      <c r="AN245" s="402"/>
      <c r="AO245" s="402"/>
      <c r="AP245" s="402"/>
      <c r="AQ245" s="402"/>
      <c r="AR245" s="402"/>
      <c r="AS245" s="402"/>
      <c r="AT245" s="402"/>
      <c r="AU245" s="402"/>
      <c r="AV245" s="402"/>
      <c r="AW245" s="402"/>
      <c r="AX245" s="402"/>
      <c r="AY245" s="402"/>
      <c r="AZ245" s="402"/>
      <c r="BA245" s="402"/>
      <c r="BB245" s="402"/>
      <c r="BC245" s="402"/>
      <c r="BD245" s="402"/>
      <c r="BE245" s="402"/>
      <c r="BF245" s="402"/>
      <c r="BG245" s="402"/>
      <c r="BH245" s="402"/>
      <c r="BI245" s="402"/>
      <c r="BJ245" s="402"/>
      <c r="BK245" s="402"/>
      <c r="BL245" s="402"/>
      <c r="BM245" s="402"/>
      <c r="BN245" s="402"/>
      <c r="BO245" s="402"/>
      <c r="BP245" s="402"/>
      <c r="BQ245" s="402"/>
      <c r="BR245" s="402"/>
      <c r="BS245" s="402"/>
      <c r="BT245" s="402"/>
      <c r="BU245" s="402"/>
      <c r="BV245" s="402"/>
      <c r="BW245" s="402"/>
      <c r="BX245" s="402"/>
      <c r="BY245" s="402"/>
      <c r="BZ245" s="402"/>
      <c r="CA245" s="402"/>
      <c r="CB245" s="402"/>
      <c r="CC245" s="402"/>
      <c r="CD245" s="402"/>
      <c r="CE245" s="402"/>
      <c r="CF245" s="402"/>
      <c r="CG245" s="402"/>
      <c r="CH245" s="402"/>
      <c r="CI245" s="402"/>
      <c r="CJ245" s="402"/>
      <c r="CK245" s="402"/>
      <c r="CL245" s="402"/>
      <c r="CM245" s="402"/>
      <c r="CN245" s="402"/>
      <c r="CO245" s="402"/>
      <c r="CP245" s="402"/>
      <c r="CQ245" s="402"/>
      <c r="CR245" s="402"/>
      <c r="CS245" s="402"/>
      <c r="CT245" s="402"/>
    </row>
    <row r="246" spans="1:98" ht="16.05" customHeight="1" x14ac:dyDescent="0.3">
      <c r="A246" s="402"/>
      <c r="B246" s="402"/>
      <c r="C246" s="402"/>
      <c r="D246" s="402"/>
      <c r="E246" s="402"/>
      <c r="F246" s="402"/>
      <c r="G246" s="402"/>
      <c r="H246" s="402"/>
      <c r="I246" s="402"/>
      <c r="J246" s="402"/>
      <c r="K246" s="402"/>
      <c r="L246" s="402"/>
      <c r="M246" s="402"/>
      <c r="N246" s="402"/>
      <c r="O246" s="402"/>
      <c r="P246" s="402"/>
      <c r="Q246" s="402"/>
      <c r="R246" s="402"/>
      <c r="S246" s="402"/>
      <c r="T246" s="402"/>
      <c r="U246" s="402"/>
      <c r="V246" s="402"/>
      <c r="W246" s="402"/>
      <c r="X246" s="402"/>
      <c r="Y246" s="402"/>
      <c r="Z246" s="402"/>
      <c r="AA246" s="402"/>
      <c r="AB246" s="402"/>
      <c r="AC246" s="402"/>
      <c r="AD246" s="402"/>
      <c r="AE246" s="402"/>
      <c r="AF246" s="402"/>
      <c r="AG246" s="402"/>
      <c r="AH246" s="402"/>
      <c r="AI246" s="402"/>
      <c r="AJ246" s="402"/>
      <c r="AK246" s="402"/>
      <c r="AL246" s="402"/>
      <c r="AM246" s="402"/>
      <c r="AN246" s="402"/>
      <c r="AO246" s="402"/>
      <c r="AP246" s="402"/>
      <c r="AQ246" s="402"/>
      <c r="AR246" s="402"/>
      <c r="AS246" s="402"/>
      <c r="AT246" s="402"/>
      <c r="AU246" s="402"/>
      <c r="AV246" s="402"/>
      <c r="AW246" s="402"/>
      <c r="AX246" s="402"/>
      <c r="AY246" s="402"/>
      <c r="AZ246" s="402"/>
      <c r="BA246" s="402"/>
      <c r="BB246" s="402"/>
      <c r="BC246" s="402"/>
      <c r="BD246" s="402"/>
      <c r="BE246" s="402"/>
      <c r="BF246" s="402"/>
      <c r="BG246" s="402"/>
      <c r="BH246" s="402"/>
      <c r="BI246" s="402"/>
      <c r="BJ246" s="402"/>
      <c r="BK246" s="402"/>
      <c r="BL246" s="402"/>
      <c r="BM246" s="402"/>
      <c r="BN246" s="402"/>
      <c r="BO246" s="402"/>
      <c r="BP246" s="402"/>
      <c r="BQ246" s="402"/>
      <c r="BR246" s="402"/>
      <c r="BS246" s="402"/>
      <c r="BT246" s="402"/>
      <c r="BU246" s="402"/>
      <c r="BV246" s="402"/>
      <c r="BW246" s="402"/>
      <c r="BX246" s="402"/>
      <c r="BY246" s="402"/>
      <c r="BZ246" s="402"/>
      <c r="CA246" s="402"/>
      <c r="CB246" s="402"/>
      <c r="CC246" s="402"/>
      <c r="CD246" s="402"/>
      <c r="CE246" s="402"/>
      <c r="CF246" s="402"/>
      <c r="CG246" s="402"/>
      <c r="CH246" s="402"/>
      <c r="CI246" s="402"/>
      <c r="CJ246" s="402"/>
      <c r="CK246" s="402"/>
      <c r="CL246" s="402"/>
      <c r="CM246" s="402"/>
      <c r="CN246" s="402"/>
      <c r="CO246" s="402"/>
      <c r="CP246" s="402"/>
      <c r="CQ246" s="402"/>
      <c r="CR246" s="402"/>
      <c r="CS246" s="402"/>
      <c r="CT246" s="402"/>
    </row>
    <row r="247" spans="1:98" ht="16.05" customHeight="1" x14ac:dyDescent="0.3">
      <c r="A247" s="402"/>
      <c r="B247" s="402"/>
      <c r="C247" s="402"/>
      <c r="D247" s="402"/>
      <c r="E247" s="402"/>
      <c r="F247" s="402"/>
      <c r="G247" s="402"/>
      <c r="H247" s="402"/>
      <c r="I247" s="402"/>
      <c r="J247" s="402"/>
      <c r="K247" s="402"/>
      <c r="L247" s="402"/>
      <c r="M247" s="402"/>
      <c r="N247" s="402"/>
      <c r="O247" s="402"/>
      <c r="P247" s="402"/>
      <c r="Q247" s="402"/>
      <c r="R247" s="402"/>
      <c r="S247" s="402"/>
      <c r="T247" s="402"/>
      <c r="U247" s="402"/>
      <c r="V247" s="402"/>
      <c r="W247" s="402"/>
      <c r="X247" s="402"/>
      <c r="Y247" s="402"/>
      <c r="Z247" s="402"/>
      <c r="AA247" s="402"/>
      <c r="AB247" s="402"/>
      <c r="AC247" s="402"/>
      <c r="AD247" s="402"/>
      <c r="AE247" s="402"/>
      <c r="AF247" s="402"/>
      <c r="AG247" s="402"/>
      <c r="AH247" s="402"/>
      <c r="AI247" s="402"/>
      <c r="AJ247" s="402"/>
      <c r="AK247" s="402"/>
      <c r="AL247" s="402"/>
      <c r="AM247" s="402"/>
      <c r="AN247" s="402"/>
      <c r="AO247" s="402"/>
      <c r="AP247" s="402"/>
      <c r="AQ247" s="402"/>
      <c r="AR247" s="402"/>
      <c r="AS247" s="402"/>
      <c r="AT247" s="402"/>
      <c r="AU247" s="402"/>
      <c r="AV247" s="402"/>
      <c r="AW247" s="402"/>
      <c r="AX247" s="402"/>
      <c r="AY247" s="402"/>
      <c r="AZ247" s="402"/>
      <c r="BA247" s="402"/>
      <c r="BB247" s="402"/>
      <c r="BC247" s="402"/>
      <c r="BD247" s="402"/>
      <c r="BE247" s="402"/>
      <c r="BF247" s="402"/>
      <c r="BG247" s="402"/>
      <c r="BH247" s="402"/>
      <c r="BI247" s="402"/>
      <c r="BJ247" s="402"/>
      <c r="BK247" s="402"/>
      <c r="BL247" s="402"/>
      <c r="BM247" s="402"/>
      <c r="BN247" s="402"/>
      <c r="BO247" s="402"/>
      <c r="BP247" s="402"/>
      <c r="BQ247" s="402"/>
      <c r="BR247" s="402"/>
      <c r="BS247" s="402"/>
      <c r="BT247" s="402"/>
      <c r="BU247" s="402"/>
      <c r="BV247" s="402"/>
      <c r="BW247" s="402"/>
      <c r="BX247" s="402"/>
      <c r="BY247" s="402"/>
      <c r="BZ247" s="402"/>
      <c r="CA247" s="402"/>
      <c r="CB247" s="402"/>
      <c r="CC247" s="402"/>
      <c r="CD247" s="402"/>
      <c r="CE247" s="402"/>
      <c r="CF247" s="402"/>
      <c r="CG247" s="402"/>
      <c r="CH247" s="402"/>
      <c r="CI247" s="402"/>
      <c r="CJ247" s="402"/>
      <c r="CK247" s="402"/>
      <c r="CL247" s="402"/>
      <c r="CM247" s="402"/>
      <c r="CN247" s="402"/>
      <c r="CO247" s="402"/>
      <c r="CP247" s="402"/>
      <c r="CQ247" s="402"/>
      <c r="CR247" s="402"/>
      <c r="CS247" s="402"/>
      <c r="CT247" s="402"/>
    </row>
    <row r="248" spans="1:98" ht="16.05" customHeight="1" x14ac:dyDescent="0.3">
      <c r="A248" s="402"/>
      <c r="B248" s="402"/>
      <c r="C248" s="402"/>
      <c r="D248" s="402"/>
      <c r="E248" s="402"/>
      <c r="F248" s="402"/>
      <c r="G248" s="402"/>
      <c r="H248" s="402"/>
      <c r="I248" s="402"/>
      <c r="J248" s="402"/>
      <c r="K248" s="402"/>
      <c r="L248" s="402"/>
      <c r="M248" s="402"/>
      <c r="N248" s="402"/>
      <c r="O248" s="402"/>
      <c r="P248" s="402"/>
      <c r="Q248" s="402"/>
      <c r="R248" s="402"/>
      <c r="S248" s="402"/>
      <c r="T248" s="402"/>
      <c r="U248" s="402"/>
      <c r="V248" s="402"/>
      <c r="W248" s="402"/>
      <c r="X248" s="402"/>
      <c r="Y248" s="402"/>
      <c r="Z248" s="402"/>
      <c r="AA248" s="402"/>
      <c r="AB248" s="402"/>
      <c r="AC248" s="402"/>
      <c r="AD248" s="402"/>
      <c r="AE248" s="402"/>
      <c r="AF248" s="402"/>
      <c r="AG248" s="402"/>
      <c r="AH248" s="402"/>
      <c r="AI248" s="402"/>
      <c r="AJ248" s="402"/>
      <c r="AK248" s="402"/>
      <c r="AL248" s="402"/>
      <c r="AM248" s="402"/>
      <c r="AN248" s="402"/>
      <c r="AO248" s="402"/>
      <c r="AP248" s="402"/>
      <c r="AQ248" s="402"/>
      <c r="AR248" s="402"/>
      <c r="AS248" s="402"/>
      <c r="AT248" s="402"/>
      <c r="AU248" s="402"/>
      <c r="AV248" s="402"/>
      <c r="AW248" s="402"/>
      <c r="AX248" s="402"/>
      <c r="AY248" s="402"/>
      <c r="AZ248" s="402"/>
      <c r="BA248" s="402"/>
      <c r="BB248" s="402"/>
      <c r="BC248" s="402"/>
      <c r="BD248" s="402"/>
      <c r="BE248" s="402"/>
      <c r="BF248" s="402"/>
      <c r="BG248" s="402"/>
      <c r="BH248" s="402"/>
      <c r="BI248" s="402"/>
      <c r="BJ248" s="402"/>
      <c r="BK248" s="402"/>
      <c r="BL248" s="402"/>
      <c r="BM248" s="402"/>
      <c r="BN248" s="402"/>
      <c r="BO248" s="402"/>
      <c r="BP248" s="402"/>
      <c r="BQ248" s="402"/>
      <c r="BR248" s="402"/>
      <c r="BS248" s="402"/>
      <c r="BT248" s="402"/>
      <c r="BU248" s="402"/>
      <c r="BV248" s="402"/>
      <c r="BW248" s="402"/>
      <c r="BX248" s="402"/>
      <c r="BY248" s="402"/>
      <c r="BZ248" s="402"/>
      <c r="CA248" s="402"/>
      <c r="CB248" s="402"/>
      <c r="CC248" s="402"/>
      <c r="CD248" s="402"/>
      <c r="CE248" s="402"/>
      <c r="CF248" s="402"/>
      <c r="CG248" s="402"/>
      <c r="CH248" s="402"/>
      <c r="CI248" s="402"/>
      <c r="CJ248" s="402"/>
      <c r="CK248" s="402"/>
      <c r="CL248" s="402"/>
      <c r="CM248" s="402"/>
      <c r="CN248" s="402"/>
      <c r="CO248" s="402"/>
      <c r="CP248" s="402"/>
      <c r="CQ248" s="402"/>
      <c r="CR248" s="402"/>
      <c r="CS248" s="402"/>
      <c r="CT248" s="402"/>
    </row>
    <row r="249" spans="1:98" ht="16.05" customHeight="1" x14ac:dyDescent="0.3">
      <c r="A249" s="402"/>
      <c r="B249" s="402"/>
      <c r="C249" s="402"/>
      <c r="D249" s="402"/>
      <c r="E249" s="402"/>
      <c r="F249" s="402"/>
      <c r="G249" s="402"/>
      <c r="H249" s="402"/>
      <c r="I249" s="402"/>
      <c r="J249" s="402"/>
      <c r="K249" s="402"/>
      <c r="L249" s="402"/>
      <c r="M249" s="402"/>
      <c r="N249" s="402"/>
      <c r="O249" s="402"/>
      <c r="P249" s="402"/>
      <c r="Q249" s="402"/>
      <c r="R249" s="402"/>
      <c r="S249" s="402"/>
      <c r="T249" s="402"/>
      <c r="U249" s="402"/>
      <c r="V249" s="402"/>
      <c r="W249" s="402"/>
      <c r="X249" s="402"/>
      <c r="Y249" s="402"/>
      <c r="Z249" s="402"/>
      <c r="AA249" s="402"/>
      <c r="AB249" s="402"/>
      <c r="AC249" s="402"/>
      <c r="AD249" s="402"/>
      <c r="AE249" s="402"/>
      <c r="AF249" s="402"/>
      <c r="AG249" s="402"/>
      <c r="AH249" s="402"/>
      <c r="AI249" s="402"/>
      <c r="AJ249" s="402"/>
      <c r="AK249" s="402"/>
      <c r="AL249" s="402"/>
      <c r="AM249" s="402"/>
      <c r="AN249" s="402"/>
      <c r="AO249" s="402"/>
      <c r="AP249" s="402"/>
      <c r="AQ249" s="402"/>
      <c r="AR249" s="402"/>
      <c r="AS249" s="402"/>
      <c r="AT249" s="402"/>
      <c r="AU249" s="402"/>
      <c r="AV249" s="402"/>
      <c r="AW249" s="402"/>
      <c r="AX249" s="402"/>
      <c r="AY249" s="402"/>
      <c r="AZ249" s="402"/>
      <c r="BA249" s="402"/>
      <c r="BB249" s="402"/>
      <c r="BC249" s="402"/>
      <c r="BD249" s="402"/>
      <c r="BE249" s="402"/>
      <c r="BF249" s="402"/>
      <c r="BG249" s="402"/>
      <c r="BH249" s="402"/>
      <c r="BI249" s="402"/>
      <c r="BJ249" s="402"/>
      <c r="BK249" s="402"/>
      <c r="BL249" s="402"/>
      <c r="BM249" s="402"/>
      <c r="BN249" s="402"/>
      <c r="BO249" s="402"/>
      <c r="BP249" s="402"/>
      <c r="BQ249" s="402"/>
      <c r="BR249" s="402"/>
      <c r="BS249" s="402"/>
      <c r="BT249" s="402"/>
      <c r="BU249" s="402"/>
      <c r="BV249" s="402"/>
      <c r="BW249" s="402"/>
      <c r="BX249" s="402"/>
      <c r="BY249" s="402"/>
      <c r="BZ249" s="402"/>
      <c r="CA249" s="402"/>
      <c r="CB249" s="402"/>
      <c r="CC249" s="402"/>
      <c r="CD249" s="402"/>
      <c r="CE249" s="402"/>
      <c r="CF249" s="402"/>
      <c r="CG249" s="402"/>
      <c r="CH249" s="402"/>
      <c r="CI249" s="402"/>
      <c r="CJ249" s="402"/>
      <c r="CK249" s="402"/>
      <c r="CL249" s="402"/>
      <c r="CM249" s="402"/>
      <c r="CN249" s="402"/>
      <c r="CO249" s="402"/>
      <c r="CP249" s="402"/>
      <c r="CQ249" s="402"/>
      <c r="CR249" s="402"/>
      <c r="CS249" s="402"/>
      <c r="CT249" s="402"/>
    </row>
    <row r="250" spans="1:98" ht="16.05" customHeight="1" x14ac:dyDescent="0.3">
      <c r="A250" s="402"/>
      <c r="B250" s="402"/>
      <c r="C250" s="402"/>
      <c r="D250" s="402"/>
      <c r="E250" s="402"/>
      <c r="F250" s="402"/>
      <c r="G250" s="402"/>
      <c r="H250" s="402"/>
      <c r="I250" s="402"/>
      <c r="J250" s="402"/>
      <c r="K250" s="402"/>
      <c r="L250" s="402"/>
      <c r="M250" s="402"/>
      <c r="N250" s="402"/>
      <c r="O250" s="402"/>
      <c r="P250" s="402"/>
      <c r="Q250" s="402"/>
      <c r="R250" s="402"/>
      <c r="S250" s="402"/>
      <c r="T250" s="402"/>
      <c r="U250" s="402"/>
      <c r="V250" s="402"/>
      <c r="W250" s="402"/>
      <c r="X250" s="402"/>
      <c r="Y250" s="402"/>
      <c r="Z250" s="402"/>
      <c r="AA250" s="402"/>
      <c r="AB250" s="402"/>
      <c r="AC250" s="402"/>
      <c r="AD250" s="402"/>
      <c r="AE250" s="402"/>
      <c r="AF250" s="402"/>
      <c r="AG250" s="402"/>
      <c r="AH250" s="402"/>
      <c r="AI250" s="402"/>
      <c r="AJ250" s="402"/>
      <c r="AK250" s="402"/>
      <c r="AL250" s="402"/>
      <c r="AM250" s="402"/>
      <c r="AN250" s="402"/>
      <c r="AO250" s="402"/>
      <c r="AP250" s="402"/>
      <c r="AQ250" s="402"/>
      <c r="AR250" s="402"/>
      <c r="AS250" s="402"/>
      <c r="AT250" s="402"/>
      <c r="AU250" s="402"/>
      <c r="AV250" s="402"/>
      <c r="AW250" s="402"/>
      <c r="AX250" s="402"/>
      <c r="AY250" s="402"/>
      <c r="AZ250" s="402"/>
      <c r="BA250" s="402"/>
      <c r="BB250" s="402"/>
      <c r="BC250" s="402"/>
      <c r="BD250" s="402"/>
      <c r="BE250" s="402"/>
      <c r="BF250" s="402"/>
      <c r="BG250" s="402"/>
      <c r="BH250" s="402"/>
      <c r="BI250" s="402"/>
      <c r="BJ250" s="402"/>
      <c r="BK250" s="402"/>
      <c r="BL250" s="402"/>
      <c r="BM250" s="402"/>
      <c r="BN250" s="402"/>
      <c r="BO250" s="402"/>
      <c r="BP250" s="402"/>
      <c r="BQ250" s="402"/>
      <c r="BR250" s="402"/>
      <c r="BS250" s="402"/>
      <c r="BT250" s="402"/>
      <c r="BU250" s="402"/>
      <c r="BV250" s="402"/>
      <c r="BW250" s="402"/>
      <c r="BX250" s="402"/>
      <c r="BY250" s="402"/>
      <c r="BZ250" s="402"/>
      <c r="CA250" s="402"/>
      <c r="CB250" s="402"/>
      <c r="CC250" s="402"/>
      <c r="CD250" s="402"/>
      <c r="CE250" s="402"/>
      <c r="CF250" s="402"/>
      <c r="CG250" s="402"/>
      <c r="CH250" s="402"/>
      <c r="CI250" s="402"/>
      <c r="CJ250" s="402"/>
      <c r="CK250" s="402"/>
      <c r="CL250" s="402"/>
      <c r="CM250" s="402"/>
      <c r="CN250" s="402"/>
      <c r="CO250" s="402"/>
      <c r="CP250" s="402"/>
      <c r="CQ250" s="402"/>
      <c r="CR250" s="402"/>
      <c r="CS250" s="402"/>
      <c r="CT250" s="402"/>
    </row>
    <row r="251" spans="1:98" ht="16.05" customHeight="1" x14ac:dyDescent="0.3">
      <c r="A251" s="402"/>
      <c r="B251" s="402"/>
      <c r="C251" s="402"/>
      <c r="D251" s="402"/>
      <c r="E251" s="402"/>
      <c r="F251" s="402"/>
      <c r="G251" s="402"/>
      <c r="H251" s="402"/>
      <c r="I251" s="402"/>
      <c r="J251" s="402"/>
      <c r="K251" s="402"/>
      <c r="L251" s="402"/>
      <c r="M251" s="402"/>
      <c r="N251" s="402"/>
      <c r="O251" s="402"/>
      <c r="P251" s="402"/>
      <c r="Q251" s="402"/>
      <c r="R251" s="402"/>
      <c r="S251" s="402"/>
      <c r="T251" s="402"/>
      <c r="U251" s="402"/>
      <c r="V251" s="402"/>
      <c r="W251" s="402"/>
      <c r="X251" s="402"/>
      <c r="Y251" s="402"/>
      <c r="Z251" s="402"/>
      <c r="AA251" s="402"/>
      <c r="AB251" s="402"/>
      <c r="AC251" s="402"/>
      <c r="AD251" s="402"/>
      <c r="AE251" s="402"/>
      <c r="AF251" s="402"/>
      <c r="AG251" s="402"/>
      <c r="AH251" s="402"/>
      <c r="AI251" s="402"/>
      <c r="AJ251" s="402"/>
      <c r="AK251" s="402"/>
      <c r="AL251" s="402"/>
      <c r="AM251" s="402"/>
      <c r="AN251" s="402"/>
      <c r="AO251" s="402"/>
      <c r="AP251" s="402"/>
      <c r="AQ251" s="402"/>
      <c r="AR251" s="402"/>
      <c r="AS251" s="402"/>
      <c r="AT251" s="402"/>
      <c r="AU251" s="402"/>
      <c r="AV251" s="402"/>
      <c r="AW251" s="402"/>
      <c r="AX251" s="402"/>
      <c r="AY251" s="402"/>
      <c r="AZ251" s="402"/>
      <c r="BA251" s="402"/>
      <c r="BB251" s="402"/>
      <c r="BC251" s="402"/>
      <c r="BD251" s="402"/>
      <c r="BE251" s="402"/>
      <c r="BF251" s="402"/>
      <c r="BG251" s="402"/>
      <c r="BH251" s="402"/>
      <c r="BI251" s="402"/>
      <c r="BJ251" s="402"/>
      <c r="BK251" s="402"/>
      <c r="BL251" s="402"/>
      <c r="BM251" s="402"/>
      <c r="BN251" s="402"/>
      <c r="BO251" s="402"/>
      <c r="BP251" s="402"/>
      <c r="BQ251" s="402"/>
      <c r="BR251" s="402"/>
      <c r="BS251" s="402"/>
      <c r="BT251" s="402"/>
      <c r="BU251" s="402"/>
      <c r="BV251" s="402"/>
      <c r="BW251" s="402"/>
      <c r="BX251" s="402"/>
      <c r="BY251" s="402"/>
      <c r="BZ251" s="402"/>
      <c r="CA251" s="402"/>
      <c r="CB251" s="402"/>
      <c r="CC251" s="402"/>
      <c r="CD251" s="402"/>
      <c r="CE251" s="402"/>
      <c r="CF251" s="402"/>
      <c r="CG251" s="402"/>
      <c r="CH251" s="402"/>
      <c r="CI251" s="402"/>
      <c r="CJ251" s="402"/>
      <c r="CK251" s="402"/>
      <c r="CL251" s="402"/>
      <c r="CM251" s="402"/>
      <c r="CN251" s="402"/>
      <c r="CO251" s="402"/>
      <c r="CP251" s="402"/>
      <c r="CQ251" s="402"/>
      <c r="CR251" s="402"/>
      <c r="CS251" s="402"/>
      <c r="CT251" s="402"/>
    </row>
    <row r="252" spans="1:98" ht="16.05" customHeight="1" x14ac:dyDescent="0.3">
      <c r="A252" s="402"/>
      <c r="B252" s="402"/>
      <c r="C252" s="402"/>
      <c r="D252" s="402"/>
      <c r="E252" s="402"/>
      <c r="F252" s="402"/>
      <c r="G252" s="402"/>
      <c r="H252" s="402"/>
      <c r="I252" s="402"/>
      <c r="J252" s="402"/>
      <c r="K252" s="402"/>
      <c r="L252" s="402"/>
      <c r="M252" s="402"/>
      <c r="N252" s="402"/>
      <c r="O252" s="402"/>
      <c r="P252" s="402"/>
      <c r="Q252" s="402"/>
      <c r="R252" s="402"/>
      <c r="S252" s="402"/>
      <c r="T252" s="402"/>
      <c r="U252" s="402"/>
      <c r="V252" s="402"/>
      <c r="W252" s="402"/>
      <c r="X252" s="402"/>
      <c r="Y252" s="402"/>
      <c r="Z252" s="402"/>
      <c r="AA252" s="402"/>
      <c r="AB252" s="402"/>
      <c r="AC252" s="402"/>
      <c r="AD252" s="402"/>
      <c r="AE252" s="402"/>
      <c r="AF252" s="402"/>
      <c r="AG252" s="402"/>
      <c r="AH252" s="402"/>
      <c r="AI252" s="402"/>
      <c r="AJ252" s="402"/>
      <c r="AK252" s="402"/>
      <c r="AL252" s="402"/>
      <c r="AM252" s="402"/>
      <c r="AN252" s="402"/>
      <c r="AO252" s="402"/>
      <c r="AP252" s="402"/>
      <c r="AQ252" s="402"/>
      <c r="AR252" s="402"/>
      <c r="AS252" s="402"/>
      <c r="AT252" s="402"/>
      <c r="AU252" s="402"/>
      <c r="AV252" s="402"/>
      <c r="AW252" s="402"/>
      <c r="AX252" s="402"/>
      <c r="AY252" s="402"/>
      <c r="AZ252" s="402"/>
      <c r="BA252" s="402"/>
      <c r="BB252" s="402"/>
      <c r="BC252" s="402"/>
      <c r="BD252" s="402"/>
      <c r="BE252" s="402"/>
      <c r="BF252" s="402"/>
      <c r="BG252" s="402"/>
      <c r="BH252" s="402"/>
      <c r="BI252" s="402"/>
      <c r="BJ252" s="402"/>
      <c r="BK252" s="402"/>
      <c r="BL252" s="402"/>
      <c r="BM252" s="402"/>
      <c r="BN252" s="402"/>
      <c r="BO252" s="402"/>
      <c r="BP252" s="402"/>
      <c r="BQ252" s="402"/>
      <c r="BR252" s="402"/>
      <c r="BS252" s="402"/>
      <c r="BT252" s="402"/>
      <c r="BU252" s="402"/>
      <c r="BV252" s="402"/>
      <c r="BW252" s="402"/>
      <c r="BX252" s="402"/>
      <c r="BY252" s="402"/>
      <c r="BZ252" s="402"/>
      <c r="CA252" s="402"/>
      <c r="CB252" s="402"/>
      <c r="CC252" s="402"/>
      <c r="CD252" s="402"/>
      <c r="CE252" s="402"/>
      <c r="CF252" s="402"/>
      <c r="CG252" s="402"/>
      <c r="CH252" s="402"/>
      <c r="CI252" s="402"/>
      <c r="CJ252" s="402"/>
      <c r="CK252" s="402"/>
      <c r="CL252" s="402"/>
      <c r="CM252" s="402"/>
      <c r="CN252" s="402"/>
      <c r="CO252" s="402"/>
      <c r="CP252" s="402"/>
      <c r="CQ252" s="402"/>
      <c r="CR252" s="402"/>
      <c r="CS252" s="402"/>
      <c r="CT252" s="402"/>
    </row>
    <row r="253" spans="1:98" ht="16.05" customHeight="1" x14ac:dyDescent="0.3">
      <c r="A253" s="402"/>
      <c r="B253" s="402"/>
      <c r="C253" s="402"/>
      <c r="D253" s="402"/>
      <c r="E253" s="402"/>
      <c r="F253" s="402"/>
      <c r="G253" s="402"/>
      <c r="H253" s="402"/>
      <c r="I253" s="402"/>
      <c r="J253" s="402"/>
      <c r="K253" s="402"/>
      <c r="L253" s="402"/>
      <c r="M253" s="402"/>
      <c r="N253" s="402"/>
      <c r="O253" s="402"/>
      <c r="P253" s="402"/>
      <c r="Q253" s="402"/>
      <c r="R253" s="402"/>
      <c r="S253" s="402"/>
      <c r="T253" s="402"/>
      <c r="U253" s="402"/>
      <c r="V253" s="402"/>
      <c r="W253" s="402"/>
      <c r="X253" s="402"/>
      <c r="Y253" s="402"/>
      <c r="Z253" s="402"/>
      <c r="AA253" s="402"/>
      <c r="AB253" s="402"/>
      <c r="AC253" s="402"/>
      <c r="AD253" s="402"/>
      <c r="AE253" s="402"/>
      <c r="AF253" s="402"/>
      <c r="AG253" s="402"/>
      <c r="AH253" s="402"/>
      <c r="AI253" s="402"/>
      <c r="AJ253" s="402"/>
      <c r="AK253" s="402"/>
      <c r="AL253" s="402"/>
      <c r="AM253" s="402"/>
      <c r="AN253" s="402"/>
      <c r="AO253" s="402"/>
      <c r="AP253" s="402"/>
      <c r="AQ253" s="402"/>
      <c r="AR253" s="402"/>
      <c r="AS253" s="402"/>
      <c r="AT253" s="402"/>
      <c r="AU253" s="402"/>
      <c r="AV253" s="402"/>
      <c r="AW253" s="402"/>
      <c r="AX253" s="402"/>
      <c r="AY253" s="402"/>
      <c r="AZ253" s="402"/>
      <c r="BA253" s="402"/>
      <c r="BB253" s="402"/>
      <c r="BC253" s="402"/>
      <c r="BD253" s="402"/>
      <c r="BE253" s="402"/>
      <c r="BF253" s="402"/>
      <c r="BG253" s="402"/>
      <c r="BH253" s="402"/>
      <c r="BI253" s="402"/>
      <c r="BJ253" s="402"/>
      <c r="BK253" s="402"/>
      <c r="BL253" s="402"/>
      <c r="BM253" s="402"/>
      <c r="BN253" s="402"/>
      <c r="BO253" s="402"/>
      <c r="BP253" s="402"/>
      <c r="BQ253" s="402"/>
      <c r="BR253" s="402"/>
      <c r="BS253" s="402"/>
      <c r="BT253" s="402"/>
      <c r="BU253" s="402"/>
      <c r="BV253" s="402"/>
      <c r="BW253" s="402"/>
      <c r="BX253" s="402"/>
      <c r="BY253" s="402"/>
      <c r="BZ253" s="402"/>
      <c r="CA253" s="402"/>
      <c r="CB253" s="402"/>
      <c r="CC253" s="402"/>
      <c r="CD253" s="402"/>
      <c r="CE253" s="402"/>
      <c r="CF253" s="402"/>
      <c r="CG253" s="402"/>
      <c r="CH253" s="402"/>
      <c r="CI253" s="402"/>
      <c r="CJ253" s="402"/>
      <c r="CK253" s="402"/>
      <c r="CL253" s="402"/>
      <c r="CM253" s="402"/>
      <c r="CN253" s="402"/>
      <c r="CO253" s="402"/>
      <c r="CP253" s="402"/>
      <c r="CQ253" s="402"/>
      <c r="CR253" s="402"/>
      <c r="CS253" s="402"/>
      <c r="CT253" s="402"/>
    </row>
    <row r="254" spans="1:98" ht="16.05" customHeight="1" x14ac:dyDescent="0.3">
      <c r="A254" s="402"/>
      <c r="B254" s="402"/>
      <c r="C254" s="402"/>
      <c r="D254" s="402"/>
      <c r="E254" s="402"/>
      <c r="F254" s="402"/>
      <c r="G254" s="402"/>
      <c r="H254" s="402"/>
      <c r="I254" s="402"/>
      <c r="J254" s="402"/>
      <c r="K254" s="402"/>
      <c r="L254" s="402"/>
      <c r="M254" s="402"/>
      <c r="N254" s="402"/>
      <c r="O254" s="402"/>
      <c r="P254" s="402"/>
      <c r="Q254" s="402"/>
      <c r="R254" s="402"/>
      <c r="S254" s="402"/>
      <c r="T254" s="402"/>
      <c r="U254" s="402"/>
      <c r="V254" s="402"/>
      <c r="W254" s="402"/>
      <c r="X254" s="402"/>
      <c r="Y254" s="402"/>
      <c r="Z254" s="402"/>
      <c r="AA254" s="402"/>
      <c r="AB254" s="402"/>
      <c r="AC254" s="402"/>
      <c r="AD254" s="402"/>
      <c r="AE254" s="402"/>
      <c r="AF254" s="402"/>
      <c r="AG254" s="402"/>
      <c r="AH254" s="402"/>
      <c r="AI254" s="402"/>
      <c r="AJ254" s="402"/>
      <c r="AK254" s="402"/>
      <c r="AL254" s="402"/>
      <c r="AM254" s="402"/>
      <c r="AN254" s="402"/>
      <c r="AO254" s="402"/>
      <c r="AP254" s="402"/>
      <c r="AQ254" s="402"/>
      <c r="AR254" s="402"/>
      <c r="AS254" s="402"/>
      <c r="AT254" s="402"/>
      <c r="AU254" s="402"/>
      <c r="AV254" s="402"/>
      <c r="AW254" s="402"/>
      <c r="AX254" s="402"/>
      <c r="AY254" s="402"/>
      <c r="AZ254" s="402"/>
      <c r="BA254" s="402"/>
      <c r="BB254" s="402"/>
      <c r="BC254" s="402"/>
      <c r="BD254" s="402"/>
      <c r="BE254" s="402"/>
      <c r="BF254" s="402"/>
      <c r="BG254" s="402"/>
      <c r="BH254" s="402"/>
      <c r="BI254" s="402"/>
      <c r="BJ254" s="402"/>
      <c r="BK254" s="402"/>
      <c r="BL254" s="402"/>
      <c r="BM254" s="402"/>
      <c r="BN254" s="402"/>
      <c r="BO254" s="402"/>
      <c r="BP254" s="402"/>
      <c r="BQ254" s="402"/>
      <c r="BR254" s="402"/>
      <c r="BS254" s="402"/>
      <c r="BT254" s="402"/>
      <c r="BU254" s="402"/>
      <c r="BV254" s="402"/>
      <c r="BW254" s="402"/>
      <c r="BX254" s="402"/>
      <c r="BY254" s="402"/>
      <c r="BZ254" s="402"/>
      <c r="CA254" s="402"/>
      <c r="CB254" s="402"/>
      <c r="CC254" s="402"/>
      <c r="CD254" s="402"/>
      <c r="CE254" s="402"/>
      <c r="CF254" s="402"/>
      <c r="CG254" s="402"/>
      <c r="CH254" s="402"/>
      <c r="CI254" s="402"/>
      <c r="CJ254" s="402"/>
      <c r="CK254" s="402"/>
      <c r="CL254" s="402"/>
      <c r="CM254" s="402"/>
      <c r="CN254" s="402"/>
      <c r="CO254" s="402"/>
      <c r="CP254" s="402"/>
      <c r="CQ254" s="402"/>
      <c r="CR254" s="402"/>
      <c r="CS254" s="402"/>
      <c r="CT254" s="402"/>
    </row>
    <row r="255" spans="1:98" ht="16.05" customHeight="1" x14ac:dyDescent="0.3">
      <c r="A255" s="402"/>
      <c r="B255" s="402"/>
      <c r="C255" s="402"/>
      <c r="D255" s="402"/>
      <c r="E255" s="402"/>
      <c r="F255" s="402"/>
      <c r="G255" s="402"/>
      <c r="H255" s="402"/>
      <c r="I255" s="402"/>
      <c r="J255" s="402"/>
      <c r="K255" s="402"/>
      <c r="L255" s="402"/>
      <c r="M255" s="402"/>
      <c r="N255" s="402"/>
      <c r="O255" s="402"/>
      <c r="P255" s="402"/>
      <c r="Q255" s="402"/>
      <c r="R255" s="402"/>
      <c r="S255" s="402"/>
      <c r="T255" s="402"/>
      <c r="U255" s="402"/>
      <c r="V255" s="402"/>
      <c r="W255" s="402"/>
      <c r="X255" s="402"/>
      <c r="Y255" s="402"/>
      <c r="Z255" s="402"/>
      <c r="AA255" s="402"/>
      <c r="AB255" s="402"/>
      <c r="AC255" s="402"/>
      <c r="AD255" s="402"/>
      <c r="AE255" s="402"/>
      <c r="AF255" s="402"/>
      <c r="AG255" s="402"/>
      <c r="AH255" s="402"/>
      <c r="AI255" s="402"/>
      <c r="AJ255" s="402"/>
      <c r="AK255" s="402"/>
      <c r="AL255" s="402"/>
      <c r="AM255" s="402"/>
      <c r="AN255" s="402"/>
      <c r="AO255" s="402"/>
      <c r="AP255" s="402"/>
      <c r="AQ255" s="402"/>
      <c r="AR255" s="402"/>
      <c r="AS255" s="402"/>
      <c r="AT255" s="402"/>
      <c r="AU255" s="402"/>
      <c r="AV255" s="402"/>
      <c r="AW255" s="402"/>
      <c r="AX255" s="402"/>
      <c r="AY255" s="402"/>
      <c r="AZ255" s="402"/>
      <c r="BA255" s="402"/>
      <c r="BB255" s="402"/>
      <c r="BC255" s="402"/>
      <c r="BD255" s="402"/>
      <c r="BE255" s="402"/>
      <c r="BF255" s="402"/>
      <c r="BG255" s="402"/>
      <c r="BH255" s="402"/>
      <c r="BI255" s="402"/>
      <c r="BJ255" s="402"/>
      <c r="BK255" s="402"/>
      <c r="BL255" s="402"/>
      <c r="BM255" s="402"/>
      <c r="BN255" s="402"/>
      <c r="BO255" s="402"/>
      <c r="BP255" s="402"/>
      <c r="BQ255" s="402"/>
      <c r="BR255" s="402"/>
      <c r="BS255" s="402"/>
      <c r="BT255" s="402"/>
      <c r="BU255" s="402"/>
      <c r="BV255" s="402"/>
      <c r="BW255" s="402"/>
      <c r="BX255" s="402"/>
      <c r="BY255" s="402"/>
      <c r="BZ255" s="402"/>
      <c r="CA255" s="402"/>
      <c r="CB255" s="402"/>
      <c r="CC255" s="402"/>
      <c r="CD255" s="402"/>
      <c r="CE255" s="402"/>
      <c r="CF255" s="402"/>
      <c r="CG255" s="402"/>
      <c r="CH255" s="402"/>
      <c r="CI255" s="402"/>
      <c r="CJ255" s="402"/>
      <c r="CK255" s="402"/>
      <c r="CL255" s="402"/>
      <c r="CM255" s="402"/>
      <c r="CN255" s="402"/>
      <c r="CO255" s="402"/>
      <c r="CP255" s="402"/>
      <c r="CQ255" s="402"/>
      <c r="CR255" s="402"/>
      <c r="CS255" s="402"/>
      <c r="CT255" s="402"/>
    </row>
    <row r="256" spans="1:98" ht="16.05" customHeight="1" x14ac:dyDescent="0.3">
      <c r="A256" s="402"/>
      <c r="B256" s="402"/>
      <c r="C256" s="402"/>
      <c r="D256" s="402"/>
      <c r="E256" s="402"/>
      <c r="F256" s="402"/>
      <c r="G256" s="402"/>
      <c r="H256" s="402"/>
      <c r="I256" s="402"/>
      <c r="J256" s="402"/>
      <c r="K256" s="402"/>
      <c r="L256" s="402"/>
      <c r="M256" s="402"/>
      <c r="N256" s="402"/>
      <c r="O256" s="402"/>
      <c r="P256" s="402"/>
      <c r="Q256" s="402"/>
      <c r="R256" s="402"/>
      <c r="S256" s="402"/>
      <c r="T256" s="402"/>
      <c r="U256" s="402"/>
      <c r="V256" s="402"/>
      <c r="W256" s="402"/>
      <c r="X256" s="402"/>
      <c r="Y256" s="402"/>
      <c r="Z256" s="402"/>
      <c r="AA256" s="402"/>
      <c r="AB256" s="402"/>
      <c r="AC256" s="402"/>
      <c r="AD256" s="402"/>
      <c r="AE256" s="402"/>
      <c r="AF256" s="402"/>
      <c r="AG256" s="402"/>
      <c r="AH256" s="402"/>
      <c r="AI256" s="402"/>
      <c r="AJ256" s="402"/>
      <c r="AK256" s="402"/>
      <c r="AL256" s="402"/>
      <c r="AM256" s="402"/>
      <c r="AN256" s="402"/>
      <c r="AO256" s="402"/>
      <c r="AP256" s="402"/>
      <c r="AQ256" s="402"/>
      <c r="AR256" s="402"/>
      <c r="AS256" s="402"/>
      <c r="AT256" s="402"/>
      <c r="AU256" s="402"/>
      <c r="AV256" s="402"/>
      <c r="AW256" s="402"/>
      <c r="AX256" s="402"/>
      <c r="AY256" s="402"/>
      <c r="AZ256" s="402"/>
      <c r="BA256" s="402"/>
      <c r="BB256" s="402"/>
      <c r="BC256" s="402"/>
      <c r="BD256" s="402"/>
      <c r="BE256" s="402"/>
      <c r="BF256" s="402"/>
      <c r="BG256" s="402"/>
      <c r="BH256" s="402"/>
      <c r="BI256" s="402"/>
      <c r="BJ256" s="402"/>
      <c r="BK256" s="402"/>
      <c r="BL256" s="402"/>
      <c r="BM256" s="402"/>
      <c r="BN256" s="402"/>
      <c r="BO256" s="402"/>
      <c r="BP256" s="402"/>
      <c r="BQ256" s="402"/>
      <c r="BR256" s="402"/>
      <c r="BS256" s="402"/>
      <c r="BT256" s="402"/>
      <c r="BU256" s="402"/>
      <c r="BV256" s="402"/>
      <c r="BW256" s="402"/>
      <c r="BX256" s="402"/>
      <c r="BY256" s="402"/>
      <c r="BZ256" s="402"/>
      <c r="CA256" s="402"/>
      <c r="CB256" s="402"/>
      <c r="CC256" s="402"/>
      <c r="CD256" s="402"/>
      <c r="CE256" s="402"/>
      <c r="CF256" s="402"/>
      <c r="CG256" s="402"/>
      <c r="CH256" s="402"/>
      <c r="CI256" s="402"/>
      <c r="CJ256" s="402"/>
      <c r="CK256" s="402"/>
      <c r="CL256" s="402"/>
      <c r="CM256" s="402"/>
      <c r="CN256" s="402"/>
      <c r="CO256" s="402"/>
      <c r="CP256" s="402"/>
      <c r="CQ256" s="402"/>
      <c r="CR256" s="402"/>
      <c r="CS256" s="402"/>
      <c r="CT256" s="402"/>
    </row>
    <row r="257" spans="1:98" ht="16.05" customHeight="1" x14ac:dyDescent="0.3">
      <c r="A257" s="402"/>
      <c r="B257" s="402"/>
      <c r="C257" s="402"/>
      <c r="D257" s="402"/>
      <c r="E257" s="402"/>
      <c r="F257" s="402"/>
      <c r="G257" s="402"/>
      <c r="H257" s="402"/>
      <c r="I257" s="402"/>
      <c r="J257" s="402"/>
      <c r="K257" s="402"/>
      <c r="L257" s="402"/>
      <c r="M257" s="402"/>
      <c r="N257" s="402"/>
      <c r="O257" s="402"/>
      <c r="P257" s="402"/>
      <c r="Q257" s="402"/>
      <c r="R257" s="402"/>
      <c r="S257" s="402"/>
      <c r="T257" s="402"/>
      <c r="U257" s="402"/>
      <c r="V257" s="402"/>
      <c r="W257" s="402"/>
      <c r="X257" s="402"/>
      <c r="Y257" s="402"/>
      <c r="Z257" s="402"/>
      <c r="AA257" s="402"/>
      <c r="AB257" s="402"/>
      <c r="AC257" s="402"/>
      <c r="AD257" s="402"/>
      <c r="AE257" s="402"/>
      <c r="AF257" s="402"/>
      <c r="AG257" s="402"/>
      <c r="AH257" s="402"/>
      <c r="AI257" s="402"/>
      <c r="AJ257" s="402"/>
      <c r="AK257" s="402"/>
      <c r="AL257" s="402"/>
      <c r="AM257" s="402"/>
      <c r="AN257" s="402"/>
      <c r="AO257" s="402"/>
      <c r="AP257" s="402"/>
      <c r="AQ257" s="402"/>
      <c r="AR257" s="402"/>
      <c r="AS257" s="402"/>
      <c r="AT257" s="402"/>
      <c r="AU257" s="402"/>
      <c r="AV257" s="402"/>
      <c r="AW257" s="402"/>
      <c r="AX257" s="402"/>
      <c r="AY257" s="402"/>
      <c r="AZ257" s="402"/>
      <c r="BA257" s="402"/>
      <c r="BB257" s="402"/>
      <c r="BC257" s="402"/>
      <c r="BD257" s="402"/>
      <c r="BE257" s="402"/>
      <c r="BF257" s="402"/>
      <c r="BG257" s="402"/>
      <c r="BH257" s="402"/>
      <c r="BI257" s="402"/>
      <c r="BJ257" s="402"/>
      <c r="BK257" s="402"/>
      <c r="BL257" s="402"/>
      <c r="BM257" s="402"/>
      <c r="BN257" s="402"/>
      <c r="BO257" s="402"/>
      <c r="BP257" s="402"/>
      <c r="BQ257" s="402"/>
      <c r="BR257" s="402"/>
      <c r="BS257" s="402"/>
      <c r="BT257" s="402"/>
      <c r="BU257" s="402"/>
      <c r="BV257" s="402"/>
      <c r="BW257" s="402"/>
      <c r="BX257" s="402"/>
      <c r="BY257" s="402"/>
      <c r="BZ257" s="402"/>
      <c r="CA257" s="402"/>
      <c r="CB257" s="402"/>
      <c r="CC257" s="402"/>
      <c r="CD257" s="402"/>
      <c r="CE257" s="402"/>
      <c r="CF257" s="402"/>
      <c r="CG257" s="402"/>
      <c r="CH257" s="402"/>
      <c r="CI257" s="402"/>
      <c r="CJ257" s="402"/>
      <c r="CK257" s="402"/>
      <c r="CL257" s="402"/>
      <c r="CM257" s="402"/>
      <c r="CN257" s="402"/>
      <c r="CO257" s="402"/>
      <c r="CP257" s="402"/>
      <c r="CQ257" s="402"/>
      <c r="CR257" s="402"/>
      <c r="CS257" s="402"/>
      <c r="CT257" s="402"/>
    </row>
    <row r="258" spans="1:98" ht="16.05" customHeight="1" x14ac:dyDescent="0.3">
      <c r="A258" s="402"/>
      <c r="B258" s="402"/>
      <c r="C258" s="402"/>
      <c r="D258" s="402"/>
      <c r="E258" s="402"/>
      <c r="F258" s="402"/>
      <c r="G258" s="402"/>
      <c r="H258" s="402"/>
      <c r="I258" s="402"/>
      <c r="J258" s="402"/>
      <c r="K258" s="402"/>
      <c r="L258" s="402"/>
      <c r="M258" s="402"/>
      <c r="N258" s="402"/>
      <c r="O258" s="402"/>
      <c r="P258" s="402"/>
      <c r="Q258" s="402"/>
      <c r="R258" s="402"/>
      <c r="S258" s="402"/>
      <c r="T258" s="402"/>
      <c r="U258" s="402"/>
      <c r="V258" s="402"/>
      <c r="W258" s="402"/>
      <c r="X258" s="402"/>
      <c r="Y258" s="402"/>
      <c r="Z258" s="402"/>
      <c r="AA258" s="402"/>
      <c r="AB258" s="402"/>
      <c r="AC258" s="402"/>
      <c r="AD258" s="402"/>
      <c r="AE258" s="402"/>
      <c r="AF258" s="402"/>
      <c r="AG258" s="402"/>
      <c r="AH258" s="402"/>
      <c r="AI258" s="402"/>
      <c r="AJ258" s="402"/>
      <c r="AK258" s="402"/>
      <c r="AL258" s="402"/>
      <c r="AM258" s="402"/>
      <c r="AN258" s="402"/>
      <c r="AO258" s="402"/>
      <c r="AP258" s="402"/>
      <c r="AQ258" s="402"/>
      <c r="AR258" s="402"/>
      <c r="AS258" s="402"/>
      <c r="AT258" s="402"/>
      <c r="AU258" s="402"/>
      <c r="AV258" s="402"/>
      <c r="AW258" s="402"/>
      <c r="AX258" s="402"/>
      <c r="AY258" s="402"/>
      <c r="AZ258" s="402"/>
      <c r="BA258" s="402"/>
      <c r="BB258" s="402"/>
      <c r="BC258" s="402"/>
      <c r="BD258" s="402"/>
      <c r="BE258" s="402"/>
      <c r="BF258" s="402"/>
      <c r="BG258" s="402"/>
      <c r="BH258" s="402"/>
      <c r="BI258" s="402"/>
      <c r="BJ258" s="402"/>
      <c r="BK258" s="402"/>
      <c r="BL258" s="402"/>
      <c r="BM258" s="402"/>
      <c r="BN258" s="402"/>
      <c r="BO258" s="402"/>
      <c r="BP258" s="402"/>
      <c r="BQ258" s="402"/>
      <c r="BR258" s="402"/>
      <c r="BS258" s="402"/>
      <c r="BT258" s="402"/>
      <c r="BU258" s="402"/>
      <c r="BV258" s="402"/>
      <c r="BW258" s="402"/>
      <c r="BX258" s="402"/>
      <c r="BY258" s="402"/>
      <c r="BZ258" s="402"/>
      <c r="CA258" s="402"/>
      <c r="CB258" s="402"/>
      <c r="CC258" s="402"/>
      <c r="CD258" s="402"/>
      <c r="CE258" s="402"/>
      <c r="CF258" s="402"/>
      <c r="CG258" s="402"/>
      <c r="CH258" s="402"/>
      <c r="CI258" s="402"/>
      <c r="CJ258" s="402"/>
      <c r="CK258" s="402"/>
      <c r="CL258" s="402"/>
      <c r="CM258" s="402"/>
      <c r="CN258" s="402"/>
      <c r="CO258" s="402"/>
      <c r="CP258" s="402"/>
      <c r="CQ258" s="402"/>
      <c r="CR258" s="402"/>
      <c r="CS258" s="402"/>
      <c r="CT258" s="402"/>
    </row>
    <row r="259" spans="1:98" ht="16.05" customHeight="1" x14ac:dyDescent="0.3">
      <c r="A259" s="402"/>
      <c r="B259" s="402"/>
      <c r="C259" s="402"/>
      <c r="D259" s="402"/>
      <c r="E259" s="402"/>
      <c r="F259" s="402"/>
      <c r="G259" s="402"/>
      <c r="H259" s="402"/>
      <c r="I259" s="402"/>
      <c r="J259" s="402"/>
      <c r="K259" s="402"/>
      <c r="L259" s="402"/>
      <c r="M259" s="402"/>
      <c r="N259" s="402"/>
      <c r="O259" s="402"/>
      <c r="P259" s="402"/>
      <c r="Q259" s="402"/>
      <c r="R259" s="402"/>
      <c r="S259" s="402"/>
      <c r="T259" s="402"/>
      <c r="U259" s="402"/>
      <c r="V259" s="402"/>
      <c r="W259" s="402"/>
      <c r="X259" s="402"/>
      <c r="Y259" s="402"/>
      <c r="Z259" s="402"/>
      <c r="AA259" s="402"/>
      <c r="AB259" s="402"/>
      <c r="AC259" s="402"/>
      <c r="AD259" s="402"/>
      <c r="AE259" s="402"/>
      <c r="AF259" s="402"/>
      <c r="AG259" s="402"/>
      <c r="AH259" s="402"/>
      <c r="AI259" s="402"/>
      <c r="AJ259" s="402"/>
      <c r="AK259" s="402"/>
      <c r="AL259" s="402"/>
      <c r="AM259" s="402"/>
      <c r="AN259" s="402"/>
      <c r="AO259" s="402"/>
      <c r="AP259" s="402"/>
      <c r="AQ259" s="402"/>
      <c r="AR259" s="402"/>
      <c r="AS259" s="402"/>
      <c r="AT259" s="402"/>
      <c r="AU259" s="402"/>
      <c r="AV259" s="402"/>
      <c r="AW259" s="402"/>
      <c r="AX259" s="402"/>
      <c r="AY259" s="402"/>
      <c r="AZ259" s="402"/>
      <c r="BA259" s="402"/>
      <c r="BB259" s="402"/>
      <c r="BC259" s="402"/>
      <c r="BD259" s="402"/>
      <c r="BE259" s="402"/>
      <c r="BF259" s="402"/>
      <c r="BG259" s="402"/>
      <c r="BH259" s="402"/>
      <c r="BI259" s="402"/>
      <c r="BJ259" s="402"/>
      <c r="BK259" s="402"/>
      <c r="BL259" s="402"/>
      <c r="BM259" s="402"/>
      <c r="BN259" s="402"/>
      <c r="BO259" s="402"/>
      <c r="BP259" s="402"/>
      <c r="BQ259" s="402"/>
      <c r="BR259" s="402"/>
      <c r="BS259" s="402"/>
      <c r="BT259" s="402"/>
      <c r="BU259" s="402"/>
      <c r="BV259" s="402"/>
      <c r="BW259" s="402"/>
      <c r="BX259" s="402"/>
      <c r="BY259" s="402"/>
      <c r="BZ259" s="402"/>
      <c r="CA259" s="402"/>
      <c r="CB259" s="402"/>
      <c r="CC259" s="402"/>
      <c r="CD259" s="402"/>
      <c r="CE259" s="402"/>
      <c r="CF259" s="402"/>
      <c r="CG259" s="402"/>
      <c r="CH259" s="402"/>
      <c r="CI259" s="402"/>
      <c r="CJ259" s="402"/>
      <c r="CK259" s="402"/>
      <c r="CL259" s="402"/>
      <c r="CM259" s="402"/>
      <c r="CN259" s="402"/>
      <c r="CO259" s="402"/>
      <c r="CP259" s="402"/>
      <c r="CQ259" s="402"/>
      <c r="CR259" s="402"/>
      <c r="CS259" s="402"/>
      <c r="CT259" s="402"/>
    </row>
    <row r="260" spans="1:98" ht="16.05" customHeight="1" x14ac:dyDescent="0.3">
      <c r="A260" s="402"/>
      <c r="B260" s="402"/>
      <c r="C260" s="402"/>
      <c r="D260" s="402"/>
      <c r="E260" s="402"/>
      <c r="F260" s="402"/>
      <c r="G260" s="402"/>
      <c r="H260" s="402"/>
      <c r="I260" s="402"/>
      <c r="J260" s="402"/>
      <c r="K260" s="402"/>
      <c r="L260" s="402"/>
      <c r="M260" s="402"/>
      <c r="N260" s="402"/>
      <c r="O260" s="402"/>
      <c r="P260" s="402"/>
      <c r="Q260" s="402"/>
      <c r="R260" s="402"/>
      <c r="S260" s="402"/>
      <c r="T260" s="402"/>
      <c r="U260" s="402"/>
      <c r="V260" s="402"/>
      <c r="W260" s="402"/>
      <c r="X260" s="402"/>
      <c r="Y260" s="402"/>
      <c r="Z260" s="402"/>
      <c r="AA260" s="402"/>
      <c r="AB260" s="402"/>
      <c r="AC260" s="402"/>
      <c r="AD260" s="402"/>
      <c r="AE260" s="402"/>
      <c r="AF260" s="402"/>
      <c r="AG260" s="402"/>
      <c r="AH260" s="402"/>
      <c r="AI260" s="402"/>
      <c r="AJ260" s="402"/>
      <c r="AK260" s="402"/>
      <c r="AL260" s="402"/>
      <c r="AM260" s="402"/>
      <c r="AN260" s="402"/>
      <c r="AO260" s="402"/>
      <c r="AP260" s="402"/>
      <c r="AQ260" s="402"/>
      <c r="AR260" s="402"/>
      <c r="AS260" s="402"/>
      <c r="AT260" s="402"/>
      <c r="AU260" s="402"/>
      <c r="AV260" s="402"/>
      <c r="AW260" s="402"/>
      <c r="AX260" s="402"/>
      <c r="AY260" s="402"/>
      <c r="AZ260" s="402"/>
      <c r="BA260" s="402"/>
      <c r="BB260" s="402"/>
      <c r="BC260" s="402"/>
      <c r="BD260" s="402"/>
      <c r="BE260" s="402"/>
      <c r="BF260" s="402"/>
      <c r="BG260" s="402"/>
      <c r="BH260" s="402"/>
      <c r="BI260" s="402"/>
      <c r="BJ260" s="402"/>
      <c r="BK260" s="402"/>
      <c r="BL260" s="402"/>
      <c r="BM260" s="402"/>
      <c r="BN260" s="402"/>
      <c r="BO260" s="402"/>
      <c r="BP260" s="402"/>
      <c r="BQ260" s="402"/>
      <c r="BR260" s="402"/>
      <c r="BS260" s="402"/>
      <c r="BT260" s="402"/>
      <c r="BU260" s="402"/>
      <c r="BV260" s="402"/>
      <c r="BW260" s="402"/>
      <c r="BX260" s="402"/>
      <c r="BY260" s="402"/>
      <c r="BZ260" s="402"/>
      <c r="CA260" s="402"/>
      <c r="CB260" s="402"/>
      <c r="CC260" s="402"/>
      <c r="CD260" s="402"/>
      <c r="CE260" s="402"/>
      <c r="CF260" s="402"/>
      <c r="CG260" s="402"/>
      <c r="CH260" s="402"/>
      <c r="CI260" s="402"/>
      <c r="CJ260" s="402"/>
      <c r="CK260" s="402"/>
      <c r="CL260" s="402"/>
      <c r="CM260" s="402"/>
      <c r="CN260" s="402"/>
      <c r="CO260" s="402"/>
      <c r="CP260" s="402"/>
      <c r="CQ260" s="402"/>
      <c r="CR260" s="402"/>
      <c r="CS260" s="402"/>
      <c r="CT260" s="402"/>
    </row>
    <row r="261" spans="1:98" ht="16.05" customHeight="1" x14ac:dyDescent="0.3">
      <c r="A261" s="402"/>
      <c r="B261" s="402"/>
      <c r="C261" s="402"/>
      <c r="D261" s="402"/>
      <c r="E261" s="402"/>
      <c r="F261" s="402"/>
      <c r="G261" s="402"/>
      <c r="H261" s="402"/>
      <c r="I261" s="402"/>
      <c r="J261" s="402"/>
      <c r="K261" s="402"/>
      <c r="L261" s="402"/>
      <c r="M261" s="402"/>
      <c r="N261" s="402"/>
      <c r="O261" s="402"/>
      <c r="P261" s="402"/>
      <c r="Q261" s="402"/>
      <c r="R261" s="402"/>
      <c r="S261" s="402"/>
      <c r="T261" s="402"/>
      <c r="U261" s="402"/>
      <c r="V261" s="402"/>
      <c r="W261" s="402"/>
      <c r="X261" s="402"/>
      <c r="Y261" s="402"/>
      <c r="Z261" s="402"/>
      <c r="AA261" s="402"/>
      <c r="AB261" s="402"/>
      <c r="AC261" s="402"/>
      <c r="AD261" s="402"/>
      <c r="AE261" s="402"/>
      <c r="AF261" s="402"/>
      <c r="AG261" s="402"/>
      <c r="AH261" s="402"/>
      <c r="AI261" s="402"/>
      <c r="AJ261" s="402"/>
      <c r="AK261" s="402"/>
      <c r="AL261" s="402"/>
      <c r="AM261" s="402"/>
      <c r="AN261" s="402"/>
      <c r="AO261" s="402"/>
      <c r="AP261" s="402"/>
      <c r="AQ261" s="402"/>
      <c r="AR261" s="402"/>
      <c r="AS261" s="402"/>
      <c r="AT261" s="402"/>
      <c r="AU261" s="402"/>
      <c r="AV261" s="402"/>
      <c r="AW261" s="402"/>
      <c r="AX261" s="402"/>
      <c r="AY261" s="402"/>
      <c r="AZ261" s="402"/>
      <c r="BA261" s="402"/>
      <c r="BB261" s="402"/>
      <c r="BC261" s="402"/>
      <c r="BD261" s="402"/>
      <c r="BE261" s="402"/>
      <c r="BF261" s="402"/>
      <c r="BG261" s="402"/>
      <c r="BH261" s="402"/>
      <c r="BI261" s="402"/>
      <c r="BJ261" s="402"/>
      <c r="BK261" s="402"/>
      <c r="BL261" s="402"/>
      <c r="BM261" s="402"/>
      <c r="BN261" s="402"/>
      <c r="BO261" s="402"/>
      <c r="BP261" s="402"/>
      <c r="BQ261" s="402"/>
      <c r="BR261" s="402"/>
      <c r="BS261" s="402"/>
      <c r="BT261" s="402"/>
      <c r="BU261" s="402"/>
      <c r="BV261" s="402"/>
      <c r="BW261" s="402"/>
      <c r="BX261" s="402"/>
      <c r="BY261" s="402"/>
      <c r="BZ261" s="402"/>
      <c r="CA261" s="402"/>
      <c r="CB261" s="402"/>
      <c r="CC261" s="402"/>
      <c r="CD261" s="402"/>
      <c r="CE261" s="402"/>
      <c r="CF261" s="402"/>
      <c r="CG261" s="402"/>
      <c r="CH261" s="402"/>
      <c r="CI261" s="402"/>
      <c r="CJ261" s="402"/>
      <c r="CK261" s="402"/>
      <c r="CL261" s="402"/>
      <c r="CM261" s="402"/>
      <c r="CN261" s="402"/>
      <c r="CO261" s="402"/>
      <c r="CP261" s="402"/>
      <c r="CQ261" s="402"/>
      <c r="CR261" s="402"/>
      <c r="CS261" s="402"/>
      <c r="CT261" s="402"/>
    </row>
    <row r="262" spans="1:98" ht="16.05" customHeight="1" x14ac:dyDescent="0.3">
      <c r="A262" s="402"/>
      <c r="B262" s="402"/>
      <c r="C262" s="402"/>
      <c r="D262" s="402"/>
      <c r="E262" s="402"/>
      <c r="F262" s="402"/>
      <c r="G262" s="402"/>
      <c r="H262" s="402"/>
      <c r="I262" s="402"/>
      <c r="J262" s="402"/>
      <c r="K262" s="402"/>
      <c r="L262" s="402"/>
      <c r="M262" s="402"/>
      <c r="N262" s="402"/>
      <c r="O262" s="402"/>
      <c r="P262" s="402"/>
      <c r="Q262" s="402"/>
      <c r="R262" s="402"/>
      <c r="S262" s="402"/>
      <c r="T262" s="402"/>
      <c r="U262" s="402"/>
      <c r="V262" s="402"/>
      <c r="W262" s="402"/>
      <c r="X262" s="402"/>
      <c r="Y262" s="402"/>
      <c r="Z262" s="402"/>
      <c r="AA262" s="402"/>
      <c r="AB262" s="402"/>
      <c r="AC262" s="402"/>
      <c r="AD262" s="402"/>
      <c r="AE262" s="402"/>
      <c r="AF262" s="402"/>
      <c r="AG262" s="402"/>
      <c r="AH262" s="402"/>
      <c r="AI262" s="402"/>
      <c r="AJ262" s="402"/>
      <c r="AK262" s="402"/>
      <c r="AL262" s="402"/>
      <c r="AM262" s="402"/>
      <c r="AN262" s="402"/>
      <c r="AO262" s="402"/>
      <c r="AP262" s="402"/>
      <c r="AQ262" s="402"/>
      <c r="AR262" s="402"/>
      <c r="AS262" s="402"/>
      <c r="AT262" s="402"/>
      <c r="AU262" s="402"/>
      <c r="AV262" s="402"/>
      <c r="AW262" s="402"/>
      <c r="AX262" s="402"/>
      <c r="AY262" s="402"/>
      <c r="AZ262" s="402"/>
      <c r="BA262" s="402"/>
      <c r="BB262" s="402"/>
      <c r="BC262" s="402"/>
      <c r="BD262" s="402"/>
      <c r="BE262" s="402"/>
      <c r="BF262" s="402"/>
      <c r="BG262" s="402"/>
      <c r="BH262" s="402"/>
      <c r="BI262" s="402"/>
      <c r="BJ262" s="402"/>
      <c r="BK262" s="402"/>
      <c r="BL262" s="402"/>
      <c r="BM262" s="402"/>
      <c r="BN262" s="402"/>
      <c r="BO262" s="402"/>
      <c r="BP262" s="402"/>
      <c r="BQ262" s="402"/>
      <c r="BR262" s="402"/>
      <c r="BS262" s="402"/>
      <c r="BT262" s="402"/>
      <c r="BU262" s="402"/>
      <c r="BV262" s="402"/>
      <c r="BW262" s="402"/>
      <c r="BX262" s="402"/>
      <c r="BY262" s="402"/>
      <c r="BZ262" s="402"/>
      <c r="CA262" s="402"/>
      <c r="CB262" s="402"/>
      <c r="CC262" s="402"/>
      <c r="CD262" s="402"/>
      <c r="CE262" s="402"/>
      <c r="CF262" s="402"/>
      <c r="CG262" s="402"/>
      <c r="CH262" s="402"/>
      <c r="CI262" s="402"/>
      <c r="CJ262" s="402"/>
      <c r="CK262" s="402"/>
      <c r="CL262" s="402"/>
      <c r="CM262" s="402"/>
      <c r="CN262" s="402"/>
      <c r="CO262" s="402"/>
      <c r="CP262" s="402"/>
      <c r="CQ262" s="402"/>
      <c r="CR262" s="402"/>
      <c r="CS262" s="402"/>
      <c r="CT262" s="402"/>
    </row>
    <row r="263" spans="1:98" ht="16.05" customHeight="1" x14ac:dyDescent="0.3">
      <c r="A263" s="402"/>
      <c r="B263" s="402"/>
      <c r="C263" s="402"/>
      <c r="D263" s="402"/>
      <c r="E263" s="402"/>
      <c r="F263" s="402"/>
      <c r="G263" s="402"/>
      <c r="H263" s="402"/>
      <c r="I263" s="402"/>
      <c r="J263" s="402"/>
      <c r="K263" s="402"/>
      <c r="L263" s="402"/>
      <c r="M263" s="402"/>
      <c r="N263" s="402"/>
      <c r="O263" s="402"/>
      <c r="P263" s="402"/>
      <c r="Q263" s="402"/>
      <c r="R263" s="402"/>
      <c r="S263" s="402"/>
      <c r="T263" s="402"/>
      <c r="U263" s="402"/>
      <c r="V263" s="402"/>
      <c r="W263" s="402"/>
      <c r="X263" s="402"/>
      <c r="Y263" s="402"/>
      <c r="Z263" s="402"/>
      <c r="AA263" s="402"/>
      <c r="AB263" s="402"/>
      <c r="AC263" s="402"/>
      <c r="AD263" s="402"/>
      <c r="AE263" s="402"/>
      <c r="AF263" s="402"/>
      <c r="AG263" s="402"/>
      <c r="AH263" s="402"/>
      <c r="AI263" s="402"/>
      <c r="AJ263" s="402"/>
      <c r="AK263" s="402"/>
      <c r="AL263" s="402"/>
      <c r="AM263" s="402"/>
      <c r="AN263" s="402"/>
      <c r="AO263" s="402"/>
      <c r="AP263" s="402"/>
      <c r="AQ263" s="402"/>
      <c r="AR263" s="402"/>
      <c r="AS263" s="402"/>
      <c r="AT263" s="402"/>
      <c r="AU263" s="402"/>
      <c r="AV263" s="402"/>
      <c r="AW263" s="402"/>
      <c r="AX263" s="402"/>
      <c r="AY263" s="402"/>
      <c r="AZ263" s="402"/>
      <c r="BA263" s="402"/>
      <c r="BB263" s="402"/>
      <c r="BC263" s="402"/>
      <c r="BD263" s="402"/>
      <c r="BE263" s="402"/>
      <c r="BF263" s="402"/>
      <c r="BG263" s="402"/>
      <c r="BH263" s="402"/>
      <c r="BI263" s="402"/>
      <c r="BJ263" s="402"/>
      <c r="BK263" s="402"/>
      <c r="BL263" s="402"/>
      <c r="BM263" s="402"/>
      <c r="BN263" s="402"/>
      <c r="BO263" s="402"/>
      <c r="BP263" s="402"/>
      <c r="BQ263" s="402"/>
      <c r="BR263" s="402"/>
      <c r="BS263" s="402"/>
      <c r="BT263" s="402"/>
      <c r="BU263" s="402"/>
      <c r="BV263" s="402"/>
      <c r="BW263" s="402"/>
      <c r="BX263" s="402"/>
      <c r="BY263" s="402"/>
      <c r="BZ263" s="402"/>
      <c r="CA263" s="402"/>
      <c r="CB263" s="402"/>
      <c r="CC263" s="402"/>
      <c r="CD263" s="402"/>
      <c r="CE263" s="402"/>
      <c r="CF263" s="402"/>
      <c r="CG263" s="402"/>
      <c r="CH263" s="402"/>
      <c r="CI263" s="402"/>
      <c r="CJ263" s="402"/>
      <c r="CK263" s="402"/>
      <c r="CL263" s="402"/>
      <c r="CM263" s="402"/>
      <c r="CN263" s="402"/>
      <c r="CO263" s="402"/>
      <c r="CP263" s="402"/>
      <c r="CQ263" s="402"/>
      <c r="CR263" s="402"/>
      <c r="CS263" s="402"/>
      <c r="CT263" s="402"/>
    </row>
    <row r="264" spans="1:98" ht="16.05" customHeight="1" x14ac:dyDescent="0.3">
      <c r="A264" s="402"/>
      <c r="B264" s="402"/>
      <c r="C264" s="402"/>
      <c r="D264" s="402"/>
      <c r="E264" s="402"/>
      <c r="F264" s="402"/>
      <c r="G264" s="402"/>
      <c r="H264" s="402"/>
      <c r="I264" s="402"/>
      <c r="J264" s="402"/>
      <c r="K264" s="402"/>
      <c r="L264" s="402"/>
      <c r="M264" s="402"/>
      <c r="N264" s="402"/>
      <c r="O264" s="402"/>
      <c r="P264" s="402"/>
      <c r="Q264" s="402"/>
      <c r="R264" s="402"/>
      <c r="S264" s="402"/>
      <c r="T264" s="402"/>
      <c r="U264" s="402"/>
      <c r="V264" s="402"/>
      <c r="W264" s="402"/>
      <c r="X264" s="402"/>
      <c r="Y264" s="402"/>
      <c r="Z264" s="402"/>
      <c r="AA264" s="402"/>
      <c r="AB264" s="402"/>
      <c r="AC264" s="402"/>
      <c r="AD264" s="402"/>
      <c r="AE264" s="402"/>
      <c r="AF264" s="402"/>
      <c r="AG264" s="402"/>
      <c r="AH264" s="402"/>
      <c r="AI264" s="402"/>
      <c r="AJ264" s="402"/>
      <c r="AK264" s="402"/>
      <c r="AL264" s="402"/>
      <c r="AM264" s="402"/>
      <c r="AN264" s="402"/>
      <c r="AO264" s="402"/>
      <c r="AP264" s="402"/>
      <c r="AQ264" s="402"/>
      <c r="AR264" s="402"/>
      <c r="AS264" s="402"/>
      <c r="AT264" s="402"/>
      <c r="AU264" s="402"/>
      <c r="AV264" s="402"/>
      <c r="AW264" s="402"/>
      <c r="AX264" s="402"/>
      <c r="AY264" s="402"/>
      <c r="AZ264" s="402"/>
      <c r="BA264" s="402"/>
      <c r="BB264" s="402"/>
      <c r="BC264" s="402"/>
      <c r="BD264" s="402"/>
      <c r="BE264" s="402"/>
      <c r="BF264" s="402"/>
      <c r="BG264" s="402"/>
      <c r="BH264" s="402"/>
      <c r="BI264" s="402"/>
      <c r="BJ264" s="402"/>
      <c r="BK264" s="402"/>
      <c r="BL264" s="402"/>
      <c r="BM264" s="402"/>
      <c r="BN264" s="402"/>
      <c r="BO264" s="402"/>
      <c r="BP264" s="402"/>
      <c r="BQ264" s="402"/>
      <c r="BR264" s="402"/>
      <c r="BS264" s="402"/>
      <c r="BT264" s="402"/>
      <c r="BU264" s="402"/>
      <c r="BV264" s="402"/>
      <c r="BW264" s="402"/>
      <c r="BX264" s="402"/>
      <c r="BY264" s="402"/>
      <c r="BZ264" s="402"/>
      <c r="CA264" s="402"/>
      <c r="CB264" s="402"/>
      <c r="CC264" s="402"/>
      <c r="CD264" s="402"/>
      <c r="CE264" s="402"/>
      <c r="CF264" s="402"/>
      <c r="CG264" s="402"/>
      <c r="CH264" s="402"/>
      <c r="CI264" s="402"/>
      <c r="CJ264" s="402"/>
      <c r="CK264" s="402"/>
      <c r="CL264" s="402"/>
      <c r="CM264" s="402"/>
      <c r="CN264" s="402"/>
      <c r="CO264" s="402"/>
      <c r="CP264" s="402"/>
      <c r="CQ264" s="402"/>
      <c r="CR264" s="402"/>
      <c r="CS264" s="402"/>
      <c r="CT264" s="402"/>
    </row>
    <row r="265" spans="1:98" ht="16.05" customHeight="1" x14ac:dyDescent="0.3">
      <c r="A265" s="402"/>
      <c r="B265" s="402"/>
      <c r="C265" s="402"/>
      <c r="D265" s="402"/>
      <c r="E265" s="402"/>
      <c r="F265" s="402"/>
      <c r="G265" s="402"/>
      <c r="H265" s="402"/>
      <c r="I265" s="402"/>
      <c r="J265" s="402"/>
      <c r="K265" s="402"/>
      <c r="L265" s="402"/>
      <c r="M265" s="402"/>
      <c r="N265" s="402"/>
      <c r="O265" s="402"/>
      <c r="P265" s="402"/>
      <c r="Q265" s="402"/>
      <c r="R265" s="402"/>
      <c r="S265" s="402"/>
      <c r="T265" s="402"/>
      <c r="U265" s="402"/>
      <c r="V265" s="402"/>
      <c r="W265" s="402"/>
      <c r="X265" s="402"/>
      <c r="Y265" s="402"/>
      <c r="Z265" s="402"/>
      <c r="AA265" s="402"/>
      <c r="AB265" s="402"/>
      <c r="AC265" s="402"/>
      <c r="AD265" s="402"/>
      <c r="AE265" s="402"/>
      <c r="AF265" s="402"/>
      <c r="AG265" s="402"/>
      <c r="AH265" s="402"/>
      <c r="AI265" s="402"/>
      <c r="AJ265" s="402"/>
      <c r="AK265" s="402"/>
      <c r="AL265" s="402"/>
      <c r="AM265" s="402"/>
      <c r="AN265" s="402"/>
      <c r="AO265" s="402"/>
      <c r="AP265" s="402"/>
      <c r="AQ265" s="402"/>
      <c r="AR265" s="402"/>
      <c r="AS265" s="402"/>
      <c r="AT265" s="402"/>
      <c r="AU265" s="402"/>
      <c r="AV265" s="402"/>
      <c r="AW265" s="402"/>
      <c r="AX265" s="402"/>
      <c r="AY265" s="402"/>
      <c r="AZ265" s="402"/>
      <c r="BA265" s="402"/>
      <c r="BB265" s="402"/>
      <c r="BC265" s="402"/>
      <c r="BD265" s="402"/>
      <c r="BE265" s="402"/>
      <c r="BF265" s="402"/>
      <c r="BG265" s="402"/>
      <c r="BH265" s="402"/>
      <c r="BI265" s="402"/>
      <c r="BJ265" s="402"/>
      <c r="BK265" s="402"/>
      <c r="BL265" s="402"/>
      <c r="BM265" s="402"/>
      <c r="BN265" s="402"/>
      <c r="BO265" s="402"/>
      <c r="BP265" s="402"/>
      <c r="BQ265" s="402"/>
      <c r="BR265" s="402"/>
      <c r="BS265" s="402"/>
      <c r="BT265" s="402"/>
      <c r="BU265" s="402"/>
      <c r="BV265" s="402"/>
      <c r="BW265" s="402"/>
      <c r="BX265" s="402"/>
      <c r="BY265" s="402"/>
      <c r="BZ265" s="402"/>
      <c r="CA265" s="402"/>
      <c r="CB265" s="402"/>
      <c r="CC265" s="402"/>
      <c r="CD265" s="402"/>
      <c r="CE265" s="402"/>
      <c r="CF265" s="402"/>
      <c r="CG265" s="402"/>
      <c r="CH265" s="402"/>
      <c r="CI265" s="402"/>
      <c r="CJ265" s="402"/>
      <c r="CK265" s="402"/>
      <c r="CL265" s="402"/>
      <c r="CM265" s="402"/>
      <c r="CN265" s="402"/>
      <c r="CO265" s="402"/>
      <c r="CP265" s="402"/>
      <c r="CQ265" s="402"/>
      <c r="CR265" s="402"/>
      <c r="CS265" s="402"/>
      <c r="CT265" s="402"/>
    </row>
    <row r="266" spans="1:98" ht="16.05" customHeight="1" x14ac:dyDescent="0.3">
      <c r="A266" s="402"/>
      <c r="B266" s="402"/>
      <c r="C266" s="402"/>
      <c r="D266" s="402"/>
      <c r="E266" s="402"/>
      <c r="F266" s="402"/>
      <c r="G266" s="402"/>
      <c r="H266" s="402"/>
      <c r="I266" s="402"/>
      <c r="J266" s="402"/>
      <c r="K266" s="402"/>
      <c r="L266" s="402"/>
      <c r="M266" s="402"/>
      <c r="N266" s="402"/>
      <c r="O266" s="402"/>
      <c r="P266" s="402"/>
      <c r="Q266" s="402"/>
      <c r="R266" s="402"/>
      <c r="S266" s="402"/>
      <c r="T266" s="402"/>
      <c r="U266" s="402"/>
      <c r="V266" s="402"/>
      <c r="W266" s="402"/>
      <c r="X266" s="402"/>
      <c r="Y266" s="402"/>
      <c r="Z266" s="402"/>
      <c r="AA266" s="402"/>
      <c r="AB266" s="402"/>
      <c r="AC266" s="402"/>
      <c r="AD266" s="402"/>
      <c r="AE266" s="402"/>
      <c r="AF266" s="402"/>
      <c r="AG266" s="402"/>
      <c r="AH266" s="402"/>
      <c r="AI266" s="402"/>
      <c r="AJ266" s="402"/>
      <c r="AK266" s="402"/>
      <c r="AL266" s="402"/>
      <c r="AM266" s="402"/>
      <c r="AN266" s="402"/>
      <c r="AO266" s="402"/>
      <c r="AP266" s="402"/>
      <c r="AQ266" s="402"/>
      <c r="AR266" s="402"/>
      <c r="AS266" s="402"/>
      <c r="AT266" s="402"/>
      <c r="AU266" s="402"/>
      <c r="AV266" s="402"/>
      <c r="AW266" s="402"/>
      <c r="AX266" s="402"/>
      <c r="AY266" s="402"/>
      <c r="AZ266" s="402"/>
      <c r="BA266" s="402"/>
      <c r="BB266" s="402"/>
      <c r="BC266" s="402"/>
      <c r="BD266" s="402"/>
      <c r="BE266" s="402"/>
      <c r="BF266" s="402"/>
      <c r="BG266" s="402"/>
      <c r="BH266" s="402"/>
      <c r="BI266" s="402"/>
      <c r="BJ266" s="402"/>
      <c r="BK266" s="402"/>
      <c r="BL266" s="402"/>
      <c r="BM266" s="402"/>
      <c r="BN266" s="402"/>
      <c r="BO266" s="402"/>
      <c r="BP266" s="402"/>
      <c r="BQ266" s="402"/>
      <c r="BR266" s="402"/>
      <c r="BS266" s="402"/>
      <c r="BT266" s="402"/>
      <c r="BU266" s="402"/>
      <c r="BV266" s="402"/>
      <c r="BW266" s="402"/>
      <c r="BX266" s="402"/>
      <c r="BY266" s="402"/>
      <c r="BZ266" s="402"/>
      <c r="CA266" s="402"/>
      <c r="CB266" s="402"/>
      <c r="CC266" s="402"/>
      <c r="CD266" s="402"/>
      <c r="CE266" s="402"/>
      <c r="CF266" s="402"/>
      <c r="CG266" s="402"/>
      <c r="CH266" s="402"/>
      <c r="CI266" s="402"/>
      <c r="CJ266" s="402"/>
      <c r="CK266" s="402"/>
      <c r="CL266" s="402"/>
      <c r="CM266" s="402"/>
      <c r="CN266" s="402"/>
      <c r="CO266" s="402"/>
      <c r="CP266" s="402"/>
      <c r="CQ266" s="402"/>
      <c r="CR266" s="402"/>
      <c r="CS266" s="402"/>
      <c r="CT266" s="402"/>
    </row>
    <row r="267" spans="1:98" ht="16.05" customHeight="1" x14ac:dyDescent="0.3">
      <c r="A267" s="402"/>
      <c r="B267" s="402"/>
      <c r="C267" s="402"/>
      <c r="D267" s="402"/>
      <c r="E267" s="402"/>
      <c r="F267" s="402"/>
      <c r="G267" s="402"/>
      <c r="H267" s="402"/>
      <c r="I267" s="402"/>
      <c r="J267" s="402"/>
      <c r="K267" s="402"/>
      <c r="L267" s="402"/>
      <c r="M267" s="402"/>
      <c r="N267" s="402"/>
      <c r="O267" s="402"/>
      <c r="P267" s="402"/>
      <c r="Q267" s="402"/>
      <c r="R267" s="402"/>
      <c r="S267" s="402"/>
      <c r="T267" s="402"/>
      <c r="U267" s="402"/>
      <c r="V267" s="402"/>
      <c r="W267" s="402"/>
      <c r="X267" s="402"/>
      <c r="Y267" s="402"/>
      <c r="Z267" s="402"/>
      <c r="AA267" s="402"/>
      <c r="AB267" s="402"/>
      <c r="AC267" s="402"/>
      <c r="AD267" s="402"/>
      <c r="AE267" s="402"/>
      <c r="AF267" s="402"/>
      <c r="AG267" s="402"/>
      <c r="AH267" s="402"/>
      <c r="AI267" s="402"/>
      <c r="AJ267" s="402"/>
      <c r="AK267" s="402"/>
      <c r="AL267" s="402"/>
      <c r="AM267" s="402"/>
      <c r="AN267" s="402"/>
      <c r="AO267" s="402"/>
      <c r="AP267" s="402"/>
      <c r="AQ267" s="402"/>
      <c r="AR267" s="402"/>
      <c r="AS267" s="402"/>
      <c r="AT267" s="402"/>
      <c r="AU267" s="402"/>
      <c r="AV267" s="402"/>
      <c r="AW267" s="402"/>
      <c r="AX267" s="402"/>
      <c r="AY267" s="402"/>
      <c r="AZ267" s="402"/>
      <c r="BA267" s="402"/>
      <c r="BB267" s="402"/>
      <c r="BC267" s="402"/>
      <c r="BD267" s="402"/>
      <c r="BE267" s="402"/>
      <c r="BF267" s="402"/>
      <c r="BG267" s="402"/>
      <c r="BH267" s="402"/>
      <c r="BI267" s="402"/>
      <c r="BJ267" s="402"/>
      <c r="BK267" s="402"/>
      <c r="BL267" s="402"/>
      <c r="BM267" s="402"/>
      <c r="BN267" s="402"/>
      <c r="BO267" s="402"/>
      <c r="BP267" s="402"/>
      <c r="BQ267" s="402"/>
      <c r="BR267" s="402"/>
      <c r="BS267" s="402"/>
      <c r="BT267" s="402"/>
      <c r="BU267" s="402"/>
      <c r="BV267" s="402"/>
      <c r="BW267" s="402"/>
      <c r="BX267" s="402"/>
      <c r="BY267" s="402"/>
      <c r="BZ267" s="402"/>
      <c r="CA267" s="402"/>
      <c r="CB267" s="402"/>
      <c r="CC267" s="402"/>
      <c r="CD267" s="402"/>
      <c r="CE267" s="402"/>
      <c r="CF267" s="402"/>
      <c r="CG267" s="402"/>
      <c r="CH267" s="402"/>
      <c r="CI267" s="402"/>
      <c r="CJ267" s="402"/>
      <c r="CK267" s="402"/>
      <c r="CL267" s="402"/>
      <c r="CM267" s="402"/>
      <c r="CN267" s="402"/>
      <c r="CO267" s="402"/>
      <c r="CP267" s="402"/>
      <c r="CQ267" s="402"/>
      <c r="CR267" s="402"/>
      <c r="CS267" s="402"/>
      <c r="CT267" s="402"/>
    </row>
    <row r="268" spans="1:98" ht="16.05" customHeight="1" x14ac:dyDescent="0.3">
      <c r="A268" s="402"/>
      <c r="B268" s="402"/>
      <c r="C268" s="402"/>
      <c r="D268" s="402"/>
      <c r="E268" s="402"/>
      <c r="F268" s="402"/>
      <c r="G268" s="402"/>
      <c r="H268" s="402"/>
      <c r="I268" s="402"/>
      <c r="J268" s="402"/>
      <c r="K268" s="402"/>
      <c r="L268" s="402"/>
      <c r="M268" s="402"/>
      <c r="N268" s="402"/>
      <c r="O268" s="402"/>
      <c r="P268" s="402"/>
      <c r="Q268" s="402"/>
      <c r="R268" s="402"/>
      <c r="S268" s="402"/>
      <c r="T268" s="402"/>
      <c r="U268" s="402"/>
      <c r="V268" s="402"/>
      <c r="W268" s="402"/>
      <c r="X268" s="402"/>
      <c r="Y268" s="402"/>
      <c r="Z268" s="402"/>
      <c r="AA268" s="402"/>
      <c r="AB268" s="402"/>
      <c r="AC268" s="402"/>
      <c r="AD268" s="402"/>
      <c r="AE268" s="402"/>
      <c r="AF268" s="402"/>
      <c r="AG268" s="402"/>
      <c r="AH268" s="402"/>
      <c r="AI268" s="402"/>
      <c r="AJ268" s="402"/>
      <c r="AK268" s="402"/>
      <c r="AL268" s="402"/>
      <c r="AM268" s="402"/>
      <c r="AN268" s="402"/>
      <c r="AO268" s="402"/>
      <c r="AP268" s="402"/>
      <c r="AQ268" s="402"/>
      <c r="AR268" s="402"/>
      <c r="AS268" s="402"/>
      <c r="AT268" s="402"/>
      <c r="AU268" s="402"/>
      <c r="AV268" s="402"/>
      <c r="AW268" s="402"/>
      <c r="AX268" s="402"/>
      <c r="AY268" s="402"/>
      <c r="AZ268" s="402"/>
      <c r="BA268" s="402"/>
      <c r="BB268" s="402"/>
      <c r="BC268" s="402"/>
      <c r="BD268" s="402"/>
      <c r="BE268" s="402"/>
      <c r="BF268" s="402"/>
      <c r="BG268" s="402"/>
      <c r="BH268" s="402"/>
      <c r="BI268" s="402"/>
      <c r="BJ268" s="402"/>
      <c r="BK268" s="402"/>
      <c r="BL268" s="402"/>
      <c r="BM268" s="402"/>
      <c r="BN268" s="402"/>
      <c r="BO268" s="402"/>
      <c r="BP268" s="402"/>
      <c r="BQ268" s="402"/>
      <c r="BR268" s="402"/>
      <c r="BS268" s="402"/>
      <c r="BT268" s="402"/>
      <c r="BU268" s="402"/>
      <c r="BV268" s="402"/>
      <c r="BW268" s="402"/>
      <c r="BX268" s="402"/>
      <c r="BY268" s="402"/>
      <c r="BZ268" s="402"/>
      <c r="CA268" s="402"/>
      <c r="CB268" s="402"/>
      <c r="CC268" s="402"/>
      <c r="CD268" s="402"/>
      <c r="CE268" s="402"/>
      <c r="CF268" s="402"/>
      <c r="CG268" s="402"/>
      <c r="CH268" s="402"/>
      <c r="CI268" s="402"/>
      <c r="CJ268" s="402"/>
      <c r="CK268" s="402"/>
      <c r="CL268" s="402"/>
      <c r="CM268" s="402"/>
      <c r="CN268" s="402"/>
      <c r="CO268" s="402"/>
      <c r="CP268" s="402"/>
      <c r="CQ268" s="402"/>
      <c r="CR268" s="402"/>
      <c r="CS268" s="402"/>
      <c r="CT268" s="402"/>
    </row>
    <row r="269" spans="1:98" ht="16.05" customHeight="1" x14ac:dyDescent="0.3">
      <c r="A269" s="402"/>
      <c r="B269" s="402"/>
      <c r="C269" s="402"/>
      <c r="D269" s="402"/>
      <c r="E269" s="402"/>
      <c r="F269" s="402"/>
      <c r="G269" s="402"/>
      <c r="H269" s="402"/>
      <c r="I269" s="402"/>
      <c r="J269" s="402"/>
      <c r="K269" s="402"/>
      <c r="L269" s="402"/>
      <c r="M269" s="402"/>
      <c r="N269" s="402"/>
      <c r="O269" s="402"/>
      <c r="P269" s="402"/>
      <c r="Q269" s="402"/>
      <c r="R269" s="402"/>
      <c r="S269" s="402"/>
      <c r="T269" s="402"/>
      <c r="U269" s="402"/>
      <c r="V269" s="402"/>
      <c r="W269" s="402"/>
      <c r="X269" s="402"/>
      <c r="Y269" s="402"/>
      <c r="Z269" s="402"/>
      <c r="AA269" s="402"/>
      <c r="AB269" s="402"/>
      <c r="AC269" s="402"/>
      <c r="AD269" s="402"/>
      <c r="AE269" s="402"/>
      <c r="AF269" s="402"/>
      <c r="AG269" s="402"/>
      <c r="AH269" s="402"/>
      <c r="AI269" s="402"/>
      <c r="AJ269" s="402"/>
      <c r="AK269" s="402"/>
      <c r="AL269" s="402"/>
      <c r="AM269" s="402"/>
      <c r="AN269" s="402"/>
      <c r="AO269" s="402"/>
      <c r="AP269" s="402"/>
      <c r="AQ269" s="402"/>
      <c r="AR269" s="402"/>
      <c r="AS269" s="402"/>
      <c r="AT269" s="402"/>
      <c r="AU269" s="402"/>
      <c r="AV269" s="402"/>
      <c r="AW269" s="402"/>
      <c r="AX269" s="402"/>
      <c r="AY269" s="402"/>
      <c r="AZ269" s="402"/>
      <c r="BA269" s="402"/>
      <c r="BB269" s="402"/>
      <c r="BC269" s="402"/>
      <c r="BD269" s="402"/>
      <c r="BE269" s="402"/>
      <c r="BF269" s="402"/>
      <c r="BG269" s="402"/>
      <c r="BH269" s="402"/>
      <c r="BI269" s="402"/>
      <c r="BJ269" s="402"/>
      <c r="BK269" s="402"/>
      <c r="BL269" s="402"/>
      <c r="BM269" s="402"/>
      <c r="BN269" s="402"/>
      <c r="BO269" s="402"/>
      <c r="BP269" s="402"/>
      <c r="BQ269" s="402"/>
      <c r="BR269" s="402"/>
      <c r="BS269" s="402"/>
      <c r="BT269" s="402"/>
      <c r="BU269" s="402"/>
      <c r="BV269" s="402"/>
      <c r="BW269" s="402"/>
      <c r="BX269" s="402"/>
      <c r="BY269" s="402"/>
      <c r="BZ269" s="402"/>
      <c r="CA269" s="402"/>
      <c r="CB269" s="402"/>
      <c r="CC269" s="402"/>
      <c r="CD269" s="402"/>
      <c r="CE269" s="402"/>
      <c r="CF269" s="402"/>
      <c r="CG269" s="402"/>
      <c r="CH269" s="402"/>
      <c r="CI269" s="402"/>
      <c r="CJ269" s="402"/>
      <c r="CK269" s="402"/>
      <c r="CL269" s="402"/>
      <c r="CM269" s="402"/>
      <c r="CN269" s="402"/>
      <c r="CO269" s="402"/>
      <c r="CP269" s="402"/>
      <c r="CQ269" s="402"/>
      <c r="CR269" s="402"/>
      <c r="CS269" s="402"/>
      <c r="CT269" s="402"/>
    </row>
    <row r="270" spans="1:98" ht="16.05" customHeight="1" x14ac:dyDescent="0.3">
      <c r="A270" s="402"/>
      <c r="B270" s="402"/>
      <c r="C270" s="402"/>
      <c r="D270" s="402"/>
      <c r="E270" s="402"/>
      <c r="F270" s="402"/>
      <c r="G270" s="402"/>
      <c r="H270" s="402"/>
      <c r="I270" s="402"/>
      <c r="J270" s="402"/>
      <c r="K270" s="402"/>
      <c r="L270" s="402"/>
      <c r="M270" s="402"/>
      <c r="N270" s="402"/>
      <c r="O270" s="402"/>
      <c r="P270" s="402"/>
      <c r="Q270" s="402"/>
      <c r="R270" s="402"/>
      <c r="S270" s="402"/>
      <c r="T270" s="402"/>
      <c r="U270" s="402"/>
      <c r="V270" s="402"/>
      <c r="W270" s="402"/>
      <c r="X270" s="402"/>
      <c r="Y270" s="402"/>
      <c r="Z270" s="402"/>
      <c r="AA270" s="402"/>
      <c r="AB270" s="402"/>
      <c r="AC270" s="402"/>
      <c r="AD270" s="402"/>
      <c r="AE270" s="402"/>
      <c r="AF270" s="402"/>
      <c r="AG270" s="402"/>
      <c r="AH270" s="402"/>
      <c r="AI270" s="402"/>
      <c r="AJ270" s="402"/>
      <c r="AK270" s="402"/>
      <c r="AL270" s="402"/>
      <c r="AM270" s="402"/>
      <c r="AN270" s="402"/>
      <c r="AO270" s="402"/>
      <c r="AP270" s="402"/>
      <c r="AQ270" s="402"/>
      <c r="AR270" s="402"/>
      <c r="AS270" s="402"/>
      <c r="AT270" s="402"/>
      <c r="AU270" s="402"/>
      <c r="AV270" s="402"/>
      <c r="AW270" s="402"/>
      <c r="AX270" s="402"/>
      <c r="AY270" s="402"/>
      <c r="AZ270" s="402"/>
      <c r="BA270" s="402"/>
      <c r="BB270" s="402"/>
      <c r="BC270" s="402"/>
      <c r="BD270" s="402"/>
      <c r="BE270" s="402"/>
      <c r="BF270" s="402"/>
      <c r="BG270" s="402"/>
      <c r="BH270" s="402"/>
      <c r="BI270" s="402"/>
      <c r="BJ270" s="402"/>
      <c r="BK270" s="402"/>
      <c r="BL270" s="402"/>
      <c r="BM270" s="402"/>
      <c r="BN270" s="402"/>
      <c r="BO270" s="402"/>
      <c r="BP270" s="402"/>
      <c r="BQ270" s="402"/>
      <c r="BR270" s="402"/>
      <c r="BS270" s="402"/>
      <c r="BT270" s="402"/>
      <c r="BU270" s="402"/>
      <c r="BV270" s="402"/>
      <c r="BW270" s="402"/>
      <c r="BX270" s="402"/>
      <c r="BY270" s="402"/>
      <c r="BZ270" s="402"/>
      <c r="CA270" s="402"/>
      <c r="CB270" s="402"/>
      <c r="CC270" s="402"/>
      <c r="CD270" s="402"/>
      <c r="CE270" s="402"/>
      <c r="CF270" s="402"/>
      <c r="CG270" s="402"/>
      <c r="CH270" s="402"/>
      <c r="CI270" s="402"/>
      <c r="CJ270" s="402"/>
      <c r="CK270" s="402"/>
      <c r="CL270" s="402"/>
      <c r="CM270" s="402"/>
      <c r="CN270" s="402"/>
      <c r="CO270" s="402"/>
      <c r="CP270" s="402"/>
      <c r="CQ270" s="402"/>
      <c r="CR270" s="402"/>
      <c r="CS270" s="402"/>
      <c r="CT270" s="402"/>
    </row>
    <row r="271" spans="1:98" ht="16.05" customHeight="1" x14ac:dyDescent="0.3">
      <c r="A271" s="402"/>
      <c r="B271" s="402"/>
      <c r="C271" s="402"/>
      <c r="D271" s="402"/>
      <c r="E271" s="402"/>
      <c r="F271" s="402"/>
      <c r="G271" s="402"/>
      <c r="H271" s="402"/>
      <c r="I271" s="402"/>
      <c r="J271" s="402"/>
      <c r="K271" s="402"/>
      <c r="L271" s="402"/>
      <c r="M271" s="402"/>
      <c r="N271" s="402"/>
      <c r="O271" s="402"/>
      <c r="P271" s="402"/>
      <c r="Q271" s="402"/>
      <c r="R271" s="402"/>
      <c r="S271" s="402"/>
      <c r="T271" s="402"/>
      <c r="U271" s="402"/>
      <c r="V271" s="402"/>
      <c r="W271" s="402"/>
      <c r="X271" s="402"/>
      <c r="Y271" s="402"/>
      <c r="Z271" s="402"/>
      <c r="AA271" s="402"/>
      <c r="AB271" s="402"/>
      <c r="AC271" s="402"/>
      <c r="AD271" s="402"/>
      <c r="AE271" s="402"/>
      <c r="AF271" s="402"/>
      <c r="AG271" s="402"/>
      <c r="AH271" s="402"/>
      <c r="AI271" s="402"/>
      <c r="AJ271" s="402"/>
      <c r="AK271" s="402"/>
      <c r="AL271" s="402"/>
      <c r="AM271" s="402"/>
      <c r="AN271" s="402"/>
      <c r="AO271" s="402"/>
      <c r="AP271" s="402"/>
      <c r="AQ271" s="402"/>
      <c r="AR271" s="402"/>
      <c r="AS271" s="402"/>
      <c r="AT271" s="402"/>
      <c r="AU271" s="402"/>
      <c r="AV271" s="402"/>
      <c r="AW271" s="402"/>
      <c r="AX271" s="402"/>
      <c r="AY271" s="402"/>
      <c r="AZ271" s="402"/>
      <c r="BA271" s="402"/>
      <c r="BB271" s="402"/>
      <c r="BC271" s="402"/>
      <c r="BD271" s="402"/>
      <c r="BE271" s="402"/>
      <c r="BF271" s="402"/>
      <c r="BG271" s="402"/>
      <c r="BH271" s="402"/>
      <c r="BI271" s="402"/>
      <c r="BJ271" s="402"/>
      <c r="BK271" s="402"/>
      <c r="BL271" s="402"/>
      <c r="BM271" s="402"/>
      <c r="BN271" s="402"/>
      <c r="BO271" s="402"/>
      <c r="BP271" s="402"/>
      <c r="BQ271" s="402"/>
      <c r="BR271" s="402"/>
      <c r="BS271" s="402"/>
      <c r="BT271" s="402"/>
      <c r="BU271" s="402"/>
      <c r="BV271" s="402"/>
      <c r="BW271" s="402"/>
      <c r="BX271" s="402"/>
      <c r="BY271" s="402"/>
      <c r="BZ271" s="402"/>
      <c r="CA271" s="402"/>
      <c r="CB271" s="402"/>
      <c r="CC271" s="402"/>
      <c r="CD271" s="402"/>
      <c r="CE271" s="402"/>
      <c r="CF271" s="402"/>
      <c r="CG271" s="402"/>
      <c r="CH271" s="402"/>
      <c r="CI271" s="402"/>
      <c r="CJ271" s="402"/>
      <c r="CK271" s="402"/>
      <c r="CL271" s="402"/>
      <c r="CM271" s="402"/>
      <c r="CN271" s="402"/>
      <c r="CO271" s="402"/>
      <c r="CP271" s="402"/>
      <c r="CQ271" s="402"/>
      <c r="CR271" s="402"/>
      <c r="CS271" s="402"/>
      <c r="CT271" s="402"/>
    </row>
    <row r="272" spans="1:98" ht="16.05" customHeight="1" x14ac:dyDescent="0.3">
      <c r="A272" s="402"/>
      <c r="B272" s="402"/>
      <c r="C272" s="402"/>
      <c r="D272" s="402"/>
      <c r="E272" s="402"/>
      <c r="F272" s="402"/>
      <c r="G272" s="402"/>
      <c r="H272" s="402"/>
      <c r="I272" s="402"/>
      <c r="J272" s="402"/>
      <c r="K272" s="402"/>
      <c r="L272" s="402"/>
      <c r="M272" s="402"/>
      <c r="N272" s="402"/>
      <c r="O272" s="402"/>
      <c r="P272" s="402"/>
      <c r="Q272" s="402"/>
      <c r="R272" s="402"/>
      <c r="S272" s="402"/>
      <c r="T272" s="402"/>
      <c r="U272" s="402"/>
      <c r="V272" s="402"/>
      <c r="W272" s="402"/>
      <c r="X272" s="402"/>
      <c r="Y272" s="402"/>
      <c r="Z272" s="402"/>
      <c r="AA272" s="402"/>
      <c r="AB272" s="402"/>
      <c r="AC272" s="402"/>
      <c r="AD272" s="402"/>
      <c r="AE272" s="402"/>
      <c r="AF272" s="402"/>
      <c r="AG272" s="402"/>
      <c r="AH272" s="402"/>
      <c r="AI272" s="402"/>
      <c r="AJ272" s="402"/>
      <c r="AK272" s="402"/>
      <c r="AL272" s="402"/>
      <c r="AM272" s="402"/>
      <c r="AN272" s="402"/>
      <c r="AO272" s="402"/>
      <c r="AP272" s="402"/>
      <c r="AQ272" s="402"/>
      <c r="AR272" s="402"/>
      <c r="AS272" s="402"/>
      <c r="AT272" s="402"/>
      <c r="AU272" s="402"/>
      <c r="AV272" s="402"/>
      <c r="AW272" s="402"/>
      <c r="AX272" s="402"/>
      <c r="AY272" s="402"/>
      <c r="AZ272" s="402"/>
      <c r="BA272" s="402"/>
      <c r="BB272" s="402"/>
      <c r="BC272" s="402"/>
      <c r="BD272" s="402"/>
      <c r="BE272" s="402"/>
      <c r="BF272" s="402"/>
      <c r="BG272" s="402"/>
      <c r="BH272" s="402"/>
      <c r="BI272" s="402"/>
      <c r="BJ272" s="402"/>
      <c r="BK272" s="402"/>
      <c r="BL272" s="402"/>
      <c r="BM272" s="402"/>
      <c r="BN272" s="402"/>
      <c r="BO272" s="402"/>
      <c r="BP272" s="402"/>
      <c r="BQ272" s="402"/>
      <c r="BR272" s="402"/>
      <c r="BS272" s="402"/>
      <c r="BT272" s="402"/>
      <c r="BU272" s="402"/>
      <c r="BV272" s="402"/>
      <c r="BW272" s="402"/>
      <c r="BX272" s="402"/>
      <c r="BY272" s="402"/>
      <c r="BZ272" s="402"/>
      <c r="CA272" s="402"/>
      <c r="CB272" s="402"/>
      <c r="CC272" s="402"/>
      <c r="CD272" s="402"/>
      <c r="CE272" s="402"/>
      <c r="CF272" s="402"/>
      <c r="CG272" s="402"/>
      <c r="CH272" s="402"/>
      <c r="CI272" s="402"/>
      <c r="CJ272" s="402"/>
      <c r="CK272" s="402"/>
      <c r="CL272" s="402"/>
      <c r="CM272" s="402"/>
      <c r="CN272" s="402"/>
      <c r="CO272" s="402"/>
      <c r="CP272" s="402"/>
      <c r="CQ272" s="402"/>
      <c r="CR272" s="402"/>
      <c r="CS272" s="402"/>
      <c r="CT272" s="402"/>
    </row>
    <row r="273" spans="1:98" ht="16.05" customHeight="1" x14ac:dyDescent="0.3">
      <c r="A273" s="402"/>
      <c r="B273" s="402"/>
      <c r="C273" s="402"/>
      <c r="D273" s="402"/>
      <c r="E273" s="402"/>
      <c r="F273" s="402"/>
      <c r="G273" s="402"/>
      <c r="H273" s="402"/>
      <c r="I273" s="402"/>
      <c r="J273" s="402"/>
      <c r="K273" s="402"/>
      <c r="L273" s="402"/>
      <c r="M273" s="402"/>
      <c r="N273" s="402"/>
      <c r="O273" s="402"/>
      <c r="P273" s="402"/>
      <c r="Q273" s="402"/>
      <c r="R273" s="402"/>
      <c r="S273" s="402"/>
      <c r="T273" s="402"/>
      <c r="U273" s="402"/>
      <c r="V273" s="402"/>
      <c r="W273" s="402"/>
      <c r="X273" s="402"/>
      <c r="Y273" s="402"/>
      <c r="Z273" s="402"/>
      <c r="AA273" s="402"/>
      <c r="AB273" s="402"/>
      <c r="AC273" s="402"/>
      <c r="AD273" s="402"/>
      <c r="AE273" s="402"/>
      <c r="AF273" s="402"/>
      <c r="AG273" s="402"/>
      <c r="AH273" s="402"/>
      <c r="AI273" s="402"/>
      <c r="AJ273" s="402"/>
      <c r="AK273" s="402"/>
      <c r="AL273" s="402"/>
      <c r="AM273" s="402"/>
      <c r="AN273" s="402"/>
      <c r="AO273" s="402"/>
      <c r="AP273" s="402"/>
      <c r="AQ273" s="402"/>
      <c r="AR273" s="402"/>
      <c r="AS273" s="402"/>
      <c r="AT273" s="402"/>
      <c r="AU273" s="402"/>
      <c r="AV273" s="402"/>
      <c r="AW273" s="402"/>
      <c r="AX273" s="402"/>
      <c r="AY273" s="402"/>
      <c r="AZ273" s="402"/>
      <c r="BA273" s="402"/>
      <c r="BB273" s="402"/>
      <c r="BC273" s="402"/>
      <c r="BD273" s="402"/>
      <c r="BE273" s="402"/>
      <c r="BF273" s="402"/>
      <c r="BG273" s="402"/>
      <c r="BH273" s="402"/>
      <c r="BI273" s="402"/>
      <c r="BJ273" s="402"/>
      <c r="BK273" s="402"/>
      <c r="BL273" s="402"/>
      <c r="BM273" s="402"/>
      <c r="BN273" s="402"/>
      <c r="BO273" s="402"/>
      <c r="BP273" s="402"/>
      <c r="BQ273" s="402"/>
      <c r="BR273" s="402"/>
      <c r="BS273" s="402"/>
      <c r="BT273" s="402"/>
      <c r="BU273" s="402"/>
      <c r="BV273" s="402"/>
      <c r="BW273" s="402"/>
      <c r="BX273" s="402"/>
      <c r="BY273" s="402"/>
      <c r="BZ273" s="402"/>
      <c r="CA273" s="402"/>
      <c r="CB273" s="402"/>
      <c r="CC273" s="402"/>
      <c r="CD273" s="402"/>
      <c r="CE273" s="402"/>
      <c r="CF273" s="402"/>
      <c r="CG273" s="402"/>
      <c r="CH273" s="402"/>
      <c r="CI273" s="402"/>
      <c r="CJ273" s="402"/>
      <c r="CK273" s="402"/>
      <c r="CL273" s="402"/>
      <c r="CM273" s="402"/>
      <c r="CN273" s="402"/>
      <c r="CO273" s="402"/>
      <c r="CP273" s="402"/>
      <c r="CQ273" s="402"/>
      <c r="CR273" s="402"/>
      <c r="CS273" s="402"/>
      <c r="CT273" s="402"/>
    </row>
    <row r="274" spans="1:98" ht="16.05" customHeight="1" x14ac:dyDescent="0.3">
      <c r="A274" s="402"/>
      <c r="B274" s="402"/>
      <c r="C274" s="402"/>
      <c r="D274" s="402"/>
      <c r="E274" s="402"/>
      <c r="F274" s="402"/>
      <c r="G274" s="402"/>
      <c r="H274" s="402"/>
      <c r="I274" s="402"/>
      <c r="J274" s="402"/>
      <c r="K274" s="402"/>
      <c r="L274" s="402"/>
      <c r="M274" s="402"/>
      <c r="N274" s="402"/>
      <c r="O274" s="402"/>
      <c r="P274" s="402"/>
      <c r="Q274" s="402"/>
      <c r="R274" s="402"/>
      <c r="S274" s="402"/>
      <c r="T274" s="402"/>
      <c r="U274" s="402"/>
      <c r="V274" s="402"/>
      <c r="W274" s="402"/>
      <c r="X274" s="402"/>
      <c r="Y274" s="402"/>
      <c r="Z274" s="402"/>
      <c r="AA274" s="402"/>
      <c r="AB274" s="402"/>
      <c r="AC274" s="402"/>
      <c r="AD274" s="402"/>
      <c r="AE274" s="402"/>
      <c r="AF274" s="402"/>
      <c r="AG274" s="402"/>
      <c r="AH274" s="402"/>
      <c r="AI274" s="402"/>
      <c r="AJ274" s="402"/>
      <c r="AK274" s="402"/>
      <c r="AL274" s="402"/>
      <c r="AM274" s="402"/>
      <c r="AN274" s="402"/>
      <c r="AO274" s="402"/>
      <c r="AP274" s="402"/>
      <c r="AQ274" s="402"/>
      <c r="AR274" s="402"/>
      <c r="AS274" s="402"/>
      <c r="AT274" s="402"/>
      <c r="AU274" s="402"/>
      <c r="AV274" s="402"/>
      <c r="AW274" s="402"/>
      <c r="AX274" s="402"/>
      <c r="AY274" s="402"/>
      <c r="AZ274" s="402"/>
      <c r="BA274" s="402"/>
      <c r="BB274" s="402"/>
      <c r="BC274" s="402"/>
      <c r="BD274" s="402"/>
      <c r="BE274" s="402"/>
      <c r="BF274" s="402"/>
      <c r="BG274" s="402"/>
      <c r="BH274" s="402"/>
      <c r="BI274" s="402"/>
      <c r="BJ274" s="402"/>
      <c r="BK274" s="402"/>
      <c r="BL274" s="402"/>
      <c r="BM274" s="402"/>
      <c r="BN274" s="402"/>
      <c r="BO274" s="402"/>
      <c r="BP274" s="402"/>
      <c r="BQ274" s="402"/>
      <c r="BR274" s="402"/>
      <c r="BS274" s="402"/>
      <c r="BT274" s="402"/>
      <c r="BU274" s="402"/>
      <c r="BV274" s="402"/>
      <c r="BW274" s="402"/>
      <c r="BX274" s="402"/>
      <c r="BY274" s="402"/>
      <c r="BZ274" s="402"/>
      <c r="CA274" s="402"/>
      <c r="CB274" s="402"/>
      <c r="CC274" s="402"/>
      <c r="CD274" s="402"/>
      <c r="CE274" s="402"/>
      <c r="CF274" s="402"/>
      <c r="CG274" s="402"/>
      <c r="CH274" s="402"/>
      <c r="CI274" s="402"/>
      <c r="CJ274" s="402"/>
      <c r="CK274" s="402"/>
      <c r="CL274" s="402"/>
      <c r="CM274" s="402"/>
      <c r="CN274" s="402"/>
      <c r="CO274" s="402"/>
      <c r="CP274" s="402"/>
      <c r="CQ274" s="402"/>
      <c r="CR274" s="402"/>
      <c r="CS274" s="402"/>
      <c r="CT274" s="402"/>
    </row>
    <row r="275" spans="1:98" ht="16.05" customHeight="1" x14ac:dyDescent="0.3">
      <c r="A275" s="402"/>
      <c r="B275" s="402"/>
      <c r="C275" s="402"/>
      <c r="D275" s="402"/>
      <c r="E275" s="402"/>
      <c r="F275" s="402"/>
      <c r="G275" s="402"/>
      <c r="H275" s="402"/>
      <c r="I275" s="402"/>
      <c r="J275" s="402"/>
      <c r="K275" s="402"/>
      <c r="L275" s="402"/>
      <c r="M275" s="402"/>
      <c r="N275" s="402"/>
      <c r="O275" s="402"/>
      <c r="P275" s="402"/>
      <c r="Q275" s="402"/>
      <c r="R275" s="402"/>
      <c r="S275" s="402"/>
      <c r="T275" s="402"/>
      <c r="U275" s="402"/>
      <c r="V275" s="402"/>
      <c r="W275" s="402"/>
      <c r="X275" s="402"/>
      <c r="Y275" s="402"/>
      <c r="Z275" s="402"/>
      <c r="AA275" s="402"/>
      <c r="AB275" s="402"/>
      <c r="AC275" s="402"/>
      <c r="AD275" s="402"/>
      <c r="AE275" s="402"/>
      <c r="AF275" s="402"/>
      <c r="AG275" s="402"/>
      <c r="AH275" s="402"/>
      <c r="AI275" s="402"/>
      <c r="AJ275" s="402"/>
      <c r="AK275" s="402"/>
      <c r="AL275" s="402"/>
      <c r="AM275" s="402"/>
      <c r="AN275" s="402"/>
      <c r="AO275" s="402"/>
      <c r="AP275" s="402"/>
      <c r="AQ275" s="402"/>
      <c r="AR275" s="402"/>
      <c r="AS275" s="402"/>
      <c r="AT275" s="402"/>
      <c r="AU275" s="402"/>
      <c r="AV275" s="402"/>
      <c r="AW275" s="402"/>
      <c r="AX275" s="402"/>
      <c r="AY275" s="402"/>
      <c r="AZ275" s="402"/>
      <c r="BA275" s="402"/>
      <c r="BB275" s="402"/>
      <c r="BC275" s="402"/>
      <c r="BD275" s="402"/>
      <c r="BE275" s="402"/>
      <c r="BF275" s="402"/>
      <c r="BG275" s="402"/>
      <c r="BH275" s="402"/>
      <c r="BI275" s="402"/>
      <c r="BJ275" s="402"/>
      <c r="BK275" s="402"/>
      <c r="BL275" s="402"/>
      <c r="BM275" s="402"/>
      <c r="BN275" s="402"/>
      <c r="BO275" s="402"/>
      <c r="BP275" s="402"/>
      <c r="BQ275" s="402"/>
      <c r="BR275" s="402"/>
      <c r="BS275" s="402"/>
      <c r="BT275" s="402"/>
      <c r="BU275" s="402"/>
      <c r="BV275" s="402"/>
      <c r="BW275" s="402"/>
      <c r="BX275" s="402"/>
      <c r="BY275" s="402"/>
      <c r="BZ275" s="402"/>
      <c r="CA275" s="402"/>
      <c r="CB275" s="402"/>
      <c r="CC275" s="402"/>
      <c r="CD275" s="402"/>
      <c r="CE275" s="402"/>
      <c r="CF275" s="402"/>
      <c r="CG275" s="402"/>
      <c r="CH275" s="402"/>
      <c r="CI275" s="402"/>
      <c r="CJ275" s="402"/>
      <c r="CK275" s="402"/>
      <c r="CL275" s="402"/>
      <c r="CM275" s="402"/>
      <c r="CN275" s="402"/>
      <c r="CO275" s="402"/>
      <c r="CP275" s="402"/>
      <c r="CQ275" s="402"/>
      <c r="CR275" s="402"/>
      <c r="CS275" s="402"/>
      <c r="CT275" s="402"/>
    </row>
    <row r="276" spans="1:98" ht="16.05" customHeight="1" x14ac:dyDescent="0.3">
      <c r="A276" s="402"/>
      <c r="B276" s="402"/>
      <c r="C276" s="402"/>
      <c r="D276" s="402"/>
      <c r="E276" s="402"/>
      <c r="F276" s="402"/>
      <c r="G276" s="402"/>
      <c r="H276" s="402"/>
      <c r="I276" s="402"/>
      <c r="J276" s="402"/>
      <c r="K276" s="402"/>
      <c r="L276" s="402"/>
      <c r="M276" s="402"/>
      <c r="N276" s="402"/>
      <c r="O276" s="402"/>
      <c r="P276" s="402"/>
      <c r="Q276" s="402"/>
      <c r="R276" s="402"/>
      <c r="S276" s="402"/>
      <c r="T276" s="402"/>
      <c r="U276" s="402"/>
      <c r="V276" s="402"/>
      <c r="W276" s="402"/>
      <c r="X276" s="402"/>
      <c r="Y276" s="402"/>
      <c r="Z276" s="402"/>
      <c r="AA276" s="402"/>
      <c r="AB276" s="402"/>
      <c r="AC276" s="402"/>
      <c r="AD276" s="402"/>
      <c r="AE276" s="402"/>
      <c r="AF276" s="402"/>
      <c r="AG276" s="402"/>
      <c r="AH276" s="402"/>
      <c r="AI276" s="402"/>
      <c r="AJ276" s="402"/>
      <c r="AK276" s="402"/>
      <c r="AL276" s="402"/>
      <c r="AM276" s="402"/>
      <c r="AN276" s="402"/>
      <c r="AO276" s="402"/>
      <c r="AP276" s="402"/>
      <c r="AQ276" s="402"/>
      <c r="AR276" s="402"/>
      <c r="AS276" s="402"/>
      <c r="AT276" s="402"/>
      <c r="AU276" s="402"/>
      <c r="AV276" s="402"/>
      <c r="AW276" s="402"/>
      <c r="AX276" s="402"/>
      <c r="AY276" s="402"/>
      <c r="AZ276" s="402"/>
      <c r="BA276" s="402"/>
      <c r="BB276" s="402"/>
      <c r="BC276" s="402"/>
      <c r="BD276" s="402"/>
      <c r="BE276" s="402"/>
      <c r="BF276" s="402"/>
      <c r="BG276" s="402"/>
      <c r="BH276" s="402"/>
      <c r="BI276" s="402"/>
      <c r="BJ276" s="402"/>
      <c r="BK276" s="402"/>
      <c r="BL276" s="402"/>
      <c r="BM276" s="402"/>
      <c r="BN276" s="402"/>
      <c r="BO276" s="402"/>
      <c r="BP276" s="402"/>
      <c r="BQ276" s="402"/>
      <c r="BR276" s="402"/>
      <c r="BS276" s="402"/>
      <c r="BT276" s="402"/>
      <c r="BU276" s="402"/>
      <c r="BV276" s="402"/>
      <c r="BW276" s="402"/>
      <c r="BX276" s="402"/>
      <c r="BY276" s="402"/>
      <c r="BZ276" s="402"/>
      <c r="CA276" s="402"/>
      <c r="CB276" s="402"/>
      <c r="CC276" s="402"/>
      <c r="CD276" s="402"/>
      <c r="CE276" s="402"/>
      <c r="CF276" s="402"/>
      <c r="CG276" s="402"/>
      <c r="CH276" s="402"/>
      <c r="CI276" s="402"/>
      <c r="CJ276" s="402"/>
      <c r="CK276" s="402"/>
      <c r="CL276" s="402"/>
      <c r="CM276" s="402"/>
      <c r="CN276" s="402"/>
      <c r="CO276" s="402"/>
      <c r="CP276" s="402"/>
      <c r="CQ276" s="402"/>
      <c r="CR276" s="402"/>
      <c r="CS276" s="402"/>
      <c r="CT276" s="402"/>
    </row>
    <row r="277" spans="1:98" ht="16.05" customHeight="1" x14ac:dyDescent="0.3">
      <c r="A277" s="402"/>
      <c r="B277" s="402"/>
      <c r="C277" s="402"/>
      <c r="D277" s="402"/>
      <c r="E277" s="402"/>
      <c r="F277" s="402"/>
      <c r="G277" s="402"/>
      <c r="H277" s="402"/>
      <c r="I277" s="402"/>
      <c r="J277" s="402"/>
      <c r="K277" s="402"/>
      <c r="L277" s="402"/>
      <c r="M277" s="402"/>
      <c r="N277" s="402"/>
      <c r="O277" s="402"/>
      <c r="P277" s="402"/>
      <c r="Q277" s="402"/>
      <c r="R277" s="402"/>
      <c r="S277" s="402"/>
      <c r="T277" s="402"/>
      <c r="U277" s="402"/>
      <c r="V277" s="402"/>
      <c r="W277" s="402"/>
      <c r="X277" s="402"/>
      <c r="Y277" s="402"/>
      <c r="Z277" s="402"/>
      <c r="AA277" s="402"/>
      <c r="AB277" s="402"/>
      <c r="AC277" s="402"/>
      <c r="AD277" s="402"/>
      <c r="AE277" s="402"/>
      <c r="AF277" s="402"/>
      <c r="AG277" s="402"/>
      <c r="AH277" s="402"/>
      <c r="AI277" s="402"/>
      <c r="AJ277" s="402"/>
      <c r="AK277" s="402"/>
      <c r="AL277" s="402"/>
      <c r="AM277" s="402"/>
      <c r="AN277" s="402"/>
      <c r="AO277" s="402"/>
      <c r="AP277" s="402"/>
      <c r="AQ277" s="402"/>
      <c r="AR277" s="402"/>
      <c r="AS277" s="402"/>
      <c r="AT277" s="402"/>
      <c r="AU277" s="402"/>
      <c r="AV277" s="402"/>
      <c r="AW277" s="402"/>
      <c r="AX277" s="402"/>
      <c r="AY277" s="402"/>
      <c r="AZ277" s="402"/>
      <c r="BA277" s="402"/>
      <c r="BB277" s="402"/>
      <c r="BC277" s="402"/>
      <c r="BD277" s="402"/>
      <c r="BE277" s="402"/>
      <c r="BF277" s="402"/>
      <c r="BG277" s="402"/>
      <c r="BH277" s="402"/>
      <c r="BI277" s="402"/>
      <c r="BJ277" s="402"/>
      <c r="BK277" s="402"/>
      <c r="BL277" s="402"/>
      <c r="BM277" s="402"/>
      <c r="BN277" s="402"/>
      <c r="BO277" s="402"/>
      <c r="BP277" s="402"/>
      <c r="BQ277" s="402"/>
      <c r="BR277" s="402"/>
      <c r="BS277" s="402"/>
      <c r="BT277" s="402"/>
      <c r="BU277" s="402"/>
      <c r="BV277" s="402"/>
      <c r="BW277" s="402"/>
      <c r="BX277" s="402"/>
      <c r="BY277" s="402"/>
      <c r="BZ277" s="402"/>
      <c r="CA277" s="402"/>
      <c r="CB277" s="402"/>
      <c r="CC277" s="402"/>
      <c r="CD277" s="402"/>
      <c r="CE277" s="402"/>
      <c r="CF277" s="402"/>
      <c r="CG277" s="402"/>
      <c r="CH277" s="402"/>
      <c r="CI277" s="402"/>
      <c r="CJ277" s="402"/>
      <c r="CK277" s="402"/>
      <c r="CL277" s="402"/>
      <c r="CM277" s="402"/>
      <c r="CN277" s="402"/>
      <c r="CO277" s="402"/>
      <c r="CP277" s="402"/>
      <c r="CQ277" s="402"/>
      <c r="CR277" s="402"/>
      <c r="CS277" s="402"/>
      <c r="CT277" s="402"/>
    </row>
    <row r="278" spans="1:98" ht="16.05" customHeight="1" x14ac:dyDescent="0.3">
      <c r="A278" s="402"/>
      <c r="B278" s="402"/>
      <c r="C278" s="402"/>
      <c r="D278" s="402"/>
      <c r="E278" s="402"/>
      <c r="F278" s="402"/>
      <c r="G278" s="402"/>
      <c r="H278" s="402"/>
      <c r="I278" s="402"/>
      <c r="J278" s="402"/>
      <c r="K278" s="402"/>
      <c r="L278" s="402"/>
      <c r="M278" s="402"/>
      <c r="N278" s="402"/>
      <c r="O278" s="402"/>
      <c r="P278" s="402"/>
      <c r="Q278" s="402"/>
      <c r="R278" s="402"/>
      <c r="S278" s="402"/>
      <c r="T278" s="402"/>
      <c r="U278" s="402"/>
      <c r="V278" s="402"/>
      <c r="W278" s="402"/>
      <c r="X278" s="402"/>
      <c r="Y278" s="402"/>
      <c r="Z278" s="402"/>
      <c r="AA278" s="402"/>
      <c r="AB278" s="402"/>
      <c r="AC278" s="402"/>
      <c r="AD278" s="402"/>
      <c r="AE278" s="402"/>
      <c r="AF278" s="402"/>
      <c r="AG278" s="402"/>
      <c r="AH278" s="402"/>
      <c r="AI278" s="402"/>
      <c r="AJ278" s="402"/>
      <c r="AK278" s="402"/>
      <c r="AL278" s="402"/>
      <c r="AM278" s="402"/>
      <c r="AN278" s="402"/>
      <c r="AO278" s="402"/>
      <c r="AP278" s="402"/>
      <c r="AQ278" s="402"/>
      <c r="AR278" s="402"/>
      <c r="AS278" s="402"/>
      <c r="AT278" s="402"/>
      <c r="AU278" s="402"/>
      <c r="AV278" s="402"/>
      <c r="AW278" s="402"/>
      <c r="AX278" s="402"/>
      <c r="AY278" s="402"/>
      <c r="AZ278" s="402"/>
      <c r="BA278" s="402"/>
      <c r="BB278" s="402"/>
      <c r="BC278" s="402"/>
      <c r="BD278" s="402"/>
      <c r="BE278" s="402"/>
      <c r="BF278" s="402"/>
      <c r="BG278" s="402"/>
      <c r="BH278" s="402"/>
      <c r="BI278" s="402"/>
      <c r="BJ278" s="402"/>
      <c r="BK278" s="402"/>
      <c r="BL278" s="402"/>
      <c r="BM278" s="402"/>
      <c r="BN278" s="402"/>
      <c r="BO278" s="402"/>
      <c r="BP278" s="402"/>
      <c r="BQ278" s="402"/>
      <c r="BR278" s="402"/>
      <c r="BS278" s="402"/>
      <c r="BT278" s="402"/>
      <c r="BU278" s="402"/>
      <c r="BV278" s="402"/>
      <c r="BW278" s="402"/>
      <c r="BX278" s="402"/>
      <c r="BY278" s="402"/>
      <c r="BZ278" s="402"/>
      <c r="CA278" s="402"/>
      <c r="CB278" s="402"/>
      <c r="CC278" s="402"/>
      <c r="CD278" s="402"/>
      <c r="CE278" s="402"/>
      <c r="CF278" s="402"/>
      <c r="CG278" s="402"/>
      <c r="CH278" s="402"/>
      <c r="CI278" s="402"/>
      <c r="CJ278" s="402"/>
      <c r="CK278" s="402"/>
      <c r="CL278" s="402"/>
      <c r="CM278" s="402"/>
      <c r="CN278" s="402"/>
      <c r="CO278" s="402"/>
      <c r="CP278" s="402"/>
      <c r="CQ278" s="402"/>
      <c r="CR278" s="402"/>
      <c r="CS278" s="402"/>
      <c r="CT278" s="402"/>
    </row>
    <row r="279" spans="1:98" ht="16.05" customHeight="1" x14ac:dyDescent="0.3">
      <c r="A279" s="402"/>
      <c r="B279" s="402"/>
      <c r="C279" s="402"/>
      <c r="D279" s="402"/>
      <c r="E279" s="402"/>
      <c r="F279" s="402"/>
      <c r="G279" s="402"/>
      <c r="H279" s="402"/>
      <c r="I279" s="402"/>
      <c r="J279" s="402"/>
      <c r="K279" s="402"/>
      <c r="L279" s="402"/>
      <c r="M279" s="402"/>
      <c r="N279" s="402"/>
      <c r="O279" s="402"/>
      <c r="P279" s="402"/>
      <c r="Q279" s="402"/>
      <c r="R279" s="402"/>
      <c r="S279" s="402"/>
      <c r="T279" s="402"/>
      <c r="U279" s="402"/>
      <c r="V279" s="402"/>
      <c r="W279" s="402"/>
      <c r="X279" s="402"/>
      <c r="Y279" s="402"/>
      <c r="Z279" s="402"/>
      <c r="AA279" s="402"/>
      <c r="AB279" s="402"/>
      <c r="AC279" s="402"/>
      <c r="AD279" s="402"/>
      <c r="AE279" s="402"/>
      <c r="AF279" s="402"/>
      <c r="AG279" s="402"/>
      <c r="AH279" s="402"/>
      <c r="AI279" s="402"/>
      <c r="AJ279" s="402"/>
      <c r="AK279" s="402"/>
      <c r="AL279" s="402"/>
      <c r="AM279" s="402"/>
      <c r="AN279" s="402"/>
      <c r="AO279" s="402"/>
      <c r="AP279" s="402"/>
      <c r="AQ279" s="402"/>
      <c r="AR279" s="402"/>
      <c r="AS279" s="402"/>
      <c r="AT279" s="402"/>
      <c r="AU279" s="402"/>
      <c r="AV279" s="402"/>
      <c r="AW279" s="402"/>
      <c r="AX279" s="402"/>
      <c r="AY279" s="402"/>
      <c r="AZ279" s="402"/>
      <c r="BA279" s="402"/>
      <c r="BB279" s="402"/>
      <c r="BC279" s="402"/>
      <c r="BD279" s="402"/>
      <c r="BE279" s="402"/>
      <c r="BF279" s="402"/>
      <c r="BG279" s="402"/>
      <c r="BH279" s="402"/>
      <c r="BI279" s="402"/>
      <c r="BJ279" s="402"/>
      <c r="BK279" s="402"/>
      <c r="BL279" s="402"/>
      <c r="BM279" s="402"/>
      <c r="BN279" s="402"/>
      <c r="BO279" s="402"/>
      <c r="BP279" s="402"/>
      <c r="BQ279" s="402"/>
      <c r="BR279" s="402"/>
      <c r="BS279" s="402"/>
      <c r="BT279" s="402"/>
      <c r="BU279" s="402"/>
      <c r="BV279" s="402"/>
      <c r="BW279" s="402"/>
      <c r="BX279" s="402"/>
      <c r="BY279" s="402"/>
      <c r="BZ279" s="402"/>
      <c r="CA279" s="402"/>
      <c r="CB279" s="402"/>
      <c r="CC279" s="402"/>
      <c r="CD279" s="402"/>
      <c r="CE279" s="402"/>
      <c r="CF279" s="402"/>
      <c r="CG279" s="402"/>
      <c r="CH279" s="402"/>
      <c r="CI279" s="402"/>
      <c r="CJ279" s="402"/>
      <c r="CK279" s="402"/>
      <c r="CL279" s="402"/>
      <c r="CM279" s="402"/>
      <c r="CN279" s="402"/>
      <c r="CO279" s="402"/>
      <c r="CP279" s="402"/>
      <c r="CQ279" s="402"/>
      <c r="CR279" s="402"/>
      <c r="CS279" s="402"/>
      <c r="CT279" s="402"/>
    </row>
    <row r="280" spans="1:98" ht="16.05" customHeight="1" x14ac:dyDescent="0.3">
      <c r="A280" s="402"/>
      <c r="B280" s="402"/>
      <c r="C280" s="402"/>
      <c r="D280" s="402"/>
      <c r="E280" s="402"/>
      <c r="F280" s="402"/>
      <c r="G280" s="402"/>
      <c r="H280" s="402"/>
      <c r="I280" s="402"/>
      <c r="J280" s="402"/>
      <c r="K280" s="402"/>
      <c r="L280" s="402"/>
      <c r="M280" s="402"/>
      <c r="N280" s="402"/>
      <c r="O280" s="402"/>
      <c r="P280" s="402"/>
      <c r="Q280" s="402"/>
      <c r="R280" s="402"/>
      <c r="S280" s="402"/>
      <c r="T280" s="402"/>
      <c r="U280" s="402"/>
      <c r="V280" s="402"/>
      <c r="W280" s="402"/>
      <c r="X280" s="402"/>
      <c r="Y280" s="402"/>
      <c r="Z280" s="402"/>
      <c r="AA280" s="402"/>
      <c r="AB280" s="402"/>
      <c r="AC280" s="402"/>
      <c r="AD280" s="402"/>
      <c r="AE280" s="402"/>
      <c r="AF280" s="402"/>
      <c r="AG280" s="402"/>
      <c r="AH280" s="402"/>
      <c r="AI280" s="402"/>
      <c r="AJ280" s="402"/>
      <c r="AK280" s="402"/>
      <c r="AL280" s="402"/>
      <c r="AM280" s="402"/>
      <c r="AN280" s="402"/>
      <c r="AO280" s="402"/>
      <c r="AP280" s="402"/>
      <c r="AQ280" s="402"/>
      <c r="AR280" s="402"/>
      <c r="AS280" s="402"/>
      <c r="AT280" s="402"/>
      <c r="AU280" s="402"/>
      <c r="AV280" s="402"/>
      <c r="AW280" s="402"/>
      <c r="AX280" s="402"/>
      <c r="AY280" s="402"/>
      <c r="AZ280" s="402"/>
      <c r="BA280" s="402"/>
      <c r="BB280" s="402"/>
      <c r="BC280" s="402"/>
      <c r="BD280" s="402"/>
      <c r="BE280" s="402"/>
      <c r="BF280" s="402"/>
      <c r="BG280" s="402"/>
      <c r="BH280" s="402"/>
      <c r="BI280" s="402"/>
      <c r="BJ280" s="402"/>
      <c r="BK280" s="402"/>
      <c r="BL280" s="402"/>
      <c r="BM280" s="402"/>
      <c r="BN280" s="402"/>
      <c r="BO280" s="402"/>
      <c r="BP280" s="402"/>
      <c r="BQ280" s="402"/>
      <c r="BR280" s="402"/>
      <c r="BS280" s="402"/>
      <c r="BT280" s="402"/>
      <c r="BU280" s="402"/>
      <c r="BV280" s="402"/>
      <c r="BW280" s="402"/>
      <c r="BX280" s="402"/>
      <c r="BY280" s="402"/>
      <c r="BZ280" s="402"/>
      <c r="CA280" s="402"/>
      <c r="CB280" s="402"/>
      <c r="CC280" s="402"/>
      <c r="CD280" s="402"/>
      <c r="CE280" s="402"/>
      <c r="CF280" s="402"/>
      <c r="CG280" s="402"/>
      <c r="CH280" s="402"/>
      <c r="CI280" s="402"/>
      <c r="CJ280" s="402"/>
      <c r="CK280" s="402"/>
      <c r="CL280" s="402"/>
      <c r="CM280" s="402"/>
      <c r="CN280" s="402"/>
      <c r="CO280" s="402"/>
      <c r="CP280" s="402"/>
      <c r="CQ280" s="402"/>
      <c r="CR280" s="402"/>
      <c r="CS280" s="402"/>
      <c r="CT280" s="402"/>
    </row>
    <row r="281" spans="1:98" ht="16.05" customHeight="1" x14ac:dyDescent="0.3">
      <c r="A281" s="402"/>
      <c r="B281" s="402"/>
      <c r="C281" s="402"/>
      <c r="D281" s="402"/>
      <c r="E281" s="402"/>
      <c r="F281" s="402"/>
      <c r="G281" s="402"/>
      <c r="H281" s="402"/>
      <c r="I281" s="402"/>
      <c r="J281" s="402"/>
      <c r="K281" s="402"/>
      <c r="L281" s="402"/>
      <c r="M281" s="402"/>
      <c r="N281" s="402"/>
      <c r="O281" s="402"/>
      <c r="P281" s="402"/>
      <c r="Q281" s="402"/>
      <c r="R281" s="402"/>
      <c r="S281" s="402"/>
      <c r="T281" s="402"/>
      <c r="U281" s="402"/>
      <c r="V281" s="402"/>
      <c r="W281" s="402"/>
      <c r="X281" s="402"/>
      <c r="Y281" s="402"/>
      <c r="Z281" s="402"/>
      <c r="AA281" s="402"/>
      <c r="AB281" s="402"/>
      <c r="AC281" s="402"/>
      <c r="AD281" s="402"/>
      <c r="AE281" s="402"/>
      <c r="AF281" s="402"/>
      <c r="AG281" s="402"/>
      <c r="AH281" s="402"/>
      <c r="AI281" s="402"/>
      <c r="AJ281" s="402"/>
      <c r="AK281" s="402"/>
      <c r="AL281" s="402"/>
      <c r="AM281" s="402"/>
      <c r="AN281" s="402"/>
      <c r="AO281" s="402"/>
      <c r="AP281" s="402"/>
      <c r="AQ281" s="402"/>
      <c r="AR281" s="402"/>
      <c r="AS281" s="402"/>
      <c r="AT281" s="402"/>
      <c r="AU281" s="402"/>
      <c r="AV281" s="402"/>
      <c r="AW281" s="402"/>
      <c r="AX281" s="402"/>
      <c r="AY281" s="402"/>
      <c r="AZ281" s="402"/>
      <c r="BA281" s="402"/>
      <c r="BB281" s="402"/>
      <c r="BC281" s="402"/>
      <c r="BD281" s="402"/>
      <c r="BE281" s="402"/>
      <c r="BF281" s="402"/>
      <c r="BG281" s="402"/>
      <c r="BH281" s="402"/>
      <c r="BI281" s="402"/>
      <c r="BJ281" s="402"/>
      <c r="BK281" s="402"/>
      <c r="BL281" s="402"/>
      <c r="BM281" s="402"/>
      <c r="BN281" s="402"/>
      <c r="BO281" s="402"/>
      <c r="BP281" s="402"/>
      <c r="BQ281" s="402"/>
      <c r="BR281" s="402"/>
      <c r="BS281" s="402"/>
      <c r="BT281" s="402"/>
      <c r="BU281" s="402"/>
      <c r="BV281" s="402"/>
      <c r="BW281" s="402"/>
      <c r="BX281" s="402"/>
      <c r="BY281" s="402"/>
      <c r="BZ281" s="402"/>
      <c r="CA281" s="402"/>
      <c r="CB281" s="402"/>
      <c r="CC281" s="402"/>
      <c r="CD281" s="402"/>
      <c r="CE281" s="402"/>
      <c r="CF281" s="402"/>
      <c r="CG281" s="402"/>
      <c r="CH281" s="402"/>
      <c r="CI281" s="402"/>
      <c r="CJ281" s="402"/>
      <c r="CK281" s="402"/>
      <c r="CL281" s="402"/>
      <c r="CM281" s="402"/>
      <c r="CN281" s="402"/>
      <c r="CO281" s="402"/>
      <c r="CP281" s="402"/>
      <c r="CQ281" s="402"/>
      <c r="CR281" s="402"/>
      <c r="CS281" s="402"/>
      <c r="CT281" s="402"/>
    </row>
    <row r="282" spans="1:98" ht="16.05" customHeight="1" x14ac:dyDescent="0.3">
      <c r="A282" s="402"/>
      <c r="B282" s="402"/>
      <c r="C282" s="402"/>
      <c r="D282" s="402"/>
      <c r="E282" s="402"/>
      <c r="F282" s="402"/>
      <c r="G282" s="402"/>
      <c r="H282" s="402"/>
      <c r="I282" s="402"/>
      <c r="J282" s="402"/>
      <c r="K282" s="402"/>
      <c r="L282" s="402"/>
      <c r="M282" s="402"/>
      <c r="N282" s="402"/>
      <c r="O282" s="402"/>
      <c r="P282" s="402"/>
      <c r="Q282" s="402"/>
      <c r="R282" s="402"/>
      <c r="S282" s="402"/>
      <c r="T282" s="402"/>
      <c r="U282" s="402"/>
      <c r="V282" s="402"/>
      <c r="W282" s="402"/>
      <c r="X282" s="402"/>
      <c r="Y282" s="402"/>
      <c r="Z282" s="402"/>
      <c r="AA282" s="402"/>
      <c r="AB282" s="402"/>
      <c r="AC282" s="402"/>
      <c r="AD282" s="402"/>
      <c r="AE282" s="402"/>
      <c r="AF282" s="402"/>
      <c r="AG282" s="402"/>
      <c r="AH282" s="402"/>
      <c r="AI282" s="402"/>
      <c r="AJ282" s="402"/>
      <c r="AK282" s="402"/>
      <c r="AL282" s="402"/>
      <c r="AM282" s="402"/>
      <c r="AN282" s="402"/>
      <c r="AO282" s="402"/>
      <c r="AP282" s="402"/>
      <c r="AQ282" s="402"/>
      <c r="AR282" s="402"/>
      <c r="AS282" s="402"/>
      <c r="AT282" s="402"/>
      <c r="AU282" s="402"/>
      <c r="AV282" s="402"/>
      <c r="AW282" s="402"/>
      <c r="AX282" s="402"/>
      <c r="AY282" s="402"/>
      <c r="AZ282" s="402"/>
      <c r="BA282" s="402"/>
      <c r="BB282" s="402"/>
      <c r="BC282" s="402"/>
      <c r="BD282" s="402"/>
      <c r="BE282" s="402"/>
      <c r="BF282" s="402"/>
      <c r="BG282" s="402"/>
      <c r="BH282" s="402"/>
      <c r="BI282" s="402"/>
      <c r="BJ282" s="402"/>
      <c r="BK282" s="402"/>
      <c r="BL282" s="402"/>
      <c r="BM282" s="402"/>
      <c r="BN282" s="402"/>
      <c r="BO282" s="402"/>
      <c r="BP282" s="402"/>
      <c r="BQ282" s="402"/>
      <c r="BR282" s="402"/>
      <c r="BS282" s="402"/>
      <c r="BT282" s="402"/>
      <c r="BU282" s="402"/>
      <c r="BV282" s="402"/>
      <c r="BW282" s="402"/>
      <c r="BX282" s="402"/>
      <c r="BY282" s="402"/>
      <c r="BZ282" s="402"/>
      <c r="CA282" s="402"/>
      <c r="CB282" s="402"/>
      <c r="CC282" s="402"/>
      <c r="CD282" s="402"/>
      <c r="CE282" s="402"/>
      <c r="CF282" s="402"/>
      <c r="CG282" s="402"/>
      <c r="CH282" s="402"/>
      <c r="CI282" s="402"/>
      <c r="CJ282" s="402"/>
      <c r="CK282" s="402"/>
      <c r="CL282" s="402"/>
      <c r="CM282" s="402"/>
      <c r="CN282" s="402"/>
      <c r="CO282" s="402"/>
      <c r="CP282" s="402"/>
      <c r="CQ282" s="402"/>
      <c r="CR282" s="402"/>
      <c r="CS282" s="402"/>
      <c r="CT282" s="402"/>
    </row>
    <row r="283" spans="1:98" ht="16.05" customHeight="1" x14ac:dyDescent="0.3">
      <c r="A283" s="402"/>
      <c r="B283" s="402"/>
      <c r="C283" s="402"/>
      <c r="D283" s="402"/>
      <c r="E283" s="402"/>
      <c r="F283" s="402"/>
      <c r="G283" s="402"/>
      <c r="H283" s="402"/>
      <c r="I283" s="402"/>
      <c r="J283" s="402"/>
      <c r="K283" s="402"/>
      <c r="L283" s="402"/>
      <c r="M283" s="402"/>
      <c r="N283" s="402"/>
      <c r="O283" s="402"/>
      <c r="P283" s="402"/>
      <c r="Q283" s="402"/>
      <c r="R283" s="402"/>
      <c r="S283" s="402"/>
      <c r="T283" s="402"/>
      <c r="U283" s="402"/>
      <c r="V283" s="402"/>
      <c r="W283" s="402"/>
      <c r="X283" s="402"/>
      <c r="Y283" s="402"/>
      <c r="Z283" s="402"/>
      <c r="AA283" s="402"/>
      <c r="AB283" s="402"/>
      <c r="AC283" s="402"/>
      <c r="AD283" s="402"/>
      <c r="AE283" s="402"/>
      <c r="AF283" s="402"/>
      <c r="AG283" s="402"/>
      <c r="AH283" s="402"/>
      <c r="AI283" s="402"/>
      <c r="AJ283" s="402"/>
      <c r="AK283" s="402"/>
      <c r="AL283" s="402"/>
      <c r="AM283" s="402"/>
      <c r="AN283" s="402"/>
      <c r="AO283" s="402"/>
      <c r="AP283" s="402"/>
      <c r="AQ283" s="402"/>
      <c r="AR283" s="402"/>
      <c r="AS283" s="402"/>
      <c r="AT283" s="402"/>
      <c r="AU283" s="402"/>
      <c r="AV283" s="402"/>
      <c r="AW283" s="402"/>
      <c r="AX283" s="402"/>
      <c r="AY283" s="402"/>
      <c r="AZ283" s="402"/>
      <c r="BA283" s="402"/>
      <c r="BB283" s="402"/>
      <c r="BC283" s="402"/>
      <c r="BD283" s="402"/>
      <c r="BE283" s="402"/>
      <c r="BF283" s="402"/>
      <c r="BG283" s="402"/>
      <c r="BH283" s="402"/>
      <c r="BI283" s="402"/>
      <c r="BJ283" s="402"/>
      <c r="BK283" s="402"/>
      <c r="BL283" s="402"/>
      <c r="BM283" s="402"/>
      <c r="BN283" s="402"/>
      <c r="BO283" s="402"/>
      <c r="BP283" s="402"/>
      <c r="BQ283" s="402"/>
      <c r="BR283" s="402"/>
      <c r="BS283" s="402"/>
      <c r="BT283" s="402"/>
      <c r="BU283" s="402"/>
      <c r="BV283" s="402"/>
      <c r="BW283" s="402"/>
      <c r="BX283" s="402"/>
      <c r="BY283" s="402"/>
      <c r="BZ283" s="402"/>
      <c r="CA283" s="402"/>
      <c r="CB283" s="402"/>
      <c r="CC283" s="402"/>
      <c r="CD283" s="402"/>
      <c r="CE283" s="402"/>
      <c r="CF283" s="402"/>
      <c r="CG283" s="402"/>
      <c r="CH283" s="402"/>
      <c r="CI283" s="402"/>
      <c r="CJ283" s="402"/>
      <c r="CK283" s="402"/>
      <c r="CL283" s="402"/>
      <c r="CM283" s="402"/>
      <c r="CN283" s="402"/>
      <c r="CO283" s="402"/>
      <c r="CP283" s="402"/>
      <c r="CQ283" s="402"/>
      <c r="CR283" s="402"/>
      <c r="CS283" s="402"/>
      <c r="CT283" s="402"/>
    </row>
    <row r="284" spans="1:98" ht="16.05" customHeight="1" x14ac:dyDescent="0.3">
      <c r="A284" s="402"/>
      <c r="B284" s="402"/>
      <c r="C284" s="402"/>
      <c r="D284" s="402"/>
      <c r="E284" s="402"/>
      <c r="F284" s="402"/>
      <c r="G284" s="402"/>
      <c r="H284" s="402"/>
      <c r="I284" s="402"/>
      <c r="J284" s="402"/>
      <c r="K284" s="402"/>
      <c r="L284" s="402"/>
      <c r="M284" s="402"/>
      <c r="N284" s="402"/>
      <c r="O284" s="402"/>
      <c r="P284" s="402"/>
      <c r="Q284" s="402"/>
      <c r="R284" s="402"/>
      <c r="S284" s="402"/>
      <c r="T284" s="402"/>
      <c r="U284" s="402"/>
      <c r="V284" s="402"/>
      <c r="W284" s="402"/>
      <c r="X284" s="402"/>
      <c r="Y284" s="402"/>
      <c r="Z284" s="402"/>
      <c r="AA284" s="402"/>
      <c r="AB284" s="402"/>
      <c r="AC284" s="402"/>
      <c r="AD284" s="402"/>
      <c r="AE284" s="402"/>
      <c r="AF284" s="402"/>
      <c r="AG284" s="402"/>
      <c r="AH284" s="402"/>
      <c r="AI284" s="402"/>
      <c r="AJ284" s="402"/>
      <c r="AK284" s="402"/>
      <c r="AL284" s="402"/>
      <c r="AM284" s="402"/>
      <c r="AN284" s="402"/>
      <c r="AO284" s="402"/>
      <c r="AP284" s="402"/>
      <c r="AQ284" s="402"/>
      <c r="AR284" s="402"/>
      <c r="AS284" s="402"/>
      <c r="AT284" s="402"/>
      <c r="AU284" s="402"/>
      <c r="AV284" s="402"/>
      <c r="AW284" s="402"/>
      <c r="AX284" s="402"/>
      <c r="AY284" s="402"/>
      <c r="AZ284" s="402"/>
      <c r="BA284" s="402"/>
      <c r="BB284" s="402"/>
      <c r="BC284" s="402"/>
      <c r="BD284" s="402"/>
      <c r="BE284" s="402"/>
      <c r="BF284" s="402"/>
      <c r="BG284" s="402"/>
      <c r="BH284" s="402"/>
      <c r="BI284" s="402"/>
      <c r="BJ284" s="402"/>
      <c r="BK284" s="402"/>
      <c r="BL284" s="402"/>
      <c r="BM284" s="402"/>
      <c r="BN284" s="402"/>
      <c r="BO284" s="402"/>
      <c r="BP284" s="402"/>
      <c r="BQ284" s="402"/>
      <c r="BR284" s="402"/>
      <c r="BS284" s="402"/>
      <c r="BT284" s="402"/>
      <c r="BU284" s="402"/>
      <c r="BV284" s="402"/>
      <c r="BW284" s="402"/>
      <c r="BX284" s="402"/>
      <c r="BY284" s="402"/>
      <c r="BZ284" s="402"/>
      <c r="CA284" s="402"/>
      <c r="CB284" s="402"/>
      <c r="CC284" s="402"/>
      <c r="CD284" s="402"/>
      <c r="CE284" s="402"/>
      <c r="CF284" s="402"/>
      <c r="CG284" s="402"/>
      <c r="CH284" s="402"/>
      <c r="CI284" s="402"/>
      <c r="CJ284" s="402"/>
      <c r="CK284" s="402"/>
      <c r="CL284" s="402"/>
      <c r="CM284" s="402"/>
      <c r="CN284" s="402"/>
      <c r="CO284" s="402"/>
      <c r="CP284" s="402"/>
      <c r="CQ284" s="402"/>
      <c r="CR284" s="402"/>
      <c r="CS284" s="402"/>
      <c r="CT284" s="402"/>
    </row>
    <row r="285" spans="1:98" ht="16.05" customHeight="1" x14ac:dyDescent="0.3">
      <c r="A285" s="402"/>
      <c r="B285" s="402"/>
      <c r="C285" s="402"/>
      <c r="D285" s="402"/>
      <c r="E285" s="402"/>
      <c r="F285" s="402"/>
      <c r="G285" s="402"/>
      <c r="H285" s="402"/>
      <c r="I285" s="402"/>
      <c r="J285" s="402"/>
      <c r="K285" s="402"/>
      <c r="L285" s="402"/>
      <c r="M285" s="402"/>
      <c r="N285" s="402"/>
      <c r="O285" s="402"/>
      <c r="P285" s="402"/>
      <c r="Q285" s="402"/>
      <c r="R285" s="402"/>
      <c r="S285" s="402"/>
      <c r="T285" s="402"/>
      <c r="U285" s="402"/>
      <c r="V285" s="402"/>
      <c r="W285" s="402"/>
      <c r="X285" s="402"/>
      <c r="Y285" s="402"/>
      <c r="Z285" s="402"/>
      <c r="AA285" s="402"/>
      <c r="AB285" s="402"/>
      <c r="AC285" s="402"/>
      <c r="AD285" s="402"/>
      <c r="AE285" s="402"/>
      <c r="AF285" s="402"/>
      <c r="AG285" s="402"/>
      <c r="AH285" s="402"/>
      <c r="AI285" s="402"/>
      <c r="AJ285" s="402"/>
      <c r="AK285" s="402"/>
      <c r="AL285" s="402"/>
      <c r="AM285" s="402"/>
      <c r="AN285" s="402"/>
      <c r="AO285" s="402"/>
      <c r="AP285" s="402"/>
      <c r="AQ285" s="402"/>
      <c r="AR285" s="402"/>
      <c r="AS285" s="402"/>
      <c r="AT285" s="402"/>
      <c r="AU285" s="402"/>
      <c r="AV285" s="402"/>
      <c r="AW285" s="402"/>
      <c r="AX285" s="402"/>
      <c r="AY285" s="402"/>
      <c r="AZ285" s="402"/>
      <c r="BA285" s="402"/>
      <c r="BB285" s="402"/>
      <c r="BC285" s="402"/>
      <c r="BD285" s="402"/>
      <c r="BE285" s="402"/>
      <c r="BF285" s="402"/>
      <c r="BG285" s="402"/>
      <c r="BH285" s="402"/>
      <c r="BI285" s="402"/>
      <c r="BJ285" s="402"/>
      <c r="BK285" s="402"/>
      <c r="BL285" s="402"/>
      <c r="BM285" s="402"/>
      <c r="BN285" s="402"/>
      <c r="BO285" s="402"/>
      <c r="BP285" s="402"/>
      <c r="BQ285" s="402"/>
      <c r="BR285" s="402"/>
      <c r="BS285" s="402"/>
      <c r="BT285" s="402"/>
      <c r="BU285" s="402"/>
      <c r="BV285" s="402"/>
      <c r="BW285" s="402"/>
      <c r="BX285" s="402"/>
      <c r="BY285" s="402"/>
      <c r="BZ285" s="402"/>
      <c r="CA285" s="402"/>
      <c r="CB285" s="402"/>
      <c r="CC285" s="402"/>
      <c r="CD285" s="402"/>
      <c r="CE285" s="402"/>
      <c r="CF285" s="402"/>
      <c r="CG285" s="402"/>
      <c r="CH285" s="402"/>
      <c r="CI285" s="402"/>
      <c r="CJ285" s="402"/>
      <c r="CK285" s="402"/>
      <c r="CL285" s="402"/>
      <c r="CM285" s="402"/>
      <c r="CN285" s="402"/>
      <c r="CO285" s="402"/>
      <c r="CP285" s="402"/>
      <c r="CQ285" s="402"/>
      <c r="CR285" s="402"/>
      <c r="CS285" s="402"/>
      <c r="CT285" s="402"/>
    </row>
    <row r="286" spans="1:98" ht="16.05" customHeight="1" x14ac:dyDescent="0.3">
      <c r="A286" s="402"/>
      <c r="B286" s="402"/>
      <c r="C286" s="402"/>
      <c r="D286" s="402"/>
      <c r="E286" s="402"/>
      <c r="F286" s="402"/>
      <c r="G286" s="402"/>
      <c r="H286" s="402"/>
      <c r="I286" s="402"/>
      <c r="J286" s="402"/>
      <c r="K286" s="402"/>
      <c r="L286" s="402"/>
      <c r="M286" s="402"/>
      <c r="N286" s="402"/>
      <c r="O286" s="402"/>
      <c r="P286" s="402"/>
      <c r="Q286" s="402"/>
      <c r="R286" s="402"/>
      <c r="S286" s="402"/>
      <c r="T286" s="402"/>
      <c r="U286" s="402"/>
      <c r="V286" s="402"/>
      <c r="W286" s="402"/>
      <c r="X286" s="402"/>
      <c r="Y286" s="402"/>
      <c r="Z286" s="402"/>
      <c r="AA286" s="402"/>
      <c r="AB286" s="402"/>
      <c r="AC286" s="402"/>
      <c r="AD286" s="402"/>
      <c r="AE286" s="402"/>
      <c r="AF286" s="402"/>
      <c r="AG286" s="402"/>
      <c r="AH286" s="402"/>
      <c r="AI286" s="402"/>
      <c r="AJ286" s="402"/>
      <c r="AK286" s="402"/>
      <c r="AL286" s="402"/>
      <c r="AM286" s="402"/>
      <c r="AN286" s="402"/>
      <c r="AO286" s="402"/>
      <c r="AP286" s="402"/>
      <c r="AQ286" s="402"/>
      <c r="AR286" s="402"/>
      <c r="AS286" s="402"/>
      <c r="AT286" s="402"/>
      <c r="AU286" s="402"/>
      <c r="AV286" s="402"/>
      <c r="AW286" s="402"/>
      <c r="AX286" s="402"/>
      <c r="AY286" s="402"/>
      <c r="AZ286" s="402"/>
      <c r="BA286" s="402"/>
      <c r="BB286" s="402"/>
      <c r="BC286" s="402"/>
      <c r="BD286" s="402"/>
      <c r="BE286" s="402"/>
      <c r="BF286" s="402"/>
      <c r="BG286" s="402"/>
      <c r="BH286" s="402"/>
      <c r="BI286" s="402"/>
      <c r="BJ286" s="402"/>
      <c r="BK286" s="402"/>
      <c r="BL286" s="402"/>
      <c r="BM286" s="402"/>
      <c r="BN286" s="402"/>
      <c r="BO286" s="402"/>
      <c r="BP286" s="402"/>
      <c r="BQ286" s="402"/>
      <c r="BR286" s="402"/>
      <c r="BS286" s="402"/>
      <c r="BT286" s="402"/>
      <c r="BU286" s="402"/>
      <c r="BV286" s="402"/>
      <c r="BW286" s="402"/>
      <c r="BX286" s="402"/>
      <c r="BY286" s="402"/>
      <c r="BZ286" s="402"/>
      <c r="CA286" s="402"/>
      <c r="CB286" s="402"/>
      <c r="CC286" s="402"/>
      <c r="CD286" s="402"/>
      <c r="CE286" s="402"/>
      <c r="CF286" s="402"/>
      <c r="CG286" s="402"/>
      <c r="CH286" s="402"/>
      <c r="CI286" s="402"/>
      <c r="CJ286" s="402"/>
      <c r="CK286" s="402"/>
      <c r="CL286" s="402"/>
      <c r="CM286" s="402"/>
      <c r="CN286" s="402"/>
      <c r="CO286" s="402"/>
      <c r="CP286" s="402"/>
      <c r="CQ286" s="402"/>
      <c r="CR286" s="402"/>
      <c r="CS286" s="402"/>
      <c r="CT286" s="402"/>
    </row>
    <row r="287" spans="1:98" ht="16.05" customHeight="1" x14ac:dyDescent="0.3">
      <c r="A287" s="402"/>
      <c r="B287" s="402"/>
      <c r="C287" s="402"/>
      <c r="D287" s="402"/>
      <c r="E287" s="402"/>
      <c r="F287" s="402"/>
      <c r="G287" s="402"/>
      <c r="H287" s="402"/>
      <c r="I287" s="402"/>
      <c r="J287" s="402"/>
      <c r="K287" s="402"/>
      <c r="L287" s="402"/>
      <c r="M287" s="402"/>
      <c r="N287" s="402"/>
      <c r="O287" s="402"/>
      <c r="P287" s="402"/>
      <c r="Q287" s="402"/>
      <c r="R287" s="402"/>
      <c r="S287" s="402"/>
      <c r="T287" s="402"/>
      <c r="U287" s="402"/>
      <c r="V287" s="402"/>
      <c r="W287" s="402"/>
      <c r="X287" s="402"/>
      <c r="Y287" s="402"/>
      <c r="Z287" s="402"/>
      <c r="AA287" s="402"/>
      <c r="AB287" s="402"/>
      <c r="AC287" s="402"/>
      <c r="AD287" s="402"/>
      <c r="AE287" s="402"/>
      <c r="AF287" s="402"/>
      <c r="AG287" s="402"/>
      <c r="AH287" s="402"/>
      <c r="AI287" s="402"/>
      <c r="AJ287" s="402"/>
      <c r="AK287" s="402"/>
      <c r="AL287" s="402"/>
      <c r="AM287" s="402"/>
      <c r="AN287" s="402"/>
      <c r="AO287" s="402"/>
      <c r="AP287" s="402"/>
      <c r="AQ287" s="402"/>
      <c r="AR287" s="402"/>
      <c r="AS287" s="402"/>
      <c r="AT287" s="402"/>
      <c r="AU287" s="402"/>
      <c r="AV287" s="402"/>
      <c r="AW287" s="402"/>
      <c r="AX287" s="402"/>
      <c r="AY287" s="402"/>
      <c r="AZ287" s="402"/>
      <c r="BA287" s="402"/>
      <c r="BB287" s="402"/>
      <c r="BC287" s="402"/>
      <c r="BD287" s="402"/>
      <c r="BE287" s="402"/>
      <c r="BF287" s="402"/>
      <c r="BG287" s="402"/>
      <c r="BH287" s="402"/>
      <c r="BI287" s="402"/>
      <c r="BJ287" s="402"/>
      <c r="BK287" s="402"/>
      <c r="BL287" s="402"/>
      <c r="BM287" s="402"/>
      <c r="BN287" s="402"/>
      <c r="BO287" s="402"/>
      <c r="BP287" s="402"/>
      <c r="BQ287" s="402"/>
      <c r="BR287" s="402"/>
      <c r="BS287" s="402"/>
      <c r="BT287" s="402"/>
      <c r="BU287" s="402"/>
      <c r="BV287" s="402"/>
      <c r="BW287" s="402"/>
      <c r="BX287" s="402"/>
      <c r="BY287" s="402"/>
      <c r="BZ287" s="402"/>
      <c r="CA287" s="402"/>
      <c r="CB287" s="402"/>
      <c r="CC287" s="402"/>
      <c r="CD287" s="402"/>
      <c r="CE287" s="402"/>
      <c r="CF287" s="402"/>
      <c r="CG287" s="402"/>
      <c r="CH287" s="402"/>
      <c r="CI287" s="402"/>
      <c r="CJ287" s="402"/>
      <c r="CK287" s="402"/>
      <c r="CL287" s="402"/>
      <c r="CM287" s="402"/>
      <c r="CN287" s="402"/>
      <c r="CO287" s="402"/>
      <c r="CP287" s="402"/>
      <c r="CQ287" s="402"/>
      <c r="CR287" s="402"/>
      <c r="CS287" s="402"/>
      <c r="CT287" s="402"/>
    </row>
    <row r="288" spans="1:98" ht="16.05" customHeight="1" x14ac:dyDescent="0.3">
      <c r="A288" s="402"/>
      <c r="B288" s="402"/>
      <c r="C288" s="402"/>
      <c r="D288" s="402"/>
      <c r="E288" s="402"/>
      <c r="F288" s="402"/>
      <c r="G288" s="402"/>
      <c r="H288" s="402"/>
      <c r="I288" s="402"/>
      <c r="J288" s="402"/>
      <c r="K288" s="402"/>
      <c r="L288" s="402"/>
      <c r="M288" s="402"/>
      <c r="N288" s="402"/>
      <c r="O288" s="402"/>
      <c r="P288" s="402"/>
      <c r="Q288" s="402"/>
      <c r="R288" s="402"/>
      <c r="S288" s="402"/>
      <c r="T288" s="402"/>
      <c r="U288" s="402"/>
      <c r="V288" s="402"/>
      <c r="W288" s="402"/>
      <c r="X288" s="402"/>
      <c r="Y288" s="402"/>
      <c r="Z288" s="402"/>
      <c r="AA288" s="402"/>
      <c r="AB288" s="402"/>
      <c r="AC288" s="402"/>
      <c r="AD288" s="402"/>
      <c r="AE288" s="402"/>
      <c r="AF288" s="402"/>
      <c r="AG288" s="402"/>
      <c r="AH288" s="402"/>
      <c r="AI288" s="402"/>
      <c r="AJ288" s="402"/>
      <c r="AK288" s="402"/>
      <c r="AL288" s="402"/>
      <c r="AM288" s="402"/>
      <c r="AN288" s="402"/>
      <c r="AO288" s="402"/>
      <c r="AP288" s="402"/>
      <c r="AQ288" s="402"/>
      <c r="AR288" s="402"/>
      <c r="AS288" s="402"/>
      <c r="AT288" s="402"/>
      <c r="AU288" s="402"/>
      <c r="AV288" s="402"/>
      <c r="AW288" s="402"/>
      <c r="AX288" s="402"/>
      <c r="AY288" s="402"/>
      <c r="AZ288" s="402"/>
      <c r="BA288" s="402"/>
      <c r="BB288" s="402"/>
      <c r="BC288" s="402"/>
      <c r="BD288" s="402"/>
      <c r="BE288" s="402"/>
      <c r="BF288" s="402"/>
      <c r="BG288" s="402"/>
      <c r="BH288" s="402"/>
      <c r="BI288" s="402"/>
      <c r="BJ288" s="402"/>
      <c r="BK288" s="402"/>
      <c r="BL288" s="402"/>
      <c r="BM288" s="402"/>
      <c r="BN288" s="402"/>
      <c r="BO288" s="402"/>
      <c r="BP288" s="402"/>
      <c r="BQ288" s="402"/>
      <c r="BR288" s="402"/>
      <c r="BS288" s="402"/>
      <c r="BT288" s="402"/>
      <c r="BU288" s="402"/>
      <c r="BV288" s="402"/>
      <c r="BW288" s="402"/>
      <c r="BX288" s="402"/>
      <c r="BY288" s="402"/>
      <c r="BZ288" s="402"/>
      <c r="CA288" s="402"/>
      <c r="CB288" s="402"/>
      <c r="CC288" s="402"/>
      <c r="CD288" s="402"/>
      <c r="CE288" s="402"/>
      <c r="CF288" s="402"/>
      <c r="CG288" s="402"/>
      <c r="CH288" s="402"/>
      <c r="CI288" s="402"/>
      <c r="CJ288" s="402"/>
      <c r="CK288" s="402"/>
      <c r="CL288" s="402"/>
      <c r="CM288" s="402"/>
      <c r="CN288" s="402"/>
      <c r="CO288" s="402"/>
      <c r="CP288" s="402"/>
      <c r="CQ288" s="402"/>
      <c r="CR288" s="402"/>
      <c r="CS288" s="402"/>
      <c r="CT288" s="402"/>
    </row>
    <row r="289" spans="1:98" ht="16.05" customHeight="1" x14ac:dyDescent="0.3">
      <c r="A289" s="402"/>
      <c r="B289" s="402"/>
      <c r="C289" s="402"/>
      <c r="D289" s="402"/>
      <c r="E289" s="402"/>
      <c r="F289" s="402"/>
      <c r="G289" s="402"/>
      <c r="H289" s="402"/>
      <c r="I289" s="402"/>
      <c r="J289" s="402"/>
      <c r="K289" s="402"/>
      <c r="L289" s="402"/>
      <c r="M289" s="402"/>
      <c r="N289" s="402"/>
      <c r="O289" s="402"/>
      <c r="P289" s="402"/>
      <c r="Q289" s="402"/>
      <c r="R289" s="402"/>
      <c r="S289" s="402"/>
      <c r="T289" s="402"/>
      <c r="U289" s="402"/>
      <c r="V289" s="402"/>
      <c r="W289" s="402"/>
      <c r="X289" s="402"/>
      <c r="Y289" s="402"/>
      <c r="Z289" s="402"/>
      <c r="AA289" s="402"/>
      <c r="AB289" s="402"/>
      <c r="AC289" s="402"/>
      <c r="AD289" s="402"/>
      <c r="AE289" s="402"/>
      <c r="AF289" s="402"/>
      <c r="AG289" s="402"/>
      <c r="AH289" s="402"/>
      <c r="AI289" s="402"/>
      <c r="AJ289" s="402"/>
      <c r="AK289" s="402"/>
      <c r="AL289" s="402"/>
      <c r="AM289" s="402"/>
      <c r="AN289" s="402"/>
      <c r="AO289" s="402"/>
      <c r="AP289" s="402"/>
      <c r="AQ289" s="402"/>
      <c r="AR289" s="402"/>
      <c r="AS289" s="402"/>
      <c r="AT289" s="402"/>
      <c r="AU289" s="402"/>
      <c r="AV289" s="402"/>
      <c r="AW289" s="402"/>
      <c r="AX289" s="402"/>
      <c r="AY289" s="402"/>
      <c r="AZ289" s="402"/>
      <c r="BA289" s="402"/>
      <c r="BB289" s="402"/>
      <c r="BC289" s="402"/>
      <c r="BD289" s="402"/>
      <c r="BE289" s="402"/>
      <c r="BF289" s="402"/>
      <c r="BG289" s="402"/>
      <c r="BH289" s="402"/>
      <c r="BI289" s="402"/>
      <c r="BJ289" s="402"/>
      <c r="BK289" s="402"/>
      <c r="BL289" s="402"/>
      <c r="BM289" s="402"/>
      <c r="BN289" s="402"/>
      <c r="BO289" s="402"/>
      <c r="BP289" s="402"/>
      <c r="BQ289" s="402"/>
      <c r="BR289" s="402"/>
      <c r="BS289" s="402"/>
      <c r="BT289" s="402"/>
      <c r="BU289" s="402"/>
      <c r="BV289" s="402"/>
      <c r="BW289" s="402"/>
      <c r="BX289" s="402"/>
      <c r="BY289" s="402"/>
      <c r="BZ289" s="402"/>
      <c r="CA289" s="402"/>
      <c r="CB289" s="402"/>
      <c r="CC289" s="402"/>
      <c r="CD289" s="402"/>
      <c r="CE289" s="402"/>
      <c r="CF289" s="402"/>
      <c r="CG289" s="402"/>
      <c r="CH289" s="402"/>
      <c r="CI289" s="402"/>
      <c r="CJ289" s="402"/>
      <c r="CK289" s="402"/>
      <c r="CL289" s="402"/>
      <c r="CM289" s="402"/>
      <c r="CN289" s="402"/>
      <c r="CO289" s="402"/>
      <c r="CP289" s="402"/>
      <c r="CQ289" s="402"/>
      <c r="CR289" s="402"/>
      <c r="CS289" s="402"/>
      <c r="CT289" s="402"/>
    </row>
    <row r="290" spans="1:98" ht="16.05" customHeight="1" x14ac:dyDescent="0.3">
      <c r="A290" s="402"/>
      <c r="B290" s="402"/>
      <c r="C290" s="402"/>
      <c r="D290" s="402"/>
      <c r="E290" s="402"/>
      <c r="F290" s="402"/>
      <c r="G290" s="402"/>
      <c r="H290" s="402"/>
      <c r="I290" s="402"/>
      <c r="J290" s="402"/>
      <c r="K290" s="402"/>
      <c r="L290" s="402"/>
      <c r="M290" s="402"/>
      <c r="N290" s="402"/>
      <c r="O290" s="402"/>
      <c r="P290" s="402"/>
      <c r="Q290" s="402"/>
      <c r="R290" s="402"/>
      <c r="S290" s="402"/>
      <c r="T290" s="402"/>
      <c r="U290" s="402"/>
      <c r="V290" s="402"/>
      <c r="W290" s="402"/>
      <c r="X290" s="402"/>
      <c r="Y290" s="402"/>
      <c r="Z290" s="402"/>
      <c r="AA290" s="402"/>
      <c r="AB290" s="402"/>
      <c r="AC290" s="402"/>
      <c r="AD290" s="402"/>
      <c r="AE290" s="402"/>
      <c r="AF290" s="402"/>
      <c r="AG290" s="402"/>
      <c r="AH290" s="402"/>
      <c r="AI290" s="402"/>
      <c r="AJ290" s="402"/>
      <c r="AK290" s="402"/>
      <c r="AL290" s="402"/>
      <c r="AM290" s="402"/>
      <c r="AN290" s="402"/>
      <c r="AO290" s="402"/>
      <c r="AP290" s="402"/>
      <c r="AQ290" s="402"/>
      <c r="AR290" s="402"/>
      <c r="AS290" s="402"/>
      <c r="AT290" s="402"/>
      <c r="AU290" s="402"/>
      <c r="AV290" s="402"/>
      <c r="AW290" s="402"/>
      <c r="AX290" s="402"/>
      <c r="AY290" s="402"/>
      <c r="AZ290" s="402"/>
      <c r="BA290" s="402"/>
      <c r="BB290" s="402"/>
      <c r="BC290" s="402"/>
      <c r="BD290" s="402"/>
      <c r="BE290" s="402"/>
      <c r="BF290" s="402"/>
      <c r="BG290" s="402"/>
      <c r="BH290" s="402"/>
      <c r="BI290" s="402"/>
      <c r="BJ290" s="402"/>
      <c r="BK290" s="402"/>
      <c r="BL290" s="402"/>
      <c r="BM290" s="402"/>
      <c r="BN290" s="402"/>
      <c r="BO290" s="402"/>
      <c r="BP290" s="402"/>
      <c r="BQ290" s="402"/>
      <c r="BR290" s="402"/>
      <c r="BS290" s="402"/>
      <c r="BT290" s="402"/>
      <c r="BU290" s="402"/>
      <c r="BV290" s="402"/>
      <c r="BW290" s="402"/>
      <c r="BX290" s="402"/>
      <c r="BY290" s="402"/>
      <c r="BZ290" s="402"/>
      <c r="CA290" s="402"/>
      <c r="CB290" s="402"/>
      <c r="CC290" s="402"/>
      <c r="CD290" s="402"/>
      <c r="CE290" s="402"/>
      <c r="CF290" s="402"/>
      <c r="CG290" s="402"/>
      <c r="CH290" s="402"/>
      <c r="CI290" s="402"/>
      <c r="CJ290" s="402"/>
      <c r="CK290" s="402"/>
      <c r="CL290" s="402"/>
      <c r="CM290" s="402"/>
      <c r="CN290" s="402"/>
      <c r="CO290" s="402"/>
      <c r="CP290" s="402"/>
      <c r="CQ290" s="402"/>
      <c r="CR290" s="402"/>
      <c r="CS290" s="402"/>
      <c r="CT290" s="402"/>
    </row>
    <row r="291" spans="1:98" ht="16.05" customHeight="1" x14ac:dyDescent="0.3">
      <c r="A291" s="402"/>
      <c r="B291" s="402"/>
      <c r="C291" s="402"/>
      <c r="D291" s="402"/>
      <c r="E291" s="402"/>
      <c r="F291" s="402"/>
      <c r="G291" s="402"/>
      <c r="H291" s="402"/>
      <c r="I291" s="402"/>
      <c r="J291" s="402"/>
      <c r="K291" s="402"/>
      <c r="L291" s="402"/>
      <c r="M291" s="402"/>
      <c r="N291" s="402"/>
      <c r="O291" s="402"/>
      <c r="P291" s="402"/>
      <c r="Q291" s="402"/>
      <c r="R291" s="402"/>
      <c r="S291" s="402"/>
      <c r="T291" s="402"/>
      <c r="U291" s="402"/>
      <c r="V291" s="402"/>
      <c r="W291" s="402"/>
      <c r="X291" s="402"/>
      <c r="Y291" s="402"/>
      <c r="Z291" s="402"/>
      <c r="AA291" s="402"/>
      <c r="AB291" s="402"/>
      <c r="AC291" s="402"/>
      <c r="AD291" s="402"/>
      <c r="AE291" s="402"/>
      <c r="AF291" s="402"/>
      <c r="AG291" s="402"/>
      <c r="AH291" s="402"/>
      <c r="AI291" s="402"/>
      <c r="AJ291" s="402"/>
      <c r="AK291" s="402"/>
      <c r="AL291" s="402"/>
      <c r="AM291" s="402"/>
      <c r="AN291" s="402"/>
      <c r="AO291" s="402"/>
      <c r="AP291" s="402"/>
      <c r="AQ291" s="402"/>
      <c r="AR291" s="402"/>
      <c r="AS291" s="402"/>
      <c r="AT291" s="402"/>
      <c r="AU291" s="402"/>
      <c r="AV291" s="402"/>
      <c r="AW291" s="402"/>
      <c r="AX291" s="402"/>
      <c r="AY291" s="402"/>
      <c r="AZ291" s="402"/>
      <c r="BA291" s="402"/>
      <c r="BB291" s="402"/>
      <c r="BC291" s="402"/>
      <c r="BD291" s="402"/>
      <c r="BE291" s="402"/>
      <c r="BF291" s="402"/>
      <c r="BG291" s="402"/>
      <c r="BH291" s="402"/>
      <c r="BI291" s="402"/>
      <c r="BJ291" s="402"/>
      <c r="BK291" s="402"/>
      <c r="BL291" s="402"/>
      <c r="BM291" s="402"/>
      <c r="BN291" s="402"/>
      <c r="BO291" s="402"/>
      <c r="BP291" s="402"/>
      <c r="BQ291" s="402"/>
      <c r="BR291" s="402"/>
      <c r="BS291" s="402"/>
      <c r="BT291" s="402"/>
      <c r="BU291" s="402"/>
      <c r="BV291" s="402"/>
      <c r="BW291" s="402"/>
      <c r="BX291" s="402"/>
      <c r="BY291" s="402"/>
      <c r="BZ291" s="402"/>
      <c r="CA291" s="402"/>
      <c r="CB291" s="402"/>
      <c r="CC291" s="402"/>
      <c r="CD291" s="402"/>
      <c r="CE291" s="402"/>
      <c r="CF291" s="402"/>
      <c r="CG291" s="402"/>
      <c r="CH291" s="402"/>
      <c r="CI291" s="402"/>
      <c r="CJ291" s="402"/>
      <c r="CK291" s="402"/>
      <c r="CL291" s="402"/>
      <c r="CM291" s="402"/>
      <c r="CN291" s="402"/>
      <c r="CO291" s="402"/>
      <c r="CP291" s="402"/>
      <c r="CQ291" s="402"/>
      <c r="CR291" s="402"/>
      <c r="CS291" s="402"/>
      <c r="CT291" s="402"/>
    </row>
    <row r="292" spans="1:98" ht="16.05" customHeight="1" x14ac:dyDescent="0.3">
      <c r="A292" s="402"/>
      <c r="B292" s="402"/>
      <c r="C292" s="402"/>
      <c r="D292" s="402"/>
      <c r="E292" s="402"/>
      <c r="F292" s="402"/>
      <c r="G292" s="402"/>
      <c r="H292" s="402"/>
      <c r="I292" s="402"/>
      <c r="J292" s="402"/>
      <c r="K292" s="402"/>
      <c r="L292" s="402"/>
      <c r="M292" s="402"/>
      <c r="N292" s="402"/>
      <c r="O292" s="402"/>
      <c r="P292" s="402"/>
      <c r="Q292" s="402"/>
      <c r="R292" s="402"/>
      <c r="S292" s="402"/>
      <c r="T292" s="402"/>
      <c r="U292" s="402"/>
      <c r="V292" s="402"/>
      <c r="W292" s="402"/>
      <c r="X292" s="402"/>
      <c r="Y292" s="402"/>
      <c r="Z292" s="402"/>
      <c r="AA292" s="402"/>
      <c r="AB292" s="402"/>
      <c r="AC292" s="402"/>
      <c r="AD292" s="402"/>
      <c r="AE292" s="402"/>
      <c r="AF292" s="402"/>
      <c r="AG292" s="402"/>
      <c r="AH292" s="402"/>
      <c r="AI292" s="402"/>
      <c r="AJ292" s="402"/>
      <c r="AK292" s="402"/>
      <c r="AL292" s="402"/>
      <c r="AM292" s="402"/>
      <c r="AN292" s="402"/>
      <c r="AO292" s="402"/>
      <c r="AP292" s="402"/>
      <c r="AQ292" s="402"/>
      <c r="AR292" s="402"/>
      <c r="AS292" s="402"/>
      <c r="AT292" s="402"/>
      <c r="AU292" s="402"/>
      <c r="AV292" s="402"/>
      <c r="AW292" s="402"/>
      <c r="AX292" s="402"/>
      <c r="AY292" s="402"/>
      <c r="AZ292" s="402"/>
      <c r="BA292" s="402"/>
      <c r="BB292" s="402"/>
      <c r="BC292" s="402"/>
      <c r="BD292" s="402"/>
      <c r="BE292" s="402"/>
      <c r="BF292" s="402"/>
      <c r="BG292" s="402"/>
      <c r="BH292" s="402"/>
      <c r="BI292" s="402"/>
      <c r="BJ292" s="402"/>
      <c r="BK292" s="402"/>
      <c r="BL292" s="402"/>
      <c r="BM292" s="402"/>
      <c r="BN292" s="402"/>
      <c r="BO292" s="402"/>
      <c r="BP292" s="402"/>
      <c r="BQ292" s="402"/>
      <c r="BR292" s="402"/>
      <c r="BS292" s="402"/>
      <c r="BT292" s="402"/>
      <c r="BU292" s="402"/>
      <c r="BV292" s="402"/>
      <c r="BW292" s="402"/>
      <c r="BX292" s="402"/>
      <c r="BY292" s="402"/>
      <c r="BZ292" s="402"/>
      <c r="CA292" s="402"/>
      <c r="CB292" s="402"/>
      <c r="CC292" s="402"/>
      <c r="CD292" s="402"/>
      <c r="CE292" s="402"/>
      <c r="CF292" s="402"/>
      <c r="CG292" s="402"/>
      <c r="CH292" s="402"/>
      <c r="CI292" s="402"/>
      <c r="CJ292" s="402"/>
      <c r="CK292" s="402"/>
      <c r="CL292" s="402"/>
      <c r="CM292" s="402"/>
      <c r="CN292" s="402"/>
      <c r="CO292" s="402"/>
      <c r="CP292" s="402"/>
      <c r="CQ292" s="402"/>
      <c r="CR292" s="402"/>
      <c r="CS292" s="402"/>
      <c r="CT292" s="402"/>
    </row>
    <row r="293" spans="1:98" ht="16.05" customHeight="1" x14ac:dyDescent="0.3">
      <c r="A293" s="402"/>
      <c r="B293" s="402"/>
      <c r="C293" s="402"/>
      <c r="D293" s="402"/>
      <c r="E293" s="402"/>
      <c r="F293" s="402"/>
      <c r="G293" s="402"/>
      <c r="H293" s="402"/>
      <c r="I293" s="402"/>
      <c r="J293" s="402"/>
      <c r="K293" s="402"/>
      <c r="L293" s="402"/>
      <c r="M293" s="402"/>
      <c r="N293" s="402"/>
      <c r="O293" s="402"/>
      <c r="P293" s="402"/>
      <c r="Q293" s="402"/>
      <c r="R293" s="402"/>
      <c r="S293" s="402"/>
      <c r="T293" s="402"/>
      <c r="U293" s="402"/>
      <c r="V293" s="402"/>
      <c r="W293" s="402"/>
      <c r="X293" s="402"/>
      <c r="Y293" s="402"/>
      <c r="Z293" s="402"/>
      <c r="AA293" s="402"/>
      <c r="AB293" s="402"/>
      <c r="AC293" s="402"/>
      <c r="AD293" s="402"/>
      <c r="AE293" s="402"/>
      <c r="AF293" s="402"/>
      <c r="AG293" s="402"/>
      <c r="AH293" s="402"/>
      <c r="AI293" s="402"/>
      <c r="AJ293" s="402"/>
      <c r="AK293" s="402"/>
      <c r="AL293" s="402"/>
      <c r="AM293" s="402"/>
      <c r="AN293" s="402"/>
      <c r="AO293" s="402"/>
      <c r="AP293" s="402"/>
      <c r="AQ293" s="402"/>
      <c r="AR293" s="402"/>
      <c r="AS293" s="402"/>
      <c r="AT293" s="402"/>
      <c r="AU293" s="402"/>
      <c r="AV293" s="402"/>
      <c r="AW293" s="402"/>
      <c r="AX293" s="402"/>
      <c r="AY293" s="402"/>
      <c r="AZ293" s="402"/>
      <c r="BA293" s="402"/>
      <c r="BB293" s="402"/>
      <c r="BC293" s="402"/>
      <c r="BD293" s="402"/>
      <c r="BE293" s="402"/>
      <c r="BF293" s="402"/>
      <c r="BG293" s="402"/>
      <c r="BH293" s="402"/>
      <c r="BI293" s="402"/>
      <c r="BJ293" s="402"/>
      <c r="BK293" s="402"/>
      <c r="BL293" s="402"/>
      <c r="BM293" s="402"/>
      <c r="BN293" s="402"/>
      <c r="BO293" s="402"/>
      <c r="BP293" s="402"/>
      <c r="BQ293" s="402"/>
      <c r="BR293" s="402"/>
      <c r="BS293" s="402"/>
      <c r="BT293" s="402"/>
      <c r="BU293" s="402"/>
      <c r="BV293" s="402"/>
      <c r="BW293" s="402"/>
      <c r="BX293" s="402"/>
      <c r="BY293" s="402"/>
      <c r="BZ293" s="402"/>
      <c r="CA293" s="402"/>
      <c r="CB293" s="402"/>
      <c r="CC293" s="402"/>
      <c r="CD293" s="402"/>
      <c r="CE293" s="402"/>
      <c r="CF293" s="402"/>
      <c r="CG293" s="402"/>
      <c r="CH293" s="402"/>
      <c r="CI293" s="402"/>
      <c r="CJ293" s="402"/>
      <c r="CK293" s="402"/>
      <c r="CL293" s="402"/>
      <c r="CM293" s="402"/>
      <c r="CN293" s="402"/>
      <c r="CO293" s="402"/>
      <c r="CP293" s="402"/>
      <c r="CQ293" s="402"/>
      <c r="CR293" s="402"/>
      <c r="CS293" s="402"/>
      <c r="CT293" s="402"/>
    </row>
    <row r="294" spans="1:98" ht="16.05" customHeight="1" x14ac:dyDescent="0.3">
      <c r="A294" s="402"/>
      <c r="B294" s="402"/>
      <c r="C294" s="402"/>
      <c r="D294" s="402"/>
      <c r="E294" s="402"/>
      <c r="F294" s="402"/>
      <c r="G294" s="402"/>
      <c r="H294" s="402"/>
      <c r="I294" s="402"/>
      <c r="J294" s="402"/>
      <c r="K294" s="402"/>
      <c r="L294" s="402"/>
      <c r="M294" s="402"/>
      <c r="N294" s="402"/>
      <c r="O294" s="402"/>
      <c r="P294" s="402"/>
      <c r="Q294" s="402"/>
      <c r="R294" s="402"/>
      <c r="S294" s="402"/>
      <c r="T294" s="402"/>
      <c r="U294" s="402"/>
      <c r="V294" s="402"/>
      <c r="W294" s="402"/>
      <c r="X294" s="402"/>
      <c r="Y294" s="402"/>
      <c r="Z294" s="402"/>
      <c r="AA294" s="402"/>
      <c r="AB294" s="402"/>
      <c r="AC294" s="402"/>
      <c r="AD294" s="402"/>
      <c r="AE294" s="402"/>
      <c r="AF294" s="402"/>
      <c r="AG294" s="402"/>
      <c r="AH294" s="402"/>
      <c r="AI294" s="402"/>
      <c r="AJ294" s="402"/>
      <c r="AK294" s="402"/>
      <c r="AL294" s="402"/>
      <c r="AM294" s="402"/>
      <c r="AN294" s="402"/>
      <c r="AO294" s="402"/>
      <c r="AP294" s="402"/>
      <c r="AQ294" s="402"/>
      <c r="AR294" s="402"/>
      <c r="AS294" s="402"/>
      <c r="AT294" s="402"/>
      <c r="AU294" s="402"/>
      <c r="AV294" s="402"/>
      <c r="AW294" s="402"/>
      <c r="AX294" s="402"/>
      <c r="AY294" s="402"/>
      <c r="AZ294" s="402"/>
      <c r="BA294" s="402"/>
      <c r="BB294" s="402"/>
      <c r="BC294" s="402"/>
      <c r="BD294" s="402"/>
      <c r="BE294" s="402"/>
      <c r="BF294" s="402"/>
      <c r="BG294" s="402"/>
      <c r="BH294" s="402"/>
      <c r="BI294" s="402"/>
      <c r="BJ294" s="402"/>
      <c r="BK294" s="402"/>
      <c r="BL294" s="402"/>
      <c r="BM294" s="402"/>
      <c r="BN294" s="402"/>
      <c r="BO294" s="402"/>
      <c r="BP294" s="402"/>
      <c r="BQ294" s="402"/>
      <c r="BR294" s="402"/>
      <c r="BS294" s="402"/>
      <c r="BT294" s="402"/>
      <c r="BU294" s="402"/>
      <c r="BV294" s="402"/>
      <c r="BW294" s="402"/>
      <c r="BX294" s="402"/>
      <c r="BY294" s="402"/>
      <c r="BZ294" s="402"/>
      <c r="CA294" s="402"/>
      <c r="CB294" s="402"/>
      <c r="CC294" s="402"/>
      <c r="CD294" s="402"/>
      <c r="CE294" s="402"/>
      <c r="CF294" s="402"/>
      <c r="CG294" s="402"/>
      <c r="CH294" s="402"/>
      <c r="CI294" s="402"/>
      <c r="CJ294" s="402"/>
      <c r="CK294" s="402"/>
      <c r="CL294" s="402"/>
      <c r="CM294" s="402"/>
      <c r="CN294" s="402"/>
      <c r="CO294" s="402"/>
      <c r="CP294" s="402"/>
      <c r="CQ294" s="402"/>
      <c r="CR294" s="402"/>
      <c r="CS294" s="402"/>
      <c r="CT294" s="402"/>
    </row>
    <row r="295" spans="1:98" ht="16.05" customHeight="1" x14ac:dyDescent="0.3">
      <c r="A295" s="402"/>
      <c r="B295" s="402"/>
      <c r="C295" s="402"/>
      <c r="D295" s="402"/>
      <c r="E295" s="402"/>
      <c r="F295" s="402"/>
      <c r="G295" s="402"/>
      <c r="H295" s="402"/>
      <c r="I295" s="402"/>
      <c r="J295" s="402"/>
      <c r="K295" s="402"/>
      <c r="L295" s="402"/>
      <c r="M295" s="402"/>
      <c r="N295" s="402"/>
      <c r="O295" s="402"/>
      <c r="P295" s="402"/>
      <c r="Q295" s="402"/>
      <c r="R295" s="402"/>
      <c r="S295" s="402"/>
      <c r="T295" s="402"/>
      <c r="U295" s="402"/>
      <c r="V295" s="402"/>
      <c r="W295" s="402"/>
      <c r="X295" s="402"/>
      <c r="Y295" s="402"/>
      <c r="Z295" s="402"/>
      <c r="AA295" s="402"/>
      <c r="AB295" s="402"/>
      <c r="AC295" s="402"/>
      <c r="AD295" s="402"/>
      <c r="AE295" s="402"/>
      <c r="AF295" s="402"/>
      <c r="AG295" s="402"/>
      <c r="AH295" s="402"/>
      <c r="AI295" s="402"/>
      <c r="AJ295" s="402"/>
      <c r="AK295" s="402"/>
      <c r="AL295" s="402"/>
      <c r="AM295" s="402"/>
      <c r="AN295" s="402"/>
      <c r="AO295" s="402"/>
      <c r="AP295" s="402"/>
      <c r="AQ295" s="402"/>
      <c r="AR295" s="402"/>
      <c r="AS295" s="402"/>
      <c r="AT295" s="402"/>
      <c r="AU295" s="402"/>
      <c r="AV295" s="402"/>
      <c r="AW295" s="402"/>
      <c r="AX295" s="402"/>
      <c r="AY295" s="402"/>
      <c r="AZ295" s="402"/>
      <c r="BA295" s="402"/>
      <c r="BB295" s="402"/>
      <c r="BC295" s="402"/>
      <c r="BD295" s="402"/>
      <c r="BE295" s="402"/>
      <c r="BF295" s="402"/>
      <c r="BG295" s="402"/>
      <c r="BH295" s="402"/>
      <c r="BI295" s="402"/>
      <c r="BJ295" s="402"/>
      <c r="BK295" s="402"/>
      <c r="BL295" s="402"/>
      <c r="BM295" s="402"/>
      <c r="BN295" s="402"/>
      <c r="BO295" s="402"/>
      <c r="BP295" s="402"/>
      <c r="BQ295" s="402"/>
      <c r="BR295" s="402"/>
      <c r="BS295" s="402"/>
      <c r="BT295" s="402"/>
      <c r="BU295" s="402"/>
      <c r="BV295" s="402"/>
      <c r="BW295" s="402"/>
      <c r="BX295" s="402"/>
      <c r="BY295" s="402"/>
      <c r="BZ295" s="402"/>
      <c r="CA295" s="402"/>
      <c r="CB295" s="402"/>
      <c r="CC295" s="402"/>
      <c r="CD295" s="402"/>
      <c r="CE295" s="402"/>
      <c r="CF295" s="402"/>
      <c r="CG295" s="402"/>
      <c r="CH295" s="402"/>
      <c r="CI295" s="402"/>
      <c r="CJ295" s="402"/>
      <c r="CK295" s="402"/>
      <c r="CL295" s="402"/>
      <c r="CM295" s="402"/>
      <c r="CN295" s="402"/>
      <c r="CO295" s="402"/>
      <c r="CP295" s="402"/>
      <c r="CQ295" s="402"/>
      <c r="CR295" s="402"/>
      <c r="CS295" s="402"/>
      <c r="CT295" s="402"/>
    </row>
    <row r="296" spans="1:98" ht="16.05" customHeight="1" x14ac:dyDescent="0.3">
      <c r="A296" s="402"/>
      <c r="B296" s="402"/>
      <c r="C296" s="402"/>
      <c r="D296" s="402"/>
      <c r="E296" s="402"/>
      <c r="F296" s="402"/>
      <c r="G296" s="402"/>
      <c r="H296" s="402"/>
      <c r="I296" s="402"/>
      <c r="J296" s="402"/>
      <c r="K296" s="402"/>
      <c r="L296" s="402"/>
      <c r="M296" s="402"/>
      <c r="N296" s="402"/>
      <c r="O296" s="402"/>
      <c r="P296" s="402"/>
      <c r="Q296" s="402"/>
      <c r="R296" s="402"/>
      <c r="S296" s="402"/>
      <c r="T296" s="402"/>
      <c r="U296" s="402"/>
      <c r="V296" s="402"/>
      <c r="W296" s="402"/>
      <c r="X296" s="402"/>
      <c r="Y296" s="402"/>
      <c r="Z296" s="402"/>
      <c r="AA296" s="402"/>
      <c r="AB296" s="402"/>
      <c r="AC296" s="402"/>
      <c r="AD296" s="402"/>
      <c r="AE296" s="402"/>
      <c r="AF296" s="402"/>
      <c r="AG296" s="402"/>
      <c r="AH296" s="402"/>
      <c r="AI296" s="402"/>
      <c r="AJ296" s="402"/>
      <c r="AK296" s="402"/>
      <c r="AL296" s="402"/>
      <c r="AM296" s="402"/>
      <c r="AN296" s="402"/>
      <c r="AO296" s="402"/>
      <c r="AP296" s="402"/>
      <c r="AQ296" s="402"/>
      <c r="AR296" s="402"/>
      <c r="AS296" s="402"/>
      <c r="AT296" s="402"/>
      <c r="AU296" s="402"/>
      <c r="AV296" s="402"/>
      <c r="AW296" s="402"/>
      <c r="AX296" s="402"/>
      <c r="AY296" s="402"/>
      <c r="AZ296" s="402"/>
      <c r="BA296" s="402"/>
      <c r="BB296" s="402"/>
      <c r="BC296" s="402"/>
      <c r="BD296" s="402"/>
      <c r="BE296" s="402"/>
      <c r="BF296" s="402"/>
      <c r="BG296" s="402"/>
      <c r="BH296" s="402"/>
      <c r="BI296" s="402"/>
      <c r="BJ296" s="402"/>
      <c r="BK296" s="402"/>
      <c r="BL296" s="402"/>
      <c r="BM296" s="402"/>
      <c r="BN296" s="402"/>
      <c r="BO296" s="402"/>
      <c r="BP296" s="402"/>
      <c r="BQ296" s="402"/>
      <c r="BR296" s="402"/>
      <c r="BS296" s="402"/>
      <c r="BT296" s="402"/>
      <c r="BU296" s="402"/>
      <c r="BV296" s="402"/>
      <c r="BW296" s="402"/>
      <c r="BX296" s="402"/>
      <c r="BY296" s="402"/>
      <c r="BZ296" s="402"/>
      <c r="CA296" s="402"/>
      <c r="CB296" s="402"/>
      <c r="CC296" s="402"/>
      <c r="CD296" s="402"/>
      <c r="CE296" s="402"/>
      <c r="CF296" s="402"/>
      <c r="CG296" s="402"/>
      <c r="CH296" s="402"/>
      <c r="CI296" s="402"/>
      <c r="CJ296" s="402"/>
      <c r="CK296" s="402"/>
      <c r="CL296" s="402"/>
      <c r="CM296" s="402"/>
      <c r="CN296" s="402"/>
      <c r="CO296" s="402"/>
      <c r="CP296" s="402"/>
      <c r="CQ296" s="402"/>
      <c r="CR296" s="402"/>
      <c r="CS296" s="402"/>
      <c r="CT296" s="402"/>
    </row>
    <row r="297" spans="1:98" ht="16.05" customHeight="1" x14ac:dyDescent="0.3">
      <c r="A297" s="402"/>
      <c r="B297" s="402"/>
      <c r="C297" s="402"/>
      <c r="D297" s="402"/>
      <c r="E297" s="402"/>
      <c r="F297" s="402"/>
      <c r="G297" s="402"/>
      <c r="H297" s="402"/>
      <c r="I297" s="402"/>
      <c r="J297" s="402"/>
      <c r="K297" s="402"/>
      <c r="L297" s="402"/>
      <c r="M297" s="402"/>
      <c r="N297" s="402"/>
      <c r="O297" s="402"/>
      <c r="P297" s="402"/>
      <c r="Q297" s="402"/>
      <c r="R297" s="402"/>
      <c r="S297" s="402"/>
      <c r="T297" s="402"/>
      <c r="U297" s="402"/>
      <c r="V297" s="402"/>
      <c r="W297" s="402"/>
      <c r="X297" s="402"/>
      <c r="Y297" s="402"/>
      <c r="Z297" s="402"/>
      <c r="AA297" s="402"/>
      <c r="AB297" s="402"/>
      <c r="AC297" s="402"/>
      <c r="AD297" s="402"/>
      <c r="AE297" s="402"/>
      <c r="AF297" s="402"/>
      <c r="AG297" s="402"/>
      <c r="AH297" s="402"/>
      <c r="AI297" s="402"/>
      <c r="AJ297" s="402"/>
      <c r="AK297" s="402"/>
      <c r="AL297" s="402"/>
      <c r="AM297" s="402"/>
      <c r="AN297" s="402"/>
      <c r="AO297" s="402"/>
      <c r="AP297" s="402"/>
      <c r="AQ297" s="402"/>
      <c r="AR297" s="402"/>
      <c r="AS297" s="402"/>
      <c r="AT297" s="402"/>
      <c r="AU297" s="402"/>
      <c r="AV297" s="402"/>
      <c r="AW297" s="402"/>
      <c r="AX297" s="402"/>
      <c r="AY297" s="402"/>
      <c r="AZ297" s="402"/>
      <c r="BA297" s="402"/>
      <c r="BB297" s="402"/>
      <c r="BC297" s="402"/>
      <c r="BD297" s="402"/>
      <c r="BE297" s="402"/>
      <c r="BF297" s="402"/>
      <c r="BG297" s="402"/>
      <c r="BH297" s="402"/>
      <c r="BI297" s="402"/>
      <c r="BJ297" s="402"/>
      <c r="BK297" s="402"/>
      <c r="BL297" s="402"/>
      <c r="BM297" s="402"/>
      <c r="BN297" s="402"/>
      <c r="BO297" s="402"/>
      <c r="BP297" s="402"/>
      <c r="BQ297" s="402"/>
      <c r="BR297" s="402"/>
      <c r="BS297" s="402"/>
      <c r="BT297" s="402"/>
      <c r="BU297" s="402"/>
      <c r="BV297" s="402"/>
      <c r="BW297" s="402"/>
      <c r="BX297" s="402"/>
      <c r="BY297" s="402"/>
      <c r="BZ297" s="402"/>
      <c r="CA297" s="402"/>
      <c r="CB297" s="402"/>
      <c r="CC297" s="402"/>
      <c r="CD297" s="402"/>
      <c r="CE297" s="402"/>
      <c r="CF297" s="402"/>
      <c r="CG297" s="402"/>
      <c r="CH297" s="402"/>
      <c r="CI297" s="402"/>
      <c r="CJ297" s="402"/>
      <c r="CK297" s="402"/>
      <c r="CL297" s="402"/>
      <c r="CM297" s="402"/>
      <c r="CN297" s="402"/>
      <c r="CO297" s="402"/>
      <c r="CP297" s="402"/>
      <c r="CQ297" s="402"/>
      <c r="CR297" s="402"/>
      <c r="CS297" s="402"/>
      <c r="CT297" s="402"/>
    </row>
    <row r="298" spans="1:98" ht="16.05" customHeight="1" x14ac:dyDescent="0.3">
      <c r="A298" s="402"/>
      <c r="B298" s="402"/>
      <c r="C298" s="402"/>
      <c r="D298" s="402"/>
      <c r="E298" s="402"/>
      <c r="F298" s="402"/>
      <c r="G298" s="402"/>
      <c r="H298" s="402"/>
      <c r="I298" s="402"/>
      <c r="J298" s="402"/>
      <c r="K298" s="402"/>
      <c r="L298" s="402"/>
      <c r="M298" s="402"/>
      <c r="N298" s="402"/>
      <c r="O298" s="402"/>
      <c r="P298" s="402"/>
      <c r="Q298" s="402"/>
      <c r="R298" s="402"/>
      <c r="S298" s="402"/>
      <c r="T298" s="402"/>
      <c r="U298" s="402"/>
      <c r="V298" s="402"/>
      <c r="W298" s="402"/>
      <c r="X298" s="402"/>
      <c r="Y298" s="402"/>
      <c r="Z298" s="402"/>
      <c r="AA298" s="402"/>
      <c r="AB298" s="402"/>
      <c r="AC298" s="402"/>
      <c r="AD298" s="402"/>
      <c r="AE298" s="402"/>
      <c r="AF298" s="402"/>
      <c r="AG298" s="402"/>
      <c r="AH298" s="402"/>
      <c r="AI298" s="402"/>
      <c r="AJ298" s="402"/>
      <c r="AK298" s="402"/>
      <c r="AL298" s="402"/>
      <c r="AM298" s="402"/>
      <c r="AN298" s="402"/>
      <c r="AO298" s="402"/>
      <c r="AP298" s="402"/>
      <c r="AQ298" s="402"/>
      <c r="AR298" s="402"/>
      <c r="AS298" s="402"/>
      <c r="AT298" s="402"/>
      <c r="AU298" s="402"/>
      <c r="AV298" s="402"/>
      <c r="AW298" s="402"/>
      <c r="AX298" s="402"/>
      <c r="AY298" s="402"/>
      <c r="AZ298" s="402"/>
      <c r="BA298" s="402"/>
      <c r="BB298" s="402"/>
      <c r="BC298" s="402"/>
      <c r="BD298" s="402"/>
      <c r="BE298" s="402"/>
      <c r="BF298" s="402"/>
      <c r="BG298" s="402"/>
      <c r="BH298" s="402"/>
      <c r="BI298" s="402"/>
      <c r="BJ298" s="402"/>
      <c r="BK298" s="402"/>
      <c r="BL298" s="402"/>
      <c r="BM298" s="402"/>
      <c r="BN298" s="402"/>
      <c r="BO298" s="402"/>
      <c r="BP298" s="402"/>
      <c r="BQ298" s="402"/>
      <c r="BR298" s="402"/>
      <c r="BS298" s="402"/>
      <c r="BT298" s="402"/>
      <c r="BU298" s="402"/>
      <c r="BV298" s="402"/>
      <c r="BW298" s="402"/>
      <c r="BX298" s="402"/>
      <c r="BY298" s="402"/>
      <c r="BZ298" s="402"/>
      <c r="CA298" s="402"/>
      <c r="CB298" s="402"/>
      <c r="CC298" s="402"/>
      <c r="CD298" s="402"/>
      <c r="CE298" s="402"/>
      <c r="CF298" s="402"/>
      <c r="CG298" s="402"/>
      <c r="CH298" s="402"/>
      <c r="CI298" s="402"/>
      <c r="CJ298" s="402"/>
      <c r="CK298" s="402"/>
      <c r="CL298" s="402"/>
      <c r="CM298" s="402"/>
      <c r="CN298" s="402"/>
      <c r="CO298" s="402"/>
      <c r="CP298" s="402"/>
      <c r="CQ298" s="402"/>
      <c r="CR298" s="402"/>
      <c r="CS298" s="402"/>
      <c r="CT298" s="402"/>
    </row>
    <row r="299" spans="1:98" ht="16.05" customHeight="1" x14ac:dyDescent="0.3">
      <c r="A299" s="402"/>
      <c r="B299" s="402"/>
      <c r="C299" s="402"/>
      <c r="D299" s="402"/>
      <c r="E299" s="402"/>
      <c r="F299" s="402"/>
      <c r="G299" s="402"/>
      <c r="H299" s="402"/>
      <c r="I299" s="402"/>
      <c r="J299" s="402"/>
      <c r="K299" s="402"/>
      <c r="L299" s="402"/>
      <c r="M299" s="402"/>
      <c r="N299" s="402"/>
      <c r="O299" s="402"/>
      <c r="P299" s="402"/>
      <c r="Q299" s="402"/>
      <c r="R299" s="402"/>
      <c r="S299" s="402"/>
      <c r="T299" s="402"/>
      <c r="U299" s="402"/>
      <c r="V299" s="402"/>
      <c r="W299" s="402"/>
      <c r="X299" s="402"/>
      <c r="Y299" s="402"/>
      <c r="Z299" s="402"/>
      <c r="AA299" s="402"/>
      <c r="AB299" s="402"/>
      <c r="AC299" s="402"/>
      <c r="AD299" s="402"/>
      <c r="AE299" s="402"/>
      <c r="AF299" s="402"/>
      <c r="AG299" s="402"/>
      <c r="AH299" s="402"/>
      <c r="AI299" s="402"/>
      <c r="AJ299" s="402"/>
      <c r="AK299" s="402"/>
      <c r="AL299" s="402"/>
      <c r="AM299" s="402"/>
      <c r="AN299" s="402"/>
      <c r="AO299" s="402"/>
      <c r="AP299" s="402"/>
      <c r="AQ299" s="402"/>
      <c r="AR299" s="402"/>
      <c r="AS299" s="402"/>
      <c r="AT299" s="402"/>
      <c r="AU299" s="402"/>
      <c r="AV299" s="402"/>
      <c r="AW299" s="402"/>
      <c r="AX299" s="402"/>
      <c r="AY299" s="402"/>
      <c r="AZ299" s="402"/>
      <c r="BA299" s="402"/>
      <c r="BB299" s="402"/>
      <c r="BC299" s="402"/>
      <c r="BD299" s="402"/>
      <c r="BE299" s="402"/>
      <c r="BF299" s="402"/>
      <c r="BG299" s="402"/>
      <c r="BH299" s="402"/>
      <c r="BI299" s="402"/>
      <c r="BJ299" s="402"/>
      <c r="BK299" s="402"/>
      <c r="BL299" s="402"/>
      <c r="BM299" s="402"/>
      <c r="BN299" s="402"/>
      <c r="BO299" s="402"/>
      <c r="BP299" s="402"/>
      <c r="BQ299" s="402"/>
      <c r="BR299" s="402"/>
      <c r="BS299" s="402"/>
      <c r="BT299" s="402"/>
      <c r="BU299" s="402"/>
      <c r="BV299" s="402"/>
      <c r="BW299" s="402"/>
      <c r="BX299" s="402"/>
      <c r="BY299" s="402"/>
      <c r="BZ299" s="402"/>
      <c r="CA299" s="402"/>
      <c r="CB299" s="402"/>
      <c r="CC299" s="402"/>
      <c r="CD299" s="402"/>
      <c r="CE299" s="402"/>
      <c r="CF299" s="402"/>
      <c r="CG299" s="402"/>
      <c r="CH299" s="402"/>
      <c r="CI299" s="402"/>
      <c r="CJ299" s="402"/>
      <c r="CK299" s="402"/>
      <c r="CL299" s="402"/>
      <c r="CM299" s="402"/>
      <c r="CN299" s="402"/>
      <c r="CO299" s="402"/>
      <c r="CP299" s="402"/>
      <c r="CQ299" s="402"/>
      <c r="CR299" s="402"/>
      <c r="CS299" s="402"/>
      <c r="CT299" s="402"/>
    </row>
    <row r="300" spans="1:98" ht="16.05" customHeight="1" x14ac:dyDescent="0.3">
      <c r="A300" s="402"/>
      <c r="B300" s="402"/>
      <c r="C300" s="402"/>
      <c r="D300" s="402"/>
      <c r="E300" s="402"/>
      <c r="F300" s="402"/>
      <c r="G300" s="402"/>
      <c r="H300" s="402"/>
      <c r="I300" s="402"/>
      <c r="J300" s="402"/>
      <c r="K300" s="402"/>
      <c r="L300" s="402"/>
      <c r="M300" s="402"/>
      <c r="N300" s="402"/>
      <c r="O300" s="402"/>
      <c r="P300" s="402"/>
      <c r="Q300" s="402"/>
      <c r="R300" s="402"/>
      <c r="S300" s="402"/>
      <c r="T300" s="402"/>
      <c r="U300" s="402"/>
      <c r="V300" s="402"/>
      <c r="W300" s="402"/>
      <c r="X300" s="402"/>
      <c r="Y300" s="402"/>
      <c r="Z300" s="402"/>
      <c r="AA300" s="402"/>
      <c r="AB300" s="402"/>
      <c r="AC300" s="402"/>
      <c r="AD300" s="402"/>
      <c r="AE300" s="402"/>
      <c r="AF300" s="402"/>
      <c r="AG300" s="402"/>
      <c r="AH300" s="402"/>
      <c r="AI300" s="402"/>
      <c r="AJ300" s="402"/>
      <c r="AK300" s="402"/>
      <c r="AL300" s="402"/>
      <c r="AM300" s="402"/>
      <c r="AN300" s="402"/>
      <c r="AO300" s="402"/>
      <c r="AP300" s="402"/>
      <c r="AQ300" s="402"/>
      <c r="AR300" s="402"/>
      <c r="AS300" s="402"/>
      <c r="AT300" s="402"/>
      <c r="AU300" s="402"/>
      <c r="AV300" s="402"/>
      <c r="AW300" s="402"/>
      <c r="AX300" s="402"/>
      <c r="AY300" s="402"/>
      <c r="AZ300" s="402"/>
      <c r="BA300" s="402"/>
      <c r="BB300" s="402"/>
      <c r="BC300" s="402"/>
      <c r="BD300" s="402"/>
      <c r="BE300" s="402"/>
      <c r="BF300" s="402"/>
      <c r="BG300" s="402"/>
      <c r="BH300" s="402"/>
      <c r="BI300" s="402"/>
      <c r="BJ300" s="402"/>
      <c r="BK300" s="402"/>
      <c r="BL300" s="402"/>
      <c r="BM300" s="402"/>
      <c r="BN300" s="402"/>
      <c r="BO300" s="402"/>
      <c r="BP300" s="402"/>
      <c r="BQ300" s="402"/>
      <c r="BR300" s="402"/>
      <c r="BS300" s="402"/>
      <c r="BT300" s="402"/>
      <c r="BU300" s="402"/>
      <c r="BV300" s="402"/>
      <c r="BW300" s="402"/>
      <c r="BX300" s="402"/>
      <c r="BY300" s="402"/>
      <c r="BZ300" s="402"/>
      <c r="CA300" s="402"/>
      <c r="CB300" s="402"/>
      <c r="CC300" s="402"/>
      <c r="CD300" s="402"/>
      <c r="CE300" s="402"/>
      <c r="CF300" s="402"/>
      <c r="CG300" s="402"/>
      <c r="CH300" s="402"/>
      <c r="CI300" s="402"/>
      <c r="CJ300" s="402"/>
      <c r="CK300" s="402"/>
      <c r="CL300" s="402"/>
      <c r="CM300" s="402"/>
      <c r="CN300" s="402"/>
      <c r="CO300" s="402"/>
      <c r="CP300" s="402"/>
      <c r="CQ300" s="402"/>
      <c r="CR300" s="402"/>
      <c r="CS300" s="402"/>
      <c r="CT300" s="402"/>
    </row>
    <row r="301" spans="1:98" ht="16.05" customHeight="1" x14ac:dyDescent="0.3">
      <c r="A301" s="402"/>
      <c r="B301" s="402"/>
      <c r="C301" s="402"/>
      <c r="D301" s="402"/>
      <c r="E301" s="402"/>
      <c r="F301" s="402"/>
      <c r="G301" s="402"/>
      <c r="H301" s="402"/>
      <c r="I301" s="402"/>
      <c r="J301" s="402"/>
      <c r="K301" s="402"/>
      <c r="L301" s="402"/>
      <c r="M301" s="402"/>
      <c r="N301" s="402"/>
      <c r="O301" s="402"/>
      <c r="P301" s="402"/>
      <c r="Q301" s="402"/>
      <c r="R301" s="402"/>
      <c r="S301" s="402"/>
      <c r="T301" s="402"/>
      <c r="U301" s="402"/>
      <c r="V301" s="402"/>
      <c r="W301" s="402"/>
      <c r="X301" s="402"/>
      <c r="Y301" s="402"/>
      <c r="Z301" s="402"/>
      <c r="AA301" s="402"/>
      <c r="AB301" s="402"/>
      <c r="AC301" s="402"/>
      <c r="AD301" s="402"/>
      <c r="AE301" s="402"/>
      <c r="AF301" s="402"/>
      <c r="AG301" s="402"/>
      <c r="AH301" s="402"/>
      <c r="AI301" s="402"/>
      <c r="AJ301" s="402"/>
      <c r="AK301" s="402"/>
      <c r="AL301" s="402"/>
      <c r="AM301" s="402"/>
      <c r="AN301" s="402"/>
      <c r="AO301" s="402"/>
      <c r="AP301" s="402"/>
      <c r="AQ301" s="402"/>
      <c r="AR301" s="402"/>
      <c r="AS301" s="402"/>
      <c r="AT301" s="402"/>
      <c r="AU301" s="402"/>
      <c r="AV301" s="402"/>
      <c r="AW301" s="402"/>
      <c r="AX301" s="402"/>
      <c r="AY301" s="402"/>
      <c r="AZ301" s="402"/>
      <c r="BA301" s="402"/>
      <c r="BB301" s="402"/>
      <c r="BC301" s="402"/>
      <c r="BD301" s="402"/>
      <c r="BE301" s="402"/>
      <c r="BF301" s="402"/>
      <c r="BG301" s="402"/>
      <c r="BH301" s="402"/>
      <c r="BI301" s="402"/>
      <c r="BJ301" s="402"/>
      <c r="BK301" s="402"/>
      <c r="BL301" s="402"/>
      <c r="BM301" s="402"/>
      <c r="BN301" s="402"/>
      <c r="BO301" s="402"/>
      <c r="BP301" s="402"/>
      <c r="BQ301" s="402"/>
      <c r="BR301" s="402"/>
      <c r="BS301" s="402"/>
      <c r="BT301" s="402"/>
      <c r="BU301" s="402"/>
      <c r="BV301" s="402"/>
      <c r="BW301" s="402"/>
      <c r="BX301" s="402"/>
      <c r="BY301" s="402"/>
      <c r="BZ301" s="402"/>
      <c r="CA301" s="402"/>
      <c r="CB301" s="402"/>
      <c r="CC301" s="402"/>
      <c r="CD301" s="402"/>
      <c r="CE301" s="402"/>
      <c r="CF301" s="402"/>
      <c r="CG301" s="402"/>
      <c r="CH301" s="402"/>
      <c r="CI301" s="402"/>
      <c r="CJ301" s="402"/>
      <c r="CK301" s="402"/>
      <c r="CL301" s="402"/>
      <c r="CM301" s="402"/>
      <c r="CN301" s="402"/>
      <c r="CO301" s="402"/>
      <c r="CP301" s="402"/>
      <c r="CQ301" s="402"/>
      <c r="CR301" s="402"/>
      <c r="CS301" s="402"/>
      <c r="CT301" s="402"/>
    </row>
    <row r="302" spans="1:98" ht="16.05" customHeight="1" x14ac:dyDescent="0.3">
      <c r="A302" s="402"/>
      <c r="B302" s="402"/>
      <c r="C302" s="402"/>
      <c r="D302" s="402"/>
      <c r="E302" s="402"/>
      <c r="F302" s="402"/>
      <c r="G302" s="402"/>
      <c r="H302" s="402"/>
      <c r="I302" s="402"/>
      <c r="J302" s="402"/>
      <c r="K302" s="402"/>
      <c r="L302" s="402"/>
      <c r="M302" s="402"/>
      <c r="N302" s="402"/>
      <c r="O302" s="402"/>
      <c r="P302" s="402"/>
      <c r="Q302" s="402"/>
      <c r="R302" s="402"/>
      <c r="S302" s="402"/>
      <c r="T302" s="402"/>
      <c r="U302" s="402"/>
      <c r="V302" s="402"/>
      <c r="W302" s="402"/>
      <c r="X302" s="402"/>
      <c r="Y302" s="402"/>
      <c r="Z302" s="402"/>
      <c r="AA302" s="402"/>
      <c r="AB302" s="402"/>
      <c r="AC302" s="402"/>
      <c r="AD302" s="402"/>
      <c r="AE302" s="402"/>
      <c r="AF302" s="402"/>
      <c r="AG302" s="402"/>
      <c r="AH302" s="402"/>
      <c r="AI302" s="402"/>
      <c r="AJ302" s="402"/>
      <c r="AK302" s="402"/>
      <c r="AL302" s="402"/>
      <c r="AM302" s="402"/>
      <c r="AN302" s="402"/>
      <c r="AO302" s="402"/>
      <c r="AP302" s="402"/>
      <c r="AQ302" s="402"/>
      <c r="AR302" s="402"/>
      <c r="AS302" s="402"/>
      <c r="AT302" s="402"/>
      <c r="AU302" s="402"/>
      <c r="AV302" s="402"/>
      <c r="AW302" s="402"/>
      <c r="AX302" s="402"/>
      <c r="AY302" s="402"/>
      <c r="AZ302" s="402"/>
      <c r="BA302" s="402"/>
      <c r="BB302" s="402"/>
      <c r="BC302" s="402"/>
      <c r="BD302" s="402"/>
      <c r="BE302" s="402"/>
      <c r="BF302" s="402"/>
      <c r="BG302" s="402"/>
      <c r="BH302" s="402"/>
      <c r="BI302" s="402"/>
      <c r="BJ302" s="402"/>
      <c r="BK302" s="402"/>
      <c r="BL302" s="402"/>
      <c r="BM302" s="402"/>
      <c r="BN302" s="402"/>
      <c r="BO302" s="402"/>
      <c r="BP302" s="402"/>
      <c r="BQ302" s="402"/>
      <c r="BR302" s="402"/>
      <c r="BS302" s="402"/>
      <c r="BT302" s="402"/>
      <c r="BU302" s="402"/>
      <c r="BV302" s="402"/>
      <c r="BW302" s="402"/>
      <c r="BX302" s="402"/>
      <c r="BY302" s="402"/>
      <c r="BZ302" s="402"/>
      <c r="CA302" s="402"/>
      <c r="CB302" s="402"/>
      <c r="CC302" s="402"/>
      <c r="CD302" s="402"/>
      <c r="CE302" s="402"/>
      <c r="CF302" s="402"/>
      <c r="CG302" s="402"/>
      <c r="CH302" s="402"/>
      <c r="CI302" s="402"/>
      <c r="CJ302" s="402"/>
      <c r="CK302" s="402"/>
      <c r="CL302" s="402"/>
      <c r="CM302" s="402"/>
      <c r="CN302" s="402"/>
      <c r="CO302" s="402"/>
      <c r="CP302" s="402"/>
      <c r="CQ302" s="402"/>
      <c r="CR302" s="402"/>
      <c r="CS302" s="402"/>
      <c r="CT302" s="402"/>
    </row>
    <row r="303" spans="1:98" ht="16.05" customHeight="1" x14ac:dyDescent="0.3">
      <c r="A303" s="402"/>
      <c r="B303" s="402"/>
      <c r="C303" s="402"/>
      <c r="D303" s="402"/>
      <c r="E303" s="402"/>
      <c r="F303" s="402"/>
      <c r="G303" s="402"/>
      <c r="H303" s="402"/>
      <c r="I303" s="402"/>
      <c r="J303" s="402"/>
      <c r="K303" s="402"/>
      <c r="L303" s="402"/>
      <c r="M303" s="402"/>
      <c r="N303" s="402"/>
      <c r="O303" s="402"/>
      <c r="P303" s="402"/>
      <c r="Q303" s="402"/>
      <c r="R303" s="402"/>
      <c r="S303" s="402"/>
      <c r="T303" s="402"/>
      <c r="U303" s="402"/>
      <c r="V303" s="402"/>
      <c r="W303" s="402"/>
      <c r="X303" s="402"/>
      <c r="Y303" s="402"/>
      <c r="Z303" s="402"/>
      <c r="AA303" s="402"/>
      <c r="AB303" s="402"/>
      <c r="AC303" s="402"/>
      <c r="AD303" s="402"/>
      <c r="AE303" s="402"/>
      <c r="AF303" s="402"/>
      <c r="AG303" s="402"/>
      <c r="AH303" s="402"/>
      <c r="AI303" s="402"/>
      <c r="AJ303" s="402"/>
      <c r="AK303" s="402"/>
      <c r="AL303" s="402"/>
      <c r="AM303" s="402"/>
      <c r="AN303" s="402"/>
      <c r="AO303" s="402"/>
      <c r="AP303" s="402"/>
      <c r="AQ303" s="402"/>
      <c r="AR303" s="402"/>
      <c r="AS303" s="402"/>
      <c r="AT303" s="402"/>
      <c r="AU303" s="402"/>
      <c r="AV303" s="402"/>
      <c r="AW303" s="402"/>
      <c r="AX303" s="402"/>
      <c r="AY303" s="402"/>
      <c r="AZ303" s="402"/>
      <c r="BA303" s="402"/>
      <c r="BB303" s="402"/>
      <c r="BC303" s="402"/>
      <c r="BD303" s="402"/>
      <c r="BE303" s="402"/>
      <c r="BF303" s="402"/>
      <c r="BG303" s="402"/>
      <c r="BH303" s="402"/>
      <c r="BI303" s="402"/>
      <c r="BJ303" s="402"/>
      <c r="BK303" s="402"/>
      <c r="BL303" s="402"/>
      <c r="BM303" s="402"/>
      <c r="BN303" s="402"/>
      <c r="BO303" s="402"/>
      <c r="BP303" s="402"/>
      <c r="BQ303" s="402"/>
      <c r="BR303" s="402"/>
      <c r="BS303" s="402"/>
      <c r="BT303" s="402"/>
      <c r="BU303" s="402"/>
      <c r="BV303" s="402"/>
      <c r="BW303" s="402"/>
      <c r="BX303" s="402"/>
      <c r="BY303" s="402"/>
      <c r="BZ303" s="402"/>
      <c r="CA303" s="402"/>
      <c r="CB303" s="402"/>
      <c r="CC303" s="402"/>
      <c r="CD303" s="402"/>
      <c r="CE303" s="402"/>
      <c r="CF303" s="402"/>
      <c r="CG303" s="402"/>
      <c r="CH303" s="402"/>
      <c r="CI303" s="402"/>
      <c r="CJ303" s="402"/>
      <c r="CK303" s="402"/>
      <c r="CL303" s="402"/>
      <c r="CM303" s="402"/>
      <c r="CN303" s="402"/>
      <c r="CO303" s="402"/>
      <c r="CP303" s="402"/>
      <c r="CQ303" s="402"/>
      <c r="CR303" s="402"/>
      <c r="CS303" s="402"/>
      <c r="CT303" s="402"/>
    </row>
    <row r="304" spans="1:98" ht="16.05" customHeight="1" x14ac:dyDescent="0.3">
      <c r="A304" s="402"/>
      <c r="B304" s="402"/>
      <c r="C304" s="402"/>
      <c r="D304" s="402"/>
      <c r="E304" s="402"/>
      <c r="F304" s="402"/>
      <c r="G304" s="402"/>
      <c r="H304" s="402"/>
      <c r="I304" s="402"/>
      <c r="J304" s="402"/>
      <c r="K304" s="402"/>
      <c r="L304" s="402"/>
      <c r="M304" s="402"/>
      <c r="N304" s="402"/>
      <c r="O304" s="402"/>
      <c r="P304" s="402"/>
      <c r="Q304" s="402"/>
      <c r="R304" s="402"/>
      <c r="S304" s="402"/>
      <c r="T304" s="402"/>
      <c r="U304" s="402"/>
      <c r="V304" s="402"/>
      <c r="W304" s="402"/>
      <c r="X304" s="402"/>
      <c r="Y304" s="402"/>
      <c r="Z304" s="402"/>
      <c r="AA304" s="402"/>
      <c r="AB304" s="402"/>
      <c r="AC304" s="402"/>
      <c r="AD304" s="402"/>
      <c r="AE304" s="402"/>
      <c r="AF304" s="402"/>
      <c r="AG304" s="402"/>
      <c r="AH304" s="402"/>
      <c r="AI304" s="402"/>
      <c r="AJ304" s="402"/>
      <c r="AK304" s="402"/>
      <c r="AL304" s="402"/>
      <c r="AM304" s="402"/>
      <c r="AN304" s="402"/>
      <c r="AO304" s="402"/>
      <c r="AP304" s="402"/>
      <c r="AQ304" s="402"/>
      <c r="AR304" s="402"/>
      <c r="AS304" s="402"/>
      <c r="AT304" s="402"/>
      <c r="AU304" s="402"/>
      <c r="AV304" s="402"/>
      <c r="AW304" s="402"/>
      <c r="AX304" s="402"/>
      <c r="AY304" s="402"/>
      <c r="AZ304" s="402"/>
      <c r="BA304" s="402"/>
      <c r="BB304" s="402"/>
      <c r="BC304" s="402"/>
      <c r="BD304" s="402"/>
      <c r="BE304" s="402"/>
      <c r="BF304" s="402"/>
      <c r="BG304" s="402"/>
      <c r="BH304" s="402"/>
      <c r="BI304" s="402"/>
      <c r="BJ304" s="402"/>
      <c r="BK304" s="402"/>
      <c r="BL304" s="402"/>
      <c r="BM304" s="402"/>
      <c r="BN304" s="402"/>
      <c r="BO304" s="402"/>
      <c r="BP304" s="402"/>
      <c r="BQ304" s="402"/>
      <c r="BR304" s="402"/>
      <c r="BS304" s="402"/>
      <c r="BT304" s="402"/>
      <c r="BU304" s="402"/>
      <c r="BV304" s="402"/>
      <c r="BW304" s="402"/>
      <c r="BX304" s="402"/>
      <c r="BY304" s="402"/>
      <c r="BZ304" s="402"/>
      <c r="CA304" s="402"/>
      <c r="CB304" s="402"/>
      <c r="CC304" s="402"/>
      <c r="CD304" s="402"/>
      <c r="CE304" s="402"/>
      <c r="CF304" s="402"/>
      <c r="CG304" s="402"/>
      <c r="CH304" s="402"/>
      <c r="CI304" s="402"/>
      <c r="CJ304" s="402"/>
      <c r="CK304" s="402"/>
      <c r="CL304" s="402"/>
      <c r="CM304" s="402"/>
      <c r="CN304" s="402"/>
      <c r="CO304" s="402"/>
      <c r="CP304" s="402"/>
      <c r="CQ304" s="402"/>
      <c r="CR304" s="402"/>
      <c r="CS304" s="402"/>
      <c r="CT304" s="402"/>
    </row>
    <row r="305" spans="1:98" ht="16.05" customHeight="1" x14ac:dyDescent="0.3">
      <c r="A305" s="402"/>
      <c r="B305" s="402"/>
      <c r="C305" s="402"/>
      <c r="D305" s="402"/>
      <c r="E305" s="402"/>
      <c r="F305" s="402"/>
      <c r="G305" s="402"/>
      <c r="H305" s="402"/>
      <c r="I305" s="402"/>
      <c r="J305" s="402"/>
      <c r="K305" s="402"/>
      <c r="L305" s="402"/>
      <c r="M305" s="402"/>
      <c r="N305" s="402"/>
      <c r="O305" s="402"/>
      <c r="P305" s="402"/>
      <c r="Q305" s="402"/>
      <c r="R305" s="402"/>
      <c r="S305" s="402"/>
      <c r="T305" s="402"/>
      <c r="U305" s="402"/>
      <c r="V305" s="402"/>
      <c r="W305" s="402"/>
      <c r="X305" s="402"/>
      <c r="Y305" s="402"/>
      <c r="Z305" s="402"/>
      <c r="AA305" s="402"/>
      <c r="AB305" s="402"/>
      <c r="AC305" s="402"/>
      <c r="AD305" s="402"/>
      <c r="AE305" s="402"/>
      <c r="AF305" s="402"/>
      <c r="AG305" s="402"/>
      <c r="AH305" s="402"/>
      <c r="AI305" s="402"/>
      <c r="AJ305" s="402"/>
      <c r="AK305" s="402"/>
      <c r="AL305" s="402"/>
      <c r="AM305" s="402"/>
      <c r="AN305" s="402"/>
      <c r="AO305" s="402"/>
      <c r="AP305" s="402"/>
      <c r="AQ305" s="402"/>
      <c r="AR305" s="402"/>
      <c r="AS305" s="402"/>
      <c r="AT305" s="402"/>
      <c r="AU305" s="402"/>
      <c r="AV305" s="402"/>
      <c r="AW305" s="402"/>
      <c r="AX305" s="402"/>
      <c r="AY305" s="402"/>
      <c r="AZ305" s="402"/>
      <c r="BA305" s="402"/>
      <c r="BB305" s="402"/>
      <c r="BC305" s="402"/>
      <c r="BD305" s="402"/>
      <c r="BE305" s="402"/>
      <c r="BF305" s="402"/>
      <c r="BG305" s="402"/>
      <c r="BH305" s="402"/>
      <c r="BI305" s="402"/>
      <c r="BJ305" s="402"/>
      <c r="BK305" s="402"/>
      <c r="BL305" s="402"/>
      <c r="BM305" s="402"/>
      <c r="BN305" s="402"/>
      <c r="BO305" s="402"/>
      <c r="BP305" s="402"/>
      <c r="BQ305" s="402"/>
      <c r="BR305" s="402"/>
      <c r="BS305" s="402"/>
      <c r="BT305" s="402"/>
      <c r="BU305" s="402"/>
      <c r="BV305" s="402"/>
      <c r="BW305" s="402"/>
      <c r="BX305" s="402"/>
      <c r="BY305" s="402"/>
      <c r="BZ305" s="402"/>
      <c r="CA305" s="402"/>
      <c r="CB305" s="402"/>
      <c r="CC305" s="402"/>
      <c r="CD305" s="402"/>
      <c r="CE305" s="402"/>
      <c r="CF305" s="402"/>
      <c r="CG305" s="402"/>
      <c r="CH305" s="402"/>
      <c r="CI305" s="402"/>
      <c r="CJ305" s="402"/>
      <c r="CK305" s="402"/>
      <c r="CL305" s="402"/>
      <c r="CM305" s="402"/>
      <c r="CN305" s="402"/>
      <c r="CO305" s="402"/>
      <c r="CP305" s="402"/>
      <c r="CQ305" s="402"/>
      <c r="CR305" s="402"/>
      <c r="CS305" s="402"/>
      <c r="CT305" s="402"/>
    </row>
    <row r="306" spans="1:98" ht="16.05" customHeight="1" x14ac:dyDescent="0.3">
      <c r="A306" s="402"/>
      <c r="B306" s="402"/>
      <c r="C306" s="402"/>
      <c r="D306" s="402"/>
      <c r="E306" s="402"/>
      <c r="F306" s="402"/>
      <c r="G306" s="402"/>
      <c r="H306" s="402"/>
      <c r="I306" s="402"/>
      <c r="J306" s="402"/>
      <c r="K306" s="402"/>
      <c r="L306" s="402"/>
      <c r="M306" s="402"/>
      <c r="N306" s="402"/>
      <c r="O306" s="402"/>
      <c r="P306" s="402"/>
      <c r="Q306" s="402"/>
      <c r="R306" s="402"/>
      <c r="S306" s="402"/>
      <c r="T306" s="402"/>
      <c r="U306" s="402"/>
      <c r="V306" s="402"/>
      <c r="W306" s="402"/>
      <c r="X306" s="402"/>
      <c r="Y306" s="402"/>
      <c r="Z306" s="402"/>
      <c r="AA306" s="402"/>
      <c r="AB306" s="402"/>
      <c r="AC306" s="402"/>
      <c r="AD306" s="402"/>
      <c r="AE306" s="402"/>
      <c r="AF306" s="402"/>
      <c r="AG306" s="402"/>
      <c r="AH306" s="402"/>
      <c r="AI306" s="402"/>
      <c r="AJ306" s="402"/>
      <c r="AK306" s="402"/>
      <c r="AL306" s="402"/>
      <c r="AM306" s="402"/>
      <c r="AN306" s="402"/>
      <c r="AO306" s="402"/>
      <c r="AP306" s="402"/>
      <c r="AQ306" s="402"/>
      <c r="AR306" s="402"/>
      <c r="AS306" s="402"/>
      <c r="AT306" s="402"/>
      <c r="AU306" s="402"/>
      <c r="AV306" s="402"/>
      <c r="AW306" s="402"/>
      <c r="AX306" s="402"/>
      <c r="AY306" s="402"/>
      <c r="AZ306" s="402"/>
      <c r="BA306" s="402"/>
      <c r="BB306" s="402"/>
      <c r="BC306" s="402"/>
      <c r="BD306" s="402"/>
      <c r="BE306" s="402"/>
      <c r="BF306" s="402"/>
      <c r="BG306" s="402"/>
      <c r="BH306" s="402"/>
      <c r="BI306" s="402"/>
      <c r="BJ306" s="402"/>
      <c r="BK306" s="402"/>
      <c r="BL306" s="402"/>
      <c r="BM306" s="402"/>
      <c r="BN306" s="402"/>
      <c r="BO306" s="402"/>
      <c r="BP306" s="402"/>
      <c r="BQ306" s="402"/>
      <c r="BR306" s="402"/>
      <c r="BS306" s="402"/>
      <c r="BT306" s="402"/>
      <c r="BU306" s="402"/>
      <c r="BV306" s="402"/>
      <c r="BW306" s="402"/>
      <c r="BX306" s="402"/>
      <c r="BY306" s="402"/>
      <c r="BZ306" s="402"/>
      <c r="CA306" s="402"/>
      <c r="CB306" s="402"/>
      <c r="CC306" s="402"/>
      <c r="CD306" s="402"/>
      <c r="CE306" s="402"/>
      <c r="CF306" s="402"/>
      <c r="CG306" s="402"/>
      <c r="CH306" s="402"/>
      <c r="CI306" s="402"/>
      <c r="CJ306" s="402"/>
      <c r="CK306" s="402"/>
      <c r="CL306" s="402"/>
      <c r="CM306" s="402"/>
      <c r="CN306" s="402"/>
      <c r="CO306" s="402"/>
      <c r="CP306" s="402"/>
      <c r="CQ306" s="402"/>
      <c r="CR306" s="402"/>
      <c r="CS306" s="402"/>
      <c r="CT306" s="402"/>
    </row>
    <row r="307" spans="1:98" ht="16.05" customHeight="1" x14ac:dyDescent="0.3">
      <c r="A307" s="402"/>
      <c r="B307" s="402"/>
      <c r="C307" s="402"/>
      <c r="D307" s="402"/>
      <c r="E307" s="402"/>
      <c r="F307" s="402"/>
      <c r="G307" s="402"/>
      <c r="H307" s="402"/>
      <c r="I307" s="402"/>
      <c r="J307" s="402"/>
      <c r="K307" s="402"/>
      <c r="L307" s="402"/>
      <c r="M307" s="402"/>
      <c r="N307" s="402"/>
      <c r="O307" s="402"/>
      <c r="P307" s="402"/>
      <c r="Q307" s="402"/>
      <c r="R307" s="402"/>
      <c r="S307" s="402"/>
      <c r="T307" s="402"/>
      <c r="U307" s="402"/>
      <c r="V307" s="402"/>
      <c r="W307" s="402"/>
      <c r="X307" s="402"/>
      <c r="Y307" s="402"/>
      <c r="Z307" s="402"/>
      <c r="AA307" s="402"/>
      <c r="AB307" s="402"/>
      <c r="AC307" s="402"/>
      <c r="AD307" s="402"/>
      <c r="AE307" s="402"/>
      <c r="AF307" s="402"/>
      <c r="AG307" s="402"/>
      <c r="AH307" s="402"/>
      <c r="AI307" s="402"/>
      <c r="AJ307" s="402"/>
      <c r="AK307" s="402"/>
      <c r="AL307" s="402"/>
      <c r="AM307" s="402"/>
      <c r="AN307" s="402"/>
      <c r="AO307" s="402"/>
      <c r="AP307" s="402"/>
      <c r="AQ307" s="402"/>
      <c r="AR307" s="402"/>
      <c r="AS307" s="402"/>
      <c r="AT307" s="402"/>
      <c r="AU307" s="402"/>
      <c r="AV307" s="402"/>
      <c r="AW307" s="402"/>
      <c r="AX307" s="402"/>
      <c r="AY307" s="402"/>
      <c r="AZ307" s="402"/>
      <c r="BA307" s="402"/>
      <c r="BB307" s="402"/>
      <c r="BC307" s="402"/>
      <c r="BD307" s="402"/>
      <c r="BE307" s="402"/>
      <c r="BF307" s="402"/>
      <c r="BG307" s="402"/>
      <c r="BH307" s="402"/>
      <c r="BI307" s="402"/>
      <c r="BJ307" s="402"/>
      <c r="BK307" s="402"/>
      <c r="BL307" s="402"/>
      <c r="BM307" s="402"/>
      <c r="BN307" s="402"/>
      <c r="BO307" s="402"/>
      <c r="BP307" s="402"/>
      <c r="BQ307" s="402"/>
      <c r="BR307" s="402"/>
      <c r="BS307" s="402"/>
      <c r="BT307" s="402"/>
      <c r="BU307" s="402"/>
      <c r="BV307" s="402"/>
      <c r="BW307" s="402"/>
      <c r="BX307" s="402"/>
      <c r="BY307" s="402"/>
      <c r="BZ307" s="402"/>
      <c r="CA307" s="402"/>
      <c r="CB307" s="402"/>
      <c r="CC307" s="402"/>
      <c r="CD307" s="402"/>
      <c r="CE307" s="402"/>
      <c r="CF307" s="402"/>
      <c r="CG307" s="402"/>
      <c r="CH307" s="402"/>
      <c r="CI307" s="402"/>
      <c r="CJ307" s="402"/>
      <c r="CK307" s="402"/>
      <c r="CL307" s="402"/>
      <c r="CM307" s="402"/>
      <c r="CN307" s="402"/>
      <c r="CO307" s="402"/>
      <c r="CP307" s="402"/>
      <c r="CQ307" s="402"/>
      <c r="CR307" s="402"/>
      <c r="CS307" s="402"/>
      <c r="CT307" s="402"/>
    </row>
    <row r="308" spans="1:98" ht="16.05" customHeight="1" x14ac:dyDescent="0.3">
      <c r="A308" s="402"/>
      <c r="B308" s="402"/>
      <c r="C308" s="402"/>
      <c r="D308" s="402"/>
      <c r="E308" s="402"/>
      <c r="F308" s="402"/>
      <c r="G308" s="402"/>
      <c r="H308" s="402"/>
      <c r="I308" s="402"/>
      <c r="J308" s="402"/>
      <c r="K308" s="402"/>
      <c r="L308" s="402"/>
      <c r="M308" s="402"/>
      <c r="N308" s="402"/>
      <c r="O308" s="402"/>
      <c r="P308" s="402"/>
      <c r="Q308" s="402"/>
      <c r="R308" s="402"/>
      <c r="S308" s="402"/>
      <c r="T308" s="402"/>
      <c r="U308" s="402"/>
      <c r="V308" s="402"/>
      <c r="W308" s="402"/>
      <c r="X308" s="402"/>
      <c r="Y308" s="402"/>
      <c r="Z308" s="402"/>
      <c r="AA308" s="402"/>
      <c r="AB308" s="402"/>
      <c r="AC308" s="402"/>
      <c r="AD308" s="402"/>
      <c r="AE308" s="402"/>
      <c r="AF308" s="402"/>
      <c r="AG308" s="402"/>
      <c r="AH308" s="402"/>
      <c r="AI308" s="402"/>
      <c r="AJ308" s="402"/>
      <c r="AK308" s="402"/>
      <c r="AL308" s="402"/>
      <c r="AM308" s="402"/>
      <c r="AN308" s="402"/>
      <c r="AO308" s="402"/>
      <c r="AP308" s="402"/>
      <c r="AQ308" s="402"/>
      <c r="AR308" s="402"/>
      <c r="AS308" s="402"/>
      <c r="AT308" s="402"/>
      <c r="AU308" s="402"/>
      <c r="AV308" s="402"/>
      <c r="AW308" s="402"/>
      <c r="AX308" s="402"/>
      <c r="AY308" s="402"/>
      <c r="AZ308" s="402"/>
      <c r="BA308" s="402"/>
      <c r="BB308" s="402"/>
      <c r="BC308" s="402"/>
      <c r="BD308" s="402"/>
      <c r="BE308" s="402"/>
      <c r="BF308" s="402"/>
      <c r="BG308" s="402"/>
      <c r="BH308" s="402"/>
      <c r="BI308" s="402"/>
      <c r="BJ308" s="402"/>
      <c r="BK308" s="402"/>
      <c r="BL308" s="402"/>
      <c r="BM308" s="402"/>
      <c r="BN308" s="402"/>
      <c r="BO308" s="402"/>
      <c r="BP308" s="402"/>
      <c r="BQ308" s="402"/>
      <c r="BR308" s="402"/>
      <c r="BS308" s="402"/>
      <c r="BT308" s="402"/>
      <c r="BU308" s="402"/>
      <c r="BV308" s="402"/>
      <c r="BW308" s="402"/>
      <c r="BX308" s="402"/>
      <c r="BY308" s="402"/>
      <c r="BZ308" s="402"/>
      <c r="CA308" s="402"/>
      <c r="CB308" s="402"/>
      <c r="CC308" s="402"/>
      <c r="CD308" s="402"/>
      <c r="CE308" s="402"/>
      <c r="CF308" s="402"/>
      <c r="CG308" s="402"/>
      <c r="CH308" s="402"/>
      <c r="CI308" s="402"/>
      <c r="CJ308" s="402"/>
      <c r="CK308" s="402"/>
      <c r="CL308" s="402"/>
      <c r="CM308" s="402"/>
      <c r="CN308" s="402"/>
      <c r="CO308" s="402"/>
      <c r="CP308" s="402"/>
      <c r="CQ308" s="402"/>
      <c r="CR308" s="402"/>
      <c r="CS308" s="402"/>
      <c r="CT308" s="402"/>
    </row>
    <row r="309" spans="1:98" ht="16.05" customHeight="1" x14ac:dyDescent="0.3">
      <c r="A309" s="402"/>
      <c r="B309" s="402"/>
      <c r="C309" s="402"/>
      <c r="D309" s="402"/>
      <c r="E309" s="402"/>
      <c r="F309" s="402"/>
      <c r="G309" s="402"/>
      <c r="H309" s="402"/>
      <c r="I309" s="402"/>
      <c r="J309" s="402"/>
      <c r="K309" s="402"/>
      <c r="L309" s="402"/>
      <c r="M309" s="402"/>
      <c r="N309" s="402"/>
      <c r="O309" s="402"/>
      <c r="P309" s="402"/>
      <c r="Q309" s="402"/>
      <c r="R309" s="402"/>
      <c r="S309" s="402"/>
      <c r="T309" s="402"/>
      <c r="U309" s="402"/>
      <c r="V309" s="402"/>
      <c r="W309" s="402"/>
      <c r="X309" s="402"/>
      <c r="Y309" s="402"/>
      <c r="Z309" s="402"/>
      <c r="AA309" s="402"/>
      <c r="AB309" s="402"/>
      <c r="AC309" s="402"/>
      <c r="AD309" s="402"/>
      <c r="AE309" s="402"/>
      <c r="AF309" s="402"/>
      <c r="AG309" s="402"/>
      <c r="AH309" s="402"/>
      <c r="AI309" s="402"/>
      <c r="AJ309" s="402"/>
      <c r="AK309" s="402"/>
      <c r="AL309" s="402"/>
      <c r="AM309" s="402"/>
      <c r="AN309" s="402"/>
      <c r="AO309" s="402"/>
      <c r="AP309" s="402"/>
      <c r="AQ309" s="402"/>
      <c r="AR309" s="402"/>
      <c r="AS309" s="402"/>
      <c r="AT309" s="402"/>
      <c r="AU309" s="402"/>
      <c r="AV309" s="402"/>
      <c r="AW309" s="402"/>
      <c r="AX309" s="402"/>
      <c r="AY309" s="402"/>
      <c r="AZ309" s="402"/>
      <c r="BA309" s="402"/>
      <c r="BB309" s="402"/>
      <c r="BC309" s="402"/>
      <c r="BD309" s="402"/>
      <c r="BE309" s="402"/>
      <c r="BF309" s="402"/>
      <c r="BG309" s="402"/>
      <c r="BH309" s="402"/>
      <c r="BI309" s="402"/>
      <c r="BJ309" s="402"/>
      <c r="BK309" s="402"/>
      <c r="BL309" s="402"/>
      <c r="BM309" s="402"/>
      <c r="BN309" s="402"/>
      <c r="BO309" s="402"/>
      <c r="BP309" s="402"/>
      <c r="BQ309" s="402"/>
      <c r="BR309" s="402"/>
      <c r="BS309" s="402"/>
      <c r="BT309" s="402"/>
      <c r="BU309" s="402"/>
      <c r="BV309" s="402"/>
      <c r="BW309" s="402"/>
      <c r="BX309" s="402"/>
      <c r="BY309" s="402"/>
      <c r="BZ309" s="402"/>
      <c r="CA309" s="402"/>
      <c r="CB309" s="402"/>
      <c r="CC309" s="402"/>
      <c r="CD309" s="402"/>
      <c r="CE309" s="402"/>
      <c r="CF309" s="402"/>
      <c r="CG309" s="402"/>
      <c r="CH309" s="402"/>
      <c r="CI309" s="402"/>
      <c r="CJ309" s="402"/>
      <c r="CK309" s="402"/>
      <c r="CL309" s="402"/>
      <c r="CM309" s="402"/>
      <c r="CN309" s="402"/>
      <c r="CO309" s="402"/>
      <c r="CP309" s="402"/>
      <c r="CQ309" s="402"/>
      <c r="CR309" s="402"/>
      <c r="CS309" s="402"/>
      <c r="CT309" s="402"/>
    </row>
    <row r="310" spans="1:98" ht="16.05" customHeight="1" x14ac:dyDescent="0.3">
      <c r="A310" s="402"/>
      <c r="B310" s="402"/>
      <c r="C310" s="402"/>
      <c r="D310" s="402"/>
      <c r="E310" s="402"/>
      <c r="F310" s="402"/>
      <c r="G310" s="402"/>
      <c r="H310" s="402"/>
      <c r="I310" s="402"/>
      <c r="J310" s="402"/>
      <c r="K310" s="402"/>
      <c r="L310" s="402"/>
      <c r="M310" s="402"/>
      <c r="N310" s="402"/>
      <c r="O310" s="402"/>
      <c r="P310" s="402"/>
      <c r="Q310" s="402"/>
      <c r="R310" s="402"/>
      <c r="S310" s="402"/>
      <c r="T310" s="402"/>
      <c r="U310" s="402"/>
      <c r="V310" s="402"/>
      <c r="W310" s="402"/>
      <c r="X310" s="402"/>
      <c r="Y310" s="402"/>
      <c r="Z310" s="402"/>
      <c r="AA310" s="402"/>
      <c r="AB310" s="402"/>
      <c r="AC310" s="402"/>
      <c r="AD310" s="402"/>
      <c r="AE310" s="402"/>
      <c r="AF310" s="402"/>
      <c r="AG310" s="402"/>
      <c r="AH310" s="402"/>
      <c r="AI310" s="402"/>
      <c r="AJ310" s="402"/>
      <c r="AK310" s="402"/>
      <c r="AL310" s="402"/>
      <c r="AM310" s="402"/>
      <c r="AN310" s="402"/>
      <c r="AO310" s="402"/>
      <c r="AP310" s="402"/>
      <c r="AQ310" s="402"/>
      <c r="AR310" s="402"/>
      <c r="AS310" s="402"/>
      <c r="AT310" s="402"/>
      <c r="AU310" s="402"/>
      <c r="AV310" s="402"/>
      <c r="AW310" s="402"/>
      <c r="AX310" s="402"/>
      <c r="AY310" s="402"/>
      <c r="AZ310" s="402"/>
      <c r="BA310" s="402"/>
      <c r="BB310" s="402"/>
      <c r="BC310" s="402"/>
      <c r="BD310" s="402"/>
      <c r="BE310" s="402"/>
      <c r="BF310" s="402"/>
      <c r="BG310" s="402"/>
      <c r="BH310" s="402"/>
      <c r="BI310" s="402"/>
      <c r="BJ310" s="402"/>
      <c r="BK310" s="402"/>
      <c r="BL310" s="402"/>
      <c r="BM310" s="402"/>
      <c r="BN310" s="402"/>
      <c r="BO310" s="402"/>
      <c r="BP310" s="402"/>
      <c r="BQ310" s="402"/>
      <c r="BR310" s="402"/>
      <c r="BS310" s="402"/>
      <c r="BT310" s="402"/>
      <c r="BU310" s="402"/>
      <c r="BV310" s="402"/>
      <c r="BW310" s="402"/>
      <c r="BX310" s="402"/>
      <c r="BY310" s="402"/>
      <c r="BZ310" s="402"/>
      <c r="CA310" s="402"/>
      <c r="CB310" s="402"/>
      <c r="CC310" s="402"/>
      <c r="CD310" s="402"/>
      <c r="CE310" s="402"/>
      <c r="CF310" s="402"/>
      <c r="CG310" s="402"/>
      <c r="CH310" s="402"/>
      <c r="CI310" s="402"/>
      <c r="CJ310" s="402"/>
      <c r="CK310" s="402"/>
      <c r="CL310" s="402"/>
      <c r="CM310" s="402"/>
      <c r="CN310" s="402"/>
      <c r="CO310" s="402"/>
      <c r="CP310" s="402"/>
      <c r="CQ310" s="402"/>
      <c r="CR310" s="402"/>
      <c r="CS310" s="402"/>
      <c r="CT310" s="402"/>
    </row>
    <row r="311" spans="1:98" ht="16.05" customHeight="1" x14ac:dyDescent="0.3">
      <c r="A311" s="402"/>
      <c r="B311" s="402"/>
      <c r="C311" s="402"/>
      <c r="D311" s="402"/>
      <c r="E311" s="402"/>
      <c r="F311" s="402"/>
      <c r="G311" s="402"/>
      <c r="H311" s="402"/>
      <c r="I311" s="402"/>
      <c r="J311" s="402"/>
      <c r="K311" s="402"/>
      <c r="L311" s="402"/>
      <c r="M311" s="402"/>
      <c r="N311" s="402"/>
      <c r="O311" s="402"/>
      <c r="P311" s="402"/>
      <c r="Q311" s="402"/>
      <c r="R311" s="402"/>
      <c r="S311" s="402"/>
      <c r="T311" s="402"/>
      <c r="U311" s="402"/>
      <c r="V311" s="402"/>
      <c r="W311" s="402"/>
      <c r="X311" s="402"/>
      <c r="Y311" s="402"/>
      <c r="Z311" s="402"/>
      <c r="AA311" s="402"/>
      <c r="AB311" s="402"/>
      <c r="AC311" s="402"/>
      <c r="AD311" s="402"/>
      <c r="AE311" s="402"/>
      <c r="AF311" s="402"/>
      <c r="AG311" s="402"/>
      <c r="AH311" s="402"/>
      <c r="AI311" s="402"/>
      <c r="AJ311" s="402"/>
      <c r="AK311" s="402"/>
      <c r="AL311" s="402"/>
      <c r="AM311" s="402"/>
      <c r="AN311" s="402"/>
      <c r="AO311" s="402"/>
      <c r="AP311" s="402"/>
      <c r="AQ311" s="402"/>
      <c r="AR311" s="402"/>
      <c r="AS311" s="402"/>
      <c r="AT311" s="402"/>
      <c r="AU311" s="402"/>
      <c r="AV311" s="402"/>
      <c r="AW311" s="402"/>
      <c r="AX311" s="402"/>
      <c r="AY311" s="402"/>
      <c r="AZ311" s="402"/>
      <c r="BA311" s="402"/>
      <c r="BB311" s="402"/>
      <c r="BC311" s="402"/>
      <c r="BD311" s="402"/>
      <c r="BE311" s="402"/>
      <c r="BF311" s="402"/>
      <c r="BG311" s="402"/>
      <c r="BH311" s="402"/>
      <c r="BI311" s="402"/>
      <c r="BJ311" s="402"/>
      <c r="BK311" s="402"/>
      <c r="BL311" s="402"/>
      <c r="BM311" s="402"/>
      <c r="BN311" s="402"/>
      <c r="BO311" s="402"/>
      <c r="BP311" s="402"/>
      <c r="BQ311" s="402"/>
      <c r="BR311" s="402"/>
      <c r="BS311" s="402"/>
      <c r="BT311" s="402"/>
      <c r="BU311" s="402"/>
      <c r="BV311" s="402"/>
      <c r="BW311" s="402"/>
      <c r="BX311" s="402"/>
      <c r="BY311" s="402"/>
      <c r="BZ311" s="402"/>
      <c r="CA311" s="402"/>
      <c r="CB311" s="402"/>
      <c r="CC311" s="402"/>
      <c r="CD311" s="402"/>
      <c r="CE311" s="402"/>
      <c r="CF311" s="402"/>
      <c r="CG311" s="402"/>
      <c r="CH311" s="402"/>
      <c r="CI311" s="402"/>
      <c r="CJ311" s="402"/>
      <c r="CK311" s="402"/>
      <c r="CL311" s="402"/>
      <c r="CM311" s="402"/>
      <c r="CN311" s="402"/>
      <c r="CO311" s="402"/>
      <c r="CP311" s="402"/>
      <c r="CQ311" s="402"/>
      <c r="CR311" s="402"/>
      <c r="CS311" s="402"/>
      <c r="CT311" s="402"/>
    </row>
    <row r="312" spans="1:98" ht="16.05" customHeight="1" x14ac:dyDescent="0.3">
      <c r="A312" s="402"/>
      <c r="B312" s="402"/>
      <c r="C312" s="402"/>
      <c r="D312" s="402"/>
      <c r="E312" s="402"/>
      <c r="F312" s="402"/>
      <c r="G312" s="402"/>
      <c r="H312" s="402"/>
      <c r="I312" s="402"/>
      <c r="J312" s="402"/>
      <c r="K312" s="402"/>
      <c r="L312" s="402"/>
      <c r="M312" s="402"/>
      <c r="N312" s="402"/>
      <c r="O312" s="402"/>
      <c r="P312" s="402"/>
      <c r="Q312" s="402"/>
      <c r="R312" s="402"/>
      <c r="S312" s="402"/>
      <c r="T312" s="402"/>
      <c r="U312" s="402"/>
      <c r="V312" s="402"/>
      <c r="W312" s="402"/>
      <c r="X312" s="402"/>
      <c r="Y312" s="402"/>
      <c r="Z312" s="402"/>
      <c r="AA312" s="402"/>
      <c r="AB312" s="402"/>
      <c r="AC312" s="402"/>
      <c r="AD312" s="402"/>
      <c r="AE312" s="402"/>
      <c r="AF312" s="402"/>
      <c r="AG312" s="402"/>
      <c r="AH312" s="402"/>
      <c r="AI312" s="402"/>
      <c r="AJ312" s="402"/>
      <c r="AK312" s="402"/>
      <c r="AL312" s="402"/>
      <c r="AM312" s="402"/>
      <c r="AN312" s="402"/>
      <c r="AO312" s="402"/>
      <c r="AP312" s="402"/>
      <c r="AQ312" s="402"/>
      <c r="AR312" s="402"/>
      <c r="AS312" s="402"/>
      <c r="AT312" s="402"/>
      <c r="AU312" s="402"/>
      <c r="AV312" s="402"/>
      <c r="AW312" s="402"/>
      <c r="AX312" s="402"/>
      <c r="AY312" s="402"/>
      <c r="AZ312" s="402"/>
      <c r="BA312" s="402"/>
      <c r="BB312" s="402"/>
      <c r="BC312" s="402"/>
      <c r="BD312" s="402"/>
      <c r="BE312" s="402"/>
      <c r="BF312" s="402"/>
      <c r="BG312" s="402"/>
      <c r="BH312" s="402"/>
      <c r="BI312" s="402"/>
      <c r="BJ312" s="402"/>
      <c r="BK312" s="402"/>
      <c r="BL312" s="402"/>
      <c r="BM312" s="402"/>
      <c r="BN312" s="402"/>
      <c r="BO312" s="402"/>
      <c r="BP312" s="402"/>
      <c r="BQ312" s="402"/>
      <c r="BR312" s="402"/>
      <c r="BS312" s="402"/>
      <c r="BT312" s="402"/>
      <c r="BU312" s="402"/>
      <c r="BV312" s="402"/>
      <c r="BW312" s="402"/>
      <c r="BX312" s="402"/>
      <c r="BY312" s="402"/>
      <c r="BZ312" s="402"/>
      <c r="CA312" s="402"/>
      <c r="CB312" s="402"/>
      <c r="CC312" s="402"/>
      <c r="CD312" s="402"/>
      <c r="CE312" s="402"/>
      <c r="CF312" s="402"/>
      <c r="CG312" s="402"/>
      <c r="CH312" s="402"/>
      <c r="CI312" s="402"/>
      <c r="CJ312" s="402"/>
      <c r="CK312" s="402"/>
      <c r="CL312" s="402"/>
      <c r="CM312" s="402"/>
      <c r="CN312" s="402"/>
      <c r="CO312" s="402"/>
      <c r="CP312" s="402"/>
      <c r="CQ312" s="402"/>
      <c r="CR312" s="402"/>
      <c r="CS312" s="402"/>
      <c r="CT312" s="402"/>
    </row>
    <row r="313" spans="1:98" ht="16.05" customHeight="1" x14ac:dyDescent="0.3">
      <c r="A313" s="402"/>
      <c r="B313" s="402"/>
      <c r="C313" s="402"/>
      <c r="D313" s="402"/>
      <c r="E313" s="402"/>
      <c r="F313" s="402"/>
      <c r="G313" s="402"/>
      <c r="H313" s="402"/>
      <c r="I313" s="402"/>
      <c r="J313" s="402"/>
      <c r="K313" s="402"/>
      <c r="L313" s="402"/>
      <c r="M313" s="402"/>
      <c r="N313" s="402"/>
      <c r="O313" s="402"/>
      <c r="P313" s="402"/>
      <c r="Q313" s="402"/>
      <c r="R313" s="402"/>
      <c r="S313" s="402"/>
      <c r="T313" s="402"/>
      <c r="U313" s="402"/>
      <c r="V313" s="402"/>
      <c r="W313" s="402"/>
      <c r="X313" s="402"/>
      <c r="Y313" s="402"/>
      <c r="Z313" s="402"/>
      <c r="AA313" s="402"/>
      <c r="AB313" s="402"/>
      <c r="AC313" s="402"/>
      <c r="AD313" s="402"/>
      <c r="AE313" s="402"/>
      <c r="AF313" s="402"/>
      <c r="AG313" s="402"/>
      <c r="AH313" s="402"/>
      <c r="AI313" s="402"/>
      <c r="AJ313" s="402"/>
      <c r="AK313" s="402"/>
      <c r="AL313" s="402"/>
      <c r="AM313" s="402"/>
      <c r="AN313" s="402"/>
      <c r="AO313" s="402"/>
      <c r="AP313" s="402"/>
      <c r="AQ313" s="402"/>
      <c r="AR313" s="402"/>
      <c r="AS313" s="402"/>
      <c r="AT313" s="402"/>
      <c r="AU313" s="402"/>
      <c r="AV313" s="402"/>
      <c r="AW313" s="402"/>
      <c r="AX313" s="402"/>
      <c r="AY313" s="402"/>
      <c r="AZ313" s="402"/>
      <c r="BA313" s="402"/>
      <c r="BB313" s="402"/>
      <c r="BC313" s="402"/>
      <c r="BD313" s="402"/>
      <c r="BE313" s="402"/>
      <c r="BF313" s="402"/>
      <c r="BG313" s="402"/>
      <c r="BH313" s="402"/>
      <c r="BI313" s="402"/>
      <c r="BJ313" s="402"/>
      <c r="BK313" s="402"/>
      <c r="BL313" s="402"/>
      <c r="BM313" s="402"/>
      <c r="BN313" s="402"/>
      <c r="BO313" s="402"/>
      <c r="BP313" s="402"/>
      <c r="BQ313" s="402"/>
      <c r="BR313" s="402"/>
      <c r="BS313" s="402"/>
      <c r="BT313" s="402"/>
      <c r="BU313" s="402"/>
      <c r="BV313" s="402"/>
      <c r="BW313" s="402"/>
      <c r="BX313" s="402"/>
      <c r="BY313" s="402"/>
      <c r="BZ313" s="402"/>
      <c r="CA313" s="402"/>
      <c r="CB313" s="402"/>
      <c r="CC313" s="402"/>
      <c r="CD313" s="402"/>
      <c r="CE313" s="402"/>
      <c r="CF313" s="402"/>
      <c r="CG313" s="402"/>
      <c r="CH313" s="402"/>
      <c r="CI313" s="402"/>
      <c r="CJ313" s="402"/>
      <c r="CK313" s="402"/>
      <c r="CL313" s="402"/>
      <c r="CM313" s="402"/>
      <c r="CN313" s="402"/>
      <c r="CO313" s="402"/>
      <c r="CP313" s="402"/>
      <c r="CQ313" s="402"/>
      <c r="CR313" s="402"/>
      <c r="CS313" s="402"/>
      <c r="CT313" s="402"/>
    </row>
    <row r="314" spans="1:98" ht="16.05" customHeight="1" x14ac:dyDescent="0.3">
      <c r="A314" s="402"/>
      <c r="B314" s="402"/>
      <c r="C314" s="402"/>
      <c r="D314" s="402"/>
      <c r="E314" s="402"/>
      <c r="F314" s="402"/>
      <c r="G314" s="402"/>
      <c r="H314" s="402"/>
      <c r="I314" s="402"/>
      <c r="J314" s="402"/>
      <c r="K314" s="402"/>
      <c r="L314" s="402"/>
      <c r="M314" s="402"/>
      <c r="N314" s="402"/>
      <c r="O314" s="402"/>
      <c r="P314" s="402"/>
      <c r="Q314" s="402"/>
      <c r="R314" s="402"/>
      <c r="S314" s="402"/>
      <c r="T314" s="402"/>
      <c r="U314" s="402"/>
      <c r="V314" s="402"/>
      <c r="W314" s="402"/>
      <c r="X314" s="402"/>
      <c r="Y314" s="402"/>
      <c r="Z314" s="402"/>
      <c r="AA314" s="402"/>
      <c r="AB314" s="402"/>
      <c r="AC314" s="402"/>
      <c r="AD314" s="402"/>
      <c r="AE314" s="402"/>
      <c r="AF314" s="402"/>
      <c r="AG314" s="402"/>
      <c r="AH314" s="402"/>
      <c r="AI314" s="402"/>
      <c r="AJ314" s="402"/>
      <c r="AK314" s="402"/>
      <c r="AL314" s="402"/>
      <c r="AM314" s="402"/>
      <c r="AN314" s="402"/>
      <c r="AO314" s="402"/>
      <c r="AP314" s="402"/>
      <c r="AQ314" s="402"/>
      <c r="AR314" s="402"/>
      <c r="AS314" s="402"/>
      <c r="AT314" s="402"/>
      <c r="AU314" s="402"/>
      <c r="AV314" s="402"/>
      <c r="AW314" s="402"/>
      <c r="AX314" s="402"/>
      <c r="AY314" s="402"/>
      <c r="AZ314" s="402"/>
      <c r="BA314" s="402"/>
      <c r="BB314" s="402"/>
      <c r="BC314" s="402"/>
      <c r="BD314" s="402"/>
      <c r="BE314" s="402"/>
      <c r="BF314" s="402"/>
      <c r="BG314" s="402"/>
      <c r="BH314" s="402"/>
      <c r="BI314" s="402"/>
      <c r="BJ314" s="402"/>
      <c r="BK314" s="402"/>
      <c r="BL314" s="402"/>
      <c r="BM314" s="402"/>
      <c r="BN314" s="402"/>
      <c r="BO314" s="402"/>
      <c r="BP314" s="402"/>
      <c r="BQ314" s="402"/>
      <c r="BR314" s="402"/>
      <c r="BS314" s="402"/>
      <c r="BT314" s="402"/>
      <c r="BU314" s="402"/>
      <c r="BV314" s="402"/>
      <c r="BW314" s="402"/>
      <c r="BX314" s="402"/>
      <c r="BY314" s="402"/>
      <c r="BZ314" s="402"/>
      <c r="CA314" s="402"/>
      <c r="CB314" s="402"/>
      <c r="CC314" s="402"/>
      <c r="CD314" s="402"/>
      <c r="CE314" s="402"/>
      <c r="CF314" s="402"/>
      <c r="CG314" s="402"/>
      <c r="CH314" s="402"/>
      <c r="CI314" s="402"/>
      <c r="CJ314" s="402"/>
      <c r="CK314" s="402"/>
      <c r="CL314" s="402"/>
      <c r="CM314" s="402"/>
      <c r="CN314" s="402"/>
      <c r="CO314" s="402"/>
      <c r="CP314" s="402"/>
      <c r="CQ314" s="402"/>
      <c r="CR314" s="402"/>
      <c r="CS314" s="402"/>
      <c r="CT314" s="402"/>
    </row>
    <row r="315" spans="1:98" ht="16.05" customHeight="1" x14ac:dyDescent="0.3">
      <c r="A315" s="402"/>
      <c r="B315" s="402"/>
      <c r="C315" s="402"/>
      <c r="D315" s="402"/>
      <c r="E315" s="402"/>
      <c r="F315" s="402"/>
      <c r="G315" s="402"/>
      <c r="H315" s="402"/>
      <c r="I315" s="402"/>
      <c r="J315" s="402"/>
      <c r="K315" s="402"/>
      <c r="L315" s="402"/>
      <c r="M315" s="402"/>
      <c r="N315" s="402"/>
      <c r="O315" s="402"/>
      <c r="P315" s="402"/>
      <c r="Q315" s="402"/>
      <c r="R315" s="402"/>
      <c r="S315" s="402"/>
      <c r="T315" s="402"/>
      <c r="U315" s="402"/>
      <c r="V315" s="402"/>
      <c r="W315" s="402"/>
      <c r="X315" s="402"/>
      <c r="Y315" s="402"/>
      <c r="Z315" s="402"/>
      <c r="AA315" s="402"/>
      <c r="AB315" s="402"/>
      <c r="AC315" s="402"/>
      <c r="AD315" s="402"/>
      <c r="AE315" s="402"/>
      <c r="AF315" s="402"/>
      <c r="AG315" s="402"/>
      <c r="AH315" s="402"/>
      <c r="AI315" s="402"/>
      <c r="AJ315" s="402"/>
      <c r="AK315" s="402"/>
      <c r="AL315" s="402"/>
      <c r="AM315" s="402"/>
      <c r="AN315" s="402"/>
      <c r="AO315" s="402"/>
      <c r="AP315" s="402"/>
      <c r="AQ315" s="402"/>
      <c r="AR315" s="402"/>
      <c r="AS315" s="402"/>
      <c r="AT315" s="402"/>
      <c r="AU315" s="402"/>
      <c r="AV315" s="402"/>
      <c r="AW315" s="402"/>
      <c r="AX315" s="402"/>
      <c r="AY315" s="402"/>
      <c r="AZ315" s="402"/>
      <c r="BA315" s="402"/>
      <c r="BB315" s="402"/>
      <c r="BC315" s="402"/>
      <c r="BD315" s="402"/>
      <c r="BE315" s="402"/>
      <c r="BF315" s="402"/>
      <c r="BG315" s="402"/>
      <c r="BH315" s="402"/>
      <c r="BI315" s="402"/>
      <c r="BJ315" s="402"/>
      <c r="BK315" s="402"/>
      <c r="BL315" s="402"/>
      <c r="BM315" s="402"/>
      <c r="BN315" s="402"/>
      <c r="BO315" s="402"/>
      <c r="BP315" s="402"/>
      <c r="BQ315" s="402"/>
      <c r="BR315" s="402"/>
      <c r="BS315" s="402"/>
      <c r="BT315" s="402"/>
      <c r="BU315" s="402"/>
      <c r="BV315" s="402"/>
      <c r="BW315" s="402"/>
      <c r="BX315" s="402"/>
      <c r="BY315" s="402"/>
      <c r="BZ315" s="402"/>
      <c r="CA315" s="402"/>
      <c r="CB315" s="402"/>
      <c r="CC315" s="402"/>
      <c r="CD315" s="402"/>
      <c r="CE315" s="402"/>
      <c r="CF315" s="402"/>
      <c r="CG315" s="402"/>
      <c r="CH315" s="402"/>
      <c r="CI315" s="402"/>
      <c r="CJ315" s="402"/>
      <c r="CK315" s="402"/>
      <c r="CL315" s="402"/>
      <c r="CM315" s="402"/>
      <c r="CN315" s="402"/>
      <c r="CO315" s="402"/>
      <c r="CP315" s="402"/>
      <c r="CQ315" s="402"/>
      <c r="CR315" s="402"/>
      <c r="CS315" s="402"/>
      <c r="CT315" s="402"/>
    </row>
    <row r="316" spans="1:98" ht="16.05" customHeight="1" x14ac:dyDescent="0.3">
      <c r="A316" s="402"/>
      <c r="B316" s="402"/>
      <c r="C316" s="402"/>
      <c r="D316" s="402"/>
      <c r="E316" s="402"/>
      <c r="F316" s="402"/>
      <c r="G316" s="402"/>
      <c r="H316" s="402"/>
      <c r="I316" s="402"/>
      <c r="J316" s="402"/>
      <c r="K316" s="402"/>
      <c r="L316" s="402"/>
      <c r="M316" s="402"/>
      <c r="N316" s="402"/>
      <c r="O316" s="402"/>
      <c r="P316" s="402"/>
      <c r="Q316" s="402"/>
      <c r="R316" s="402"/>
      <c r="S316" s="402"/>
      <c r="T316" s="402"/>
      <c r="U316" s="402"/>
      <c r="V316" s="402"/>
      <c r="W316" s="402"/>
      <c r="X316" s="402"/>
      <c r="Y316" s="402"/>
      <c r="Z316" s="402"/>
      <c r="AA316" s="402"/>
      <c r="AB316" s="402"/>
      <c r="AC316" s="402"/>
      <c r="AD316" s="402"/>
      <c r="AE316" s="402"/>
      <c r="AF316" s="402"/>
      <c r="AG316" s="402"/>
      <c r="AH316" s="402"/>
      <c r="AI316" s="402"/>
      <c r="AJ316" s="402"/>
      <c r="AK316" s="402"/>
      <c r="AL316" s="402"/>
      <c r="AM316" s="402"/>
      <c r="AN316" s="402"/>
      <c r="AO316" s="402"/>
      <c r="AP316" s="402"/>
      <c r="AQ316" s="402"/>
      <c r="AR316" s="402"/>
      <c r="AS316" s="402"/>
      <c r="AT316" s="402"/>
      <c r="AU316" s="402"/>
      <c r="AV316" s="402"/>
      <c r="AW316" s="402"/>
      <c r="AX316" s="402"/>
      <c r="AY316" s="402"/>
      <c r="AZ316" s="402"/>
      <c r="BA316" s="402"/>
      <c r="BB316" s="402"/>
      <c r="BC316" s="402"/>
      <c r="BD316" s="402"/>
      <c r="BE316" s="402"/>
      <c r="BF316" s="402"/>
      <c r="BG316" s="402"/>
      <c r="BH316" s="402"/>
      <c r="BI316" s="402"/>
      <c r="BJ316" s="402"/>
      <c r="BK316" s="402"/>
      <c r="BL316" s="402"/>
      <c r="BM316" s="402"/>
      <c r="BN316" s="402"/>
      <c r="BO316" s="402"/>
      <c r="BP316" s="402"/>
      <c r="BQ316" s="402"/>
      <c r="BR316" s="402"/>
      <c r="BS316" s="402"/>
      <c r="BT316" s="402"/>
      <c r="BU316" s="402"/>
      <c r="BV316" s="402"/>
      <c r="BW316" s="402"/>
      <c r="BX316" s="402"/>
      <c r="BY316" s="402"/>
      <c r="BZ316" s="402"/>
      <c r="CA316" s="402"/>
      <c r="CB316" s="402"/>
      <c r="CC316" s="402"/>
      <c r="CD316" s="402"/>
      <c r="CE316" s="402"/>
      <c r="CF316" s="402"/>
      <c r="CG316" s="402"/>
      <c r="CH316" s="402"/>
      <c r="CI316" s="402"/>
      <c r="CJ316" s="402"/>
      <c r="CK316" s="402"/>
      <c r="CL316" s="402"/>
      <c r="CM316" s="402"/>
      <c r="CN316" s="402"/>
      <c r="CO316" s="402"/>
      <c r="CP316" s="402"/>
      <c r="CQ316" s="402"/>
      <c r="CR316" s="402"/>
      <c r="CS316" s="402"/>
      <c r="CT316" s="402"/>
    </row>
    <row r="317" spans="1:98" ht="16.05" customHeight="1" x14ac:dyDescent="0.3">
      <c r="A317" s="402"/>
      <c r="B317" s="402"/>
      <c r="C317" s="402"/>
      <c r="D317" s="402"/>
      <c r="E317" s="402"/>
      <c r="F317" s="402"/>
      <c r="G317" s="402"/>
      <c r="H317" s="402"/>
      <c r="I317" s="402"/>
      <c r="J317" s="402"/>
      <c r="K317" s="402"/>
      <c r="L317" s="402"/>
      <c r="M317" s="402"/>
      <c r="N317" s="402"/>
      <c r="O317" s="402"/>
      <c r="P317" s="402"/>
      <c r="Q317" s="402"/>
      <c r="R317" s="402"/>
      <c r="S317" s="402"/>
      <c r="T317" s="402"/>
      <c r="U317" s="402"/>
      <c r="V317" s="402"/>
      <c r="W317" s="402"/>
      <c r="X317" s="402"/>
      <c r="Y317" s="402"/>
      <c r="Z317" s="402"/>
      <c r="AA317" s="402"/>
      <c r="AB317" s="402"/>
      <c r="AC317" s="402"/>
      <c r="AD317" s="402"/>
      <c r="AE317" s="402"/>
      <c r="AF317" s="402"/>
      <c r="AG317" s="402"/>
      <c r="AH317" s="402"/>
      <c r="AI317" s="402"/>
      <c r="AJ317" s="402"/>
      <c r="AK317" s="402"/>
      <c r="AL317" s="402"/>
      <c r="AM317" s="402"/>
      <c r="AN317" s="402"/>
      <c r="AO317" s="402"/>
      <c r="AP317" s="402"/>
      <c r="AQ317" s="402"/>
      <c r="AR317" s="402"/>
      <c r="AS317" s="402"/>
      <c r="AT317" s="402"/>
      <c r="AU317" s="402"/>
      <c r="AV317" s="402"/>
      <c r="AW317" s="402"/>
      <c r="AX317" s="402"/>
      <c r="AY317" s="402"/>
      <c r="AZ317" s="402"/>
      <c r="BA317" s="402"/>
      <c r="BB317" s="402"/>
      <c r="BC317" s="402"/>
      <c r="BD317" s="402"/>
      <c r="BE317" s="402"/>
      <c r="BF317" s="402"/>
      <c r="BG317" s="402"/>
      <c r="BH317" s="402"/>
      <c r="BI317" s="402"/>
      <c r="BJ317" s="402"/>
      <c r="BK317" s="402"/>
      <c r="BL317" s="402"/>
      <c r="BM317" s="402"/>
      <c r="BN317" s="402"/>
      <c r="BO317" s="402"/>
      <c r="BP317" s="402"/>
      <c r="BQ317" s="402"/>
      <c r="BR317" s="402"/>
      <c r="BS317" s="402"/>
      <c r="BT317" s="402"/>
      <c r="BU317" s="402"/>
      <c r="BV317" s="402"/>
      <c r="BW317" s="402"/>
      <c r="BX317" s="402"/>
      <c r="BY317" s="402"/>
      <c r="BZ317" s="402"/>
      <c r="CA317" s="402"/>
      <c r="CB317" s="402"/>
      <c r="CC317" s="402"/>
      <c r="CD317" s="402"/>
      <c r="CE317" s="402"/>
      <c r="CF317" s="402"/>
      <c r="CG317" s="402"/>
      <c r="CH317" s="402"/>
      <c r="CI317" s="402"/>
      <c r="CJ317" s="402"/>
      <c r="CK317" s="402"/>
      <c r="CL317" s="402"/>
      <c r="CM317" s="402"/>
      <c r="CN317" s="402"/>
      <c r="CO317" s="402"/>
      <c r="CP317" s="402"/>
      <c r="CQ317" s="402"/>
      <c r="CR317" s="402"/>
      <c r="CS317" s="402"/>
      <c r="CT317" s="402"/>
    </row>
    <row r="318" spans="1:98" ht="16.05" customHeight="1" x14ac:dyDescent="0.3">
      <c r="A318" s="402"/>
      <c r="B318" s="402"/>
      <c r="C318" s="402"/>
      <c r="D318" s="402"/>
      <c r="E318" s="402"/>
      <c r="F318" s="402"/>
      <c r="G318" s="402"/>
      <c r="H318" s="402"/>
      <c r="I318" s="402"/>
      <c r="J318" s="402"/>
      <c r="K318" s="402"/>
      <c r="L318" s="402"/>
      <c r="M318" s="402"/>
      <c r="N318" s="402"/>
      <c r="O318" s="402"/>
      <c r="P318" s="402"/>
      <c r="Q318" s="402"/>
      <c r="R318" s="402"/>
      <c r="S318" s="402"/>
      <c r="T318" s="402"/>
      <c r="U318" s="402"/>
      <c r="V318" s="402"/>
      <c r="W318" s="402"/>
      <c r="X318" s="402"/>
      <c r="Y318" s="402"/>
      <c r="Z318" s="402"/>
      <c r="AA318" s="402"/>
      <c r="AB318" s="402"/>
      <c r="AC318" s="402"/>
      <c r="AD318" s="402"/>
      <c r="AE318" s="402"/>
      <c r="AF318" s="402"/>
      <c r="AG318" s="402"/>
      <c r="AH318" s="402"/>
      <c r="AI318" s="402"/>
      <c r="AJ318" s="402"/>
      <c r="AK318" s="402"/>
      <c r="AL318" s="402"/>
      <c r="AM318" s="402"/>
      <c r="AN318" s="402"/>
      <c r="AO318" s="402"/>
      <c r="AP318" s="402"/>
      <c r="AQ318" s="402"/>
      <c r="AR318" s="402"/>
      <c r="AS318" s="402"/>
      <c r="AT318" s="402"/>
      <c r="AU318" s="402"/>
      <c r="AV318" s="402"/>
      <c r="AW318" s="402"/>
      <c r="AX318" s="402"/>
      <c r="AY318" s="402"/>
      <c r="AZ318" s="402"/>
      <c r="BA318" s="402"/>
      <c r="BB318" s="402"/>
      <c r="BC318" s="402"/>
      <c r="BD318" s="402"/>
      <c r="BE318" s="402"/>
      <c r="BF318" s="402"/>
      <c r="BG318" s="402"/>
      <c r="BH318" s="402"/>
      <c r="BI318" s="402"/>
      <c r="BJ318" s="402"/>
      <c r="BK318" s="402"/>
      <c r="BL318" s="402"/>
      <c r="BM318" s="402"/>
      <c r="BN318" s="402"/>
      <c r="BO318" s="402"/>
      <c r="BP318" s="402"/>
      <c r="BQ318" s="402"/>
      <c r="BR318" s="402"/>
      <c r="BS318" s="402"/>
      <c r="BT318" s="402"/>
      <c r="BU318" s="402"/>
      <c r="BV318" s="402"/>
      <c r="BW318" s="402"/>
      <c r="BX318" s="402"/>
      <c r="BY318" s="402"/>
      <c r="BZ318" s="402"/>
      <c r="CA318" s="402"/>
      <c r="CB318" s="402"/>
      <c r="CC318" s="402"/>
      <c r="CD318" s="402"/>
      <c r="CE318" s="402"/>
      <c r="CF318" s="402"/>
      <c r="CG318" s="402"/>
      <c r="CH318" s="402"/>
      <c r="CI318" s="402"/>
      <c r="CJ318" s="402"/>
      <c r="CK318" s="402"/>
      <c r="CL318" s="402"/>
      <c r="CM318" s="402"/>
      <c r="CN318" s="402"/>
      <c r="CO318" s="402"/>
      <c r="CP318" s="402"/>
      <c r="CQ318" s="402"/>
      <c r="CR318" s="402"/>
      <c r="CS318" s="402"/>
      <c r="CT318" s="402"/>
    </row>
    <row r="319" spans="1:98" ht="16.05" customHeight="1" x14ac:dyDescent="0.3">
      <c r="A319" s="402"/>
      <c r="B319" s="402"/>
      <c r="C319" s="402"/>
      <c r="D319" s="402"/>
      <c r="E319" s="402"/>
      <c r="F319" s="402"/>
      <c r="G319" s="402"/>
      <c r="H319" s="402"/>
      <c r="I319" s="402"/>
      <c r="J319" s="402"/>
      <c r="K319" s="402"/>
      <c r="L319" s="402"/>
      <c r="M319" s="402"/>
      <c r="N319" s="402"/>
      <c r="O319" s="402"/>
      <c r="P319" s="402"/>
      <c r="Q319" s="402"/>
      <c r="R319" s="402"/>
      <c r="S319" s="402"/>
      <c r="T319" s="402"/>
      <c r="U319" s="402"/>
      <c r="V319" s="402"/>
      <c r="W319" s="402"/>
      <c r="X319" s="402"/>
      <c r="Y319" s="402"/>
      <c r="Z319" s="402"/>
      <c r="AA319" s="402"/>
      <c r="AB319" s="402"/>
      <c r="AC319" s="402"/>
      <c r="AD319" s="402"/>
      <c r="AE319" s="402"/>
      <c r="AF319" s="402"/>
      <c r="AG319" s="402"/>
      <c r="AH319" s="402"/>
      <c r="AI319" s="402"/>
      <c r="AJ319" s="402"/>
      <c r="AK319" s="402"/>
      <c r="AL319" s="402"/>
      <c r="AM319" s="402"/>
      <c r="AN319" s="402"/>
      <c r="AO319" s="402"/>
      <c r="AP319" s="402"/>
      <c r="AQ319" s="402"/>
      <c r="AR319" s="402"/>
      <c r="AS319" s="402"/>
      <c r="AT319" s="402"/>
      <c r="AU319" s="402"/>
      <c r="AV319" s="402"/>
      <c r="AW319" s="402"/>
      <c r="AX319" s="402"/>
      <c r="AY319" s="402"/>
      <c r="AZ319" s="402"/>
      <c r="BA319" s="402"/>
      <c r="BB319" s="402"/>
      <c r="BC319" s="402"/>
      <c r="BD319" s="402"/>
      <c r="BE319" s="402"/>
      <c r="BF319" s="402"/>
      <c r="BG319" s="402"/>
      <c r="BH319" s="402"/>
      <c r="BI319" s="402"/>
      <c r="BJ319" s="402"/>
      <c r="BK319" s="402"/>
      <c r="BL319" s="402"/>
      <c r="BM319" s="402"/>
      <c r="BN319" s="402"/>
      <c r="BO319" s="402"/>
      <c r="BP319" s="402"/>
      <c r="BQ319" s="402"/>
      <c r="BR319" s="402"/>
      <c r="BS319" s="402"/>
      <c r="BT319" s="402"/>
      <c r="BU319" s="402"/>
      <c r="BV319" s="402"/>
      <c r="BW319" s="402"/>
      <c r="BX319" s="402"/>
      <c r="BY319" s="402"/>
      <c r="BZ319" s="402"/>
      <c r="CA319" s="402"/>
      <c r="CB319" s="402"/>
      <c r="CC319" s="402"/>
      <c r="CD319" s="402"/>
      <c r="CE319" s="402"/>
      <c r="CF319" s="402"/>
      <c r="CG319" s="402"/>
      <c r="CH319" s="402"/>
      <c r="CI319" s="402"/>
      <c r="CJ319" s="402"/>
      <c r="CK319" s="402"/>
      <c r="CL319" s="402"/>
      <c r="CM319" s="402"/>
      <c r="CN319" s="402"/>
      <c r="CO319" s="402"/>
      <c r="CP319" s="402"/>
      <c r="CQ319" s="402"/>
      <c r="CR319" s="402"/>
      <c r="CS319" s="402"/>
      <c r="CT319" s="402"/>
    </row>
    <row r="320" spans="1:98" ht="16.05" customHeight="1" x14ac:dyDescent="0.3">
      <c r="A320" s="402"/>
      <c r="B320" s="402"/>
      <c r="C320" s="402"/>
      <c r="D320" s="402"/>
      <c r="E320" s="402"/>
      <c r="F320" s="402"/>
      <c r="G320" s="402"/>
      <c r="H320" s="402"/>
      <c r="I320" s="402"/>
      <c r="J320" s="402"/>
      <c r="K320" s="402"/>
      <c r="L320" s="402"/>
      <c r="M320" s="402"/>
      <c r="N320" s="402"/>
      <c r="O320" s="402"/>
      <c r="P320" s="402"/>
      <c r="Q320" s="402"/>
      <c r="R320" s="402"/>
      <c r="S320" s="402"/>
      <c r="T320" s="402"/>
      <c r="U320" s="402"/>
      <c r="V320" s="402"/>
      <c r="W320" s="402"/>
      <c r="X320" s="402"/>
      <c r="Y320" s="402"/>
      <c r="Z320" s="402"/>
      <c r="AA320" s="402"/>
      <c r="AB320" s="402"/>
      <c r="AC320" s="402"/>
      <c r="AD320" s="402"/>
      <c r="AE320" s="402"/>
      <c r="AF320" s="402"/>
      <c r="AG320" s="402"/>
      <c r="AH320" s="402"/>
      <c r="AI320" s="402"/>
      <c r="AJ320" s="402"/>
      <c r="AK320" s="402"/>
      <c r="AL320" s="402"/>
      <c r="AM320" s="402"/>
      <c r="AN320" s="402"/>
      <c r="AO320" s="402"/>
      <c r="AP320" s="402"/>
      <c r="AQ320" s="402"/>
      <c r="AR320" s="402"/>
      <c r="AS320" s="402"/>
      <c r="AT320" s="402"/>
      <c r="AU320" s="402"/>
      <c r="AV320" s="402"/>
      <c r="AW320" s="402"/>
      <c r="AX320" s="402"/>
      <c r="AY320" s="402"/>
      <c r="AZ320" s="402"/>
      <c r="BA320" s="402"/>
      <c r="BB320" s="402"/>
      <c r="BC320" s="402"/>
      <c r="BD320" s="402"/>
      <c r="BE320" s="402"/>
      <c r="BF320" s="402"/>
      <c r="BG320" s="402"/>
      <c r="BH320" s="402"/>
      <c r="BI320" s="402"/>
      <c r="BJ320" s="402"/>
      <c r="BK320" s="402"/>
      <c r="BL320" s="402"/>
      <c r="BM320" s="402"/>
      <c r="BN320" s="402"/>
      <c r="BO320" s="402"/>
      <c r="BP320" s="402"/>
      <c r="BQ320" s="402"/>
      <c r="BR320" s="402"/>
      <c r="BS320" s="402"/>
      <c r="BT320" s="402"/>
      <c r="BU320" s="402"/>
      <c r="BV320" s="402"/>
      <c r="BW320" s="402"/>
      <c r="BX320" s="402"/>
      <c r="BY320" s="402"/>
      <c r="BZ320" s="402"/>
      <c r="CA320" s="402"/>
      <c r="CB320" s="402"/>
      <c r="CC320" s="402"/>
      <c r="CD320" s="402"/>
      <c r="CE320" s="402"/>
      <c r="CF320" s="402"/>
      <c r="CG320" s="402"/>
      <c r="CH320" s="402"/>
      <c r="CI320" s="402"/>
      <c r="CJ320" s="402"/>
      <c r="CK320" s="402"/>
      <c r="CL320" s="402"/>
      <c r="CM320" s="402"/>
      <c r="CN320" s="402"/>
      <c r="CO320" s="402"/>
      <c r="CP320" s="402"/>
      <c r="CQ320" s="402"/>
      <c r="CR320" s="402"/>
      <c r="CS320" s="402"/>
      <c r="CT320" s="402"/>
    </row>
    <row r="321" spans="1:98" ht="16.05" customHeight="1" x14ac:dyDescent="0.3">
      <c r="A321" s="402"/>
      <c r="B321" s="402"/>
      <c r="C321" s="402"/>
      <c r="D321" s="402"/>
      <c r="E321" s="402"/>
      <c r="F321" s="402"/>
      <c r="G321" s="402"/>
      <c r="H321" s="402"/>
      <c r="I321" s="402"/>
      <c r="J321" s="402"/>
      <c r="K321" s="402"/>
      <c r="L321" s="402"/>
      <c r="M321" s="402"/>
      <c r="N321" s="402"/>
      <c r="O321" s="402"/>
      <c r="P321" s="402"/>
      <c r="Q321" s="402"/>
      <c r="R321" s="402"/>
      <c r="S321" s="402"/>
      <c r="T321" s="402"/>
      <c r="U321" s="402"/>
      <c r="V321" s="402"/>
      <c r="W321" s="402"/>
      <c r="X321" s="402"/>
      <c r="Y321" s="402"/>
      <c r="Z321" s="402"/>
      <c r="AA321" s="402"/>
      <c r="AB321" s="402"/>
      <c r="AC321" s="402"/>
      <c r="AD321" s="402"/>
      <c r="AE321" s="402"/>
      <c r="AF321" s="402"/>
      <c r="AG321" s="402"/>
      <c r="AH321" s="402"/>
      <c r="AI321" s="402"/>
      <c r="AJ321" s="402"/>
      <c r="AK321" s="402"/>
      <c r="AL321" s="402"/>
      <c r="AM321" s="402"/>
      <c r="AN321" s="402"/>
      <c r="AO321" s="402"/>
      <c r="AP321" s="402"/>
      <c r="AQ321" s="402"/>
      <c r="AR321" s="402"/>
      <c r="AS321" s="402"/>
      <c r="AT321" s="402"/>
      <c r="AU321" s="402"/>
      <c r="AV321" s="402"/>
      <c r="AW321" s="402"/>
      <c r="AX321" s="402"/>
      <c r="AY321" s="402"/>
      <c r="AZ321" s="402"/>
      <c r="BA321" s="402"/>
      <c r="BB321" s="402"/>
      <c r="BC321" s="402"/>
      <c r="BD321" s="402"/>
      <c r="BE321" s="402"/>
      <c r="BF321" s="402"/>
      <c r="BG321" s="402"/>
      <c r="BH321" s="402"/>
      <c r="BI321" s="402"/>
      <c r="BJ321" s="402"/>
      <c r="BK321" s="402"/>
      <c r="BL321" s="402"/>
      <c r="BM321" s="402"/>
      <c r="BN321" s="402"/>
      <c r="BO321" s="402"/>
      <c r="BP321" s="402"/>
      <c r="BQ321" s="402"/>
      <c r="BR321" s="402"/>
      <c r="BS321" s="402"/>
      <c r="BT321" s="402"/>
      <c r="BU321" s="402"/>
      <c r="BV321" s="402"/>
      <c r="BW321" s="402"/>
      <c r="BX321" s="402"/>
      <c r="BY321" s="402"/>
      <c r="BZ321" s="402"/>
      <c r="CA321" s="402"/>
      <c r="CB321" s="402"/>
      <c r="CC321" s="402"/>
      <c r="CD321" s="402"/>
      <c r="CE321" s="402"/>
      <c r="CF321" s="402"/>
      <c r="CG321" s="402"/>
      <c r="CH321" s="402"/>
      <c r="CI321" s="402"/>
      <c r="CJ321" s="402"/>
      <c r="CK321" s="402"/>
      <c r="CL321" s="402"/>
      <c r="CM321" s="402"/>
      <c r="CN321" s="402"/>
      <c r="CO321" s="402"/>
      <c r="CP321" s="402"/>
      <c r="CQ321" s="402"/>
      <c r="CR321" s="402"/>
      <c r="CS321" s="402"/>
      <c r="CT321" s="402"/>
    </row>
    <row r="322" spans="1:98" ht="16.05" customHeight="1" x14ac:dyDescent="0.3">
      <c r="A322" s="402"/>
      <c r="B322" s="402"/>
      <c r="C322" s="402"/>
      <c r="D322" s="402"/>
      <c r="E322" s="402"/>
      <c r="F322" s="402"/>
      <c r="G322" s="402"/>
      <c r="H322" s="402"/>
      <c r="I322" s="402"/>
      <c r="J322" s="402"/>
      <c r="K322" s="402"/>
      <c r="L322" s="402"/>
      <c r="M322" s="402"/>
      <c r="N322" s="402"/>
      <c r="O322" s="402"/>
      <c r="P322" s="402"/>
      <c r="Q322" s="402"/>
      <c r="R322" s="402"/>
      <c r="S322" s="402"/>
      <c r="T322" s="402"/>
      <c r="U322" s="402"/>
      <c r="V322" s="402"/>
      <c r="W322" s="402"/>
      <c r="X322" s="402"/>
      <c r="Y322" s="402"/>
      <c r="Z322" s="402"/>
      <c r="AA322" s="402"/>
      <c r="AB322" s="402"/>
      <c r="AC322" s="402"/>
      <c r="AD322" s="402"/>
      <c r="AE322" s="402"/>
      <c r="AF322" s="402"/>
      <c r="AG322" s="402"/>
      <c r="AH322" s="402"/>
      <c r="AI322" s="402"/>
      <c r="AJ322" s="402"/>
      <c r="AK322" s="402"/>
      <c r="AL322" s="402"/>
      <c r="AM322" s="402"/>
      <c r="AN322" s="402"/>
      <c r="AO322" s="402"/>
      <c r="AP322" s="402"/>
      <c r="AQ322" s="402"/>
      <c r="AR322" s="402"/>
      <c r="AS322" s="402"/>
      <c r="AT322" s="402"/>
      <c r="AU322" s="402"/>
      <c r="AV322" s="402"/>
      <c r="AW322" s="402"/>
      <c r="AX322" s="402"/>
      <c r="AY322" s="402"/>
      <c r="AZ322" s="402"/>
      <c r="BA322" s="402"/>
      <c r="BB322" s="402"/>
      <c r="BC322" s="402"/>
      <c r="BD322" s="402"/>
      <c r="BE322" s="402"/>
      <c r="BF322" s="402"/>
      <c r="BG322" s="402"/>
      <c r="BH322" s="402"/>
      <c r="BI322" s="402"/>
      <c r="BJ322" s="402"/>
      <c r="BK322" s="402"/>
      <c r="BL322" s="402"/>
      <c r="BM322" s="402"/>
      <c r="BN322" s="402"/>
      <c r="BO322" s="402"/>
      <c r="BP322" s="402"/>
      <c r="BQ322" s="402"/>
      <c r="BR322" s="402"/>
      <c r="BS322" s="402"/>
      <c r="BT322" s="402"/>
      <c r="BU322" s="402"/>
      <c r="BV322" s="402"/>
      <c r="BW322" s="402"/>
      <c r="BX322" s="402"/>
      <c r="BY322" s="402"/>
      <c r="BZ322" s="402"/>
      <c r="CA322" s="402"/>
      <c r="CB322" s="402"/>
      <c r="CC322" s="402"/>
      <c r="CD322" s="402"/>
      <c r="CE322" s="402"/>
      <c r="CF322" s="402"/>
      <c r="CG322" s="402"/>
      <c r="CH322" s="402"/>
      <c r="CI322" s="402"/>
      <c r="CJ322" s="402"/>
      <c r="CK322" s="402"/>
      <c r="CL322" s="402"/>
      <c r="CM322" s="402"/>
      <c r="CN322" s="402"/>
      <c r="CO322" s="402"/>
      <c r="CP322" s="402"/>
      <c r="CQ322" s="402"/>
      <c r="CR322" s="402"/>
      <c r="CS322" s="402"/>
      <c r="CT322" s="402"/>
    </row>
    <row r="323" spans="1:98" ht="16.05" customHeight="1" x14ac:dyDescent="0.3">
      <c r="A323" s="402"/>
      <c r="B323" s="402"/>
      <c r="C323" s="402"/>
      <c r="D323" s="402"/>
      <c r="E323" s="402"/>
      <c r="F323" s="402"/>
      <c r="G323" s="402"/>
      <c r="H323" s="402"/>
      <c r="I323" s="402"/>
      <c r="J323" s="402"/>
      <c r="K323" s="402"/>
      <c r="L323" s="402"/>
      <c r="M323" s="402"/>
      <c r="N323" s="402"/>
      <c r="O323" s="402"/>
      <c r="P323" s="402"/>
      <c r="Q323" s="402"/>
      <c r="R323" s="402"/>
      <c r="S323" s="402"/>
      <c r="T323" s="402"/>
      <c r="U323" s="402"/>
      <c r="V323" s="402"/>
      <c r="W323" s="402"/>
      <c r="X323" s="402"/>
      <c r="Y323" s="402"/>
      <c r="Z323" s="402"/>
      <c r="AA323" s="402"/>
      <c r="AB323" s="402"/>
      <c r="AC323" s="402"/>
      <c r="AD323" s="402"/>
      <c r="AE323" s="402"/>
      <c r="AF323" s="402"/>
      <c r="AG323" s="402"/>
      <c r="AH323" s="402"/>
      <c r="AI323" s="402"/>
      <c r="AJ323" s="402"/>
      <c r="AK323" s="402"/>
      <c r="AL323" s="402"/>
      <c r="AM323" s="402"/>
      <c r="AN323" s="402"/>
      <c r="AO323" s="402"/>
      <c r="AP323" s="402"/>
      <c r="AQ323" s="402"/>
      <c r="AR323" s="402"/>
      <c r="AS323" s="402"/>
      <c r="AT323" s="402"/>
      <c r="AU323" s="402"/>
      <c r="AV323" s="402"/>
      <c r="AW323" s="402"/>
      <c r="AX323" s="402"/>
      <c r="AY323" s="402"/>
      <c r="AZ323" s="402"/>
      <c r="BA323" s="402"/>
      <c r="BB323" s="402"/>
      <c r="BC323" s="402"/>
      <c r="BD323" s="402"/>
      <c r="BE323" s="402"/>
      <c r="BF323" s="402"/>
      <c r="BG323" s="402"/>
      <c r="BH323" s="402"/>
      <c r="BI323" s="402"/>
      <c r="BJ323" s="402"/>
      <c r="BK323" s="402"/>
      <c r="BL323" s="402"/>
      <c r="BM323" s="402"/>
      <c r="BN323" s="402"/>
      <c r="BO323" s="402"/>
      <c r="BP323" s="402"/>
      <c r="BQ323" s="402"/>
      <c r="BR323" s="402"/>
      <c r="BS323" s="402"/>
      <c r="BT323" s="402"/>
      <c r="BU323" s="402"/>
      <c r="BV323" s="402"/>
      <c r="BW323" s="402"/>
      <c r="BX323" s="402"/>
      <c r="BY323" s="402"/>
      <c r="BZ323" s="402"/>
      <c r="CA323" s="402"/>
      <c r="CB323" s="402"/>
      <c r="CC323" s="402"/>
      <c r="CD323" s="402"/>
      <c r="CE323" s="402"/>
      <c r="CF323" s="402"/>
      <c r="CG323" s="402"/>
      <c r="CH323" s="402"/>
      <c r="CI323" s="402"/>
      <c r="CJ323" s="402"/>
      <c r="CK323" s="402"/>
      <c r="CL323" s="402"/>
      <c r="CM323" s="402"/>
      <c r="CN323" s="402"/>
      <c r="CO323" s="402"/>
      <c r="CP323" s="402"/>
      <c r="CQ323" s="402"/>
      <c r="CR323" s="402"/>
      <c r="CS323" s="402"/>
      <c r="CT323" s="402"/>
    </row>
    <row r="324" spans="1:98" ht="16.05" customHeight="1" x14ac:dyDescent="0.3">
      <c r="A324" s="402"/>
      <c r="B324" s="402"/>
      <c r="C324" s="402"/>
      <c r="D324" s="402"/>
      <c r="E324" s="402"/>
      <c r="F324" s="402"/>
      <c r="G324" s="402"/>
      <c r="H324" s="402"/>
      <c r="I324" s="402"/>
      <c r="J324" s="402"/>
      <c r="K324" s="402"/>
      <c r="L324" s="402"/>
      <c r="M324" s="402"/>
      <c r="N324" s="402"/>
      <c r="O324" s="402"/>
      <c r="P324" s="402"/>
      <c r="Q324" s="402"/>
      <c r="R324" s="402"/>
      <c r="S324" s="402"/>
      <c r="T324" s="402"/>
      <c r="U324" s="402"/>
      <c r="V324" s="402"/>
      <c r="W324" s="402"/>
      <c r="X324" s="402"/>
      <c r="Y324" s="402"/>
      <c r="Z324" s="402"/>
      <c r="AA324" s="402"/>
      <c r="AB324" s="402"/>
      <c r="AC324" s="402"/>
      <c r="AD324" s="402"/>
      <c r="AE324" s="402"/>
      <c r="AF324" s="402"/>
      <c r="AG324" s="402"/>
      <c r="AH324" s="402"/>
      <c r="AI324" s="402"/>
      <c r="AJ324" s="402"/>
      <c r="AK324" s="402"/>
      <c r="AL324" s="402"/>
      <c r="AM324" s="402"/>
      <c r="AN324" s="402"/>
      <c r="AO324" s="402"/>
      <c r="AP324" s="402"/>
      <c r="AQ324" s="402"/>
      <c r="AR324" s="402"/>
      <c r="AS324" s="402"/>
      <c r="AT324" s="402"/>
      <c r="AU324" s="402"/>
      <c r="AV324" s="402"/>
      <c r="AW324" s="402"/>
      <c r="AX324" s="402"/>
      <c r="AY324" s="402"/>
      <c r="AZ324" s="402"/>
      <c r="BA324" s="402"/>
      <c r="BB324" s="402"/>
      <c r="BC324" s="402"/>
      <c r="BD324" s="402"/>
      <c r="BE324" s="402"/>
      <c r="BF324" s="402"/>
      <c r="BG324" s="402"/>
      <c r="BH324" s="402"/>
      <c r="BI324" s="402"/>
      <c r="BJ324" s="402"/>
      <c r="BK324" s="402"/>
      <c r="BL324" s="402"/>
      <c r="BM324" s="402"/>
      <c r="BN324" s="402"/>
      <c r="BO324" s="402"/>
      <c r="BP324" s="402"/>
      <c r="BQ324" s="402"/>
      <c r="BR324" s="402"/>
      <c r="BS324" s="402"/>
      <c r="BT324" s="402"/>
      <c r="BU324" s="402"/>
      <c r="BV324" s="402"/>
      <c r="BW324" s="402"/>
      <c r="BX324" s="402"/>
      <c r="BY324" s="402"/>
      <c r="BZ324" s="402"/>
      <c r="CA324" s="402"/>
      <c r="CB324" s="402"/>
      <c r="CC324" s="402"/>
      <c r="CD324" s="402"/>
      <c r="CE324" s="402"/>
      <c r="CF324" s="402"/>
      <c r="CG324" s="402"/>
      <c r="CH324" s="402"/>
      <c r="CI324" s="402"/>
      <c r="CJ324" s="402"/>
      <c r="CK324" s="402"/>
      <c r="CL324" s="402"/>
      <c r="CM324" s="402"/>
      <c r="CN324" s="402"/>
      <c r="CO324" s="402"/>
      <c r="CP324" s="402"/>
      <c r="CQ324" s="402"/>
      <c r="CR324" s="402"/>
      <c r="CS324" s="402"/>
      <c r="CT324" s="402"/>
    </row>
    <row r="325" spans="1:98" ht="16.05" customHeight="1" x14ac:dyDescent="0.3">
      <c r="A325" s="402"/>
      <c r="B325" s="402"/>
      <c r="C325" s="402"/>
      <c r="D325" s="402"/>
      <c r="E325" s="402"/>
      <c r="F325" s="402"/>
      <c r="G325" s="402"/>
      <c r="H325" s="402"/>
      <c r="I325" s="402"/>
      <c r="J325" s="402"/>
      <c r="K325" s="402"/>
      <c r="L325" s="402"/>
      <c r="M325" s="402"/>
      <c r="N325" s="402"/>
      <c r="O325" s="402"/>
      <c r="P325" s="402"/>
      <c r="Q325" s="402"/>
      <c r="R325" s="402"/>
      <c r="S325" s="402"/>
      <c r="T325" s="402"/>
      <c r="U325" s="402"/>
      <c r="V325" s="402"/>
      <c r="W325" s="402"/>
      <c r="X325" s="402"/>
      <c r="Y325" s="402"/>
      <c r="Z325" s="402"/>
      <c r="AA325" s="402"/>
      <c r="AB325" s="402"/>
      <c r="AC325" s="402"/>
      <c r="AD325" s="402"/>
      <c r="AE325" s="402"/>
      <c r="AF325" s="402"/>
      <c r="AG325" s="402"/>
      <c r="AH325" s="402"/>
      <c r="AI325" s="402"/>
      <c r="AJ325" s="402"/>
      <c r="AK325" s="402"/>
      <c r="AL325" s="402"/>
      <c r="AM325" s="402"/>
      <c r="AN325" s="402"/>
      <c r="AO325" s="402"/>
      <c r="AP325" s="402"/>
      <c r="AQ325" s="402"/>
      <c r="AR325" s="402"/>
      <c r="AS325" s="402"/>
      <c r="AT325" s="402"/>
      <c r="AU325" s="402"/>
      <c r="AV325" s="402"/>
      <c r="AW325" s="402"/>
      <c r="AX325" s="402"/>
      <c r="AY325" s="402"/>
      <c r="AZ325" s="402"/>
      <c r="BA325" s="402"/>
      <c r="BB325" s="402"/>
      <c r="BC325" s="402"/>
      <c r="BD325" s="402"/>
      <c r="BE325" s="402"/>
      <c r="BF325" s="402"/>
      <c r="BG325" s="402"/>
      <c r="BH325" s="402"/>
      <c r="BI325" s="402"/>
      <c r="BJ325" s="402"/>
      <c r="BK325" s="402"/>
      <c r="BL325" s="402"/>
      <c r="BM325" s="402"/>
      <c r="BN325" s="402"/>
      <c r="BO325" s="402"/>
      <c r="BP325" s="402"/>
      <c r="BQ325" s="402"/>
      <c r="BR325" s="402"/>
      <c r="BS325" s="402"/>
      <c r="BT325" s="402"/>
      <c r="BU325" s="402"/>
      <c r="BV325" s="402"/>
      <c r="BW325" s="402"/>
      <c r="BX325" s="402"/>
      <c r="BY325" s="402"/>
      <c r="BZ325" s="402"/>
      <c r="CA325" s="402"/>
      <c r="CB325" s="402"/>
      <c r="CC325" s="402"/>
      <c r="CD325" s="402"/>
      <c r="CE325" s="402"/>
      <c r="CF325" s="402"/>
      <c r="CG325" s="402"/>
      <c r="CH325" s="402"/>
      <c r="CI325" s="402"/>
      <c r="CJ325" s="402"/>
      <c r="CK325" s="402"/>
      <c r="CL325" s="402"/>
      <c r="CM325" s="402"/>
      <c r="CN325" s="402"/>
      <c r="CO325" s="402"/>
      <c r="CP325" s="402"/>
      <c r="CQ325" s="402"/>
      <c r="CR325" s="402"/>
      <c r="CS325" s="402"/>
      <c r="CT325" s="402"/>
    </row>
    <row r="326" spans="1:98" ht="16.05" customHeight="1" x14ac:dyDescent="0.3">
      <c r="A326" s="402"/>
      <c r="B326" s="402"/>
      <c r="C326" s="402"/>
      <c r="D326" s="402"/>
      <c r="E326" s="402"/>
      <c r="F326" s="402"/>
      <c r="G326" s="402"/>
      <c r="H326" s="402"/>
      <c r="I326" s="402"/>
      <c r="J326" s="402"/>
      <c r="K326" s="402"/>
      <c r="L326" s="402"/>
      <c r="M326" s="402"/>
      <c r="N326" s="402"/>
      <c r="O326" s="402"/>
      <c r="P326" s="402"/>
      <c r="Q326" s="402"/>
      <c r="R326" s="402"/>
      <c r="S326" s="402"/>
      <c r="T326" s="402"/>
      <c r="U326" s="402"/>
      <c r="V326" s="402"/>
      <c r="W326" s="402"/>
      <c r="X326" s="402"/>
      <c r="Y326" s="402"/>
      <c r="Z326" s="402"/>
      <c r="AA326" s="402"/>
      <c r="AB326" s="402"/>
      <c r="AC326" s="402"/>
      <c r="AD326" s="402"/>
      <c r="AE326" s="402"/>
      <c r="AF326" s="402"/>
      <c r="AG326" s="402"/>
      <c r="AH326" s="402"/>
      <c r="AI326" s="402"/>
      <c r="AJ326" s="402"/>
      <c r="AK326" s="402"/>
      <c r="AL326" s="402"/>
      <c r="AM326" s="402"/>
      <c r="AN326" s="402"/>
      <c r="AO326" s="402"/>
      <c r="AP326" s="402"/>
      <c r="AQ326" s="402"/>
      <c r="AR326" s="402"/>
      <c r="AS326" s="402"/>
      <c r="AT326" s="402"/>
      <c r="AU326" s="402"/>
      <c r="AV326" s="402"/>
      <c r="AW326" s="402"/>
      <c r="AX326" s="402"/>
      <c r="AY326" s="402"/>
      <c r="AZ326" s="402"/>
      <c r="BA326" s="402"/>
      <c r="BB326" s="402"/>
      <c r="BC326" s="402"/>
      <c r="BD326" s="402"/>
      <c r="BE326" s="402"/>
      <c r="BF326" s="402"/>
      <c r="BG326" s="402"/>
      <c r="BH326" s="402"/>
      <c r="BI326" s="402"/>
      <c r="BJ326" s="402"/>
      <c r="BK326" s="402"/>
      <c r="BL326" s="402"/>
      <c r="BM326" s="402"/>
      <c r="BN326" s="402"/>
      <c r="BO326" s="402"/>
      <c r="BP326" s="402"/>
      <c r="BQ326" s="402"/>
      <c r="BR326" s="402"/>
      <c r="BS326" s="402"/>
      <c r="BT326" s="402"/>
      <c r="BU326" s="402"/>
      <c r="BV326" s="402"/>
      <c r="BW326" s="402"/>
      <c r="BX326" s="402"/>
      <c r="BY326" s="402"/>
      <c r="BZ326" s="402"/>
      <c r="CA326" s="402"/>
      <c r="CB326" s="402"/>
      <c r="CC326" s="402"/>
      <c r="CD326" s="402"/>
      <c r="CE326" s="402"/>
      <c r="CF326" s="402"/>
      <c r="CG326" s="402"/>
      <c r="CH326" s="402"/>
      <c r="CI326" s="402"/>
      <c r="CJ326" s="402"/>
      <c r="CK326" s="402"/>
      <c r="CL326" s="402"/>
      <c r="CM326" s="402"/>
      <c r="CN326" s="402"/>
      <c r="CO326" s="402"/>
      <c r="CP326" s="402"/>
      <c r="CQ326" s="402"/>
      <c r="CR326" s="402"/>
      <c r="CS326" s="402"/>
      <c r="CT326" s="402"/>
    </row>
    <row r="327" spans="1:98" ht="16.05" customHeight="1" x14ac:dyDescent="0.3">
      <c r="A327" s="402"/>
      <c r="B327" s="402"/>
      <c r="C327" s="402"/>
      <c r="D327" s="402"/>
      <c r="E327" s="402"/>
      <c r="F327" s="402"/>
      <c r="G327" s="402"/>
      <c r="H327" s="402"/>
      <c r="I327" s="402"/>
      <c r="J327" s="402"/>
      <c r="K327" s="402"/>
      <c r="L327" s="402"/>
      <c r="M327" s="402"/>
      <c r="N327" s="402"/>
      <c r="O327" s="402"/>
      <c r="P327" s="402"/>
      <c r="Q327" s="402"/>
      <c r="R327" s="402"/>
      <c r="S327" s="402"/>
      <c r="T327" s="402"/>
      <c r="U327" s="402"/>
      <c r="V327" s="402"/>
      <c r="W327" s="402"/>
      <c r="X327" s="402"/>
      <c r="Y327" s="402"/>
      <c r="Z327" s="402"/>
      <c r="AA327" s="402"/>
      <c r="AB327" s="402"/>
      <c r="AC327" s="402"/>
      <c r="AD327" s="402"/>
      <c r="AE327" s="402"/>
      <c r="AF327" s="402"/>
      <c r="AG327" s="402"/>
      <c r="AH327" s="402"/>
      <c r="AI327" s="402"/>
      <c r="AJ327" s="402"/>
      <c r="AK327" s="402"/>
      <c r="AL327" s="402"/>
      <c r="AM327" s="402"/>
      <c r="AN327" s="402"/>
      <c r="AO327" s="402"/>
      <c r="AP327" s="402"/>
      <c r="AQ327" s="402"/>
      <c r="AR327" s="402"/>
      <c r="AS327" s="402"/>
      <c r="AT327" s="402"/>
      <c r="AU327" s="402"/>
      <c r="AV327" s="402"/>
      <c r="AW327" s="402"/>
      <c r="AX327" s="402"/>
      <c r="AY327" s="402"/>
      <c r="AZ327" s="402"/>
      <c r="BA327" s="402"/>
      <c r="BB327" s="402"/>
      <c r="BC327" s="402"/>
      <c r="BD327" s="402"/>
      <c r="BE327" s="402"/>
      <c r="BF327" s="402"/>
      <c r="BG327" s="402"/>
      <c r="BH327" s="402"/>
      <c r="BI327" s="402"/>
      <c r="BJ327" s="402"/>
      <c r="BK327" s="402"/>
      <c r="BL327" s="402"/>
      <c r="BM327" s="402"/>
      <c r="BN327" s="402"/>
      <c r="BO327" s="402"/>
      <c r="BP327" s="402"/>
      <c r="BQ327" s="402"/>
      <c r="BR327" s="402"/>
      <c r="BS327" s="402"/>
      <c r="BT327" s="402"/>
      <c r="BU327" s="402"/>
      <c r="BV327" s="402"/>
      <c r="BW327" s="402"/>
      <c r="BX327" s="402"/>
      <c r="BY327" s="402"/>
      <c r="BZ327" s="402"/>
      <c r="CA327" s="402"/>
      <c r="CB327" s="402"/>
      <c r="CC327" s="402"/>
      <c r="CD327" s="402"/>
      <c r="CE327" s="402"/>
      <c r="CF327" s="402"/>
      <c r="CG327" s="402"/>
      <c r="CH327" s="402"/>
      <c r="CI327" s="402"/>
      <c r="CJ327" s="402"/>
      <c r="CK327" s="402"/>
      <c r="CL327" s="402"/>
      <c r="CM327" s="402"/>
      <c r="CN327" s="402"/>
      <c r="CO327" s="402"/>
      <c r="CP327" s="402"/>
      <c r="CQ327" s="402"/>
      <c r="CR327" s="402"/>
      <c r="CS327" s="402"/>
      <c r="CT327" s="402"/>
    </row>
    <row r="328" spans="1:98" ht="16.05" customHeight="1" x14ac:dyDescent="0.3">
      <c r="A328" s="402"/>
      <c r="B328" s="402"/>
      <c r="C328" s="402"/>
      <c r="D328" s="402"/>
      <c r="E328" s="402"/>
      <c r="F328" s="402"/>
      <c r="G328" s="402"/>
      <c r="H328" s="402"/>
      <c r="I328" s="402"/>
      <c r="J328" s="402"/>
      <c r="K328" s="402"/>
      <c r="L328" s="402"/>
      <c r="M328" s="402"/>
      <c r="N328" s="402"/>
      <c r="O328" s="402"/>
      <c r="P328" s="402"/>
      <c r="Q328" s="402"/>
      <c r="R328" s="402"/>
      <c r="S328" s="402"/>
      <c r="T328" s="402"/>
      <c r="U328" s="402"/>
      <c r="V328" s="402"/>
      <c r="W328" s="402"/>
      <c r="X328" s="402"/>
      <c r="Y328" s="402"/>
      <c r="Z328" s="402"/>
      <c r="AA328" s="402"/>
      <c r="AB328" s="402"/>
      <c r="AC328" s="402"/>
      <c r="AD328" s="402"/>
      <c r="AE328" s="402"/>
      <c r="AF328" s="402"/>
      <c r="AG328" s="402"/>
      <c r="AH328" s="402"/>
      <c r="AI328" s="402"/>
      <c r="AJ328" s="402"/>
      <c r="AK328" s="402"/>
      <c r="AL328" s="402"/>
      <c r="AM328" s="402"/>
      <c r="AN328" s="402"/>
      <c r="AO328" s="402"/>
      <c r="AP328" s="402"/>
      <c r="AQ328" s="402"/>
      <c r="AR328" s="402"/>
      <c r="AS328" s="402"/>
      <c r="AT328" s="402"/>
      <c r="AU328" s="402"/>
      <c r="AV328" s="402"/>
      <c r="AW328" s="402"/>
      <c r="AX328" s="402"/>
      <c r="AY328" s="402"/>
      <c r="AZ328" s="402"/>
      <c r="BA328" s="402"/>
      <c r="BB328" s="402"/>
      <c r="BC328" s="402"/>
      <c r="BD328" s="402"/>
      <c r="BE328" s="402"/>
      <c r="BF328" s="402"/>
      <c r="BG328" s="402"/>
      <c r="BH328" s="402"/>
      <c r="BI328" s="402"/>
      <c r="BJ328" s="402"/>
      <c r="BK328" s="402"/>
      <c r="BL328" s="402"/>
      <c r="BM328" s="402"/>
      <c r="BN328" s="402"/>
      <c r="BO328" s="402"/>
      <c r="BP328" s="402"/>
      <c r="BQ328" s="402"/>
      <c r="BR328" s="402"/>
      <c r="BS328" s="402"/>
      <c r="BT328" s="402"/>
      <c r="BU328" s="402"/>
      <c r="BV328" s="402"/>
      <c r="BW328" s="402"/>
      <c r="BX328" s="402"/>
      <c r="BY328" s="402"/>
      <c r="BZ328" s="402"/>
      <c r="CA328" s="402"/>
      <c r="CB328" s="402"/>
      <c r="CC328" s="402"/>
      <c r="CD328" s="402"/>
      <c r="CE328" s="402"/>
      <c r="CF328" s="402"/>
      <c r="CG328" s="402"/>
      <c r="CH328" s="402"/>
      <c r="CI328" s="402"/>
      <c r="CJ328" s="402"/>
      <c r="CK328" s="402"/>
      <c r="CL328" s="402"/>
      <c r="CM328" s="402"/>
      <c r="CN328" s="402"/>
      <c r="CO328" s="402"/>
      <c r="CP328" s="402"/>
      <c r="CQ328" s="402"/>
      <c r="CR328" s="402"/>
      <c r="CS328" s="402"/>
      <c r="CT328" s="402"/>
    </row>
    <row r="329" spans="1:98" ht="16.05" customHeight="1" x14ac:dyDescent="0.3">
      <c r="A329" s="402"/>
      <c r="B329" s="402"/>
      <c r="C329" s="402"/>
      <c r="D329" s="402"/>
      <c r="E329" s="402"/>
      <c r="F329" s="402"/>
      <c r="G329" s="402"/>
      <c r="H329" s="402"/>
      <c r="I329" s="402"/>
      <c r="J329" s="402"/>
      <c r="K329" s="402"/>
      <c r="L329" s="402"/>
      <c r="M329" s="402"/>
      <c r="N329" s="402"/>
      <c r="O329" s="402"/>
      <c r="P329" s="402"/>
      <c r="Q329" s="402"/>
      <c r="R329" s="402"/>
      <c r="S329" s="402"/>
      <c r="T329" s="402"/>
      <c r="U329" s="402"/>
      <c r="V329" s="402"/>
      <c r="W329" s="402"/>
      <c r="X329" s="402"/>
      <c r="Y329" s="402"/>
      <c r="Z329" s="402"/>
      <c r="AA329" s="402"/>
      <c r="AB329" s="402"/>
      <c r="AC329" s="402"/>
      <c r="AD329" s="402"/>
      <c r="AE329" s="402"/>
      <c r="AF329" s="402"/>
      <c r="AG329" s="402"/>
      <c r="AH329" s="402"/>
      <c r="AI329" s="402"/>
      <c r="AJ329" s="402"/>
      <c r="AK329" s="402"/>
      <c r="AL329" s="402"/>
      <c r="AM329" s="402"/>
      <c r="AN329" s="402"/>
      <c r="AO329" s="402"/>
      <c r="AP329" s="402"/>
      <c r="AQ329" s="402"/>
      <c r="AR329" s="402"/>
      <c r="AS329" s="402"/>
      <c r="AT329" s="402"/>
      <c r="AU329" s="402"/>
      <c r="AV329" s="402"/>
      <c r="AW329" s="402"/>
      <c r="AX329" s="402"/>
      <c r="AY329" s="402"/>
      <c r="AZ329" s="402"/>
      <c r="BA329" s="402"/>
      <c r="BB329" s="402"/>
      <c r="BC329" s="402"/>
      <c r="BD329" s="402"/>
      <c r="BE329" s="402"/>
      <c r="BF329" s="402"/>
      <c r="BG329" s="402"/>
      <c r="BH329" s="402"/>
      <c r="BI329" s="402"/>
      <c r="BJ329" s="402"/>
      <c r="BK329" s="402"/>
      <c r="BL329" s="402"/>
      <c r="BM329" s="402"/>
      <c r="BN329" s="402"/>
      <c r="BO329" s="402"/>
      <c r="BP329" s="402"/>
      <c r="BQ329" s="402"/>
      <c r="BR329" s="402"/>
      <c r="BS329" s="402"/>
      <c r="BT329" s="402"/>
      <c r="BU329" s="402"/>
      <c r="BV329" s="402"/>
      <c r="BW329" s="402"/>
      <c r="BX329" s="402"/>
      <c r="BY329" s="402"/>
      <c r="BZ329" s="402"/>
      <c r="CA329" s="402"/>
      <c r="CB329" s="402"/>
      <c r="CC329" s="402"/>
      <c r="CD329" s="402"/>
      <c r="CE329" s="402"/>
      <c r="CF329" s="402"/>
      <c r="CG329" s="402"/>
      <c r="CH329" s="402"/>
      <c r="CI329" s="402"/>
      <c r="CJ329" s="402"/>
      <c r="CK329" s="402"/>
      <c r="CL329" s="402"/>
      <c r="CM329" s="402"/>
      <c r="CN329" s="402"/>
      <c r="CO329" s="402"/>
      <c r="CP329" s="402"/>
      <c r="CQ329" s="402"/>
      <c r="CR329" s="402"/>
      <c r="CS329" s="402"/>
      <c r="CT329" s="402"/>
    </row>
    <row r="330" spans="1:98" ht="16.05" customHeight="1" x14ac:dyDescent="0.3">
      <c r="A330" s="402"/>
      <c r="B330" s="402"/>
      <c r="C330" s="402"/>
      <c r="D330" s="402"/>
      <c r="E330" s="402"/>
      <c r="F330" s="402"/>
      <c r="G330" s="402"/>
      <c r="H330" s="402"/>
      <c r="I330" s="402"/>
      <c r="J330" s="402"/>
      <c r="K330" s="402"/>
      <c r="L330" s="402"/>
      <c r="M330" s="402"/>
      <c r="N330" s="402"/>
      <c r="O330" s="402"/>
      <c r="P330" s="402"/>
      <c r="Q330" s="402"/>
      <c r="R330" s="402"/>
      <c r="S330" s="402"/>
      <c r="T330" s="402"/>
      <c r="U330" s="402"/>
      <c r="V330" s="402"/>
      <c r="W330" s="402"/>
      <c r="X330" s="402"/>
      <c r="Y330" s="402"/>
      <c r="Z330" s="402"/>
      <c r="AA330" s="402"/>
      <c r="AB330" s="402"/>
      <c r="AC330" s="402"/>
      <c r="AD330" s="402"/>
      <c r="AE330" s="402"/>
      <c r="AF330" s="402"/>
      <c r="AG330" s="402"/>
      <c r="AH330" s="402"/>
      <c r="AI330" s="402"/>
      <c r="AJ330" s="402"/>
      <c r="AK330" s="402"/>
      <c r="AL330" s="402"/>
      <c r="AM330" s="402"/>
      <c r="AN330" s="402"/>
      <c r="AO330" s="402"/>
      <c r="AP330" s="402"/>
      <c r="AQ330" s="402"/>
      <c r="AR330" s="402"/>
      <c r="AS330" s="402"/>
      <c r="AT330" s="402"/>
      <c r="AU330" s="402"/>
      <c r="AV330" s="402"/>
      <c r="AW330" s="402"/>
      <c r="AX330" s="402"/>
      <c r="AY330" s="402"/>
      <c r="AZ330" s="402"/>
      <c r="BA330" s="402"/>
      <c r="BB330" s="402"/>
      <c r="BC330" s="402"/>
      <c r="BD330" s="402"/>
      <c r="BE330" s="402"/>
      <c r="BF330" s="402"/>
      <c r="BG330" s="402"/>
      <c r="BH330" s="402"/>
      <c r="BI330" s="402"/>
      <c r="BJ330" s="402"/>
      <c r="BK330" s="402"/>
      <c r="BL330" s="402"/>
      <c r="BM330" s="402"/>
      <c r="BN330" s="402"/>
      <c r="BO330" s="402"/>
      <c r="BP330" s="402"/>
      <c r="BQ330" s="402"/>
      <c r="BR330" s="402"/>
      <c r="BS330" s="402"/>
      <c r="BT330" s="402"/>
      <c r="BU330" s="402"/>
      <c r="BV330" s="402"/>
      <c r="BW330" s="402"/>
      <c r="BX330" s="402"/>
      <c r="BY330" s="402"/>
      <c r="BZ330" s="402"/>
      <c r="CA330" s="402"/>
      <c r="CB330" s="402"/>
      <c r="CC330" s="402"/>
      <c r="CD330" s="402"/>
      <c r="CE330" s="402"/>
      <c r="CF330" s="402"/>
      <c r="CG330" s="402"/>
      <c r="CH330" s="402"/>
      <c r="CI330" s="402"/>
      <c r="CJ330" s="402"/>
      <c r="CK330" s="402"/>
      <c r="CL330" s="402"/>
      <c r="CM330" s="402"/>
      <c r="CN330" s="402"/>
      <c r="CO330" s="402"/>
      <c r="CP330" s="402"/>
      <c r="CQ330" s="402"/>
      <c r="CR330" s="402"/>
      <c r="CS330" s="402"/>
      <c r="CT330" s="402"/>
    </row>
    <row r="331" spans="1:98" ht="16.05" customHeight="1" x14ac:dyDescent="0.3">
      <c r="A331" s="402"/>
      <c r="B331" s="402"/>
      <c r="C331" s="402"/>
      <c r="D331" s="402"/>
      <c r="E331" s="402"/>
      <c r="F331" s="402"/>
      <c r="G331" s="402"/>
      <c r="H331" s="402"/>
      <c r="I331" s="402"/>
      <c r="J331" s="402"/>
      <c r="K331" s="402"/>
      <c r="L331" s="402"/>
      <c r="M331" s="402"/>
      <c r="N331" s="402"/>
      <c r="O331" s="402"/>
      <c r="P331" s="402"/>
      <c r="Q331" s="402"/>
      <c r="R331" s="402"/>
      <c r="S331" s="402"/>
      <c r="T331" s="402"/>
      <c r="U331" s="402"/>
      <c r="V331" s="402"/>
      <c r="W331" s="402"/>
      <c r="X331" s="402"/>
      <c r="Y331" s="402"/>
      <c r="Z331" s="402"/>
      <c r="AA331" s="402"/>
      <c r="AB331" s="402"/>
      <c r="AC331" s="402"/>
      <c r="AD331" s="402"/>
      <c r="AE331" s="402"/>
      <c r="AF331" s="402"/>
      <c r="AG331" s="402"/>
      <c r="AH331" s="402"/>
      <c r="AI331" s="402"/>
      <c r="AJ331" s="402"/>
      <c r="AK331" s="402"/>
      <c r="AL331" s="402"/>
      <c r="AM331" s="402"/>
      <c r="AN331" s="402"/>
      <c r="AO331" s="402"/>
      <c r="AP331" s="402"/>
      <c r="AQ331" s="402"/>
      <c r="AR331" s="402"/>
      <c r="AS331" s="402"/>
      <c r="AT331" s="402"/>
      <c r="AU331" s="402"/>
      <c r="AV331" s="402"/>
      <c r="AW331" s="402"/>
      <c r="AX331" s="402"/>
      <c r="AY331" s="402"/>
      <c r="AZ331" s="402"/>
      <c r="BA331" s="402"/>
      <c r="BB331" s="402"/>
      <c r="BC331" s="402"/>
      <c r="BD331" s="402"/>
      <c r="BE331" s="402"/>
      <c r="BF331" s="402"/>
      <c r="BG331" s="402"/>
      <c r="BH331" s="402"/>
      <c r="BI331" s="402"/>
      <c r="BJ331" s="402"/>
      <c r="BK331" s="402"/>
      <c r="BL331" s="402"/>
      <c r="BM331" s="402"/>
      <c r="BN331" s="402"/>
      <c r="BO331" s="402"/>
      <c r="BP331" s="402"/>
      <c r="BQ331" s="402"/>
      <c r="BR331" s="402"/>
      <c r="BS331" s="402"/>
      <c r="BT331" s="402"/>
      <c r="BU331" s="402"/>
      <c r="BV331" s="402"/>
      <c r="BW331" s="402"/>
      <c r="BX331" s="402"/>
      <c r="BY331" s="402"/>
      <c r="BZ331" s="402"/>
      <c r="CA331" s="402"/>
      <c r="CB331" s="402"/>
      <c r="CC331" s="402"/>
      <c r="CD331" s="402"/>
      <c r="CE331" s="402"/>
      <c r="CF331" s="402"/>
      <c r="CG331" s="402"/>
      <c r="CH331" s="402"/>
      <c r="CI331" s="402"/>
      <c r="CJ331" s="402"/>
      <c r="CK331" s="402"/>
      <c r="CL331" s="402"/>
      <c r="CM331" s="402"/>
      <c r="CN331" s="402"/>
      <c r="CO331" s="402"/>
      <c r="CP331" s="402"/>
      <c r="CQ331" s="402"/>
      <c r="CR331" s="402"/>
      <c r="CS331" s="402"/>
      <c r="CT331" s="402"/>
    </row>
    <row r="332" spans="1:98" ht="16.05" customHeight="1" x14ac:dyDescent="0.3">
      <c r="A332" s="402"/>
      <c r="B332" s="402"/>
      <c r="C332" s="402"/>
      <c r="D332" s="402"/>
      <c r="E332" s="402"/>
      <c r="F332" s="402"/>
      <c r="G332" s="402"/>
      <c r="H332" s="402"/>
      <c r="I332" s="402"/>
      <c r="J332" s="402"/>
      <c r="K332" s="402"/>
      <c r="L332" s="402"/>
      <c r="M332" s="402"/>
      <c r="N332" s="402"/>
      <c r="O332" s="402"/>
      <c r="P332" s="402"/>
      <c r="Q332" s="402"/>
      <c r="R332" s="402"/>
      <c r="S332" s="402"/>
      <c r="T332" s="402"/>
      <c r="U332" s="402"/>
      <c r="V332" s="402"/>
      <c r="W332" s="402"/>
      <c r="X332" s="402"/>
      <c r="Y332" s="402"/>
      <c r="Z332" s="402"/>
      <c r="AA332" s="402"/>
      <c r="AB332" s="402"/>
      <c r="AC332" s="402"/>
      <c r="AD332" s="402"/>
      <c r="AE332" s="402"/>
      <c r="AF332" s="402"/>
      <c r="AG332" s="402"/>
      <c r="AH332" s="402"/>
      <c r="AI332" s="402"/>
      <c r="AJ332" s="402"/>
      <c r="AK332" s="402"/>
      <c r="AL332" s="402"/>
      <c r="AM332" s="402"/>
      <c r="AN332" s="402"/>
      <c r="AO332" s="402"/>
      <c r="AP332" s="402"/>
      <c r="AQ332" s="402"/>
      <c r="AR332" s="402"/>
      <c r="AS332" s="402"/>
      <c r="AT332" s="402"/>
      <c r="AU332" s="402"/>
      <c r="AV332" s="402"/>
      <c r="AW332" s="402"/>
      <c r="AX332" s="402"/>
      <c r="AY332" s="402"/>
      <c r="AZ332" s="402"/>
      <c r="BA332" s="402"/>
      <c r="BB332" s="402"/>
      <c r="BC332" s="402"/>
      <c r="BD332" s="402"/>
      <c r="BE332" s="402"/>
      <c r="BF332" s="402"/>
      <c r="BG332" s="402"/>
      <c r="BH332" s="402"/>
      <c r="BI332" s="402"/>
      <c r="BJ332" s="402"/>
      <c r="BK332" s="402"/>
      <c r="BL332" s="402"/>
      <c r="BM332" s="402"/>
      <c r="BN332" s="402"/>
      <c r="BO332" s="402"/>
      <c r="BP332" s="402"/>
      <c r="BQ332" s="402"/>
      <c r="BR332" s="402"/>
      <c r="BS332" s="402"/>
      <c r="BT332" s="402"/>
      <c r="BU332" s="402"/>
      <c r="BV332" s="402"/>
      <c r="BW332" s="402"/>
      <c r="BX332" s="402"/>
      <c r="BY332" s="402"/>
      <c r="BZ332" s="402"/>
      <c r="CA332" s="402"/>
      <c r="CB332" s="402"/>
      <c r="CC332" s="402"/>
      <c r="CD332" s="402"/>
      <c r="CE332" s="402"/>
      <c r="CF332" s="402"/>
      <c r="CG332" s="402"/>
      <c r="CH332" s="402"/>
      <c r="CI332" s="402"/>
      <c r="CJ332" s="402"/>
      <c r="CK332" s="402"/>
      <c r="CL332" s="402"/>
      <c r="CM332" s="402"/>
      <c r="CN332" s="402"/>
      <c r="CO332" s="402"/>
      <c r="CP332" s="402"/>
      <c r="CQ332" s="402"/>
      <c r="CR332" s="402"/>
      <c r="CS332" s="402"/>
      <c r="CT332" s="402"/>
    </row>
    <row r="333" spans="1:98" ht="16.05" customHeight="1" x14ac:dyDescent="0.3">
      <c r="A333" s="402"/>
      <c r="B333" s="402"/>
      <c r="C333" s="402"/>
      <c r="D333" s="402"/>
      <c r="E333" s="402"/>
      <c r="F333" s="402"/>
      <c r="G333" s="402"/>
      <c r="H333" s="402"/>
      <c r="I333" s="402"/>
      <c r="J333" s="402"/>
      <c r="K333" s="402"/>
      <c r="L333" s="402"/>
      <c r="M333" s="402"/>
      <c r="N333" s="402"/>
      <c r="O333" s="402"/>
      <c r="P333" s="402"/>
      <c r="Q333" s="402"/>
      <c r="R333" s="402"/>
      <c r="S333" s="402"/>
      <c r="T333" s="402"/>
      <c r="U333" s="402"/>
      <c r="V333" s="402"/>
      <c r="W333" s="402"/>
      <c r="X333" s="402"/>
      <c r="Y333" s="402"/>
      <c r="Z333" s="402"/>
      <c r="AA333" s="402"/>
      <c r="AB333" s="402"/>
      <c r="AC333" s="402"/>
      <c r="AD333" s="402"/>
      <c r="AE333" s="402"/>
      <c r="AF333" s="402"/>
      <c r="AG333" s="402"/>
      <c r="AH333" s="402"/>
      <c r="AI333" s="402"/>
      <c r="AJ333" s="402"/>
      <c r="AK333" s="402"/>
      <c r="AL333" s="402"/>
      <c r="AM333" s="402"/>
      <c r="AN333" s="402"/>
      <c r="AO333" s="402"/>
      <c r="AP333" s="402"/>
      <c r="AQ333" s="402"/>
      <c r="AR333" s="402"/>
      <c r="AS333" s="402"/>
      <c r="AT333" s="402"/>
      <c r="AU333" s="402"/>
      <c r="AV333" s="402"/>
      <c r="AW333" s="402"/>
      <c r="AX333" s="402"/>
      <c r="AY333" s="402"/>
      <c r="AZ333" s="402"/>
      <c r="BA333" s="402"/>
      <c r="BB333" s="402"/>
      <c r="BC333" s="402"/>
      <c r="BD333" s="402"/>
      <c r="BE333" s="402"/>
      <c r="BF333" s="402"/>
      <c r="BG333" s="402"/>
      <c r="BH333" s="402"/>
      <c r="BI333" s="402"/>
      <c r="BJ333" s="402"/>
      <c r="BK333" s="402"/>
      <c r="BL333" s="402"/>
      <c r="BM333" s="402"/>
      <c r="BN333" s="402"/>
      <c r="BO333" s="402"/>
      <c r="BP333" s="402"/>
      <c r="BQ333" s="402"/>
      <c r="BR333" s="402"/>
      <c r="BS333" s="402"/>
      <c r="BT333" s="402"/>
      <c r="BU333" s="402"/>
      <c r="BV333" s="402"/>
      <c r="BW333" s="402"/>
      <c r="BX333" s="402"/>
      <c r="BY333" s="402"/>
      <c r="BZ333" s="402"/>
      <c r="CA333" s="402"/>
      <c r="CB333" s="402"/>
      <c r="CC333" s="402"/>
      <c r="CD333" s="402"/>
      <c r="CE333" s="402"/>
      <c r="CF333" s="402"/>
      <c r="CG333" s="402"/>
      <c r="CH333" s="402"/>
      <c r="CI333" s="402"/>
      <c r="CJ333" s="402"/>
      <c r="CK333" s="402"/>
      <c r="CL333" s="402"/>
      <c r="CM333" s="402"/>
      <c r="CN333" s="402"/>
      <c r="CO333" s="402"/>
      <c r="CP333" s="402"/>
      <c r="CQ333" s="402"/>
      <c r="CR333" s="402"/>
      <c r="CS333" s="402"/>
      <c r="CT333" s="402"/>
    </row>
    <row r="334" spans="1:98" ht="16.05" customHeight="1" x14ac:dyDescent="0.3">
      <c r="A334" s="402"/>
      <c r="B334" s="402"/>
      <c r="C334" s="402"/>
      <c r="D334" s="402"/>
      <c r="E334" s="402"/>
      <c r="F334" s="402"/>
      <c r="G334" s="402"/>
      <c r="H334" s="402"/>
      <c r="I334" s="402"/>
      <c r="J334" s="402"/>
      <c r="K334" s="402"/>
      <c r="L334" s="402"/>
      <c r="M334" s="402"/>
      <c r="N334" s="402"/>
      <c r="O334" s="402"/>
      <c r="P334" s="402"/>
      <c r="Q334" s="402"/>
      <c r="R334" s="402"/>
      <c r="S334" s="402"/>
      <c r="T334" s="402"/>
      <c r="U334" s="402"/>
      <c r="V334" s="402"/>
      <c r="W334" s="402"/>
      <c r="X334" s="402"/>
      <c r="Y334" s="402"/>
      <c r="Z334" s="402"/>
      <c r="AA334" s="402"/>
      <c r="AB334" s="402"/>
      <c r="AC334" s="402"/>
      <c r="AD334" s="402"/>
      <c r="AE334" s="402"/>
      <c r="AF334" s="402"/>
      <c r="AG334" s="402"/>
      <c r="AH334" s="402"/>
      <c r="AI334" s="402"/>
      <c r="AJ334" s="402"/>
      <c r="AK334" s="402"/>
      <c r="AL334" s="402"/>
      <c r="AM334" s="402"/>
      <c r="AN334" s="402"/>
      <c r="AO334" s="402"/>
      <c r="AP334" s="402"/>
      <c r="AQ334" s="402"/>
      <c r="AR334" s="402"/>
      <c r="AS334" s="402"/>
      <c r="AT334" s="402"/>
      <c r="AU334" s="402"/>
      <c r="AV334" s="402"/>
      <c r="AW334" s="402"/>
      <c r="AX334" s="402"/>
      <c r="AY334" s="402"/>
      <c r="AZ334" s="402"/>
      <c r="BA334" s="402"/>
      <c r="BB334" s="402"/>
      <c r="BC334" s="402"/>
      <c r="BD334" s="402"/>
      <c r="BE334" s="402"/>
      <c r="BF334" s="402"/>
      <c r="BG334" s="402"/>
      <c r="BH334" s="402"/>
      <c r="BI334" s="402"/>
      <c r="BJ334" s="402"/>
      <c r="BK334" s="402"/>
      <c r="BL334" s="402"/>
      <c r="BM334" s="402"/>
      <c r="BN334" s="402"/>
      <c r="BO334" s="402"/>
      <c r="BP334" s="402"/>
      <c r="BQ334" s="402"/>
      <c r="BR334" s="402"/>
      <c r="BS334" s="402"/>
      <c r="BT334" s="402"/>
      <c r="BU334" s="402"/>
      <c r="BV334" s="402"/>
      <c r="BW334" s="402"/>
      <c r="BX334" s="402"/>
      <c r="BY334" s="402"/>
      <c r="BZ334" s="402"/>
      <c r="CA334" s="402"/>
      <c r="CB334" s="402"/>
      <c r="CC334" s="402"/>
      <c r="CD334" s="402"/>
      <c r="CE334" s="402"/>
      <c r="CF334" s="402"/>
      <c r="CG334" s="402"/>
      <c r="CH334" s="402"/>
      <c r="CI334" s="402"/>
      <c r="CJ334" s="402"/>
      <c r="CK334" s="402"/>
      <c r="CL334" s="402"/>
      <c r="CM334" s="402"/>
      <c r="CN334" s="402"/>
      <c r="CO334" s="402"/>
      <c r="CP334" s="402"/>
      <c r="CQ334" s="402"/>
      <c r="CR334" s="402"/>
      <c r="CS334" s="402"/>
      <c r="CT334" s="402"/>
    </row>
    <row r="335" spans="1:98" ht="16.05" customHeight="1" x14ac:dyDescent="0.3">
      <c r="A335" s="402"/>
      <c r="B335" s="402"/>
      <c r="C335" s="402"/>
      <c r="D335" s="402"/>
      <c r="E335" s="402"/>
      <c r="F335" s="402"/>
      <c r="G335" s="402"/>
      <c r="H335" s="402"/>
      <c r="I335" s="402"/>
      <c r="J335" s="402"/>
      <c r="K335" s="402"/>
      <c r="L335" s="402"/>
      <c r="M335" s="402"/>
      <c r="N335" s="402"/>
      <c r="O335" s="402"/>
      <c r="P335" s="402"/>
      <c r="Q335" s="402"/>
      <c r="R335" s="402"/>
      <c r="S335" s="402"/>
      <c r="T335" s="402"/>
      <c r="U335" s="402"/>
      <c r="V335" s="402"/>
      <c r="W335" s="402"/>
      <c r="X335" s="402"/>
      <c r="Y335" s="402"/>
      <c r="Z335" s="402"/>
      <c r="AA335" s="402"/>
      <c r="AB335" s="402"/>
      <c r="AC335" s="402"/>
      <c r="AD335" s="402"/>
      <c r="AE335" s="402"/>
      <c r="AF335" s="402"/>
      <c r="AG335" s="402"/>
      <c r="AH335" s="402"/>
      <c r="AI335" s="402"/>
      <c r="AJ335" s="402"/>
      <c r="AK335" s="402"/>
      <c r="AL335" s="402"/>
      <c r="AM335" s="402"/>
      <c r="AN335" s="402"/>
      <c r="AO335" s="402"/>
      <c r="AP335" s="402"/>
      <c r="AQ335" s="402"/>
      <c r="AR335" s="402"/>
      <c r="AS335" s="402"/>
      <c r="AT335" s="402"/>
      <c r="AU335" s="402"/>
      <c r="AV335" s="402"/>
      <c r="AW335" s="402"/>
      <c r="AX335" s="402"/>
      <c r="AY335" s="402"/>
      <c r="AZ335" s="402"/>
      <c r="BA335" s="402"/>
      <c r="BB335" s="402"/>
      <c r="BC335" s="402"/>
      <c r="BD335" s="402"/>
      <c r="BE335" s="402"/>
      <c r="BF335" s="402"/>
      <c r="BG335" s="402"/>
      <c r="BH335" s="402"/>
      <c r="BI335" s="402"/>
      <c r="BJ335" s="402"/>
      <c r="BK335" s="402"/>
      <c r="BL335" s="402"/>
      <c r="BM335" s="402"/>
      <c r="BN335" s="402"/>
      <c r="BO335" s="402"/>
      <c r="BP335" s="402"/>
      <c r="BQ335" s="402"/>
      <c r="BR335" s="402"/>
      <c r="BS335" s="402"/>
      <c r="BT335" s="402"/>
      <c r="BU335" s="402"/>
      <c r="BV335" s="402"/>
      <c r="BW335" s="402"/>
      <c r="BX335" s="402"/>
      <c r="BY335" s="402"/>
      <c r="BZ335" s="402"/>
      <c r="CA335" s="402"/>
      <c r="CB335" s="402"/>
      <c r="CC335" s="402"/>
      <c r="CD335" s="402"/>
      <c r="CE335" s="402"/>
      <c r="CF335" s="402"/>
      <c r="CG335" s="402"/>
      <c r="CH335" s="402"/>
      <c r="CI335" s="402"/>
      <c r="CJ335" s="402"/>
      <c r="CK335" s="402"/>
      <c r="CL335" s="402"/>
      <c r="CM335" s="402"/>
      <c r="CN335" s="402"/>
      <c r="CO335" s="402"/>
      <c r="CP335" s="402"/>
      <c r="CQ335" s="402"/>
      <c r="CR335" s="402"/>
      <c r="CS335" s="402"/>
      <c r="CT335" s="402"/>
    </row>
    <row r="336" spans="1:98" ht="16.05" customHeight="1" x14ac:dyDescent="0.3">
      <c r="A336" s="402"/>
      <c r="B336" s="402"/>
      <c r="C336" s="402"/>
      <c r="D336" s="402"/>
      <c r="E336" s="402"/>
      <c r="F336" s="402"/>
      <c r="G336" s="402"/>
      <c r="H336" s="402"/>
      <c r="I336" s="402"/>
      <c r="J336" s="402"/>
      <c r="K336" s="402"/>
      <c r="L336" s="402"/>
      <c r="M336" s="402"/>
      <c r="N336" s="402"/>
      <c r="O336" s="402"/>
      <c r="P336" s="402"/>
      <c r="Q336" s="402"/>
      <c r="R336" s="402"/>
      <c r="S336" s="402"/>
      <c r="T336" s="402"/>
      <c r="U336" s="402"/>
      <c r="V336" s="402"/>
      <c r="W336" s="402"/>
      <c r="X336" s="402"/>
      <c r="Y336" s="402"/>
      <c r="Z336" s="402"/>
      <c r="AA336" s="402"/>
      <c r="AB336" s="402"/>
      <c r="AC336" s="402"/>
      <c r="AD336" s="402"/>
      <c r="AE336" s="402"/>
      <c r="AF336" s="402"/>
      <c r="AG336" s="402"/>
      <c r="AH336" s="402"/>
      <c r="AI336" s="402"/>
      <c r="AJ336" s="402"/>
      <c r="AK336" s="402"/>
      <c r="AL336" s="402"/>
      <c r="AM336" s="402"/>
      <c r="AN336" s="402"/>
      <c r="AO336" s="402"/>
      <c r="AP336" s="402"/>
      <c r="AQ336" s="402"/>
      <c r="AR336" s="402"/>
      <c r="AS336" s="402"/>
      <c r="AT336" s="402"/>
      <c r="AU336" s="402"/>
      <c r="AV336" s="402"/>
      <c r="AW336" s="402"/>
      <c r="AX336" s="402"/>
      <c r="AY336" s="402"/>
      <c r="AZ336" s="402"/>
      <c r="BA336" s="402"/>
      <c r="BB336" s="402"/>
      <c r="BC336" s="402"/>
      <c r="BD336" s="402"/>
      <c r="BE336" s="402"/>
      <c r="BF336" s="402"/>
      <c r="BG336" s="402"/>
      <c r="BH336" s="402"/>
      <c r="BI336" s="402"/>
      <c r="BJ336" s="402"/>
      <c r="BK336" s="402"/>
      <c r="BL336" s="402"/>
      <c r="BM336" s="402"/>
      <c r="BN336" s="402"/>
      <c r="BO336" s="402"/>
      <c r="BP336" s="402"/>
      <c r="BQ336" s="402"/>
      <c r="BR336" s="402"/>
      <c r="BS336" s="402"/>
      <c r="BT336" s="402"/>
      <c r="BU336" s="402"/>
      <c r="BV336" s="402"/>
      <c r="BW336" s="402"/>
      <c r="BX336" s="402"/>
      <c r="BY336" s="402"/>
      <c r="BZ336" s="402"/>
      <c r="CA336" s="402"/>
      <c r="CB336" s="402"/>
      <c r="CC336" s="402"/>
      <c r="CD336" s="402"/>
      <c r="CE336" s="402"/>
      <c r="CF336" s="402"/>
      <c r="CG336" s="402"/>
      <c r="CH336" s="402"/>
      <c r="CI336" s="402"/>
      <c r="CJ336" s="402"/>
      <c r="CK336" s="402"/>
      <c r="CL336" s="402"/>
      <c r="CM336" s="402"/>
      <c r="CN336" s="402"/>
      <c r="CO336" s="402"/>
      <c r="CP336" s="402"/>
      <c r="CQ336" s="402"/>
      <c r="CR336" s="402"/>
      <c r="CS336" s="402"/>
      <c r="CT336" s="402"/>
    </row>
    <row r="337" spans="1:98" ht="16.05" customHeight="1" x14ac:dyDescent="0.3">
      <c r="A337" s="402"/>
      <c r="B337" s="402"/>
      <c r="C337" s="402"/>
      <c r="D337" s="402"/>
      <c r="E337" s="402"/>
      <c r="F337" s="402"/>
      <c r="G337" s="402"/>
      <c r="H337" s="402"/>
      <c r="I337" s="402"/>
      <c r="J337" s="402"/>
      <c r="K337" s="402"/>
      <c r="L337" s="402"/>
      <c r="M337" s="402"/>
      <c r="N337" s="402"/>
      <c r="O337" s="402"/>
      <c r="P337" s="402"/>
      <c r="Q337" s="402"/>
      <c r="R337" s="402"/>
      <c r="S337" s="402"/>
      <c r="T337" s="402"/>
      <c r="U337" s="402"/>
      <c r="V337" s="402"/>
      <c r="W337" s="402"/>
      <c r="X337" s="402"/>
      <c r="Y337" s="402"/>
      <c r="Z337" s="402"/>
      <c r="AA337" s="402"/>
      <c r="AB337" s="402"/>
      <c r="AC337" s="402"/>
      <c r="AD337" s="402"/>
      <c r="AE337" s="402"/>
      <c r="AF337" s="402"/>
      <c r="AG337" s="402"/>
      <c r="AH337" s="402"/>
      <c r="AI337" s="402"/>
      <c r="AJ337" s="402"/>
      <c r="AK337" s="402"/>
      <c r="AL337" s="402"/>
      <c r="AM337" s="402"/>
      <c r="AN337" s="402"/>
      <c r="AO337" s="402"/>
      <c r="AP337" s="402"/>
      <c r="AQ337" s="402"/>
      <c r="AR337" s="402"/>
      <c r="AS337" s="402"/>
      <c r="AT337" s="402"/>
      <c r="AU337" s="402"/>
      <c r="AV337" s="402"/>
      <c r="AW337" s="402"/>
      <c r="AX337" s="402"/>
      <c r="AY337" s="402"/>
      <c r="AZ337" s="402"/>
      <c r="BA337" s="402"/>
      <c r="BB337" s="402"/>
      <c r="BC337" s="402"/>
      <c r="BD337" s="402"/>
      <c r="BE337" s="402"/>
      <c r="BF337" s="402"/>
      <c r="BG337" s="402"/>
      <c r="BH337" s="402"/>
      <c r="BI337" s="402"/>
      <c r="BJ337" s="402"/>
      <c r="BK337" s="402"/>
      <c r="BL337" s="402"/>
      <c r="BM337" s="402"/>
      <c r="BN337" s="402"/>
      <c r="BO337" s="402"/>
      <c r="BP337" s="402"/>
      <c r="BQ337" s="402"/>
      <c r="BR337" s="402"/>
      <c r="BS337" s="402"/>
      <c r="BT337" s="402"/>
      <c r="BU337" s="402"/>
      <c r="BV337" s="402"/>
      <c r="BW337" s="402"/>
      <c r="BX337" s="402"/>
      <c r="BY337" s="402"/>
      <c r="BZ337" s="402"/>
      <c r="CA337" s="402"/>
      <c r="CB337" s="402"/>
      <c r="CC337" s="402"/>
      <c r="CD337" s="402"/>
      <c r="CE337" s="402"/>
      <c r="CF337" s="402"/>
      <c r="CG337" s="402"/>
      <c r="CH337" s="402"/>
      <c r="CI337" s="402"/>
      <c r="CJ337" s="402"/>
      <c r="CK337" s="402"/>
      <c r="CL337" s="402"/>
      <c r="CM337" s="402"/>
      <c r="CN337" s="402"/>
      <c r="CO337" s="402"/>
      <c r="CP337" s="402"/>
      <c r="CQ337" s="402"/>
      <c r="CR337" s="402"/>
      <c r="CS337" s="402"/>
      <c r="CT337" s="402"/>
    </row>
    <row r="338" spans="1:98" ht="16.05" customHeight="1" x14ac:dyDescent="0.3">
      <c r="A338" s="402"/>
      <c r="B338" s="402"/>
      <c r="C338" s="402"/>
      <c r="D338" s="402"/>
      <c r="E338" s="402"/>
      <c r="F338" s="402"/>
      <c r="G338" s="402"/>
      <c r="H338" s="402"/>
      <c r="I338" s="402"/>
      <c r="J338" s="402"/>
      <c r="K338" s="402"/>
      <c r="L338" s="402"/>
      <c r="M338" s="402"/>
      <c r="N338" s="402"/>
      <c r="O338" s="402"/>
      <c r="P338" s="402"/>
      <c r="Q338" s="402"/>
      <c r="R338" s="402"/>
      <c r="S338" s="402"/>
      <c r="T338" s="402"/>
      <c r="U338" s="402"/>
      <c r="V338" s="402"/>
      <c r="W338" s="402"/>
      <c r="X338" s="402"/>
      <c r="Y338" s="402"/>
      <c r="Z338" s="402"/>
      <c r="AA338" s="402"/>
      <c r="AB338" s="402"/>
      <c r="AC338" s="402"/>
      <c r="AD338" s="402"/>
      <c r="AE338" s="402"/>
      <c r="AF338" s="402"/>
      <c r="AG338" s="402"/>
      <c r="AH338" s="402"/>
      <c r="AI338" s="402"/>
      <c r="AJ338" s="402"/>
      <c r="AK338" s="402"/>
      <c r="AL338" s="402"/>
      <c r="AM338" s="402"/>
      <c r="AN338" s="402"/>
      <c r="AO338" s="402"/>
      <c r="AP338" s="402"/>
      <c r="AQ338" s="402"/>
      <c r="AR338" s="402"/>
      <c r="AS338" s="402"/>
      <c r="AT338" s="402"/>
      <c r="AU338" s="402"/>
      <c r="AV338" s="402"/>
      <c r="AW338" s="402"/>
      <c r="AX338" s="402"/>
      <c r="AY338" s="402"/>
      <c r="AZ338" s="402"/>
      <c r="BA338" s="402"/>
      <c r="BB338" s="402"/>
      <c r="BC338" s="402"/>
      <c r="BD338" s="402"/>
      <c r="BE338" s="402"/>
      <c r="BF338" s="402"/>
      <c r="BG338" s="402"/>
      <c r="BH338" s="402"/>
      <c r="BI338" s="402"/>
      <c r="BJ338" s="402"/>
      <c r="BK338" s="402"/>
      <c r="BL338" s="402"/>
      <c r="BM338" s="402"/>
      <c r="BN338" s="402"/>
      <c r="BO338" s="402"/>
      <c r="BP338" s="402"/>
      <c r="BQ338" s="402"/>
      <c r="BR338" s="402"/>
      <c r="BS338" s="402"/>
      <c r="BT338" s="402"/>
      <c r="BU338" s="402"/>
      <c r="BV338" s="402"/>
      <c r="BW338" s="402"/>
      <c r="BX338" s="402"/>
      <c r="BY338" s="402"/>
      <c r="BZ338" s="402"/>
      <c r="CA338" s="402"/>
      <c r="CB338" s="402"/>
      <c r="CC338" s="402"/>
      <c r="CD338" s="402"/>
      <c r="CE338" s="402"/>
      <c r="CF338" s="402"/>
      <c r="CG338" s="402"/>
      <c r="CH338" s="402"/>
      <c r="CI338" s="402"/>
      <c r="CJ338" s="402"/>
      <c r="CK338" s="402"/>
      <c r="CL338" s="402"/>
      <c r="CM338" s="402"/>
      <c r="CN338" s="402"/>
      <c r="CO338" s="402"/>
      <c r="CP338" s="402"/>
      <c r="CQ338" s="402"/>
      <c r="CR338" s="402"/>
      <c r="CS338" s="402"/>
      <c r="CT338" s="402"/>
    </row>
    <row r="339" spans="1:98" ht="16.05" customHeight="1" x14ac:dyDescent="0.3">
      <c r="A339" s="402"/>
      <c r="B339" s="402"/>
      <c r="C339" s="402"/>
      <c r="D339" s="402"/>
      <c r="E339" s="402"/>
      <c r="F339" s="402"/>
      <c r="G339" s="402"/>
      <c r="H339" s="402"/>
      <c r="I339" s="402"/>
      <c r="J339" s="402"/>
      <c r="K339" s="402"/>
      <c r="L339" s="402"/>
      <c r="M339" s="402"/>
      <c r="N339" s="402"/>
      <c r="O339" s="402"/>
      <c r="P339" s="402"/>
      <c r="Q339" s="402"/>
      <c r="R339" s="402"/>
      <c r="S339" s="402"/>
      <c r="T339" s="402"/>
      <c r="U339" s="402"/>
      <c r="V339" s="402"/>
      <c r="W339" s="402"/>
      <c r="X339" s="402"/>
      <c r="Y339" s="402"/>
      <c r="Z339" s="402"/>
      <c r="AA339" s="402"/>
      <c r="AB339" s="402"/>
      <c r="AC339" s="402"/>
      <c r="AD339" s="402"/>
      <c r="AE339" s="402"/>
      <c r="AF339" s="402"/>
      <c r="AG339" s="402"/>
      <c r="AH339" s="402"/>
      <c r="AI339" s="402"/>
      <c r="AJ339" s="402"/>
      <c r="AK339" s="402"/>
      <c r="AL339" s="402"/>
      <c r="AM339" s="402"/>
      <c r="AN339" s="402"/>
      <c r="AO339" s="402"/>
      <c r="AP339" s="402"/>
      <c r="AQ339" s="402"/>
      <c r="AR339" s="402"/>
      <c r="AS339" s="402"/>
      <c r="AT339" s="402"/>
      <c r="AU339" s="402"/>
      <c r="AV339" s="402"/>
      <c r="AW339" s="402"/>
      <c r="AX339" s="402"/>
      <c r="AY339" s="402"/>
      <c r="AZ339" s="402"/>
      <c r="BA339" s="402"/>
      <c r="BB339" s="402"/>
      <c r="BC339" s="402"/>
      <c r="BD339" s="402"/>
      <c r="BE339" s="402"/>
      <c r="BF339" s="402"/>
      <c r="BG339" s="402"/>
      <c r="BH339" s="402"/>
      <c r="BI339" s="402"/>
      <c r="BJ339" s="402"/>
      <c r="BK339" s="402"/>
      <c r="BL339" s="402"/>
      <c r="BM339" s="402"/>
      <c r="BN339" s="402"/>
      <c r="BO339" s="402"/>
      <c r="BP339" s="402"/>
      <c r="BQ339" s="402"/>
      <c r="BR339" s="402"/>
      <c r="BS339" s="402"/>
      <c r="BT339" s="402"/>
      <c r="BU339" s="402"/>
      <c r="BV339" s="402"/>
      <c r="BW339" s="402"/>
      <c r="BX339" s="402"/>
      <c r="BY339" s="402"/>
      <c r="BZ339" s="402"/>
      <c r="CA339" s="402"/>
      <c r="CB339" s="402"/>
      <c r="CC339" s="402"/>
      <c r="CD339" s="402"/>
      <c r="CE339" s="402"/>
      <c r="CF339" s="402"/>
      <c r="CG339" s="402"/>
      <c r="CH339" s="402"/>
      <c r="CI339" s="402"/>
      <c r="CJ339" s="402"/>
      <c r="CK339" s="402"/>
      <c r="CL339" s="402"/>
      <c r="CM339" s="402"/>
      <c r="CN339" s="402"/>
      <c r="CO339" s="402"/>
      <c r="CP339" s="402"/>
      <c r="CQ339" s="402"/>
      <c r="CR339" s="402"/>
      <c r="CS339" s="402"/>
      <c r="CT339" s="402"/>
    </row>
    <row r="340" spans="1:98" ht="16.05" customHeight="1" x14ac:dyDescent="0.3">
      <c r="A340" s="402"/>
      <c r="B340" s="402"/>
      <c r="C340" s="402"/>
      <c r="D340" s="402"/>
      <c r="E340" s="402"/>
      <c r="F340" s="402"/>
      <c r="G340" s="402"/>
      <c r="H340" s="402"/>
      <c r="I340" s="402"/>
      <c r="J340" s="402"/>
      <c r="K340" s="402"/>
      <c r="L340" s="402"/>
      <c r="M340" s="402"/>
      <c r="N340" s="402"/>
      <c r="O340" s="402"/>
      <c r="P340" s="402"/>
      <c r="Q340" s="402"/>
      <c r="R340" s="402"/>
      <c r="S340" s="402"/>
      <c r="T340" s="402"/>
      <c r="U340" s="402"/>
      <c r="V340" s="402"/>
      <c r="W340" s="402"/>
      <c r="X340" s="402"/>
      <c r="Y340" s="402"/>
      <c r="Z340" s="402"/>
      <c r="AA340" s="402"/>
      <c r="AB340" s="402"/>
      <c r="AC340" s="402"/>
      <c r="AD340" s="402"/>
      <c r="AE340" s="402"/>
      <c r="AF340" s="402"/>
      <c r="AG340" s="402"/>
      <c r="AH340" s="402"/>
      <c r="AI340" s="402"/>
      <c r="AJ340" s="402"/>
      <c r="AK340" s="402"/>
      <c r="AL340" s="402"/>
      <c r="AM340" s="402"/>
      <c r="AN340" s="402"/>
      <c r="AO340" s="402"/>
      <c r="AP340" s="402"/>
      <c r="AQ340" s="402"/>
      <c r="AR340" s="402"/>
      <c r="AS340" s="402"/>
      <c r="AT340" s="402"/>
      <c r="AU340" s="402"/>
      <c r="AV340" s="402"/>
      <c r="AW340" s="402"/>
      <c r="AX340" s="402"/>
      <c r="AY340" s="402"/>
      <c r="AZ340" s="402"/>
      <c r="BA340" s="402"/>
      <c r="BB340" s="402"/>
      <c r="BC340" s="402"/>
      <c r="BD340" s="402"/>
      <c r="BE340" s="402"/>
      <c r="BF340" s="402"/>
      <c r="BG340" s="402"/>
      <c r="BH340" s="402"/>
      <c r="BI340" s="402"/>
      <c r="BJ340" s="402"/>
      <c r="BK340" s="402"/>
      <c r="BL340" s="402"/>
      <c r="BM340" s="402"/>
      <c r="BN340" s="402"/>
      <c r="BO340" s="402"/>
      <c r="BP340" s="402"/>
      <c r="BQ340" s="402"/>
      <c r="BR340" s="402"/>
      <c r="BS340" s="402"/>
      <c r="BT340" s="402"/>
      <c r="BU340" s="402"/>
      <c r="BV340" s="402"/>
      <c r="BW340" s="402"/>
      <c r="BX340" s="402"/>
      <c r="BY340" s="402"/>
      <c r="BZ340" s="402"/>
      <c r="CA340" s="402"/>
      <c r="CB340" s="402"/>
      <c r="CC340" s="402"/>
      <c r="CD340" s="402"/>
      <c r="CE340" s="402"/>
      <c r="CF340" s="402"/>
      <c r="CG340" s="402"/>
      <c r="CH340" s="402"/>
      <c r="CI340" s="402"/>
      <c r="CJ340" s="402"/>
      <c r="CK340" s="402"/>
      <c r="CL340" s="402"/>
      <c r="CM340" s="402"/>
      <c r="CN340" s="402"/>
      <c r="CO340" s="402"/>
      <c r="CP340" s="402"/>
      <c r="CQ340" s="402"/>
      <c r="CR340" s="402"/>
      <c r="CS340" s="402"/>
      <c r="CT340" s="402"/>
    </row>
    <row r="341" spans="1:98" ht="16.05" customHeight="1" x14ac:dyDescent="0.3">
      <c r="A341" s="402"/>
      <c r="B341" s="402"/>
      <c r="C341" s="402"/>
      <c r="D341" s="402"/>
      <c r="E341" s="402"/>
      <c r="F341" s="402"/>
      <c r="G341" s="402"/>
      <c r="H341" s="402"/>
      <c r="I341" s="402"/>
      <c r="J341" s="402"/>
      <c r="K341" s="402"/>
      <c r="L341" s="402"/>
      <c r="M341" s="402"/>
      <c r="N341" s="402"/>
      <c r="O341" s="402"/>
      <c r="P341" s="402"/>
      <c r="Q341" s="402"/>
      <c r="R341" s="402"/>
      <c r="S341" s="402"/>
      <c r="T341" s="402"/>
      <c r="U341" s="402"/>
      <c r="V341" s="402"/>
      <c r="W341" s="402"/>
      <c r="X341" s="402"/>
      <c r="Y341" s="402"/>
      <c r="Z341" s="402"/>
      <c r="AA341" s="402"/>
      <c r="AB341" s="402"/>
      <c r="AC341" s="402"/>
      <c r="AD341" s="402"/>
      <c r="AE341" s="402"/>
      <c r="AF341" s="402"/>
      <c r="AG341" s="402"/>
      <c r="AH341" s="402"/>
      <c r="AI341" s="402"/>
      <c r="AJ341" s="402"/>
      <c r="AK341" s="402"/>
      <c r="AL341" s="402"/>
      <c r="AM341" s="402"/>
      <c r="AN341" s="402"/>
      <c r="AO341" s="402"/>
      <c r="AP341" s="402"/>
      <c r="AQ341" s="402"/>
      <c r="AR341" s="402"/>
      <c r="AS341" s="402"/>
      <c r="AT341" s="402"/>
      <c r="AU341" s="402"/>
      <c r="AV341" s="402"/>
      <c r="AW341" s="402"/>
      <c r="AX341" s="402"/>
      <c r="AY341" s="402"/>
      <c r="AZ341" s="402"/>
      <c r="BA341" s="402"/>
      <c r="BB341" s="402"/>
      <c r="BC341" s="402"/>
      <c r="BD341" s="402"/>
      <c r="BE341" s="402"/>
      <c r="BF341" s="402"/>
      <c r="BG341" s="402"/>
      <c r="BH341" s="402"/>
      <c r="BI341" s="402"/>
      <c r="BJ341" s="402"/>
      <c r="BK341" s="402"/>
      <c r="BL341" s="402"/>
      <c r="BM341" s="402"/>
      <c r="BN341" s="402"/>
      <c r="BO341" s="402"/>
      <c r="BP341" s="402"/>
      <c r="BQ341" s="402"/>
      <c r="BR341" s="402"/>
      <c r="BS341" s="402"/>
      <c r="BT341" s="402"/>
      <c r="BU341" s="402"/>
      <c r="BV341" s="402"/>
      <c r="BW341" s="402"/>
      <c r="BX341" s="402"/>
      <c r="BY341" s="402"/>
      <c r="BZ341" s="402"/>
      <c r="CA341" s="402"/>
      <c r="CB341" s="402"/>
      <c r="CC341" s="402"/>
      <c r="CD341" s="402"/>
      <c r="CE341" s="402"/>
      <c r="CF341" s="402"/>
      <c r="CG341" s="402"/>
      <c r="CH341" s="402"/>
      <c r="CI341" s="402"/>
      <c r="CJ341" s="402"/>
      <c r="CK341" s="402"/>
      <c r="CL341" s="402"/>
      <c r="CM341" s="402"/>
      <c r="CN341" s="402"/>
      <c r="CO341" s="402"/>
      <c r="CP341" s="402"/>
      <c r="CQ341" s="402"/>
      <c r="CR341" s="402"/>
      <c r="CS341" s="402"/>
      <c r="CT341" s="402"/>
    </row>
    <row r="342" spans="1:98" ht="16.05" customHeight="1" x14ac:dyDescent="0.3">
      <c r="A342" s="402"/>
      <c r="B342" s="402"/>
      <c r="C342" s="402"/>
      <c r="D342" s="402"/>
      <c r="E342" s="402"/>
      <c r="F342" s="402"/>
      <c r="G342" s="402"/>
      <c r="H342" s="402"/>
      <c r="I342" s="402"/>
      <c r="J342" s="402"/>
      <c r="K342" s="402"/>
      <c r="L342" s="402"/>
      <c r="M342" s="402"/>
      <c r="N342" s="402"/>
      <c r="O342" s="402"/>
      <c r="P342" s="402"/>
      <c r="Q342" s="402"/>
      <c r="R342" s="402"/>
      <c r="S342" s="402"/>
      <c r="T342" s="402"/>
      <c r="U342" s="402"/>
      <c r="V342" s="402"/>
      <c r="W342" s="402"/>
      <c r="X342" s="402"/>
      <c r="Y342" s="402"/>
      <c r="Z342" s="402"/>
      <c r="AA342" s="402"/>
      <c r="AB342" s="402"/>
      <c r="AC342" s="402"/>
      <c r="AD342" s="402"/>
      <c r="AE342" s="402"/>
      <c r="AF342" s="402"/>
      <c r="AG342" s="402"/>
      <c r="AH342" s="402"/>
      <c r="AI342" s="402"/>
      <c r="AJ342" s="402"/>
      <c r="AK342" s="402"/>
      <c r="AL342" s="402"/>
      <c r="AM342" s="402"/>
      <c r="AN342" s="402"/>
      <c r="AO342" s="402"/>
      <c r="AP342" s="402"/>
      <c r="AQ342" s="402"/>
      <c r="AR342" s="402"/>
      <c r="AS342" s="402"/>
      <c r="AT342" s="402"/>
      <c r="AU342" s="402"/>
      <c r="AV342" s="402"/>
      <c r="AW342" s="402"/>
      <c r="AX342" s="402"/>
      <c r="AY342" s="402"/>
      <c r="AZ342" s="402"/>
      <c r="BA342" s="402"/>
      <c r="BB342" s="402"/>
      <c r="BC342" s="402"/>
      <c r="BD342" s="402"/>
      <c r="BE342" s="402"/>
      <c r="BF342" s="402"/>
      <c r="BG342" s="402"/>
      <c r="BH342" s="402"/>
      <c r="BI342" s="402"/>
      <c r="BJ342" s="402"/>
      <c r="BK342" s="402"/>
      <c r="BL342" s="402"/>
      <c r="BM342" s="402"/>
      <c r="BN342" s="402"/>
      <c r="BO342" s="402"/>
      <c r="BP342" s="402"/>
      <c r="BQ342" s="402"/>
      <c r="BR342" s="402"/>
      <c r="BS342" s="402"/>
      <c r="BT342" s="402"/>
      <c r="BU342" s="402"/>
      <c r="BV342" s="402"/>
      <c r="BW342" s="402"/>
      <c r="BX342" s="402"/>
      <c r="BY342" s="402"/>
      <c r="BZ342" s="402"/>
      <c r="CA342" s="402"/>
      <c r="CB342" s="402"/>
      <c r="CC342" s="402"/>
      <c r="CD342" s="402"/>
      <c r="CE342" s="402"/>
      <c r="CF342" s="402"/>
      <c r="CG342" s="402"/>
      <c r="CH342" s="402"/>
      <c r="CI342" s="402"/>
      <c r="CJ342" s="402"/>
      <c r="CK342" s="402"/>
      <c r="CL342" s="402"/>
      <c r="CM342" s="402"/>
      <c r="CN342" s="402"/>
      <c r="CO342" s="402"/>
      <c r="CP342" s="402"/>
      <c r="CQ342" s="402"/>
      <c r="CR342" s="402"/>
      <c r="CS342" s="402"/>
      <c r="CT342" s="402"/>
    </row>
    <row r="343" spans="1:98" ht="16.05" customHeight="1" x14ac:dyDescent="0.3">
      <c r="A343" s="402"/>
      <c r="B343" s="402"/>
      <c r="C343" s="402"/>
      <c r="D343" s="402"/>
      <c r="E343" s="402"/>
      <c r="F343" s="402"/>
      <c r="G343" s="402"/>
      <c r="H343" s="402"/>
      <c r="I343" s="402"/>
      <c r="J343" s="402"/>
      <c r="K343" s="402"/>
      <c r="L343" s="402"/>
      <c r="M343" s="402"/>
      <c r="N343" s="402"/>
      <c r="O343" s="402"/>
      <c r="P343" s="402"/>
      <c r="Q343" s="402"/>
      <c r="R343" s="402"/>
      <c r="S343" s="402"/>
      <c r="T343" s="402"/>
      <c r="U343" s="402"/>
      <c r="V343" s="402"/>
      <c r="W343" s="402"/>
      <c r="X343" s="402"/>
      <c r="Y343" s="402"/>
      <c r="Z343" s="402"/>
      <c r="AA343" s="402"/>
      <c r="AB343" s="402"/>
      <c r="AC343" s="402"/>
      <c r="AD343" s="402"/>
      <c r="AE343" s="402"/>
      <c r="AF343" s="402"/>
      <c r="AG343" s="402"/>
      <c r="AH343" s="402"/>
      <c r="AI343" s="402"/>
      <c r="AJ343" s="402"/>
      <c r="AK343" s="402"/>
      <c r="AL343" s="402"/>
      <c r="AM343" s="402"/>
      <c r="AN343" s="402"/>
      <c r="AO343" s="402"/>
      <c r="AP343" s="402"/>
      <c r="AQ343" s="402"/>
      <c r="AR343" s="402"/>
      <c r="AS343" s="402"/>
      <c r="AT343" s="402"/>
      <c r="AU343" s="402"/>
      <c r="AV343" s="402"/>
      <c r="AW343" s="402"/>
      <c r="AX343" s="402"/>
      <c r="AY343" s="402"/>
      <c r="AZ343" s="402"/>
      <c r="BA343" s="402"/>
      <c r="BB343" s="402"/>
      <c r="BC343" s="402"/>
      <c r="BD343" s="402"/>
      <c r="BE343" s="402"/>
      <c r="BF343" s="402"/>
      <c r="BG343" s="402"/>
      <c r="BH343" s="402"/>
      <c r="BI343" s="402"/>
      <c r="BJ343" s="402"/>
      <c r="BK343" s="402"/>
      <c r="BL343" s="402"/>
      <c r="BM343" s="402"/>
      <c r="BN343" s="402"/>
      <c r="BO343" s="402"/>
      <c r="BP343" s="402"/>
      <c r="BQ343" s="402"/>
      <c r="BR343" s="402"/>
      <c r="BS343" s="402"/>
      <c r="BT343" s="402"/>
      <c r="BU343" s="402"/>
      <c r="BV343" s="402"/>
      <c r="BW343" s="402"/>
      <c r="BX343" s="402"/>
      <c r="BY343" s="402"/>
      <c r="BZ343" s="402"/>
      <c r="CA343" s="402"/>
      <c r="CB343" s="402"/>
      <c r="CC343" s="402"/>
      <c r="CD343" s="402"/>
      <c r="CE343" s="402"/>
      <c r="CF343" s="402"/>
      <c r="CG343" s="402"/>
      <c r="CH343" s="402"/>
      <c r="CI343" s="402"/>
      <c r="CJ343" s="402"/>
      <c r="CK343" s="402"/>
      <c r="CL343" s="402"/>
      <c r="CM343" s="402"/>
      <c r="CN343" s="402"/>
      <c r="CO343" s="402"/>
      <c r="CP343" s="402"/>
      <c r="CQ343" s="402"/>
      <c r="CR343" s="402"/>
      <c r="CS343" s="402"/>
      <c r="CT343" s="402"/>
    </row>
    <row r="344" spans="1:98" ht="16.05" customHeight="1" x14ac:dyDescent="0.3">
      <c r="A344" s="402"/>
      <c r="B344" s="402"/>
      <c r="C344" s="402"/>
      <c r="D344" s="402"/>
      <c r="E344" s="402"/>
      <c r="F344" s="402"/>
      <c r="G344" s="402"/>
      <c r="H344" s="402"/>
      <c r="I344" s="402"/>
      <c r="J344" s="402"/>
      <c r="K344" s="402"/>
      <c r="L344" s="402"/>
      <c r="M344" s="402"/>
      <c r="N344" s="402"/>
      <c r="O344" s="402"/>
      <c r="P344" s="402"/>
      <c r="Q344" s="402"/>
      <c r="R344" s="402"/>
      <c r="S344" s="402"/>
      <c r="T344" s="402"/>
      <c r="U344" s="402"/>
      <c r="V344" s="402"/>
      <c r="W344" s="402"/>
      <c r="X344" s="402"/>
      <c r="Y344" s="402"/>
      <c r="Z344" s="402"/>
      <c r="AA344" s="402"/>
      <c r="AB344" s="402"/>
      <c r="AC344" s="402"/>
      <c r="AD344" s="402"/>
      <c r="AE344" s="402"/>
      <c r="AF344" s="402"/>
      <c r="AG344" s="402"/>
      <c r="AH344" s="402"/>
      <c r="AI344" s="402"/>
      <c r="AJ344" s="402"/>
      <c r="AK344" s="402"/>
      <c r="AL344" s="402"/>
      <c r="AM344" s="402"/>
      <c r="AN344" s="402"/>
      <c r="AO344" s="402"/>
      <c r="AP344" s="402"/>
      <c r="AQ344" s="402"/>
      <c r="AR344" s="402"/>
      <c r="AS344" s="402"/>
      <c r="AT344" s="402"/>
      <c r="AU344" s="402"/>
      <c r="AV344" s="402"/>
      <c r="AW344" s="402"/>
      <c r="AX344" s="402"/>
      <c r="AY344" s="402"/>
      <c r="AZ344" s="402"/>
      <c r="BA344" s="402"/>
      <c r="BB344" s="402"/>
      <c r="BC344" s="402"/>
      <c r="BD344" s="402"/>
      <c r="BE344" s="402"/>
      <c r="BF344" s="402"/>
      <c r="BG344" s="402"/>
      <c r="BH344" s="402"/>
      <c r="BI344" s="402"/>
      <c r="BJ344" s="402"/>
      <c r="BK344" s="402"/>
      <c r="BL344" s="402"/>
      <c r="BM344" s="402"/>
      <c r="BN344" s="402"/>
      <c r="BO344" s="402"/>
      <c r="BP344" s="402"/>
      <c r="BQ344" s="402"/>
      <c r="BR344" s="402"/>
      <c r="BS344" s="402"/>
      <c r="BT344" s="402"/>
      <c r="BU344" s="402"/>
      <c r="BV344" s="402"/>
      <c r="BW344" s="402"/>
      <c r="BX344" s="402"/>
      <c r="BY344" s="402"/>
      <c r="BZ344" s="402"/>
      <c r="CA344" s="402"/>
      <c r="CB344" s="402"/>
      <c r="CC344" s="402"/>
      <c r="CD344" s="402"/>
      <c r="CE344" s="402"/>
      <c r="CF344" s="402"/>
      <c r="CG344" s="402"/>
      <c r="CH344" s="402"/>
      <c r="CI344" s="402"/>
      <c r="CJ344" s="402"/>
      <c r="CK344" s="402"/>
      <c r="CL344" s="402"/>
      <c r="CM344" s="402"/>
      <c r="CN344" s="402"/>
      <c r="CO344" s="402"/>
      <c r="CP344" s="402"/>
      <c r="CQ344" s="402"/>
      <c r="CR344" s="402"/>
      <c r="CS344" s="402"/>
      <c r="CT344" s="402"/>
    </row>
    <row r="345" spans="1:98" ht="16.05" customHeight="1" x14ac:dyDescent="0.3">
      <c r="A345" s="402"/>
      <c r="B345" s="402"/>
      <c r="C345" s="402"/>
      <c r="D345" s="402"/>
      <c r="E345" s="402"/>
      <c r="F345" s="402"/>
      <c r="G345" s="402"/>
      <c r="H345" s="402"/>
      <c r="I345" s="402"/>
      <c r="J345" s="402"/>
      <c r="K345" s="402"/>
      <c r="L345" s="402"/>
      <c r="M345" s="402"/>
      <c r="N345" s="402"/>
      <c r="O345" s="402"/>
      <c r="P345" s="402"/>
      <c r="Q345" s="402"/>
      <c r="R345" s="402"/>
      <c r="S345" s="402"/>
      <c r="T345" s="402"/>
      <c r="U345" s="402"/>
      <c r="V345" s="402"/>
      <c r="W345" s="402"/>
      <c r="X345" s="402"/>
      <c r="Y345" s="402"/>
      <c r="Z345" s="402"/>
      <c r="AA345" s="402"/>
      <c r="AB345" s="402"/>
      <c r="AC345" s="402"/>
      <c r="AD345" s="402"/>
      <c r="AE345" s="402"/>
      <c r="AF345" s="402"/>
      <c r="AG345" s="402"/>
      <c r="AH345" s="402"/>
      <c r="AI345" s="402"/>
      <c r="AJ345" s="402"/>
      <c r="AK345" s="402"/>
      <c r="AL345" s="402"/>
      <c r="AM345" s="402"/>
      <c r="AN345" s="402"/>
      <c r="AO345" s="402"/>
      <c r="AP345" s="402"/>
      <c r="AQ345" s="402"/>
      <c r="AR345" s="402"/>
      <c r="AS345" s="402"/>
      <c r="AT345" s="402"/>
      <c r="AU345" s="402"/>
      <c r="AV345" s="402"/>
      <c r="AW345" s="402"/>
      <c r="AX345" s="402"/>
      <c r="AY345" s="402"/>
      <c r="AZ345" s="402"/>
      <c r="BA345" s="402"/>
      <c r="BB345" s="402"/>
      <c r="BC345" s="402"/>
      <c r="BD345" s="402"/>
      <c r="BE345" s="402"/>
      <c r="BF345" s="402"/>
      <c r="BG345" s="402"/>
      <c r="BH345" s="402"/>
      <c r="BI345" s="402"/>
      <c r="BJ345" s="402"/>
      <c r="BK345" s="402"/>
      <c r="BL345" s="402"/>
      <c r="BM345" s="402"/>
      <c r="BN345" s="402"/>
      <c r="BO345" s="402"/>
      <c r="BP345" s="402"/>
      <c r="BQ345" s="402"/>
      <c r="BR345" s="402"/>
      <c r="BS345" s="402"/>
      <c r="BT345" s="402"/>
      <c r="BU345" s="402"/>
      <c r="BV345" s="402"/>
      <c r="BW345" s="402"/>
      <c r="BX345" s="402"/>
      <c r="BY345" s="402"/>
      <c r="BZ345" s="402"/>
      <c r="CA345" s="402"/>
      <c r="CB345" s="402"/>
      <c r="CC345" s="402"/>
      <c r="CD345" s="402"/>
      <c r="CE345" s="402"/>
      <c r="CF345" s="402"/>
      <c r="CG345" s="402"/>
      <c r="CH345" s="402"/>
      <c r="CI345" s="402"/>
      <c r="CJ345" s="402"/>
      <c r="CK345" s="402"/>
      <c r="CL345" s="402"/>
      <c r="CM345" s="402"/>
      <c r="CN345" s="402"/>
      <c r="CO345" s="402"/>
      <c r="CP345" s="402"/>
      <c r="CQ345" s="402"/>
      <c r="CR345" s="402"/>
      <c r="CS345" s="402"/>
      <c r="CT345" s="402"/>
    </row>
    <row r="346" spans="1:98" ht="16.05" customHeight="1" x14ac:dyDescent="0.3">
      <c r="A346" s="402"/>
      <c r="B346" s="402"/>
      <c r="C346" s="402"/>
      <c r="D346" s="402"/>
      <c r="E346" s="402"/>
      <c r="F346" s="402"/>
      <c r="G346" s="402"/>
      <c r="H346" s="402"/>
      <c r="I346" s="402"/>
      <c r="J346" s="402"/>
      <c r="K346" s="402"/>
      <c r="L346" s="402"/>
      <c r="M346" s="402"/>
      <c r="N346" s="402"/>
      <c r="O346" s="402"/>
      <c r="P346" s="402"/>
      <c r="Q346" s="402"/>
      <c r="R346" s="402"/>
      <c r="S346" s="402"/>
      <c r="T346" s="402"/>
      <c r="U346" s="402"/>
      <c r="V346" s="402"/>
      <c r="W346" s="402"/>
      <c r="X346" s="402"/>
      <c r="Y346" s="402"/>
      <c r="Z346" s="402"/>
      <c r="AA346" s="402"/>
      <c r="AB346" s="402"/>
      <c r="AC346" s="402"/>
      <c r="AD346" s="402"/>
      <c r="AE346" s="402"/>
      <c r="AF346" s="402"/>
      <c r="AG346" s="402"/>
      <c r="AH346" s="402"/>
      <c r="AI346" s="402"/>
      <c r="AJ346" s="402"/>
      <c r="AK346" s="402"/>
      <c r="AL346" s="402"/>
      <c r="AM346" s="402"/>
      <c r="AN346" s="402"/>
      <c r="AO346" s="402"/>
      <c r="AP346" s="402"/>
      <c r="AQ346" s="402"/>
      <c r="AR346" s="402"/>
      <c r="AS346" s="402"/>
      <c r="AT346" s="402"/>
      <c r="AU346" s="402"/>
      <c r="AV346" s="402"/>
      <c r="AW346" s="402"/>
      <c r="AX346" s="402"/>
      <c r="AY346" s="402"/>
      <c r="AZ346" s="402"/>
      <c r="BA346" s="402"/>
      <c r="BB346" s="402"/>
      <c r="BC346" s="402"/>
      <c r="BD346" s="402"/>
      <c r="BE346" s="402"/>
      <c r="BF346" s="402"/>
      <c r="BG346" s="402"/>
      <c r="BH346" s="402"/>
      <c r="BI346" s="402"/>
      <c r="BJ346" s="402"/>
      <c r="BK346" s="402"/>
      <c r="BL346" s="402"/>
      <c r="BM346" s="402"/>
      <c r="BN346" s="402"/>
      <c r="BO346" s="402"/>
      <c r="BP346" s="402"/>
      <c r="BQ346" s="402"/>
      <c r="BR346" s="402"/>
      <c r="BS346" s="402"/>
      <c r="BT346" s="402"/>
      <c r="BU346" s="402"/>
      <c r="BV346" s="402"/>
      <c r="BW346" s="402"/>
      <c r="BX346" s="402"/>
      <c r="BY346" s="402"/>
      <c r="BZ346" s="402"/>
      <c r="CA346" s="402"/>
      <c r="CB346" s="402"/>
      <c r="CC346" s="402"/>
      <c r="CD346" s="402"/>
      <c r="CE346" s="402"/>
      <c r="CF346" s="402"/>
      <c r="CG346" s="402"/>
      <c r="CH346" s="402"/>
      <c r="CI346" s="402"/>
      <c r="CJ346" s="402"/>
      <c r="CK346" s="402"/>
      <c r="CL346" s="402"/>
      <c r="CM346" s="402"/>
      <c r="CN346" s="402"/>
      <c r="CO346" s="402"/>
      <c r="CP346" s="402"/>
      <c r="CQ346" s="402"/>
      <c r="CR346" s="402"/>
      <c r="CS346" s="402"/>
      <c r="CT346" s="402"/>
    </row>
    <row r="347" spans="1:98" ht="16.05" customHeight="1" x14ac:dyDescent="0.3">
      <c r="A347" s="402"/>
      <c r="B347" s="402"/>
      <c r="C347" s="402"/>
      <c r="D347" s="402"/>
      <c r="E347" s="402"/>
      <c r="F347" s="402"/>
      <c r="G347" s="402"/>
      <c r="H347" s="402"/>
      <c r="I347" s="402"/>
      <c r="J347" s="402"/>
      <c r="K347" s="402"/>
      <c r="L347" s="402"/>
      <c r="M347" s="402"/>
      <c r="N347" s="402"/>
      <c r="O347" s="402"/>
      <c r="P347" s="402"/>
      <c r="Q347" s="402"/>
      <c r="R347" s="402"/>
      <c r="S347" s="402"/>
      <c r="T347" s="402"/>
      <c r="U347" s="402"/>
      <c r="V347" s="402"/>
      <c r="W347" s="402"/>
      <c r="X347" s="402"/>
      <c r="Y347" s="402"/>
      <c r="Z347" s="402"/>
      <c r="AA347" s="402"/>
      <c r="AB347" s="402"/>
      <c r="AC347" s="402"/>
      <c r="AD347" s="402"/>
      <c r="AE347" s="402"/>
      <c r="AF347" s="402"/>
      <c r="AG347" s="402"/>
      <c r="AH347" s="402"/>
      <c r="AI347" s="402"/>
      <c r="AJ347" s="402"/>
      <c r="AK347" s="402"/>
      <c r="AL347" s="402"/>
      <c r="AM347" s="402"/>
      <c r="AN347" s="402"/>
      <c r="AO347" s="402"/>
      <c r="AP347" s="402"/>
      <c r="AQ347" s="402"/>
      <c r="AR347" s="402"/>
      <c r="AS347" s="402"/>
      <c r="AT347" s="402"/>
      <c r="AU347" s="402"/>
      <c r="AV347" s="402"/>
      <c r="AW347" s="402"/>
      <c r="AX347" s="402"/>
      <c r="AY347" s="402"/>
      <c r="AZ347" s="402"/>
      <c r="BA347" s="402"/>
      <c r="BB347" s="402"/>
      <c r="BC347" s="402"/>
      <c r="BD347" s="402"/>
      <c r="BE347" s="402"/>
      <c r="BF347" s="402"/>
      <c r="BG347" s="402"/>
      <c r="BH347" s="402"/>
      <c r="BI347" s="402"/>
      <c r="BJ347" s="402"/>
      <c r="BK347" s="402"/>
      <c r="BL347" s="402"/>
      <c r="BM347" s="402"/>
      <c r="BN347" s="402"/>
      <c r="BO347" s="402"/>
      <c r="BP347" s="402"/>
      <c r="BQ347" s="402"/>
      <c r="BR347" s="402"/>
      <c r="BS347" s="402"/>
      <c r="BT347" s="402"/>
      <c r="BU347" s="402"/>
      <c r="BV347" s="402"/>
      <c r="BW347" s="402"/>
      <c r="BX347" s="402"/>
      <c r="BY347" s="402"/>
      <c r="BZ347" s="402"/>
      <c r="CA347" s="402"/>
      <c r="CB347" s="402"/>
      <c r="CC347" s="402"/>
      <c r="CD347" s="402"/>
      <c r="CE347" s="402"/>
      <c r="CF347" s="402"/>
      <c r="CG347" s="402"/>
      <c r="CH347" s="402"/>
      <c r="CI347" s="402"/>
      <c r="CJ347" s="402"/>
      <c r="CK347" s="402"/>
      <c r="CL347" s="402"/>
      <c r="CM347" s="402"/>
      <c r="CN347" s="402"/>
      <c r="CO347" s="402"/>
      <c r="CP347" s="402"/>
      <c r="CQ347" s="402"/>
      <c r="CR347" s="402"/>
      <c r="CS347" s="402"/>
      <c r="CT347" s="402"/>
    </row>
    <row r="348" spans="1:98" ht="16.05" customHeight="1" x14ac:dyDescent="0.3">
      <c r="A348" s="402"/>
      <c r="B348" s="402"/>
      <c r="C348" s="402"/>
      <c r="D348" s="402"/>
      <c r="E348" s="402"/>
      <c r="F348" s="402"/>
      <c r="G348" s="402"/>
      <c r="H348" s="402"/>
      <c r="I348" s="402"/>
      <c r="J348" s="402"/>
      <c r="K348" s="402"/>
      <c r="L348" s="402"/>
      <c r="M348" s="402"/>
      <c r="N348" s="402"/>
      <c r="O348" s="402"/>
      <c r="P348" s="402"/>
      <c r="Q348" s="402"/>
      <c r="R348" s="402"/>
      <c r="S348" s="402"/>
      <c r="T348" s="402"/>
      <c r="U348" s="402"/>
      <c r="V348" s="402"/>
      <c r="W348" s="402"/>
      <c r="X348" s="402"/>
      <c r="Y348" s="402"/>
      <c r="Z348" s="402"/>
      <c r="AA348" s="402"/>
      <c r="AB348" s="402"/>
      <c r="AC348" s="402"/>
      <c r="AD348" s="402"/>
      <c r="AE348" s="402"/>
      <c r="AF348" s="402"/>
      <c r="AG348" s="402"/>
      <c r="AH348" s="402"/>
      <c r="AI348" s="402"/>
      <c r="AJ348" s="402"/>
      <c r="AK348" s="402"/>
      <c r="AL348" s="402"/>
      <c r="AM348" s="402"/>
      <c r="AN348" s="402"/>
      <c r="AO348" s="402"/>
      <c r="AP348" s="402"/>
      <c r="AQ348" s="402"/>
      <c r="AR348" s="402"/>
      <c r="AS348" s="402"/>
      <c r="AT348" s="402"/>
      <c r="AU348" s="402"/>
      <c r="AV348" s="402"/>
      <c r="AW348" s="402"/>
      <c r="AX348" s="402"/>
      <c r="AY348" s="402"/>
      <c r="AZ348" s="402"/>
      <c r="BA348" s="402"/>
      <c r="BB348" s="402"/>
      <c r="BC348" s="402"/>
      <c r="BD348" s="402"/>
      <c r="BE348" s="402"/>
      <c r="BF348" s="402"/>
      <c r="BG348" s="402"/>
      <c r="BH348" s="402"/>
      <c r="BI348" s="402"/>
      <c r="BJ348" s="402"/>
      <c r="BK348" s="402"/>
      <c r="BL348" s="402"/>
      <c r="BM348" s="402"/>
      <c r="BN348" s="402"/>
      <c r="BO348" s="402"/>
      <c r="BP348" s="402"/>
      <c r="BQ348" s="402"/>
      <c r="BR348" s="402"/>
      <c r="BS348" s="402"/>
      <c r="BT348" s="402"/>
      <c r="BU348" s="402"/>
      <c r="BV348" s="402"/>
      <c r="BW348" s="402"/>
      <c r="BX348" s="402"/>
      <c r="BY348" s="402"/>
      <c r="BZ348" s="402"/>
      <c r="CA348" s="402"/>
      <c r="CB348" s="402"/>
      <c r="CC348" s="402"/>
      <c r="CD348" s="402"/>
      <c r="CE348" s="402"/>
      <c r="CF348" s="402"/>
      <c r="CG348" s="402"/>
      <c r="CH348" s="402"/>
      <c r="CI348" s="402"/>
      <c r="CJ348" s="402"/>
      <c r="CK348" s="402"/>
      <c r="CL348" s="402"/>
      <c r="CM348" s="402"/>
      <c r="CN348" s="402"/>
      <c r="CO348" s="402"/>
      <c r="CP348" s="402"/>
      <c r="CQ348" s="402"/>
      <c r="CR348" s="402"/>
      <c r="CS348" s="402"/>
      <c r="CT348" s="402"/>
    </row>
    <row r="349" spans="1:98" ht="16.05" customHeight="1" x14ac:dyDescent="0.3">
      <c r="A349" s="402"/>
      <c r="B349" s="402"/>
      <c r="C349" s="402"/>
      <c r="D349" s="402"/>
      <c r="E349" s="402"/>
      <c r="F349" s="402"/>
      <c r="G349" s="402"/>
      <c r="H349" s="402"/>
      <c r="I349" s="402"/>
      <c r="J349" s="402"/>
      <c r="K349" s="402"/>
      <c r="L349" s="402"/>
      <c r="M349" s="402"/>
      <c r="N349" s="402"/>
      <c r="O349" s="402"/>
      <c r="P349" s="402"/>
      <c r="Q349" s="402"/>
      <c r="R349" s="402"/>
      <c r="S349" s="402"/>
      <c r="T349" s="402"/>
      <c r="U349" s="402"/>
      <c r="V349" s="402"/>
      <c r="W349" s="402"/>
      <c r="X349" s="402"/>
      <c r="Y349" s="402"/>
      <c r="Z349" s="402"/>
      <c r="AA349" s="402"/>
      <c r="AB349" s="402"/>
      <c r="AC349" s="402"/>
      <c r="AD349" s="402"/>
      <c r="AE349" s="402"/>
      <c r="AF349" s="402"/>
      <c r="AG349" s="402"/>
      <c r="AH349" s="402"/>
      <c r="AI349" s="402"/>
      <c r="AJ349" s="402"/>
      <c r="AK349" s="402"/>
      <c r="AL349" s="402"/>
      <c r="AM349" s="402"/>
      <c r="AN349" s="402"/>
      <c r="AO349" s="402"/>
      <c r="AP349" s="402"/>
      <c r="AQ349" s="402"/>
      <c r="AR349" s="402"/>
      <c r="AS349" s="402"/>
      <c r="AT349" s="402"/>
      <c r="AU349" s="402"/>
      <c r="AV349" s="402"/>
      <c r="AW349" s="402"/>
      <c r="AX349" s="402"/>
      <c r="AY349" s="402"/>
      <c r="AZ349" s="402"/>
      <c r="BA349" s="402"/>
      <c r="BB349" s="402"/>
      <c r="BC349" s="402"/>
      <c r="BD349" s="402"/>
      <c r="BE349" s="402"/>
      <c r="BF349" s="402"/>
      <c r="BG349" s="402"/>
      <c r="BH349" s="402"/>
      <c r="BI349" s="402"/>
      <c r="BJ349" s="402"/>
      <c r="BK349" s="402"/>
      <c r="BL349" s="402"/>
      <c r="BM349" s="402"/>
      <c r="BN349" s="402"/>
      <c r="BO349" s="402"/>
      <c r="BP349" s="402"/>
      <c r="BQ349" s="402"/>
      <c r="BR349" s="402"/>
      <c r="BS349" s="402"/>
      <c r="BT349" s="402"/>
      <c r="BU349" s="402"/>
      <c r="BV349" s="402"/>
      <c r="BW349" s="402"/>
      <c r="BX349" s="402"/>
      <c r="BY349" s="402"/>
      <c r="BZ349" s="402"/>
      <c r="CA349" s="402"/>
      <c r="CB349" s="402"/>
      <c r="CC349" s="402"/>
      <c r="CD349" s="402"/>
      <c r="CE349" s="402"/>
      <c r="CF349" s="402"/>
      <c r="CG349" s="402"/>
      <c r="CH349" s="402"/>
      <c r="CI349" s="402"/>
      <c r="CJ349" s="402"/>
      <c r="CK349" s="402"/>
      <c r="CL349" s="402"/>
      <c r="CM349" s="402"/>
      <c r="CN349" s="402"/>
      <c r="CO349" s="402"/>
      <c r="CP349" s="402"/>
      <c r="CQ349" s="402"/>
      <c r="CR349" s="402"/>
      <c r="CS349" s="402"/>
      <c r="CT349" s="402"/>
    </row>
    <row r="350" spans="1:98" ht="16.05" customHeight="1" x14ac:dyDescent="0.3">
      <c r="A350" s="402"/>
      <c r="B350" s="402"/>
      <c r="C350" s="402"/>
      <c r="D350" s="402"/>
      <c r="E350" s="402"/>
      <c r="F350" s="402"/>
      <c r="G350" s="402"/>
      <c r="H350" s="402"/>
      <c r="I350" s="402"/>
      <c r="J350" s="402"/>
      <c r="K350" s="402"/>
      <c r="L350" s="402"/>
      <c r="M350" s="402"/>
      <c r="N350" s="402"/>
      <c r="O350" s="402"/>
      <c r="P350" s="402"/>
      <c r="Q350" s="402"/>
      <c r="R350" s="402"/>
      <c r="S350" s="402"/>
      <c r="T350" s="402"/>
      <c r="U350" s="402"/>
      <c r="V350" s="402"/>
      <c r="W350" s="402"/>
      <c r="X350" s="402"/>
      <c r="Y350" s="402"/>
      <c r="Z350" s="402"/>
      <c r="AA350" s="402"/>
      <c r="AB350" s="402"/>
      <c r="AC350" s="402"/>
      <c r="AD350" s="402"/>
      <c r="AE350" s="402"/>
      <c r="AF350" s="402"/>
      <c r="AG350" s="402"/>
      <c r="AH350" s="402"/>
      <c r="AI350" s="402"/>
      <c r="AJ350" s="402"/>
      <c r="AK350" s="402"/>
      <c r="AL350" s="402"/>
      <c r="AM350" s="402"/>
      <c r="AN350" s="402"/>
      <c r="AO350" s="402"/>
      <c r="AP350" s="402"/>
      <c r="AQ350" s="402"/>
      <c r="AR350" s="402"/>
      <c r="AS350" s="402"/>
      <c r="AT350" s="402"/>
      <c r="AU350" s="402"/>
      <c r="AV350" s="402"/>
      <c r="AW350" s="402"/>
      <c r="AX350" s="402"/>
      <c r="AY350" s="402"/>
      <c r="AZ350" s="402"/>
      <c r="BA350" s="402"/>
      <c r="BB350" s="402"/>
      <c r="BC350" s="402"/>
      <c r="BD350" s="402"/>
      <c r="BE350" s="402"/>
      <c r="BF350" s="402"/>
      <c r="BG350" s="402"/>
      <c r="BH350" s="402"/>
      <c r="BI350" s="402"/>
      <c r="BJ350" s="402"/>
      <c r="BK350" s="402"/>
      <c r="BL350" s="402"/>
      <c r="BM350" s="402"/>
      <c r="BN350" s="402"/>
      <c r="BO350" s="402"/>
      <c r="BP350" s="402"/>
      <c r="BQ350" s="402"/>
      <c r="BR350" s="402"/>
      <c r="BS350" s="402"/>
      <c r="BT350" s="402"/>
      <c r="BU350" s="402"/>
      <c r="BV350" s="402"/>
      <c r="BW350" s="402"/>
      <c r="BX350" s="402"/>
      <c r="BY350" s="402"/>
      <c r="BZ350" s="402"/>
      <c r="CA350" s="402"/>
      <c r="CB350" s="402"/>
      <c r="CC350" s="402"/>
      <c r="CD350" s="402"/>
      <c r="CE350" s="402"/>
      <c r="CF350" s="402"/>
      <c r="CG350" s="402"/>
      <c r="CH350" s="402"/>
      <c r="CI350" s="402"/>
      <c r="CJ350" s="402"/>
      <c r="CK350" s="402"/>
      <c r="CL350" s="402"/>
      <c r="CM350" s="402"/>
      <c r="CN350" s="402"/>
      <c r="CO350" s="402"/>
      <c r="CP350" s="402"/>
      <c r="CQ350" s="402"/>
      <c r="CR350" s="402"/>
      <c r="CS350" s="402"/>
      <c r="CT350" s="402"/>
    </row>
    <row r="351" spans="1:98" ht="16.05" customHeight="1" x14ac:dyDescent="0.3">
      <c r="A351" s="402"/>
      <c r="B351" s="402"/>
      <c r="C351" s="402"/>
      <c r="D351" s="402"/>
      <c r="E351" s="402"/>
      <c r="F351" s="402"/>
      <c r="G351" s="402"/>
      <c r="H351" s="402"/>
      <c r="I351" s="402"/>
      <c r="J351" s="402"/>
      <c r="K351" s="402"/>
      <c r="L351" s="402"/>
      <c r="M351" s="402"/>
      <c r="N351" s="402"/>
      <c r="O351" s="402"/>
      <c r="P351" s="402"/>
      <c r="Q351" s="402"/>
      <c r="R351" s="402"/>
      <c r="S351" s="402"/>
      <c r="T351" s="402"/>
      <c r="U351" s="402"/>
      <c r="V351" s="402"/>
      <c r="W351" s="402"/>
      <c r="X351" s="402"/>
      <c r="Y351" s="402"/>
      <c r="Z351" s="402"/>
      <c r="AA351" s="402"/>
      <c r="AB351" s="402"/>
      <c r="AC351" s="402"/>
      <c r="AD351" s="402"/>
      <c r="AE351" s="402"/>
      <c r="AF351" s="402"/>
      <c r="AG351" s="402"/>
      <c r="AH351" s="402"/>
      <c r="AI351" s="402"/>
      <c r="AJ351" s="402"/>
      <c r="AK351" s="402"/>
      <c r="AL351" s="402"/>
      <c r="AM351" s="402"/>
      <c r="AN351" s="402"/>
      <c r="AO351" s="402"/>
      <c r="AP351" s="402"/>
      <c r="AQ351" s="402"/>
      <c r="AR351" s="402"/>
      <c r="AS351" s="402"/>
      <c r="AT351" s="402"/>
      <c r="AU351" s="402"/>
      <c r="AV351" s="402"/>
      <c r="AW351" s="402"/>
      <c r="AX351" s="402"/>
      <c r="AY351" s="402"/>
      <c r="AZ351" s="402"/>
      <c r="BA351" s="402"/>
      <c r="BB351" s="402"/>
      <c r="BC351" s="402"/>
      <c r="BD351" s="402"/>
      <c r="BE351" s="402"/>
      <c r="BF351" s="402"/>
      <c r="BG351" s="402"/>
      <c r="BH351" s="402"/>
      <c r="BI351" s="402"/>
      <c r="BJ351" s="402"/>
      <c r="BK351" s="402"/>
      <c r="BL351" s="402"/>
      <c r="BM351" s="402"/>
      <c r="BN351" s="402"/>
      <c r="BO351" s="402"/>
      <c r="BP351" s="402"/>
      <c r="BQ351" s="402"/>
      <c r="BR351" s="402"/>
      <c r="BS351" s="402"/>
      <c r="BT351" s="402"/>
      <c r="BU351" s="402"/>
      <c r="BV351" s="402"/>
      <c r="BW351" s="402"/>
      <c r="BX351" s="402"/>
      <c r="BY351" s="402"/>
      <c r="BZ351" s="402"/>
      <c r="CA351" s="402"/>
      <c r="CB351" s="402"/>
      <c r="CC351" s="402"/>
      <c r="CD351" s="402"/>
      <c r="CE351" s="402"/>
      <c r="CF351" s="402"/>
      <c r="CG351" s="402"/>
      <c r="CH351" s="402"/>
      <c r="CI351" s="402"/>
      <c r="CJ351" s="402"/>
      <c r="CK351" s="402"/>
      <c r="CL351" s="402"/>
      <c r="CM351" s="402"/>
      <c r="CN351" s="402"/>
      <c r="CO351" s="402"/>
      <c r="CP351" s="402"/>
      <c r="CQ351" s="402"/>
      <c r="CR351" s="402"/>
      <c r="CS351" s="402"/>
      <c r="CT351" s="402"/>
    </row>
    <row r="352" spans="1:98" ht="16.05" customHeight="1" x14ac:dyDescent="0.3">
      <c r="A352" s="402"/>
      <c r="B352" s="402"/>
      <c r="C352" s="402"/>
      <c r="D352" s="402"/>
      <c r="E352" s="402"/>
      <c r="F352" s="402"/>
      <c r="G352" s="402"/>
      <c r="H352" s="402"/>
      <c r="I352" s="402"/>
      <c r="J352" s="402"/>
      <c r="K352" s="402"/>
      <c r="L352" s="402"/>
      <c r="M352" s="402"/>
      <c r="N352" s="402"/>
      <c r="O352" s="402"/>
      <c r="P352" s="402"/>
      <c r="Q352" s="402"/>
      <c r="R352" s="402"/>
      <c r="S352" s="402"/>
      <c r="T352" s="402"/>
      <c r="U352" s="402"/>
      <c r="V352" s="402"/>
      <c r="W352" s="402"/>
      <c r="X352" s="402"/>
      <c r="Y352" s="402"/>
      <c r="Z352" s="402"/>
      <c r="AA352" s="402"/>
      <c r="AB352" s="402"/>
      <c r="AC352" s="402"/>
      <c r="AD352" s="402"/>
      <c r="AE352" s="402"/>
      <c r="AF352" s="402"/>
      <c r="AG352" s="402"/>
      <c r="AH352" s="402"/>
      <c r="AI352" s="402"/>
      <c r="AJ352" s="402"/>
      <c r="AK352" s="402"/>
      <c r="AL352" s="402"/>
      <c r="AM352" s="402"/>
      <c r="AN352" s="402"/>
      <c r="AO352" s="402"/>
      <c r="AP352" s="402"/>
      <c r="AQ352" s="402"/>
      <c r="AR352" s="402"/>
      <c r="AS352" s="402"/>
      <c r="AT352" s="402"/>
      <c r="AU352" s="402"/>
      <c r="AV352" s="402"/>
      <c r="AW352" s="402"/>
      <c r="AX352" s="402"/>
      <c r="AY352" s="402"/>
      <c r="AZ352" s="402"/>
      <c r="BA352" s="402"/>
      <c r="BB352" s="402"/>
      <c r="BC352" s="402"/>
      <c r="BD352" s="402"/>
      <c r="BE352" s="402"/>
      <c r="BF352" s="402"/>
      <c r="BG352" s="402"/>
      <c r="BH352" s="402"/>
      <c r="BI352" s="402"/>
      <c r="BJ352" s="402"/>
      <c r="BK352" s="402"/>
      <c r="BL352" s="402"/>
      <c r="BM352" s="402"/>
      <c r="BN352" s="402"/>
      <c r="BO352" s="402"/>
      <c r="BP352" s="402"/>
      <c r="BQ352" s="402"/>
      <c r="BR352" s="402"/>
      <c r="BS352" s="402"/>
      <c r="BT352" s="402"/>
      <c r="BU352" s="402"/>
      <c r="BV352" s="402"/>
      <c r="BW352" s="402"/>
      <c r="BX352" s="402"/>
      <c r="BY352" s="402"/>
      <c r="BZ352" s="402"/>
      <c r="CA352" s="402"/>
      <c r="CB352" s="402"/>
      <c r="CC352" s="402"/>
      <c r="CD352" s="402"/>
      <c r="CE352" s="402"/>
      <c r="CF352" s="402"/>
      <c r="CG352" s="402"/>
      <c r="CH352" s="402"/>
      <c r="CI352" s="402"/>
      <c r="CJ352" s="402"/>
      <c r="CK352" s="402"/>
      <c r="CL352" s="402"/>
      <c r="CM352" s="402"/>
      <c r="CN352" s="402"/>
      <c r="CO352" s="402"/>
      <c r="CP352" s="402"/>
      <c r="CQ352" s="402"/>
      <c r="CR352" s="402"/>
      <c r="CS352" s="402"/>
      <c r="CT352" s="402"/>
    </row>
    <row r="353" spans="1:98" ht="16.05" customHeight="1" x14ac:dyDescent="0.3">
      <c r="A353" s="402"/>
      <c r="B353" s="402"/>
      <c r="C353" s="402"/>
      <c r="D353" s="402"/>
      <c r="E353" s="402"/>
      <c r="F353" s="402"/>
      <c r="G353" s="402"/>
      <c r="H353" s="402"/>
      <c r="I353" s="402"/>
      <c r="J353" s="402"/>
      <c r="K353" s="402"/>
      <c r="L353" s="402"/>
      <c r="M353" s="402"/>
      <c r="N353" s="402"/>
      <c r="O353" s="402"/>
      <c r="P353" s="402"/>
      <c r="Q353" s="402"/>
      <c r="R353" s="402"/>
      <c r="S353" s="402"/>
      <c r="T353" s="402"/>
      <c r="U353" s="402"/>
      <c r="V353" s="402"/>
      <c r="W353" s="402"/>
      <c r="X353" s="402"/>
      <c r="Y353" s="402"/>
      <c r="Z353" s="402"/>
      <c r="AA353" s="402"/>
      <c r="AB353" s="402"/>
      <c r="AC353" s="402"/>
      <c r="AD353" s="402"/>
      <c r="AE353" s="402"/>
      <c r="AF353" s="402"/>
      <c r="AG353" s="402"/>
      <c r="AH353" s="402"/>
      <c r="AI353" s="402"/>
      <c r="AJ353" s="402"/>
      <c r="AK353" s="402"/>
      <c r="AL353" s="402"/>
      <c r="AM353" s="402"/>
      <c r="AN353" s="402"/>
      <c r="AO353" s="402"/>
      <c r="AP353" s="402"/>
      <c r="AQ353" s="402"/>
      <c r="AR353" s="402"/>
      <c r="AS353" s="402"/>
      <c r="AT353" s="402"/>
      <c r="AU353" s="402"/>
      <c r="AV353" s="402"/>
      <c r="AW353" s="402"/>
      <c r="AX353" s="402"/>
      <c r="AY353" s="402"/>
      <c r="AZ353" s="402"/>
      <c r="BA353" s="402"/>
      <c r="BB353" s="402"/>
      <c r="BC353" s="402"/>
      <c r="BD353" s="402"/>
      <c r="BE353" s="402"/>
      <c r="BF353" s="402"/>
      <c r="BG353" s="402"/>
      <c r="BH353" s="402"/>
      <c r="BI353" s="402"/>
      <c r="BJ353" s="402"/>
      <c r="BK353" s="402"/>
      <c r="BL353" s="402"/>
      <c r="BM353" s="402"/>
      <c r="BN353" s="402"/>
      <c r="BO353" s="402"/>
      <c r="BP353" s="402"/>
      <c r="BQ353" s="402"/>
      <c r="BR353" s="402"/>
      <c r="BS353" s="402"/>
      <c r="BT353" s="402"/>
      <c r="BU353" s="402"/>
      <c r="BV353" s="402"/>
      <c r="BW353" s="402"/>
      <c r="BX353" s="402"/>
      <c r="BY353" s="402"/>
      <c r="BZ353" s="402"/>
      <c r="CA353" s="402"/>
      <c r="CB353" s="402"/>
      <c r="CC353" s="402"/>
      <c r="CD353" s="402"/>
      <c r="CE353" s="402"/>
      <c r="CF353" s="402"/>
      <c r="CG353" s="402"/>
      <c r="CH353" s="402"/>
      <c r="CI353" s="402"/>
      <c r="CJ353" s="402"/>
      <c r="CK353" s="402"/>
      <c r="CL353" s="402"/>
      <c r="CM353" s="402"/>
      <c r="CN353" s="402"/>
      <c r="CO353" s="402"/>
      <c r="CP353" s="402"/>
      <c r="CQ353" s="402"/>
      <c r="CR353" s="402"/>
      <c r="CS353" s="402"/>
      <c r="CT353" s="402"/>
    </row>
    <row r="354" spans="1:98" ht="16.05" customHeight="1" x14ac:dyDescent="0.3">
      <c r="A354" s="402"/>
      <c r="B354" s="402"/>
      <c r="C354" s="402"/>
      <c r="D354" s="402"/>
      <c r="E354" s="402"/>
      <c r="F354" s="402"/>
      <c r="G354" s="402"/>
      <c r="H354" s="402"/>
      <c r="I354" s="402"/>
      <c r="J354" s="402"/>
      <c r="K354" s="402"/>
      <c r="L354" s="402"/>
      <c r="M354" s="402"/>
      <c r="N354" s="402"/>
      <c r="O354" s="402"/>
      <c r="P354" s="402"/>
      <c r="Q354" s="402"/>
      <c r="R354" s="402"/>
      <c r="S354" s="402"/>
      <c r="T354" s="402"/>
      <c r="U354" s="402"/>
      <c r="V354" s="402"/>
      <c r="W354" s="402"/>
      <c r="X354" s="402"/>
      <c r="Y354" s="402"/>
      <c r="Z354" s="402"/>
      <c r="AA354" s="402"/>
      <c r="AB354" s="402"/>
      <c r="AC354" s="402"/>
      <c r="AD354" s="402"/>
      <c r="AE354" s="402"/>
      <c r="AF354" s="402"/>
      <c r="AG354" s="402"/>
      <c r="AH354" s="402"/>
      <c r="AI354" s="402"/>
      <c r="AJ354" s="402"/>
      <c r="AK354" s="402"/>
      <c r="AL354" s="402"/>
      <c r="AM354" s="402"/>
      <c r="AN354" s="402"/>
      <c r="AO354" s="402"/>
      <c r="AP354" s="402"/>
      <c r="AQ354" s="402"/>
      <c r="AR354" s="402"/>
      <c r="AS354" s="402"/>
      <c r="AT354" s="402"/>
      <c r="AU354" s="402"/>
      <c r="AV354" s="402"/>
      <c r="AW354" s="402"/>
      <c r="AX354" s="402"/>
      <c r="AY354" s="402"/>
      <c r="AZ354" s="402"/>
      <c r="BA354" s="402"/>
      <c r="BB354" s="402"/>
      <c r="BC354" s="402"/>
      <c r="BD354" s="402"/>
      <c r="BE354" s="402"/>
      <c r="BF354" s="402"/>
      <c r="BG354" s="402"/>
      <c r="BH354" s="402"/>
      <c r="BI354" s="402"/>
      <c r="BJ354" s="402"/>
      <c r="BK354" s="402"/>
      <c r="BL354" s="402"/>
      <c r="BM354" s="402"/>
      <c r="BN354" s="402"/>
      <c r="BO354" s="402"/>
      <c r="BP354" s="402"/>
      <c r="BQ354" s="402"/>
      <c r="BR354" s="402"/>
      <c r="BS354" s="402"/>
      <c r="BT354" s="402"/>
      <c r="BU354" s="402"/>
      <c r="BV354" s="402"/>
      <c r="BW354" s="402"/>
      <c r="BX354" s="402"/>
      <c r="BY354" s="402"/>
      <c r="BZ354" s="402"/>
      <c r="CA354" s="402"/>
      <c r="CB354" s="402"/>
      <c r="CC354" s="402"/>
      <c r="CD354" s="402"/>
      <c r="CE354" s="402"/>
      <c r="CF354" s="402"/>
      <c r="CG354" s="402"/>
      <c r="CH354" s="402"/>
      <c r="CI354" s="402"/>
      <c r="CJ354" s="402"/>
      <c r="CK354" s="402"/>
      <c r="CL354" s="402"/>
      <c r="CM354" s="402"/>
      <c r="CN354" s="402"/>
      <c r="CO354" s="402"/>
      <c r="CP354" s="402"/>
      <c r="CQ354" s="402"/>
      <c r="CR354" s="402"/>
      <c r="CS354" s="402"/>
      <c r="CT354" s="402"/>
    </row>
    <row r="355" spans="1:98" ht="16.05" customHeight="1" x14ac:dyDescent="0.3">
      <c r="A355" s="402"/>
      <c r="B355" s="402"/>
      <c r="C355" s="402"/>
      <c r="D355" s="402"/>
      <c r="E355" s="402"/>
      <c r="F355" s="402"/>
      <c r="G355" s="402"/>
      <c r="H355" s="402"/>
      <c r="I355" s="402"/>
      <c r="J355" s="402"/>
      <c r="K355" s="402"/>
      <c r="L355" s="402"/>
      <c r="M355" s="402"/>
      <c r="N355" s="402"/>
      <c r="O355" s="402"/>
      <c r="P355" s="402"/>
      <c r="Q355" s="402"/>
      <c r="R355" s="402"/>
      <c r="S355" s="402"/>
      <c r="T355" s="402"/>
      <c r="U355" s="402"/>
      <c r="V355" s="402"/>
      <c r="W355" s="402"/>
      <c r="X355" s="402"/>
      <c r="Y355" s="402"/>
      <c r="Z355" s="402"/>
      <c r="AA355" s="402"/>
      <c r="AB355" s="402"/>
      <c r="AC355" s="402"/>
      <c r="AD355" s="402"/>
      <c r="AE355" s="402"/>
      <c r="AF355" s="402"/>
      <c r="AG355" s="402"/>
      <c r="AH355" s="402"/>
      <c r="AI355" s="402"/>
      <c r="AJ355" s="402"/>
      <c r="AK355" s="402"/>
      <c r="AL355" s="402"/>
      <c r="AM355" s="402"/>
      <c r="AN355" s="402"/>
      <c r="AO355" s="402"/>
      <c r="AP355" s="402"/>
      <c r="AQ355" s="402"/>
      <c r="AR355" s="402"/>
      <c r="AS355" s="402"/>
      <c r="AT355" s="402"/>
      <c r="AU355" s="402"/>
      <c r="AV355" s="402"/>
      <c r="AW355" s="402"/>
      <c r="AX355" s="402"/>
      <c r="AY355" s="402"/>
      <c r="AZ355" s="402"/>
      <c r="BA355" s="402"/>
      <c r="BB355" s="402"/>
      <c r="BC355" s="402"/>
      <c r="BD355" s="402"/>
      <c r="BE355" s="402"/>
      <c r="BF355" s="402"/>
      <c r="BG355" s="402"/>
      <c r="BH355" s="402"/>
      <c r="BI355" s="402"/>
      <c r="BJ355" s="402"/>
      <c r="BK355" s="402"/>
      <c r="BL355" s="402"/>
      <c r="BM355" s="402"/>
      <c r="BN355" s="402"/>
      <c r="BO355" s="402"/>
      <c r="BP355" s="402"/>
      <c r="BQ355" s="402"/>
      <c r="BR355" s="402"/>
      <c r="BS355" s="402"/>
      <c r="BT355" s="402"/>
      <c r="BU355" s="402"/>
      <c r="BV355" s="402"/>
      <c r="BW355" s="402"/>
      <c r="BX355" s="402"/>
      <c r="BY355" s="402"/>
      <c r="BZ355" s="402"/>
      <c r="CA355" s="402"/>
      <c r="CB355" s="402"/>
      <c r="CC355" s="402"/>
      <c r="CD355" s="402"/>
      <c r="CE355" s="402"/>
      <c r="CF355" s="402"/>
      <c r="CG355" s="402"/>
      <c r="CH355" s="402"/>
      <c r="CI355" s="402"/>
      <c r="CJ355" s="402"/>
      <c r="CK355" s="402"/>
      <c r="CL355" s="402"/>
      <c r="CM355" s="402"/>
      <c r="CN355" s="402"/>
      <c r="CO355" s="402"/>
      <c r="CP355" s="402"/>
      <c r="CQ355" s="402"/>
      <c r="CR355" s="402"/>
      <c r="CS355" s="402"/>
      <c r="CT355" s="402"/>
    </row>
    <row r="356" spans="1:98" ht="16.05" customHeight="1" x14ac:dyDescent="0.3">
      <c r="A356" s="402"/>
      <c r="B356" s="402"/>
      <c r="C356" s="402"/>
      <c r="D356" s="402"/>
      <c r="E356" s="402"/>
      <c r="F356" s="402"/>
      <c r="G356" s="402"/>
      <c r="H356" s="402"/>
      <c r="I356" s="402"/>
      <c r="J356" s="402"/>
      <c r="K356" s="402"/>
      <c r="L356" s="402"/>
      <c r="M356" s="402"/>
      <c r="N356" s="402"/>
      <c r="O356" s="402"/>
      <c r="P356" s="402"/>
      <c r="Q356" s="402"/>
      <c r="R356" s="402"/>
      <c r="S356" s="402"/>
      <c r="T356" s="402"/>
      <c r="U356" s="402"/>
      <c r="V356" s="402"/>
      <c r="W356" s="402"/>
      <c r="X356" s="402"/>
      <c r="Y356" s="402"/>
      <c r="Z356" s="402"/>
      <c r="AA356" s="402"/>
      <c r="AB356" s="402"/>
      <c r="AC356" s="402"/>
      <c r="AD356" s="402"/>
      <c r="AE356" s="402"/>
      <c r="AF356" s="402"/>
      <c r="AG356" s="402"/>
      <c r="AH356" s="402"/>
      <c r="AI356" s="402"/>
      <c r="AJ356" s="402"/>
      <c r="AK356" s="402"/>
      <c r="AL356" s="402"/>
      <c r="AM356" s="402"/>
      <c r="AN356" s="402"/>
      <c r="AO356" s="402"/>
      <c r="AP356" s="402"/>
      <c r="AQ356" s="402"/>
      <c r="AR356" s="402"/>
      <c r="AS356" s="402"/>
      <c r="AT356" s="402"/>
      <c r="AU356" s="402"/>
      <c r="AV356" s="402"/>
      <c r="AW356" s="402"/>
      <c r="AX356" s="402"/>
      <c r="AY356" s="402"/>
      <c r="AZ356" s="402"/>
      <c r="BA356" s="402"/>
      <c r="BB356" s="402"/>
      <c r="BC356" s="402"/>
      <c r="BD356" s="402"/>
      <c r="BE356" s="402"/>
      <c r="BF356" s="402"/>
      <c r="BG356" s="402"/>
      <c r="BH356" s="402"/>
      <c r="BI356" s="402"/>
      <c r="BJ356" s="402"/>
      <c r="BK356" s="402"/>
      <c r="BL356" s="402"/>
      <c r="BM356" s="402"/>
      <c r="BN356" s="402"/>
      <c r="BO356" s="402"/>
      <c r="BP356" s="402"/>
      <c r="BQ356" s="402"/>
      <c r="BR356" s="402"/>
      <c r="BS356" s="402"/>
      <c r="BT356" s="402"/>
      <c r="BU356" s="402"/>
      <c r="BV356" s="402"/>
      <c r="BW356" s="402"/>
      <c r="BX356" s="402"/>
      <c r="BY356" s="402"/>
      <c r="BZ356" s="402"/>
      <c r="CA356" s="402"/>
      <c r="CB356" s="402"/>
      <c r="CC356" s="402"/>
      <c r="CD356" s="402"/>
      <c r="CE356" s="402"/>
      <c r="CF356" s="402"/>
      <c r="CG356" s="402"/>
      <c r="CH356" s="402"/>
      <c r="CI356" s="402"/>
      <c r="CJ356" s="402"/>
      <c r="CK356" s="402"/>
      <c r="CL356" s="402"/>
      <c r="CM356" s="402"/>
      <c r="CN356" s="402"/>
      <c r="CO356" s="402"/>
      <c r="CP356" s="402"/>
      <c r="CQ356" s="402"/>
      <c r="CR356" s="402"/>
      <c r="CS356" s="402"/>
      <c r="CT356" s="402"/>
    </row>
    <row r="357" spans="1:98" ht="16.05" customHeight="1" x14ac:dyDescent="0.3">
      <c r="A357" s="402"/>
      <c r="B357" s="402"/>
      <c r="C357" s="402"/>
      <c r="D357" s="402"/>
      <c r="E357" s="402"/>
      <c r="F357" s="402"/>
      <c r="G357" s="402"/>
      <c r="H357" s="402"/>
      <c r="I357" s="402"/>
      <c r="J357" s="402"/>
      <c r="K357" s="402"/>
      <c r="L357" s="402"/>
      <c r="M357" s="402"/>
      <c r="N357" s="402"/>
      <c r="O357" s="402"/>
      <c r="P357" s="402"/>
      <c r="Q357" s="402"/>
      <c r="R357" s="402"/>
      <c r="S357" s="402"/>
      <c r="T357" s="402"/>
      <c r="U357" s="402"/>
      <c r="V357" s="402"/>
      <c r="W357" s="402"/>
      <c r="X357" s="402"/>
      <c r="Y357" s="402"/>
      <c r="Z357" s="402"/>
      <c r="AA357" s="402"/>
      <c r="AB357" s="402"/>
      <c r="AC357" s="402"/>
      <c r="AD357" s="402"/>
      <c r="AE357" s="402"/>
      <c r="AF357" s="402"/>
      <c r="AG357" s="402"/>
      <c r="AH357" s="402"/>
      <c r="AI357" s="402"/>
      <c r="AJ357" s="402"/>
      <c r="AK357" s="402"/>
      <c r="AL357" s="402"/>
      <c r="AM357" s="402"/>
      <c r="AN357" s="402"/>
      <c r="AO357" s="402"/>
      <c r="AP357" s="402"/>
      <c r="AQ357" s="402"/>
      <c r="AR357" s="402"/>
      <c r="AS357" s="402"/>
      <c r="AT357" s="402"/>
      <c r="AU357" s="402"/>
      <c r="AV357" s="402"/>
      <c r="AW357" s="402"/>
      <c r="AX357" s="402"/>
      <c r="AY357" s="402"/>
      <c r="AZ357" s="402"/>
      <c r="BA357" s="402"/>
      <c r="BB357" s="402"/>
      <c r="BC357" s="402"/>
      <c r="BD357" s="402"/>
      <c r="BE357" s="402"/>
      <c r="BF357" s="402"/>
      <c r="BG357" s="402"/>
      <c r="BH357" s="402"/>
      <c r="BI357" s="402"/>
      <c r="BJ357" s="402"/>
      <c r="BK357" s="402"/>
      <c r="BL357" s="402"/>
      <c r="BM357" s="402"/>
      <c r="BN357" s="402"/>
      <c r="BO357" s="402"/>
      <c r="BP357" s="402"/>
      <c r="BQ357" s="402"/>
      <c r="BR357" s="402"/>
      <c r="BS357" s="402"/>
      <c r="BT357" s="402"/>
      <c r="BU357" s="402"/>
      <c r="BV357" s="402"/>
      <c r="BW357" s="402"/>
      <c r="BX357" s="402"/>
      <c r="BY357" s="402"/>
      <c r="BZ357" s="402"/>
      <c r="CA357" s="402"/>
      <c r="CB357" s="402"/>
      <c r="CC357" s="402"/>
      <c r="CD357" s="402"/>
      <c r="CE357" s="402"/>
      <c r="CF357" s="402"/>
      <c r="CG357" s="402"/>
      <c r="CH357" s="402"/>
      <c r="CI357" s="402"/>
      <c r="CJ357" s="402"/>
      <c r="CK357" s="402"/>
      <c r="CL357" s="402"/>
      <c r="CM357" s="402"/>
      <c r="CN357" s="402"/>
      <c r="CO357" s="402"/>
      <c r="CP357" s="402"/>
      <c r="CQ357" s="402"/>
      <c r="CR357" s="402"/>
      <c r="CS357" s="402"/>
      <c r="CT357" s="402"/>
    </row>
    <row r="358" spans="1:98" ht="16.05" customHeight="1" x14ac:dyDescent="0.3">
      <c r="A358" s="402"/>
      <c r="B358" s="402"/>
      <c r="C358" s="402"/>
      <c r="D358" s="402"/>
      <c r="E358" s="402"/>
      <c r="F358" s="402"/>
      <c r="G358" s="402"/>
      <c r="H358" s="402"/>
      <c r="I358" s="402"/>
      <c r="J358" s="402"/>
      <c r="K358" s="402"/>
      <c r="L358" s="402"/>
      <c r="M358" s="402"/>
      <c r="N358" s="402"/>
      <c r="O358" s="402"/>
      <c r="P358" s="402"/>
      <c r="Q358" s="402"/>
      <c r="R358" s="402"/>
      <c r="S358" s="402"/>
      <c r="T358" s="402"/>
      <c r="U358" s="402"/>
      <c r="V358" s="402"/>
      <c r="W358" s="402"/>
      <c r="X358" s="402"/>
      <c r="Y358" s="402"/>
      <c r="Z358" s="402"/>
      <c r="AA358" s="402"/>
      <c r="AB358" s="402"/>
      <c r="AC358" s="402"/>
      <c r="AD358" s="402"/>
      <c r="AE358" s="402"/>
      <c r="AF358" s="402"/>
      <c r="AG358" s="402"/>
      <c r="AH358" s="402"/>
      <c r="AI358" s="402"/>
      <c r="AJ358" s="402"/>
      <c r="AK358" s="402"/>
      <c r="AL358" s="402"/>
      <c r="AM358" s="402"/>
      <c r="AN358" s="402"/>
      <c r="AO358" s="402"/>
      <c r="AP358" s="402"/>
      <c r="AQ358" s="402"/>
      <c r="AR358" s="402"/>
      <c r="AS358" s="402"/>
      <c r="AT358" s="402"/>
      <c r="AU358" s="402"/>
      <c r="AV358" s="402"/>
      <c r="AW358" s="402"/>
      <c r="AX358" s="402"/>
      <c r="AY358" s="402"/>
      <c r="AZ358" s="402"/>
      <c r="BA358" s="402"/>
      <c r="BB358" s="402"/>
      <c r="BC358" s="402"/>
      <c r="BD358" s="402"/>
      <c r="BE358" s="402"/>
      <c r="BF358" s="402"/>
      <c r="BG358" s="402"/>
      <c r="BH358" s="402"/>
      <c r="BI358" s="402"/>
      <c r="BJ358" s="402"/>
      <c r="BK358" s="402"/>
      <c r="BL358" s="402"/>
      <c r="BM358" s="402"/>
      <c r="BN358" s="402"/>
      <c r="BO358" s="402"/>
      <c r="BP358" s="402"/>
      <c r="BQ358" s="402"/>
      <c r="BR358" s="402"/>
      <c r="BS358" s="402"/>
      <c r="BT358" s="402"/>
      <c r="BU358" s="402"/>
      <c r="BV358" s="402"/>
      <c r="BW358" s="402"/>
      <c r="BX358" s="402"/>
      <c r="BY358" s="402"/>
      <c r="BZ358" s="402"/>
      <c r="CA358" s="402"/>
      <c r="CB358" s="402"/>
      <c r="CC358" s="402"/>
      <c r="CD358" s="402"/>
      <c r="CE358" s="402"/>
      <c r="CF358" s="402"/>
      <c r="CG358" s="402"/>
      <c r="CH358" s="402"/>
      <c r="CI358" s="402"/>
      <c r="CJ358" s="402"/>
      <c r="CK358" s="402"/>
      <c r="CL358" s="402"/>
      <c r="CM358" s="402"/>
      <c r="CN358" s="402"/>
      <c r="CO358" s="402"/>
      <c r="CP358" s="402"/>
      <c r="CQ358" s="402"/>
      <c r="CR358" s="402"/>
      <c r="CS358" s="402"/>
      <c r="CT358" s="402"/>
    </row>
    <row r="359" spans="1:98" ht="16.05" customHeight="1" x14ac:dyDescent="0.3">
      <c r="A359" s="402"/>
      <c r="B359" s="402"/>
      <c r="C359" s="402"/>
      <c r="D359" s="402"/>
      <c r="E359" s="402"/>
      <c r="F359" s="402"/>
      <c r="G359" s="402"/>
      <c r="H359" s="402"/>
      <c r="I359" s="402"/>
      <c r="J359" s="402"/>
      <c r="K359" s="402"/>
      <c r="L359" s="402"/>
      <c r="M359" s="402"/>
      <c r="N359" s="402"/>
      <c r="O359" s="402"/>
      <c r="P359" s="402"/>
      <c r="Q359" s="402"/>
      <c r="R359" s="402"/>
      <c r="S359" s="402"/>
      <c r="T359" s="402"/>
      <c r="U359" s="402"/>
      <c r="V359" s="402"/>
      <c r="W359" s="402"/>
      <c r="X359" s="402"/>
      <c r="Y359" s="402"/>
      <c r="Z359" s="402"/>
      <c r="AA359" s="402"/>
      <c r="AB359" s="402"/>
      <c r="AC359" s="402"/>
      <c r="AD359" s="402"/>
      <c r="AE359" s="402"/>
      <c r="AF359" s="402"/>
      <c r="AG359" s="402"/>
      <c r="AH359" s="402"/>
      <c r="AI359" s="402"/>
      <c r="AJ359" s="402"/>
      <c r="AK359" s="402"/>
      <c r="AL359" s="402"/>
      <c r="AM359" s="402"/>
      <c r="AN359" s="402"/>
      <c r="AO359" s="402"/>
      <c r="AP359" s="402"/>
      <c r="AQ359" s="402"/>
      <c r="AR359" s="402"/>
      <c r="AS359" s="402"/>
      <c r="AT359" s="402"/>
      <c r="AU359" s="402"/>
      <c r="AV359" s="402"/>
      <c r="AW359" s="402"/>
      <c r="AX359" s="402"/>
      <c r="AY359" s="402"/>
      <c r="AZ359" s="402"/>
      <c r="BA359" s="402"/>
      <c r="BB359" s="402"/>
      <c r="BC359" s="402"/>
      <c r="BD359" s="402"/>
      <c r="BE359" s="402"/>
      <c r="BF359" s="402"/>
      <c r="BG359" s="402"/>
      <c r="BH359" s="402"/>
      <c r="BI359" s="402"/>
      <c r="BJ359" s="402"/>
      <c r="BK359" s="402"/>
      <c r="BL359" s="402"/>
      <c r="BM359" s="402"/>
      <c r="BN359" s="402"/>
      <c r="BO359" s="402"/>
      <c r="BP359" s="402"/>
      <c r="BQ359" s="402"/>
      <c r="BR359" s="402"/>
      <c r="BS359" s="402"/>
      <c r="BT359" s="402"/>
      <c r="BU359" s="402"/>
      <c r="BV359" s="402"/>
      <c r="BW359" s="402"/>
      <c r="BX359" s="402"/>
      <c r="BY359" s="402"/>
      <c r="BZ359" s="402"/>
      <c r="CA359" s="402"/>
      <c r="CB359" s="402"/>
      <c r="CC359" s="402"/>
      <c r="CD359" s="402"/>
      <c r="CE359" s="402"/>
      <c r="CF359" s="402"/>
      <c r="CG359" s="402"/>
      <c r="CH359" s="402"/>
      <c r="CI359" s="402"/>
      <c r="CJ359" s="402"/>
      <c r="CK359" s="402"/>
      <c r="CL359" s="402"/>
      <c r="CM359" s="402"/>
      <c r="CN359" s="402"/>
      <c r="CO359" s="402"/>
      <c r="CP359" s="402"/>
      <c r="CQ359" s="402"/>
      <c r="CR359" s="402"/>
      <c r="CS359" s="402"/>
      <c r="CT359" s="402"/>
    </row>
    <row r="360" spans="1:98" ht="16.05" customHeight="1" x14ac:dyDescent="0.3">
      <c r="A360" s="402"/>
      <c r="B360" s="402"/>
      <c r="C360" s="402"/>
      <c r="D360" s="402"/>
      <c r="E360" s="402"/>
      <c r="F360" s="402"/>
      <c r="G360" s="402"/>
      <c r="H360" s="402"/>
      <c r="I360" s="402"/>
      <c r="J360" s="402"/>
      <c r="K360" s="402"/>
      <c r="L360" s="402"/>
      <c r="M360" s="402"/>
      <c r="N360" s="402"/>
      <c r="O360" s="402"/>
      <c r="P360" s="402"/>
      <c r="Q360" s="402"/>
      <c r="R360" s="402"/>
      <c r="S360" s="402"/>
      <c r="T360" s="402"/>
      <c r="U360" s="402"/>
      <c r="V360" s="402"/>
      <c r="W360" s="402"/>
      <c r="X360" s="402"/>
      <c r="Y360" s="402"/>
      <c r="Z360" s="402"/>
      <c r="AA360" s="402"/>
      <c r="AB360" s="402"/>
      <c r="AC360" s="402"/>
      <c r="AD360" s="402"/>
      <c r="AE360" s="402"/>
      <c r="AF360" s="402"/>
      <c r="AG360" s="402"/>
      <c r="AH360" s="402"/>
      <c r="AI360" s="402"/>
      <c r="AJ360" s="402"/>
      <c r="AK360" s="402"/>
      <c r="AL360" s="402"/>
      <c r="AM360" s="402"/>
      <c r="AN360" s="402"/>
      <c r="AO360" s="402"/>
      <c r="AP360" s="402"/>
      <c r="AQ360" s="402"/>
      <c r="AR360" s="402"/>
      <c r="AS360" s="402"/>
      <c r="AT360" s="402"/>
      <c r="AU360" s="402"/>
      <c r="AV360" s="402"/>
      <c r="AW360" s="402"/>
      <c r="AX360" s="402"/>
      <c r="AY360" s="402"/>
      <c r="AZ360" s="402"/>
      <c r="BA360" s="402"/>
      <c r="BB360" s="402"/>
      <c r="BC360" s="402"/>
      <c r="BD360" s="402"/>
      <c r="BE360" s="402"/>
      <c r="BF360" s="402"/>
      <c r="BG360" s="402"/>
      <c r="BH360" s="402"/>
      <c r="BI360" s="402"/>
      <c r="BJ360" s="402"/>
      <c r="BK360" s="402"/>
      <c r="BL360" s="402"/>
      <c r="BM360" s="402"/>
      <c r="BN360" s="402"/>
      <c r="BO360" s="402"/>
      <c r="BP360" s="402"/>
      <c r="BQ360" s="402"/>
      <c r="BR360" s="402"/>
      <c r="BS360" s="402"/>
      <c r="BT360" s="402"/>
      <c r="BU360" s="402"/>
      <c r="BV360" s="402"/>
      <c r="BW360" s="402"/>
      <c r="BX360" s="402"/>
      <c r="BY360" s="402"/>
      <c r="BZ360" s="402"/>
      <c r="CA360" s="402"/>
      <c r="CB360" s="402"/>
      <c r="CC360" s="402"/>
      <c r="CD360" s="402"/>
      <c r="CE360" s="402"/>
      <c r="CF360" s="402"/>
      <c r="CG360" s="402"/>
      <c r="CH360" s="402"/>
      <c r="CI360" s="402"/>
      <c r="CJ360" s="402"/>
      <c r="CK360" s="402"/>
      <c r="CL360" s="402"/>
      <c r="CM360" s="402"/>
      <c r="CN360" s="402"/>
      <c r="CO360" s="402"/>
      <c r="CP360" s="402"/>
      <c r="CQ360" s="402"/>
      <c r="CR360" s="402"/>
      <c r="CS360" s="402"/>
      <c r="CT360" s="402"/>
    </row>
    <row r="361" spans="1:98" ht="16.05" customHeight="1" x14ac:dyDescent="0.3">
      <c r="A361" s="402"/>
      <c r="B361" s="402"/>
      <c r="C361" s="402"/>
      <c r="D361" s="402"/>
      <c r="E361" s="402"/>
      <c r="F361" s="402"/>
      <c r="G361" s="402"/>
      <c r="H361" s="402"/>
      <c r="I361" s="402"/>
      <c r="J361" s="402"/>
      <c r="K361" s="402"/>
      <c r="L361" s="402"/>
      <c r="M361" s="402"/>
      <c r="N361" s="402"/>
      <c r="O361" s="402"/>
      <c r="P361" s="402"/>
      <c r="Q361" s="402"/>
      <c r="R361" s="402"/>
      <c r="S361" s="402"/>
      <c r="T361" s="402"/>
      <c r="U361" s="402"/>
      <c r="V361" s="402"/>
      <c r="W361" s="402"/>
      <c r="X361" s="402"/>
      <c r="Y361" s="402"/>
      <c r="Z361" s="402"/>
      <c r="AA361" s="402"/>
      <c r="AB361" s="402"/>
      <c r="AC361" s="402"/>
      <c r="AD361" s="402"/>
      <c r="AE361" s="402"/>
      <c r="AF361" s="402"/>
      <c r="AG361" s="402"/>
      <c r="AH361" s="402"/>
      <c r="AI361" s="402"/>
      <c r="AJ361" s="402"/>
      <c r="AK361" s="402"/>
      <c r="AL361" s="402"/>
      <c r="AM361" s="402"/>
      <c r="AN361" s="402"/>
      <c r="AO361" s="402"/>
      <c r="AP361" s="402"/>
      <c r="AQ361" s="402"/>
      <c r="AR361" s="402"/>
      <c r="AS361" s="402"/>
      <c r="AT361" s="402"/>
      <c r="AU361" s="402"/>
      <c r="AV361" s="402"/>
      <c r="AW361" s="402"/>
      <c r="AX361" s="402"/>
      <c r="AY361" s="402"/>
      <c r="AZ361" s="402"/>
      <c r="BA361" s="402"/>
      <c r="BB361" s="402"/>
      <c r="BC361" s="402"/>
      <c r="BD361" s="402"/>
      <c r="BE361" s="402"/>
      <c r="BF361" s="402"/>
      <c r="BG361" s="402"/>
      <c r="BH361" s="402"/>
      <c r="BI361" s="402"/>
      <c r="BJ361" s="402"/>
      <c r="BK361" s="402"/>
      <c r="BL361" s="402"/>
      <c r="BM361" s="402"/>
      <c r="BN361" s="402"/>
      <c r="BO361" s="402"/>
      <c r="BP361" s="402"/>
      <c r="BQ361" s="402"/>
      <c r="BR361" s="402"/>
      <c r="BS361" s="402"/>
      <c r="BT361" s="402"/>
      <c r="BU361" s="402"/>
      <c r="BV361" s="402"/>
      <c r="BW361" s="402"/>
      <c r="BX361" s="402"/>
      <c r="BY361" s="402"/>
      <c r="BZ361" s="402"/>
      <c r="CA361" s="402"/>
      <c r="CB361" s="402"/>
      <c r="CC361" s="402"/>
      <c r="CD361" s="402"/>
      <c r="CE361" s="402"/>
      <c r="CF361" s="402"/>
      <c r="CG361" s="402"/>
      <c r="CH361" s="402"/>
      <c r="CI361" s="402"/>
      <c r="CJ361" s="402"/>
      <c r="CK361" s="402"/>
      <c r="CL361" s="402"/>
      <c r="CM361" s="402"/>
      <c r="CN361" s="402"/>
      <c r="CO361" s="402"/>
      <c r="CP361" s="402"/>
      <c r="CQ361" s="402"/>
      <c r="CR361" s="402"/>
      <c r="CS361" s="402"/>
      <c r="CT361" s="402"/>
    </row>
    <row r="362" spans="1:98" ht="16.05" customHeight="1" x14ac:dyDescent="0.3">
      <c r="A362" s="402"/>
      <c r="B362" s="402"/>
      <c r="C362" s="402"/>
      <c r="D362" s="402"/>
      <c r="E362" s="402"/>
      <c r="F362" s="402"/>
      <c r="G362" s="402"/>
      <c r="H362" s="402"/>
      <c r="I362" s="402"/>
      <c r="J362" s="402"/>
      <c r="K362" s="402"/>
      <c r="L362" s="402"/>
      <c r="M362" s="402"/>
      <c r="N362" s="402"/>
      <c r="O362" s="402"/>
      <c r="P362" s="402"/>
      <c r="Q362" s="402"/>
      <c r="R362" s="402"/>
      <c r="S362" s="402"/>
      <c r="T362" s="402"/>
      <c r="U362" s="402"/>
      <c r="V362" s="402"/>
      <c r="W362" s="402"/>
      <c r="X362" s="402"/>
      <c r="Y362" s="402"/>
      <c r="Z362" s="402"/>
      <c r="AA362" s="402"/>
      <c r="AB362" s="402"/>
      <c r="AC362" s="402"/>
      <c r="AD362" s="402"/>
      <c r="AE362" s="402"/>
      <c r="AF362" s="402"/>
      <c r="AG362" s="402"/>
      <c r="AH362" s="402"/>
      <c r="AI362" s="402"/>
      <c r="AJ362" s="402"/>
      <c r="AK362" s="402"/>
      <c r="AL362" s="402"/>
      <c r="AM362" s="402"/>
      <c r="AN362" s="402"/>
      <c r="AO362" s="402"/>
      <c r="AP362" s="402"/>
      <c r="AQ362" s="402"/>
      <c r="AR362" s="402"/>
      <c r="AS362" s="402"/>
      <c r="AT362" s="402"/>
      <c r="AU362" s="402"/>
      <c r="AV362" s="402"/>
      <c r="AW362" s="402"/>
      <c r="AX362" s="402"/>
      <c r="AY362" s="402"/>
      <c r="AZ362" s="402"/>
      <c r="BA362" s="402"/>
      <c r="BB362" s="402"/>
      <c r="BC362" s="402"/>
      <c r="BD362" s="402"/>
      <c r="BE362" s="402"/>
      <c r="BF362" s="402"/>
      <c r="BG362" s="402"/>
      <c r="BH362" s="402"/>
      <c r="BI362" s="402"/>
      <c r="BJ362" s="402"/>
      <c r="BK362" s="402"/>
      <c r="BL362" s="402"/>
      <c r="BM362" s="402"/>
      <c r="BN362" s="402"/>
      <c r="BO362" s="402"/>
      <c r="BP362" s="402"/>
      <c r="BQ362" s="402"/>
      <c r="BR362" s="402"/>
      <c r="BS362" s="402"/>
      <c r="BT362" s="402"/>
      <c r="BU362" s="402"/>
      <c r="BV362" s="402"/>
      <c r="BW362" s="402"/>
      <c r="BX362" s="402"/>
      <c r="BY362" s="402"/>
      <c r="BZ362" s="402"/>
      <c r="CA362" s="402"/>
      <c r="CB362" s="402"/>
      <c r="CC362" s="402"/>
      <c r="CD362" s="402"/>
      <c r="CE362" s="402"/>
      <c r="CF362" s="402"/>
      <c r="CG362" s="402"/>
      <c r="CH362" s="402"/>
      <c r="CI362" s="402"/>
      <c r="CJ362" s="402"/>
      <c r="CK362" s="402"/>
      <c r="CL362" s="402"/>
      <c r="CM362" s="402"/>
      <c r="CN362" s="402"/>
      <c r="CO362" s="402"/>
      <c r="CP362" s="402"/>
      <c r="CQ362" s="402"/>
      <c r="CR362" s="402"/>
      <c r="CS362" s="402"/>
      <c r="CT362" s="402"/>
    </row>
    <row r="363" spans="1:98" ht="16.05" customHeight="1" x14ac:dyDescent="0.3">
      <c r="A363" s="402"/>
      <c r="B363" s="402"/>
      <c r="C363" s="402"/>
      <c r="D363" s="402"/>
      <c r="E363" s="402"/>
      <c r="F363" s="402"/>
      <c r="G363" s="402"/>
      <c r="H363" s="402"/>
      <c r="I363" s="402"/>
      <c r="J363" s="402"/>
      <c r="K363" s="402"/>
      <c r="L363" s="402"/>
      <c r="M363" s="402"/>
      <c r="N363" s="402"/>
      <c r="O363" s="402"/>
      <c r="P363" s="402"/>
      <c r="Q363" s="402"/>
      <c r="R363" s="402"/>
      <c r="S363" s="402"/>
      <c r="T363" s="402"/>
      <c r="U363" s="402"/>
      <c r="V363" s="402"/>
      <c r="W363" s="402"/>
      <c r="X363" s="402"/>
      <c r="Y363" s="402"/>
      <c r="Z363" s="402"/>
      <c r="AA363" s="402"/>
      <c r="AB363" s="402"/>
      <c r="AC363" s="402"/>
      <c r="AD363" s="402"/>
      <c r="AE363" s="402"/>
      <c r="AF363" s="402"/>
      <c r="AG363" s="402"/>
      <c r="AH363" s="402"/>
      <c r="AI363" s="402"/>
      <c r="AJ363" s="402"/>
      <c r="AK363" s="402"/>
      <c r="AL363" s="402"/>
      <c r="AM363" s="402"/>
      <c r="AN363" s="402"/>
      <c r="AO363" s="402"/>
      <c r="AP363" s="402"/>
      <c r="AQ363" s="402"/>
      <c r="AR363" s="402"/>
      <c r="AS363" s="402"/>
      <c r="AT363" s="402"/>
      <c r="AU363" s="402"/>
      <c r="AV363" s="402"/>
      <c r="AW363" s="402"/>
      <c r="AX363" s="402"/>
      <c r="AY363" s="402"/>
      <c r="AZ363" s="402"/>
      <c r="BA363" s="402"/>
      <c r="BB363" s="402"/>
      <c r="BC363" s="402"/>
      <c r="BD363" s="402"/>
      <c r="BE363" s="402"/>
      <c r="BF363" s="402"/>
      <c r="BG363" s="402"/>
      <c r="BH363" s="402"/>
      <c r="BI363" s="402"/>
      <c r="BJ363" s="402"/>
      <c r="BK363" s="402"/>
      <c r="BL363" s="402"/>
      <c r="BM363" s="402"/>
      <c r="BN363" s="402"/>
      <c r="BO363" s="402"/>
      <c r="BP363" s="402"/>
      <c r="BQ363" s="402"/>
      <c r="BR363" s="402"/>
      <c r="BS363" s="402"/>
      <c r="BT363" s="402"/>
      <c r="BU363" s="402"/>
      <c r="BV363" s="402"/>
      <c r="BW363" s="402"/>
      <c r="BX363" s="402"/>
      <c r="BY363" s="402"/>
      <c r="BZ363" s="402"/>
      <c r="CA363" s="402"/>
      <c r="CB363" s="402"/>
      <c r="CC363" s="402"/>
      <c r="CD363" s="402"/>
      <c r="CE363" s="402"/>
      <c r="CF363" s="402"/>
      <c r="CG363" s="402"/>
      <c r="CH363" s="402"/>
      <c r="CI363" s="402"/>
      <c r="CJ363" s="402"/>
      <c r="CK363" s="402"/>
      <c r="CL363" s="402"/>
      <c r="CM363" s="402"/>
      <c r="CN363" s="402"/>
      <c r="CO363" s="402"/>
      <c r="CP363" s="402"/>
      <c r="CQ363" s="402"/>
      <c r="CR363" s="402"/>
      <c r="CS363" s="402"/>
      <c r="CT363" s="402"/>
    </row>
    <row r="364" spans="1:98" ht="16.05" customHeight="1" x14ac:dyDescent="0.3">
      <c r="A364" s="402"/>
      <c r="B364" s="402"/>
      <c r="C364" s="402"/>
      <c r="D364" s="402"/>
      <c r="E364" s="402"/>
      <c r="F364" s="402"/>
      <c r="G364" s="402"/>
      <c r="H364" s="402"/>
      <c r="I364" s="402"/>
      <c r="J364" s="402"/>
      <c r="K364" s="402"/>
      <c r="L364" s="402"/>
      <c r="M364" s="402"/>
      <c r="N364" s="402"/>
      <c r="O364" s="402"/>
      <c r="P364" s="402"/>
      <c r="Q364" s="402"/>
      <c r="R364" s="402"/>
      <c r="S364" s="402"/>
      <c r="T364" s="402"/>
      <c r="U364" s="402"/>
      <c r="V364" s="402"/>
      <c r="W364" s="402"/>
      <c r="X364" s="402"/>
      <c r="Y364" s="402"/>
      <c r="Z364" s="402"/>
      <c r="AA364" s="402"/>
      <c r="AB364" s="402"/>
      <c r="AC364" s="402"/>
      <c r="AD364" s="402"/>
      <c r="AE364" s="402"/>
      <c r="AF364" s="402"/>
      <c r="AG364" s="402"/>
      <c r="AH364" s="402"/>
      <c r="AI364" s="402"/>
      <c r="AJ364" s="402"/>
      <c r="AK364" s="402"/>
      <c r="AL364" s="402"/>
      <c r="AM364" s="402"/>
      <c r="AN364" s="402"/>
      <c r="AO364" s="402"/>
      <c r="AP364" s="402"/>
      <c r="AQ364" s="402"/>
      <c r="AR364" s="402"/>
      <c r="AS364" s="402"/>
      <c r="AT364" s="402"/>
      <c r="AU364" s="402"/>
      <c r="AV364" s="402"/>
      <c r="AW364" s="402"/>
      <c r="AX364" s="402"/>
      <c r="AY364" s="402"/>
      <c r="AZ364" s="402"/>
      <c r="BA364" s="402"/>
      <c r="BB364" s="402"/>
      <c r="BC364" s="402"/>
      <c r="BD364" s="402"/>
      <c r="BE364" s="402"/>
      <c r="BF364" s="402"/>
      <c r="BG364" s="402"/>
      <c r="BH364" s="402"/>
      <c r="BI364" s="402"/>
      <c r="BJ364" s="402"/>
      <c r="BK364" s="402"/>
      <c r="BL364" s="402"/>
      <c r="BM364" s="402"/>
      <c r="BN364" s="402"/>
      <c r="BO364" s="402"/>
      <c r="BP364" s="402"/>
      <c r="BQ364" s="402"/>
      <c r="BR364" s="402"/>
      <c r="BS364" s="402"/>
      <c r="BT364" s="402"/>
      <c r="BU364" s="402"/>
      <c r="BV364" s="402"/>
      <c r="BW364" s="402"/>
      <c r="BX364" s="402"/>
      <c r="BY364" s="402"/>
      <c r="BZ364" s="402"/>
      <c r="CA364" s="402"/>
      <c r="CB364" s="402"/>
      <c r="CC364" s="402"/>
      <c r="CD364" s="402"/>
      <c r="CE364" s="402"/>
      <c r="CF364" s="402"/>
      <c r="CG364" s="402"/>
      <c r="CH364" s="402"/>
      <c r="CI364" s="402"/>
      <c r="CJ364" s="402"/>
      <c r="CK364" s="402"/>
      <c r="CL364" s="402"/>
      <c r="CM364" s="402"/>
      <c r="CN364" s="402"/>
      <c r="CO364" s="402"/>
      <c r="CP364" s="402"/>
      <c r="CQ364" s="402"/>
      <c r="CR364" s="402"/>
      <c r="CS364" s="402"/>
      <c r="CT364" s="402"/>
    </row>
    <row r="365" spans="1:98" ht="16.05" customHeight="1" x14ac:dyDescent="0.3">
      <c r="A365" s="402"/>
      <c r="B365" s="402"/>
      <c r="C365" s="402"/>
      <c r="D365" s="402"/>
      <c r="E365" s="402"/>
      <c r="F365" s="402"/>
      <c r="G365" s="402"/>
      <c r="H365" s="402"/>
      <c r="I365" s="402"/>
      <c r="J365" s="402"/>
      <c r="K365" s="402"/>
      <c r="L365" s="402"/>
      <c r="M365" s="402"/>
      <c r="N365" s="402"/>
      <c r="O365" s="402"/>
      <c r="P365" s="402"/>
      <c r="Q365" s="402"/>
      <c r="R365" s="402"/>
      <c r="S365" s="402"/>
      <c r="T365" s="402"/>
      <c r="U365" s="402"/>
      <c r="V365" s="402"/>
      <c r="W365" s="402"/>
      <c r="X365" s="402"/>
      <c r="Y365" s="402"/>
      <c r="Z365" s="402"/>
      <c r="AA365" s="402"/>
      <c r="AB365" s="402"/>
      <c r="AC365" s="402"/>
      <c r="AD365" s="402"/>
      <c r="AE365" s="402"/>
      <c r="AF365" s="402"/>
      <c r="AG365" s="402"/>
      <c r="AH365" s="402"/>
      <c r="AI365" s="402"/>
      <c r="AJ365" s="402"/>
      <c r="AK365" s="402"/>
      <c r="AL365" s="402"/>
      <c r="AM365" s="402"/>
      <c r="AN365" s="402"/>
      <c r="AO365" s="402"/>
      <c r="AP365" s="402"/>
      <c r="AQ365" s="402"/>
      <c r="AR365" s="402"/>
      <c r="AS365" s="402"/>
      <c r="AT365" s="402"/>
      <c r="AU365" s="402"/>
      <c r="AV365" s="402"/>
      <c r="AW365" s="402"/>
      <c r="AX365" s="402"/>
      <c r="AY365" s="402"/>
      <c r="AZ365" s="402"/>
      <c r="BA365" s="402"/>
      <c r="BB365" s="402"/>
      <c r="BC365" s="402"/>
      <c r="BD365" s="402"/>
      <c r="BE365" s="402"/>
      <c r="BF365" s="402"/>
      <c r="BG365" s="402"/>
      <c r="BH365" s="402"/>
      <c r="BI365" s="402"/>
      <c r="BJ365" s="402"/>
      <c r="BK365" s="402"/>
      <c r="BL365" s="402"/>
      <c r="BM365" s="402"/>
      <c r="BN365" s="402"/>
      <c r="BO365" s="402"/>
      <c r="BP365" s="402"/>
      <c r="BQ365" s="402"/>
      <c r="BR365" s="402"/>
      <c r="BS365" s="402"/>
      <c r="BT365" s="402"/>
      <c r="BU365" s="402"/>
      <c r="BV365" s="402"/>
      <c r="BW365" s="402"/>
      <c r="BX365" s="402"/>
      <c r="BY365" s="402"/>
      <c r="BZ365" s="402"/>
      <c r="CA365" s="402"/>
      <c r="CB365" s="402"/>
      <c r="CC365" s="402"/>
      <c r="CD365" s="402"/>
      <c r="CE365" s="402"/>
      <c r="CF365" s="402"/>
      <c r="CG365" s="402"/>
      <c r="CH365" s="402"/>
      <c r="CI365" s="402"/>
      <c r="CJ365" s="402"/>
      <c r="CK365" s="402"/>
      <c r="CL365" s="402"/>
      <c r="CM365" s="402"/>
      <c r="CN365" s="402"/>
      <c r="CO365" s="402"/>
      <c r="CP365" s="402"/>
      <c r="CQ365" s="402"/>
      <c r="CR365" s="402"/>
      <c r="CS365" s="402"/>
      <c r="CT365" s="402"/>
    </row>
    <row r="366" spans="1:98" ht="16.05" customHeight="1" x14ac:dyDescent="0.3">
      <c r="A366" s="402"/>
      <c r="B366" s="402"/>
      <c r="C366" s="402"/>
      <c r="D366" s="402"/>
      <c r="E366" s="402"/>
      <c r="F366" s="402"/>
      <c r="G366" s="402"/>
      <c r="H366" s="402"/>
      <c r="I366" s="402"/>
      <c r="J366" s="402"/>
      <c r="K366" s="402"/>
      <c r="L366" s="402"/>
      <c r="M366" s="402"/>
      <c r="N366" s="402"/>
      <c r="O366" s="402"/>
      <c r="P366" s="402"/>
      <c r="Q366" s="402"/>
      <c r="R366" s="402"/>
      <c r="S366" s="402"/>
      <c r="T366" s="402"/>
      <c r="U366" s="402"/>
      <c r="V366" s="402"/>
      <c r="W366" s="402"/>
      <c r="X366" s="402"/>
      <c r="Y366" s="402"/>
      <c r="Z366" s="402"/>
      <c r="AA366" s="402"/>
      <c r="AB366" s="402"/>
      <c r="AC366" s="402"/>
      <c r="AD366" s="402"/>
      <c r="AE366" s="402"/>
      <c r="AF366" s="402"/>
      <c r="AG366" s="402"/>
      <c r="AH366" s="402"/>
      <c r="AI366" s="402"/>
      <c r="AJ366" s="402"/>
      <c r="AK366" s="402"/>
      <c r="AL366" s="402"/>
      <c r="AM366" s="402"/>
      <c r="AN366" s="402"/>
      <c r="AO366" s="402"/>
      <c r="AP366" s="402"/>
      <c r="AQ366" s="402"/>
      <c r="AR366" s="402"/>
      <c r="AS366" s="402"/>
      <c r="AT366" s="402"/>
      <c r="AU366" s="402"/>
      <c r="AV366" s="402"/>
      <c r="AW366" s="402"/>
      <c r="AX366" s="402"/>
      <c r="AY366" s="402"/>
      <c r="AZ366" s="402"/>
      <c r="BA366" s="402"/>
      <c r="BB366" s="402"/>
      <c r="BC366" s="402"/>
      <c r="BD366" s="402"/>
      <c r="BE366" s="402"/>
      <c r="BF366" s="402"/>
      <c r="BG366" s="402"/>
      <c r="BH366" s="402"/>
      <c r="BI366" s="402"/>
      <c r="BJ366" s="402"/>
      <c r="BK366" s="402"/>
      <c r="BL366" s="402"/>
      <c r="BM366" s="402"/>
      <c r="BN366" s="402"/>
      <c r="BO366" s="402"/>
      <c r="BP366" s="402"/>
      <c r="BQ366" s="402"/>
      <c r="BR366" s="402"/>
      <c r="BS366" s="402"/>
      <c r="BT366" s="402"/>
      <c r="BU366" s="402"/>
      <c r="BV366" s="402"/>
      <c r="BW366" s="402"/>
      <c r="BX366" s="402"/>
      <c r="BY366" s="402"/>
      <c r="BZ366" s="402"/>
      <c r="CA366" s="402"/>
      <c r="CB366" s="402"/>
      <c r="CC366" s="402"/>
      <c r="CD366" s="402"/>
      <c r="CE366" s="402"/>
      <c r="CF366" s="402"/>
      <c r="CG366" s="402"/>
      <c r="CH366" s="402"/>
      <c r="CI366" s="402"/>
      <c r="CJ366" s="402"/>
      <c r="CK366" s="402"/>
      <c r="CL366" s="402"/>
      <c r="CM366" s="402"/>
      <c r="CN366" s="402"/>
      <c r="CO366" s="402"/>
      <c r="CP366" s="402"/>
      <c r="CQ366" s="402"/>
      <c r="CR366" s="402"/>
      <c r="CS366" s="402"/>
      <c r="CT366" s="402"/>
    </row>
    <row r="367" spans="1:98" ht="16.05" customHeight="1" x14ac:dyDescent="0.3">
      <c r="A367" s="402"/>
      <c r="B367" s="402"/>
      <c r="C367" s="402"/>
      <c r="D367" s="402"/>
      <c r="E367" s="402"/>
      <c r="F367" s="402"/>
      <c r="G367" s="402"/>
      <c r="H367" s="402"/>
      <c r="I367" s="402"/>
      <c r="J367" s="402"/>
      <c r="K367" s="402"/>
      <c r="L367" s="402"/>
      <c r="M367" s="402"/>
      <c r="N367" s="402"/>
      <c r="O367" s="402"/>
      <c r="P367" s="402"/>
      <c r="Q367" s="402"/>
      <c r="R367" s="402"/>
      <c r="S367" s="402"/>
      <c r="T367" s="402"/>
      <c r="U367" s="402"/>
      <c r="V367" s="402"/>
      <c r="W367" s="402"/>
      <c r="X367" s="402"/>
      <c r="Y367" s="402"/>
      <c r="Z367" s="402"/>
      <c r="AA367" s="402"/>
      <c r="AB367" s="402"/>
      <c r="AC367" s="402"/>
      <c r="AD367" s="402"/>
      <c r="AE367" s="402"/>
      <c r="AF367" s="402"/>
      <c r="AG367" s="402"/>
      <c r="AH367" s="402"/>
      <c r="AI367" s="402"/>
      <c r="AJ367" s="402"/>
      <c r="AK367" s="402"/>
      <c r="AL367" s="402"/>
      <c r="AM367" s="402"/>
      <c r="AN367" s="402"/>
      <c r="AO367" s="402"/>
      <c r="AP367" s="402"/>
      <c r="AQ367" s="402"/>
      <c r="AR367" s="402"/>
      <c r="AS367" s="402"/>
      <c r="AT367" s="402"/>
      <c r="AU367" s="402"/>
      <c r="AV367" s="402"/>
      <c r="AW367" s="402"/>
      <c r="AX367" s="402"/>
      <c r="AY367" s="402"/>
      <c r="AZ367" s="402"/>
      <c r="BA367" s="402"/>
      <c r="BB367" s="402"/>
      <c r="BC367" s="402"/>
      <c r="BD367" s="402"/>
      <c r="BE367" s="402"/>
      <c r="BF367" s="402"/>
      <c r="BG367" s="402"/>
      <c r="BH367" s="402"/>
      <c r="BI367" s="402"/>
      <c r="BJ367" s="402"/>
      <c r="BK367" s="402"/>
      <c r="BL367" s="402"/>
      <c r="BM367" s="402"/>
      <c r="BN367" s="402"/>
      <c r="BO367" s="402"/>
      <c r="BP367" s="402"/>
      <c r="BQ367" s="402"/>
      <c r="BR367" s="402"/>
      <c r="BS367" s="402"/>
      <c r="BT367" s="402"/>
      <c r="BU367" s="402"/>
      <c r="BV367" s="402"/>
      <c r="BW367" s="402"/>
      <c r="BX367" s="402"/>
      <c r="BY367" s="402"/>
      <c r="BZ367" s="402"/>
      <c r="CA367" s="402"/>
      <c r="CB367" s="402"/>
      <c r="CC367" s="402"/>
      <c r="CD367" s="402"/>
      <c r="CE367" s="402"/>
      <c r="CF367" s="402"/>
      <c r="CG367" s="402"/>
      <c r="CH367" s="402"/>
      <c r="CI367" s="402"/>
      <c r="CJ367" s="402"/>
      <c r="CK367" s="402"/>
      <c r="CL367" s="402"/>
      <c r="CM367" s="402"/>
      <c r="CN367" s="402"/>
      <c r="CO367" s="402"/>
      <c r="CP367" s="402"/>
      <c r="CQ367" s="402"/>
      <c r="CR367" s="402"/>
      <c r="CS367" s="402"/>
      <c r="CT367" s="402"/>
    </row>
    <row r="368" spans="1:98" ht="16.05" customHeight="1" x14ac:dyDescent="0.3">
      <c r="A368" s="402"/>
      <c r="B368" s="402"/>
      <c r="C368" s="402"/>
      <c r="D368" s="402"/>
      <c r="E368" s="402"/>
      <c r="F368" s="402"/>
      <c r="G368" s="402"/>
      <c r="H368" s="402"/>
      <c r="I368" s="402"/>
      <c r="J368" s="402"/>
      <c r="K368" s="402"/>
      <c r="L368" s="402"/>
      <c r="M368" s="402"/>
      <c r="N368" s="402"/>
      <c r="O368" s="402"/>
      <c r="P368" s="402"/>
      <c r="Q368" s="402"/>
      <c r="R368" s="402"/>
      <c r="S368" s="402"/>
      <c r="T368" s="402"/>
      <c r="U368" s="402"/>
      <c r="V368" s="402"/>
      <c r="W368" s="402"/>
      <c r="X368" s="402"/>
      <c r="Y368" s="402"/>
      <c r="Z368" s="402"/>
      <c r="AA368" s="402"/>
      <c r="AB368" s="402"/>
      <c r="AC368" s="402"/>
      <c r="AD368" s="402"/>
      <c r="AE368" s="402"/>
      <c r="AF368" s="402"/>
      <c r="AG368" s="402"/>
      <c r="AH368" s="402"/>
      <c r="AI368" s="402"/>
      <c r="AJ368" s="402"/>
      <c r="AK368" s="402"/>
      <c r="AL368" s="402"/>
      <c r="AM368" s="402"/>
      <c r="AN368" s="402"/>
      <c r="AO368" s="402"/>
      <c r="AP368" s="402"/>
      <c r="AQ368" s="402"/>
      <c r="AR368" s="402"/>
      <c r="AS368" s="402"/>
      <c r="AT368" s="402"/>
      <c r="AU368" s="402"/>
      <c r="AV368" s="402"/>
      <c r="AW368" s="402"/>
      <c r="AX368" s="402"/>
      <c r="AY368" s="402"/>
      <c r="AZ368" s="402"/>
      <c r="BA368" s="402"/>
      <c r="BB368" s="402"/>
      <c r="BC368" s="402"/>
      <c r="BD368" s="402"/>
      <c r="BE368" s="402"/>
      <c r="BF368" s="402"/>
      <c r="BG368" s="402"/>
      <c r="BH368" s="402"/>
      <c r="BI368" s="402"/>
      <c r="BJ368" s="402"/>
      <c r="BK368" s="402"/>
      <c r="BL368" s="402"/>
      <c r="BM368" s="402"/>
      <c r="BN368" s="402"/>
      <c r="BO368" s="402"/>
      <c r="BP368" s="402"/>
      <c r="BQ368" s="402"/>
      <c r="BR368" s="402"/>
      <c r="BS368" s="402"/>
      <c r="BT368" s="402"/>
      <c r="BU368" s="402"/>
      <c r="BV368" s="402"/>
      <c r="BW368" s="402"/>
      <c r="BX368" s="402"/>
      <c r="BY368" s="402"/>
      <c r="BZ368" s="402"/>
      <c r="CA368" s="402"/>
      <c r="CB368" s="402"/>
      <c r="CC368" s="402"/>
      <c r="CD368" s="402"/>
      <c r="CE368" s="402"/>
      <c r="CF368" s="402"/>
      <c r="CG368" s="402"/>
      <c r="CH368" s="402"/>
      <c r="CI368" s="402"/>
      <c r="CJ368" s="402"/>
      <c r="CK368" s="402"/>
      <c r="CL368" s="402"/>
      <c r="CM368" s="402"/>
      <c r="CN368" s="402"/>
      <c r="CO368" s="402"/>
      <c r="CP368" s="402"/>
      <c r="CQ368" s="402"/>
      <c r="CR368" s="402"/>
      <c r="CS368" s="402"/>
      <c r="CT368" s="402"/>
    </row>
    <row r="369" spans="1:98" ht="16.05" customHeight="1" x14ac:dyDescent="0.3">
      <c r="A369" s="402"/>
      <c r="B369" s="402"/>
      <c r="C369" s="402"/>
      <c r="D369" s="402"/>
      <c r="E369" s="402"/>
      <c r="F369" s="402"/>
      <c r="G369" s="402"/>
      <c r="H369" s="402"/>
      <c r="I369" s="402"/>
      <c r="J369" s="402"/>
      <c r="K369" s="402"/>
      <c r="L369" s="402"/>
      <c r="M369" s="402"/>
      <c r="N369" s="402"/>
      <c r="O369" s="402"/>
      <c r="P369" s="402"/>
      <c r="Q369" s="402"/>
      <c r="R369" s="402"/>
      <c r="S369" s="402"/>
      <c r="T369" s="402"/>
      <c r="U369" s="402"/>
      <c r="V369" s="402"/>
      <c r="W369" s="402"/>
      <c r="X369" s="402"/>
      <c r="Y369" s="402"/>
      <c r="Z369" s="402"/>
      <c r="AA369" s="402"/>
      <c r="AB369" s="402"/>
      <c r="AC369" s="402"/>
      <c r="AD369" s="402"/>
      <c r="AE369" s="402"/>
      <c r="AF369" s="402"/>
      <c r="AG369" s="402"/>
      <c r="AH369" s="402"/>
      <c r="AI369" s="402"/>
      <c r="AJ369" s="402"/>
      <c r="AK369" s="402"/>
      <c r="AL369" s="402"/>
      <c r="AM369" s="402"/>
      <c r="AN369" s="402"/>
      <c r="AO369" s="402"/>
      <c r="AP369" s="402"/>
      <c r="AQ369" s="402"/>
      <c r="AR369" s="402"/>
      <c r="AS369" s="402"/>
      <c r="AT369" s="402"/>
      <c r="AU369" s="402"/>
      <c r="AV369" s="402"/>
      <c r="AW369" s="402"/>
      <c r="AX369" s="402"/>
      <c r="AY369" s="402"/>
      <c r="AZ369" s="402"/>
      <c r="BA369" s="402"/>
      <c r="BB369" s="402"/>
      <c r="BC369" s="402"/>
      <c r="BD369" s="402"/>
      <c r="BE369" s="402"/>
      <c r="BF369" s="402"/>
      <c r="BG369" s="402"/>
      <c r="BH369" s="402"/>
      <c r="BI369" s="402"/>
      <c r="BJ369" s="402"/>
      <c r="BK369" s="402"/>
      <c r="BL369" s="402"/>
      <c r="BM369" s="402"/>
      <c r="BN369" s="402"/>
      <c r="BO369" s="402"/>
      <c r="BP369" s="402"/>
      <c r="BQ369" s="402"/>
      <c r="BR369" s="402"/>
      <c r="BS369" s="402"/>
      <c r="BT369" s="402"/>
      <c r="BU369" s="402"/>
      <c r="BV369" s="402"/>
      <c r="BW369" s="402"/>
      <c r="BX369" s="402"/>
      <c r="BY369" s="402"/>
      <c r="BZ369" s="402"/>
      <c r="CA369" s="402"/>
      <c r="CB369" s="402"/>
      <c r="CC369" s="402"/>
      <c r="CD369" s="402"/>
      <c r="CE369" s="402"/>
      <c r="CF369" s="402"/>
      <c r="CG369" s="402"/>
      <c r="CH369" s="402"/>
      <c r="CI369" s="402"/>
      <c r="CJ369" s="402"/>
      <c r="CK369" s="402"/>
      <c r="CL369" s="402"/>
      <c r="CM369" s="402"/>
      <c r="CN369" s="402"/>
      <c r="CO369" s="402"/>
      <c r="CP369" s="402"/>
      <c r="CQ369" s="402"/>
      <c r="CR369" s="402"/>
      <c r="CS369" s="402"/>
      <c r="CT369" s="402"/>
    </row>
    <row r="370" spans="1:98" ht="16.05" customHeight="1" x14ac:dyDescent="0.3">
      <c r="A370" s="402"/>
      <c r="B370" s="402"/>
      <c r="C370" s="402"/>
      <c r="D370" s="402"/>
      <c r="E370" s="402"/>
      <c r="F370" s="402"/>
      <c r="G370" s="402"/>
      <c r="H370" s="402"/>
      <c r="I370" s="402"/>
      <c r="J370" s="402"/>
      <c r="K370" s="402"/>
      <c r="L370" s="402"/>
      <c r="M370" s="402"/>
      <c r="N370" s="402"/>
      <c r="O370" s="402"/>
      <c r="P370" s="402"/>
      <c r="Q370" s="402"/>
      <c r="R370" s="402"/>
      <c r="S370" s="402"/>
      <c r="T370" s="402"/>
      <c r="U370" s="402"/>
      <c r="V370" s="402"/>
      <c r="W370" s="402"/>
      <c r="X370" s="402"/>
      <c r="Y370" s="402"/>
      <c r="Z370" s="402"/>
      <c r="AA370" s="402"/>
      <c r="AB370" s="402"/>
      <c r="AC370" s="402"/>
      <c r="AD370" s="402"/>
      <c r="AE370" s="402"/>
      <c r="AF370" s="402"/>
      <c r="AG370" s="402"/>
      <c r="AH370" s="402"/>
      <c r="AI370" s="402"/>
      <c r="AJ370" s="402"/>
      <c r="AK370" s="402"/>
      <c r="AL370" s="402"/>
      <c r="AM370" s="402"/>
      <c r="AN370" s="402"/>
      <c r="AO370" s="402"/>
      <c r="AP370" s="402"/>
      <c r="AQ370" s="402"/>
      <c r="AR370" s="402"/>
      <c r="AS370" s="402"/>
      <c r="AT370" s="402"/>
      <c r="AU370" s="402"/>
      <c r="AV370" s="402"/>
      <c r="AW370" s="402"/>
      <c r="AX370" s="402"/>
      <c r="AY370" s="402"/>
      <c r="AZ370" s="402"/>
      <c r="BA370" s="402"/>
      <c r="BB370" s="402"/>
      <c r="BC370" s="402"/>
      <c r="BD370" s="402"/>
      <c r="BE370" s="402"/>
      <c r="BF370" s="402"/>
      <c r="BG370" s="402"/>
      <c r="BH370" s="402"/>
      <c r="BI370" s="402"/>
      <c r="BJ370" s="402"/>
      <c r="BK370" s="402"/>
      <c r="BL370" s="402"/>
      <c r="BM370" s="402"/>
      <c r="BN370" s="402"/>
      <c r="BO370" s="402"/>
      <c r="BP370" s="402"/>
      <c r="BQ370" s="402"/>
      <c r="BR370" s="402"/>
      <c r="BS370" s="402"/>
      <c r="BT370" s="402"/>
      <c r="BU370" s="402"/>
      <c r="BV370" s="402"/>
      <c r="BW370" s="402"/>
      <c r="BX370" s="402"/>
      <c r="BY370" s="402"/>
      <c r="BZ370" s="402"/>
      <c r="CA370" s="402"/>
      <c r="CB370" s="402"/>
      <c r="CC370" s="402"/>
      <c r="CD370" s="402"/>
      <c r="CE370" s="402"/>
      <c r="CF370" s="402"/>
      <c r="CG370" s="402"/>
      <c r="CH370" s="402"/>
      <c r="CI370" s="402"/>
      <c r="CJ370" s="402"/>
      <c r="CK370" s="402"/>
      <c r="CL370" s="402"/>
      <c r="CM370" s="402"/>
      <c r="CN370" s="402"/>
      <c r="CO370" s="402"/>
      <c r="CP370" s="402"/>
      <c r="CQ370" s="402"/>
      <c r="CR370" s="402"/>
      <c r="CS370" s="402"/>
      <c r="CT370" s="402"/>
    </row>
    <row r="371" spans="1:98" ht="16.05" customHeight="1" x14ac:dyDescent="0.3">
      <c r="A371" s="402"/>
      <c r="B371" s="402"/>
      <c r="C371" s="402"/>
      <c r="D371" s="402"/>
      <c r="E371" s="402"/>
      <c r="F371" s="402"/>
      <c r="G371" s="402"/>
      <c r="H371" s="402"/>
      <c r="I371" s="402"/>
      <c r="J371" s="402"/>
      <c r="K371" s="402"/>
      <c r="L371" s="402"/>
      <c r="M371" s="402"/>
      <c r="N371" s="402"/>
      <c r="O371" s="402"/>
      <c r="P371" s="402"/>
      <c r="Q371" s="402"/>
      <c r="R371" s="402"/>
      <c r="S371" s="402"/>
      <c r="T371" s="402"/>
      <c r="U371" s="402"/>
      <c r="V371" s="402"/>
      <c r="W371" s="402"/>
      <c r="X371" s="402"/>
      <c r="Y371" s="402"/>
      <c r="Z371" s="402"/>
      <c r="AA371" s="402"/>
      <c r="AB371" s="402"/>
      <c r="AC371" s="402"/>
      <c r="AD371" s="402"/>
      <c r="AE371" s="402"/>
      <c r="AF371" s="402"/>
      <c r="AG371" s="402"/>
      <c r="AH371" s="402"/>
      <c r="AI371" s="402"/>
      <c r="AJ371" s="402"/>
      <c r="AK371" s="402"/>
      <c r="AL371" s="402"/>
      <c r="AM371" s="402"/>
      <c r="AN371" s="402"/>
      <c r="AO371" s="402"/>
      <c r="AP371" s="402"/>
      <c r="AQ371" s="402"/>
      <c r="AR371" s="402"/>
      <c r="AS371" s="402"/>
      <c r="AT371" s="402"/>
      <c r="AU371" s="402"/>
      <c r="AV371" s="402"/>
      <c r="AW371" s="402"/>
      <c r="AX371" s="402"/>
      <c r="AY371" s="402"/>
      <c r="AZ371" s="402"/>
      <c r="BA371" s="402"/>
      <c r="BB371" s="402"/>
      <c r="BC371" s="402"/>
      <c r="BD371" s="402"/>
      <c r="BE371" s="402"/>
      <c r="BF371" s="402"/>
      <c r="BG371" s="402"/>
      <c r="BH371" s="402"/>
      <c r="BI371" s="402"/>
      <c r="BJ371" s="402"/>
      <c r="BK371" s="402"/>
      <c r="BL371" s="402"/>
      <c r="BM371" s="402"/>
      <c r="BN371" s="402"/>
      <c r="BO371" s="402"/>
      <c r="BP371" s="402"/>
      <c r="BQ371" s="402"/>
      <c r="BR371" s="402"/>
      <c r="BS371" s="402"/>
      <c r="BT371" s="402"/>
      <c r="BU371" s="402"/>
      <c r="BV371" s="402"/>
      <c r="BW371" s="402"/>
      <c r="BX371" s="402"/>
      <c r="BY371" s="402"/>
      <c r="BZ371" s="402"/>
      <c r="CA371" s="402"/>
      <c r="CB371" s="402"/>
      <c r="CC371" s="402"/>
      <c r="CD371" s="402"/>
      <c r="CE371" s="402"/>
      <c r="CF371" s="402"/>
      <c r="CG371" s="402"/>
      <c r="CH371" s="402"/>
      <c r="CI371" s="402"/>
      <c r="CJ371" s="402"/>
      <c r="CK371" s="402"/>
      <c r="CL371" s="402"/>
      <c r="CM371" s="402"/>
      <c r="CN371" s="402"/>
      <c r="CO371" s="402"/>
      <c r="CP371" s="402"/>
      <c r="CQ371" s="402"/>
      <c r="CR371" s="402"/>
      <c r="CS371" s="402"/>
      <c r="CT371" s="402"/>
    </row>
    <row r="372" spans="1:98" ht="16.05" customHeight="1" x14ac:dyDescent="0.3">
      <c r="A372" s="402"/>
      <c r="B372" s="402"/>
      <c r="C372" s="402"/>
      <c r="D372" s="402"/>
      <c r="E372" s="402"/>
      <c r="F372" s="402"/>
      <c r="G372" s="402"/>
      <c r="H372" s="402"/>
      <c r="I372" s="402"/>
      <c r="J372" s="402"/>
      <c r="K372" s="402"/>
      <c r="L372" s="402"/>
      <c r="M372" s="402"/>
      <c r="N372" s="402"/>
      <c r="O372" s="402"/>
      <c r="P372" s="402"/>
      <c r="Q372" s="402"/>
      <c r="R372" s="402"/>
      <c r="S372" s="402"/>
      <c r="T372" s="402"/>
      <c r="U372" s="402"/>
      <c r="V372" s="402"/>
      <c r="W372" s="402"/>
      <c r="X372" s="402"/>
      <c r="Y372" s="402"/>
      <c r="Z372" s="402"/>
      <c r="AA372" s="402"/>
      <c r="AB372" s="402"/>
      <c r="AC372" s="402"/>
      <c r="AD372" s="402"/>
      <c r="AE372" s="402"/>
      <c r="AF372" s="402"/>
      <c r="AG372" s="402"/>
      <c r="AH372" s="402"/>
      <c r="AI372" s="402"/>
      <c r="AJ372" s="402"/>
      <c r="AK372" s="402"/>
      <c r="AL372" s="402"/>
      <c r="AM372" s="402"/>
      <c r="AN372" s="402"/>
      <c r="AO372" s="402"/>
      <c r="AP372" s="402"/>
      <c r="AQ372" s="402"/>
      <c r="AR372" s="402"/>
      <c r="AS372" s="402"/>
      <c r="AT372" s="402"/>
      <c r="AU372" s="402"/>
      <c r="AV372" s="402"/>
      <c r="AW372" s="402"/>
      <c r="AX372" s="402"/>
      <c r="AY372" s="402"/>
      <c r="AZ372" s="402"/>
      <c r="BA372" s="402"/>
      <c r="BB372" s="402"/>
      <c r="BC372" s="402"/>
      <c r="BD372" s="402"/>
      <c r="BE372" s="402"/>
      <c r="BF372" s="402"/>
      <c r="BG372" s="402"/>
      <c r="BH372" s="402"/>
      <c r="BI372" s="402"/>
      <c r="BJ372" s="402"/>
      <c r="BK372" s="402"/>
      <c r="BL372" s="402"/>
      <c r="BM372" s="402"/>
      <c r="BN372" s="402"/>
      <c r="BO372" s="402"/>
      <c r="BP372" s="402"/>
      <c r="BQ372" s="402"/>
      <c r="BR372" s="402"/>
      <c r="BS372" s="402"/>
      <c r="BT372" s="402"/>
      <c r="BU372" s="402"/>
      <c r="BV372" s="402"/>
      <c r="BW372" s="402"/>
      <c r="BX372" s="402"/>
      <c r="BY372" s="402"/>
      <c r="BZ372" s="402"/>
      <c r="CA372" s="402"/>
      <c r="CB372" s="402"/>
      <c r="CC372" s="402"/>
      <c r="CD372" s="402"/>
      <c r="CE372" s="402"/>
      <c r="CF372" s="402"/>
      <c r="CG372" s="402"/>
      <c r="CH372" s="402"/>
      <c r="CI372" s="402"/>
      <c r="CJ372" s="402"/>
      <c r="CK372" s="402"/>
      <c r="CL372" s="402"/>
      <c r="CM372" s="402"/>
      <c r="CN372" s="402"/>
      <c r="CO372" s="402"/>
      <c r="CP372" s="402"/>
      <c r="CQ372" s="402"/>
      <c r="CR372" s="402"/>
      <c r="CS372" s="402"/>
      <c r="CT372" s="402"/>
    </row>
    <row r="373" spans="1:98" ht="16.05" customHeight="1" x14ac:dyDescent="0.3">
      <c r="A373" s="402"/>
      <c r="B373" s="402"/>
      <c r="C373" s="402"/>
      <c r="D373" s="402"/>
      <c r="E373" s="402"/>
      <c r="F373" s="402"/>
      <c r="G373" s="402"/>
      <c r="H373" s="402"/>
      <c r="I373" s="402"/>
      <c r="J373" s="402"/>
      <c r="K373" s="402"/>
      <c r="L373" s="402"/>
      <c r="M373" s="402"/>
      <c r="N373" s="402"/>
      <c r="O373" s="402"/>
      <c r="P373" s="402"/>
      <c r="Q373" s="402"/>
      <c r="R373" s="402"/>
      <c r="S373" s="402"/>
      <c r="T373" s="402"/>
      <c r="U373" s="402"/>
      <c r="V373" s="402"/>
      <c r="W373" s="402"/>
      <c r="X373" s="402"/>
      <c r="Y373" s="402"/>
      <c r="Z373" s="402"/>
      <c r="AA373" s="402"/>
      <c r="AB373" s="402"/>
      <c r="AC373" s="402"/>
      <c r="AD373" s="402"/>
      <c r="AE373" s="402"/>
      <c r="AF373" s="402"/>
      <c r="AG373" s="402"/>
      <c r="AH373" s="402"/>
      <c r="AI373" s="402"/>
      <c r="AJ373" s="402"/>
      <c r="AK373" s="402"/>
      <c r="AL373" s="402"/>
      <c r="AM373" s="402"/>
      <c r="AN373" s="402"/>
      <c r="AO373" s="402"/>
      <c r="AP373" s="402"/>
      <c r="AQ373" s="402"/>
      <c r="AR373" s="402"/>
      <c r="AS373" s="402"/>
      <c r="AT373" s="402"/>
      <c r="AU373" s="402"/>
      <c r="AV373" s="402"/>
      <c r="AW373" s="402"/>
      <c r="AX373" s="402"/>
      <c r="AY373" s="402"/>
      <c r="AZ373" s="402"/>
      <c r="BA373" s="402"/>
      <c r="BB373" s="402"/>
      <c r="BC373" s="402"/>
      <c r="BD373" s="402"/>
      <c r="BE373" s="402"/>
      <c r="BF373" s="402"/>
      <c r="BG373" s="402"/>
      <c r="BH373" s="402"/>
      <c r="BI373" s="402"/>
      <c r="BJ373" s="402"/>
      <c r="BK373" s="402"/>
      <c r="BL373" s="402"/>
      <c r="BM373" s="402"/>
      <c r="BN373" s="402"/>
      <c r="BO373" s="402"/>
      <c r="BP373" s="402"/>
      <c r="BQ373" s="402"/>
      <c r="BR373" s="402"/>
      <c r="BS373" s="402"/>
      <c r="BT373" s="402"/>
      <c r="BU373" s="402"/>
      <c r="BV373" s="402"/>
      <c r="BW373" s="402"/>
      <c r="BX373" s="402"/>
      <c r="BY373" s="402"/>
      <c r="BZ373" s="402"/>
      <c r="CA373" s="402"/>
      <c r="CB373" s="402"/>
      <c r="CC373" s="402"/>
      <c r="CD373" s="402"/>
      <c r="CE373" s="402"/>
      <c r="CF373" s="402"/>
      <c r="CG373" s="402"/>
      <c r="CH373" s="402"/>
      <c r="CI373" s="402"/>
      <c r="CJ373" s="402"/>
      <c r="CK373" s="402"/>
      <c r="CL373" s="402"/>
      <c r="CM373" s="402"/>
      <c r="CN373" s="402"/>
      <c r="CO373" s="402"/>
      <c r="CP373" s="402"/>
      <c r="CQ373" s="402"/>
      <c r="CR373" s="402"/>
      <c r="CS373" s="402"/>
      <c r="CT373" s="402"/>
    </row>
    <row r="374" spans="1:98" ht="16.05" customHeight="1" x14ac:dyDescent="0.3">
      <c r="A374" s="402"/>
      <c r="B374" s="402"/>
      <c r="C374" s="402"/>
      <c r="D374" s="402"/>
      <c r="E374" s="402"/>
      <c r="F374" s="402"/>
      <c r="G374" s="402"/>
      <c r="H374" s="402"/>
      <c r="I374" s="402"/>
      <c r="J374" s="402"/>
      <c r="K374" s="402"/>
      <c r="L374" s="402"/>
      <c r="M374" s="402"/>
      <c r="N374" s="402"/>
      <c r="O374" s="402"/>
      <c r="P374" s="402"/>
      <c r="Q374" s="402"/>
      <c r="R374" s="402"/>
      <c r="S374" s="402"/>
      <c r="T374" s="402"/>
      <c r="U374" s="402"/>
      <c r="V374" s="402"/>
      <c r="W374" s="402"/>
      <c r="X374" s="402"/>
      <c r="Y374" s="402"/>
      <c r="Z374" s="402"/>
      <c r="AA374" s="402"/>
      <c r="AB374" s="402"/>
      <c r="AC374" s="402"/>
      <c r="AD374" s="402"/>
      <c r="AE374" s="402"/>
      <c r="AF374" s="402"/>
      <c r="AG374" s="402"/>
      <c r="AH374" s="402"/>
      <c r="AI374" s="402"/>
      <c r="AJ374" s="402"/>
      <c r="AK374" s="402"/>
      <c r="AL374" s="402"/>
      <c r="AM374" s="402"/>
      <c r="AN374" s="402"/>
      <c r="AO374" s="402"/>
      <c r="AP374" s="402"/>
      <c r="AQ374" s="402"/>
      <c r="AR374" s="402"/>
      <c r="AS374" s="402"/>
      <c r="AT374" s="402"/>
      <c r="AU374" s="402"/>
      <c r="AV374" s="402"/>
      <c r="AW374" s="402"/>
      <c r="AX374" s="402"/>
      <c r="AY374" s="402"/>
      <c r="AZ374" s="402"/>
      <c r="BA374" s="402"/>
      <c r="BB374" s="402"/>
      <c r="BC374" s="402"/>
      <c r="BD374" s="402"/>
      <c r="BE374" s="402"/>
      <c r="BF374" s="402"/>
      <c r="BG374" s="402"/>
      <c r="BH374" s="402"/>
      <c r="BI374" s="402"/>
      <c r="BJ374" s="402"/>
      <c r="BK374" s="402"/>
      <c r="BL374" s="402"/>
      <c r="BM374" s="402"/>
      <c r="BN374" s="402"/>
      <c r="BO374" s="402"/>
      <c r="BP374" s="402"/>
      <c r="BQ374" s="402"/>
      <c r="BR374" s="402"/>
      <c r="BS374" s="402"/>
      <c r="BT374" s="402"/>
      <c r="BU374" s="402"/>
      <c r="BV374" s="402"/>
      <c r="BW374" s="402"/>
      <c r="BX374" s="402"/>
      <c r="BY374" s="402"/>
      <c r="BZ374" s="402"/>
      <c r="CA374" s="402"/>
      <c r="CB374" s="402"/>
      <c r="CC374" s="402"/>
      <c r="CD374" s="402"/>
      <c r="CE374" s="402"/>
      <c r="CF374" s="402"/>
      <c r="CG374" s="402"/>
      <c r="CH374" s="402"/>
      <c r="CI374" s="402"/>
      <c r="CJ374" s="402"/>
      <c r="CK374" s="402"/>
      <c r="CL374" s="402"/>
      <c r="CM374" s="402"/>
      <c r="CN374" s="402"/>
      <c r="CO374" s="402"/>
      <c r="CP374" s="402"/>
      <c r="CQ374" s="402"/>
      <c r="CR374" s="402"/>
      <c r="CS374" s="402"/>
      <c r="CT374" s="402"/>
    </row>
    <row r="375" spans="1:98" ht="16.05" customHeight="1" x14ac:dyDescent="0.3">
      <c r="A375" s="402"/>
      <c r="B375" s="402"/>
      <c r="C375" s="402"/>
      <c r="D375" s="402"/>
      <c r="E375" s="402"/>
      <c r="F375" s="402"/>
      <c r="G375" s="402"/>
      <c r="H375" s="402"/>
      <c r="I375" s="402"/>
      <c r="J375" s="402"/>
      <c r="K375" s="402"/>
      <c r="L375" s="402"/>
      <c r="M375" s="402"/>
      <c r="N375" s="402"/>
      <c r="O375" s="402"/>
      <c r="P375" s="402"/>
      <c r="Q375" s="402"/>
      <c r="R375" s="402"/>
      <c r="S375" s="402"/>
      <c r="T375" s="402"/>
      <c r="U375" s="402"/>
      <c r="V375" s="402"/>
      <c r="W375" s="402"/>
      <c r="X375" s="402"/>
      <c r="Y375" s="402"/>
      <c r="Z375" s="402"/>
      <c r="AA375" s="402"/>
      <c r="AB375" s="402"/>
      <c r="AC375" s="402"/>
      <c r="AD375" s="402"/>
      <c r="AE375" s="402"/>
      <c r="AF375" s="402"/>
      <c r="AG375" s="402"/>
      <c r="AH375" s="402"/>
      <c r="AI375" s="402"/>
      <c r="AJ375" s="402"/>
      <c r="AK375" s="402"/>
      <c r="AL375" s="402"/>
      <c r="AM375" s="402"/>
      <c r="AN375" s="402"/>
      <c r="AO375" s="402"/>
      <c r="AP375" s="402"/>
      <c r="AQ375" s="402"/>
      <c r="AR375" s="402"/>
      <c r="AS375" s="402"/>
      <c r="AT375" s="402"/>
      <c r="AU375" s="402"/>
      <c r="AV375" s="402"/>
      <c r="AW375" s="402"/>
      <c r="AX375" s="402"/>
      <c r="AY375" s="402"/>
      <c r="AZ375" s="402"/>
      <c r="BA375" s="402"/>
      <c r="BB375" s="402"/>
      <c r="BC375" s="402"/>
      <c r="BD375" s="402"/>
      <c r="BE375" s="402"/>
      <c r="BF375" s="402"/>
      <c r="BG375" s="402"/>
      <c r="BH375" s="402"/>
      <c r="BI375" s="402"/>
      <c r="BJ375" s="402"/>
      <c r="BK375" s="402"/>
      <c r="BL375" s="402"/>
      <c r="BM375" s="402"/>
      <c r="BN375" s="402"/>
      <c r="BO375" s="402"/>
      <c r="BP375" s="402"/>
      <c r="BQ375" s="402"/>
      <c r="BR375" s="402"/>
      <c r="BS375" s="402"/>
      <c r="BT375" s="402"/>
      <c r="BU375" s="402"/>
      <c r="BV375" s="402"/>
      <c r="BW375" s="402"/>
      <c r="BX375" s="402"/>
      <c r="BY375" s="402"/>
      <c r="BZ375" s="402"/>
      <c r="CA375" s="402"/>
      <c r="CB375" s="402"/>
      <c r="CC375" s="402"/>
      <c r="CD375" s="402"/>
      <c r="CE375" s="402"/>
      <c r="CF375" s="402"/>
      <c r="CG375" s="402"/>
      <c r="CH375" s="402"/>
      <c r="CI375" s="402"/>
      <c r="CJ375" s="402"/>
      <c r="CK375" s="402"/>
      <c r="CL375" s="402"/>
      <c r="CM375" s="402"/>
      <c r="CN375" s="402"/>
      <c r="CO375" s="402"/>
      <c r="CP375" s="402"/>
      <c r="CQ375" s="402"/>
      <c r="CR375" s="402"/>
      <c r="CS375" s="402"/>
      <c r="CT375" s="402"/>
    </row>
    <row r="376" spans="1:98" ht="16.05" customHeight="1" x14ac:dyDescent="0.3">
      <c r="A376" s="402"/>
      <c r="B376" s="402"/>
      <c r="C376" s="402"/>
      <c r="D376" s="402"/>
      <c r="E376" s="402"/>
      <c r="F376" s="402"/>
      <c r="G376" s="402"/>
      <c r="H376" s="402"/>
      <c r="I376" s="402"/>
      <c r="J376" s="402"/>
      <c r="K376" s="402"/>
      <c r="L376" s="402"/>
      <c r="M376" s="402"/>
      <c r="N376" s="402"/>
      <c r="O376" s="402"/>
      <c r="P376" s="402"/>
      <c r="Q376" s="402"/>
      <c r="R376" s="402"/>
      <c r="S376" s="402"/>
      <c r="T376" s="402"/>
      <c r="U376" s="402"/>
      <c r="V376" s="402"/>
      <c r="W376" s="402"/>
      <c r="X376" s="402"/>
      <c r="Y376" s="402"/>
      <c r="Z376" s="402"/>
      <c r="AA376" s="402"/>
      <c r="AB376" s="402"/>
      <c r="AC376" s="402"/>
      <c r="AD376" s="402"/>
      <c r="AE376" s="402"/>
      <c r="AF376" s="402"/>
      <c r="AG376" s="402"/>
      <c r="AH376" s="402"/>
      <c r="AI376" s="402"/>
      <c r="AJ376" s="402"/>
      <c r="AK376" s="402"/>
      <c r="AL376" s="402"/>
      <c r="AM376" s="402"/>
      <c r="AN376" s="402"/>
      <c r="AO376" s="402"/>
      <c r="AP376" s="402"/>
      <c r="AQ376" s="402"/>
      <c r="AR376" s="402"/>
      <c r="AS376" s="402"/>
      <c r="AT376" s="402"/>
      <c r="AU376" s="402"/>
      <c r="AV376" s="402"/>
      <c r="AW376" s="402"/>
      <c r="AX376" s="402"/>
      <c r="AY376" s="402"/>
      <c r="AZ376" s="402"/>
      <c r="BA376" s="402"/>
      <c r="BB376" s="402"/>
      <c r="BC376" s="402"/>
      <c r="BD376" s="402"/>
      <c r="BE376" s="402"/>
      <c r="BF376" s="402"/>
      <c r="BG376" s="402"/>
      <c r="BH376" s="402"/>
      <c r="BI376" s="402"/>
      <c r="BJ376" s="402"/>
      <c r="BK376" s="402"/>
      <c r="BL376" s="402"/>
      <c r="BM376" s="402"/>
      <c r="BN376" s="402"/>
      <c r="BO376" s="402"/>
      <c r="BP376" s="402"/>
      <c r="BQ376" s="402"/>
      <c r="BR376" s="402"/>
      <c r="BS376" s="402"/>
      <c r="BT376" s="402"/>
      <c r="BU376" s="402"/>
      <c r="BV376" s="402"/>
      <c r="BW376" s="402"/>
      <c r="BX376" s="402"/>
      <c r="BY376" s="402"/>
      <c r="BZ376" s="402"/>
      <c r="CA376" s="402"/>
      <c r="CB376" s="402"/>
      <c r="CC376" s="402"/>
      <c r="CD376" s="402"/>
      <c r="CE376" s="402"/>
      <c r="CF376" s="402"/>
      <c r="CG376" s="402"/>
      <c r="CH376" s="402"/>
      <c r="CI376" s="402"/>
      <c r="CJ376" s="402"/>
      <c r="CK376" s="402"/>
      <c r="CL376" s="402"/>
      <c r="CM376" s="402"/>
      <c r="CN376" s="402"/>
      <c r="CO376" s="402"/>
      <c r="CP376" s="402"/>
      <c r="CQ376" s="402"/>
      <c r="CR376" s="402"/>
      <c r="CS376" s="402"/>
      <c r="CT376" s="402"/>
    </row>
    <row r="377" spans="1:98" ht="16.05" customHeight="1" x14ac:dyDescent="0.3">
      <c r="A377" s="402"/>
      <c r="B377" s="402"/>
      <c r="C377" s="402"/>
      <c r="D377" s="402"/>
      <c r="E377" s="402"/>
      <c r="F377" s="402"/>
      <c r="G377" s="402"/>
      <c r="H377" s="402"/>
      <c r="I377" s="402"/>
      <c r="J377" s="402"/>
      <c r="K377" s="402"/>
      <c r="L377" s="402"/>
      <c r="M377" s="402"/>
      <c r="N377" s="402"/>
      <c r="O377" s="402"/>
      <c r="P377" s="402"/>
      <c r="Q377" s="402"/>
      <c r="R377" s="402"/>
      <c r="S377" s="402"/>
      <c r="T377" s="402"/>
      <c r="U377" s="402"/>
      <c r="V377" s="402"/>
      <c r="W377" s="402"/>
      <c r="X377" s="402"/>
      <c r="Y377" s="402"/>
      <c r="Z377" s="402"/>
      <c r="AA377" s="402"/>
      <c r="AB377" s="402"/>
      <c r="AC377" s="402"/>
      <c r="AD377" s="402"/>
      <c r="AE377" s="402"/>
      <c r="AF377" s="402"/>
      <c r="AG377" s="402"/>
      <c r="AH377" s="402"/>
      <c r="AI377" s="402"/>
      <c r="AJ377" s="402"/>
      <c r="AK377" s="402"/>
      <c r="AL377" s="402"/>
      <c r="AM377" s="402"/>
      <c r="AN377" s="402"/>
      <c r="AO377" s="402"/>
      <c r="AP377" s="402"/>
      <c r="AQ377" s="402"/>
      <c r="AR377" s="402"/>
      <c r="AS377" s="402"/>
      <c r="AT377" s="402"/>
      <c r="AU377" s="402"/>
      <c r="AV377" s="402"/>
      <c r="AW377" s="402"/>
      <c r="AX377" s="402"/>
      <c r="AY377" s="402"/>
      <c r="AZ377" s="402"/>
      <c r="BA377" s="402"/>
      <c r="BB377" s="402"/>
      <c r="BC377" s="402"/>
      <c r="BD377" s="402"/>
      <c r="BE377" s="402"/>
      <c r="BF377" s="402"/>
      <c r="BG377" s="402"/>
      <c r="BH377" s="402"/>
      <c r="BI377" s="402"/>
      <c r="BJ377" s="402"/>
      <c r="BK377" s="402"/>
      <c r="BL377" s="402"/>
      <c r="BM377" s="402"/>
      <c r="BN377" s="402"/>
      <c r="BO377" s="402"/>
      <c r="BP377" s="402"/>
      <c r="BQ377" s="402"/>
      <c r="BR377" s="402"/>
      <c r="BS377" s="402"/>
      <c r="BT377" s="402"/>
      <c r="BU377" s="402"/>
      <c r="BV377" s="402"/>
      <c r="BW377" s="402"/>
      <c r="BX377" s="402"/>
      <c r="BY377" s="402"/>
      <c r="BZ377" s="402"/>
      <c r="CA377" s="402"/>
      <c r="CB377" s="402"/>
      <c r="CC377" s="402"/>
      <c r="CD377" s="402"/>
      <c r="CE377" s="402"/>
      <c r="CF377" s="402"/>
      <c r="CG377" s="402"/>
      <c r="CH377" s="402"/>
      <c r="CI377" s="402"/>
      <c r="CJ377" s="402"/>
      <c r="CK377" s="402"/>
      <c r="CL377" s="402"/>
      <c r="CM377" s="402"/>
      <c r="CN377" s="402"/>
      <c r="CO377" s="402"/>
      <c r="CP377" s="402"/>
      <c r="CQ377" s="402"/>
      <c r="CR377" s="402"/>
      <c r="CS377" s="402"/>
      <c r="CT377" s="402"/>
    </row>
    <row r="378" spans="1:98" ht="16.05" customHeight="1" x14ac:dyDescent="0.3">
      <c r="A378" s="402"/>
      <c r="B378" s="402"/>
      <c r="C378" s="402"/>
      <c r="D378" s="402"/>
      <c r="E378" s="402"/>
      <c r="F378" s="402"/>
      <c r="G378" s="402"/>
      <c r="H378" s="402"/>
      <c r="I378" s="402"/>
      <c r="J378" s="402"/>
      <c r="K378" s="402"/>
      <c r="L378" s="402"/>
      <c r="M378" s="402"/>
      <c r="N378" s="402"/>
      <c r="O378" s="402"/>
      <c r="P378" s="402"/>
      <c r="Q378" s="402"/>
      <c r="R378" s="402"/>
      <c r="S378" s="402"/>
      <c r="T378" s="402"/>
      <c r="U378" s="402"/>
      <c r="V378" s="402"/>
      <c r="W378" s="402"/>
      <c r="X378" s="402"/>
      <c r="Y378" s="402"/>
      <c r="Z378" s="402"/>
      <c r="AA378" s="402"/>
      <c r="AB378" s="402"/>
      <c r="AC378" s="402"/>
      <c r="AD378" s="402"/>
      <c r="AE378" s="402"/>
      <c r="AF378" s="402"/>
      <c r="AG378" s="402"/>
      <c r="AH378" s="402"/>
      <c r="AI378" s="402"/>
      <c r="AJ378" s="402"/>
      <c r="AK378" s="402"/>
      <c r="AL378" s="402"/>
      <c r="AM378" s="402"/>
      <c r="AN378" s="402"/>
      <c r="AO378" s="402"/>
      <c r="AP378" s="402"/>
      <c r="AQ378" s="402"/>
      <c r="AR378" s="402"/>
      <c r="AS378" s="402"/>
      <c r="AT378" s="402"/>
      <c r="AU378" s="402"/>
      <c r="AV378" s="402"/>
      <c r="AW378" s="402"/>
      <c r="AX378" s="402"/>
      <c r="AY378" s="402"/>
      <c r="AZ378" s="402"/>
      <c r="BA378" s="402"/>
      <c r="BB378" s="402"/>
      <c r="BC378" s="402"/>
      <c r="BD378" s="402"/>
      <c r="BE378" s="402"/>
      <c r="BF378" s="402"/>
      <c r="BG378" s="402"/>
      <c r="BH378" s="402"/>
      <c r="BI378" s="402"/>
      <c r="BJ378" s="402"/>
      <c r="BK378" s="402"/>
      <c r="BL378" s="402"/>
      <c r="BM378" s="402"/>
      <c r="BN378" s="402"/>
      <c r="BO378" s="402"/>
      <c r="BP378" s="402"/>
      <c r="BQ378" s="402"/>
      <c r="BR378" s="402"/>
      <c r="BS378" s="402"/>
      <c r="BT378" s="402"/>
      <c r="BU378" s="402"/>
      <c r="BV378" s="402"/>
      <c r="BW378" s="402"/>
      <c r="BX378" s="402"/>
      <c r="BY378" s="402"/>
      <c r="BZ378" s="402"/>
      <c r="CA378" s="402"/>
      <c r="CB378" s="402"/>
      <c r="CC378" s="402"/>
      <c r="CD378" s="402"/>
      <c r="CE378" s="402"/>
      <c r="CF378" s="402"/>
      <c r="CG378" s="402"/>
      <c r="CH378" s="402"/>
      <c r="CI378" s="402"/>
      <c r="CJ378" s="402"/>
      <c r="CK378" s="402"/>
      <c r="CL378" s="402"/>
      <c r="CM378" s="402"/>
      <c r="CN378" s="402"/>
      <c r="CO378" s="402"/>
      <c r="CP378" s="402"/>
      <c r="CQ378" s="402"/>
      <c r="CR378" s="402"/>
      <c r="CS378" s="402"/>
      <c r="CT378" s="402"/>
    </row>
    <row r="379" spans="1:98" ht="16.05" customHeight="1" x14ac:dyDescent="0.3">
      <c r="A379" s="402"/>
      <c r="B379" s="402"/>
      <c r="C379" s="402"/>
      <c r="D379" s="402"/>
      <c r="E379" s="402"/>
      <c r="F379" s="402"/>
      <c r="G379" s="402"/>
      <c r="H379" s="402"/>
      <c r="I379" s="402"/>
      <c r="J379" s="402"/>
      <c r="K379" s="402"/>
      <c r="L379" s="402"/>
      <c r="M379" s="402"/>
      <c r="N379" s="402"/>
      <c r="O379" s="402"/>
      <c r="P379" s="402"/>
      <c r="Q379" s="402"/>
      <c r="R379" s="402"/>
      <c r="S379" s="402"/>
      <c r="T379" s="402"/>
      <c r="U379" s="402"/>
      <c r="V379" s="402"/>
      <c r="W379" s="402"/>
      <c r="X379" s="402"/>
      <c r="Y379" s="402"/>
      <c r="Z379" s="402"/>
      <c r="AA379" s="402"/>
      <c r="AB379" s="402"/>
      <c r="AC379" s="402"/>
      <c r="AD379" s="402"/>
      <c r="AE379" s="402"/>
      <c r="AF379" s="402"/>
      <c r="AG379" s="402"/>
      <c r="AH379" s="402"/>
      <c r="AI379" s="402"/>
      <c r="AJ379" s="402"/>
      <c r="AK379" s="402"/>
      <c r="AL379" s="402"/>
      <c r="AM379" s="402"/>
      <c r="AN379" s="402"/>
      <c r="AO379" s="402"/>
      <c r="AP379" s="402"/>
      <c r="AQ379" s="402"/>
      <c r="AR379" s="402"/>
      <c r="AS379" s="402"/>
      <c r="AT379" s="402"/>
      <c r="AU379" s="402"/>
      <c r="AV379" s="402"/>
      <c r="AW379" s="402"/>
      <c r="AX379" s="402"/>
      <c r="AY379" s="402"/>
      <c r="AZ379" s="402"/>
      <c r="BA379" s="402"/>
      <c r="BB379" s="402"/>
      <c r="BC379" s="402"/>
      <c r="BD379" s="402"/>
      <c r="BE379" s="402"/>
      <c r="BF379" s="402"/>
      <c r="BG379" s="402"/>
      <c r="BH379" s="402"/>
      <c r="BI379" s="402"/>
      <c r="BJ379" s="402"/>
      <c r="BK379" s="402"/>
      <c r="BL379" s="402"/>
      <c r="BM379" s="402"/>
      <c r="BN379" s="402"/>
      <c r="BO379" s="402"/>
      <c r="BP379" s="402"/>
      <c r="BQ379" s="402"/>
      <c r="BR379" s="402"/>
      <c r="BS379" s="402"/>
      <c r="BT379" s="402"/>
      <c r="BU379" s="402"/>
      <c r="BV379" s="402"/>
      <c r="BW379" s="402"/>
      <c r="BX379" s="402"/>
      <c r="BY379" s="402"/>
      <c r="BZ379" s="402"/>
      <c r="CA379" s="402"/>
      <c r="CB379" s="402"/>
      <c r="CC379" s="402"/>
      <c r="CD379" s="402"/>
      <c r="CE379" s="402"/>
      <c r="CF379" s="402"/>
      <c r="CG379" s="402"/>
      <c r="CH379" s="402"/>
      <c r="CI379" s="402"/>
      <c r="CJ379" s="402"/>
      <c r="CK379" s="402"/>
      <c r="CL379" s="402"/>
      <c r="CM379" s="402"/>
      <c r="CN379" s="402"/>
      <c r="CO379" s="402"/>
      <c r="CP379" s="402"/>
      <c r="CQ379" s="402"/>
      <c r="CR379" s="402"/>
      <c r="CS379" s="402"/>
      <c r="CT379" s="402"/>
    </row>
    <row r="380" spans="1:98" ht="16.05" customHeight="1" x14ac:dyDescent="0.3">
      <c r="A380" s="402"/>
      <c r="B380" s="402"/>
      <c r="C380" s="402"/>
      <c r="D380" s="402"/>
      <c r="E380" s="402"/>
      <c r="F380" s="402"/>
      <c r="G380" s="402"/>
      <c r="H380" s="402"/>
      <c r="I380" s="402"/>
      <c r="J380" s="402"/>
      <c r="K380" s="402"/>
      <c r="L380" s="402"/>
      <c r="M380" s="402"/>
      <c r="N380" s="402"/>
      <c r="O380" s="402"/>
      <c r="P380" s="402"/>
      <c r="Q380" s="402"/>
      <c r="R380" s="402"/>
      <c r="S380" s="402"/>
      <c r="T380" s="402"/>
      <c r="U380" s="402"/>
      <c r="V380" s="402"/>
      <c r="W380" s="402"/>
      <c r="X380" s="402"/>
      <c r="Y380" s="402"/>
      <c r="Z380" s="402"/>
      <c r="AA380" s="402"/>
      <c r="AB380" s="402"/>
      <c r="AC380" s="402"/>
      <c r="AD380" s="402"/>
      <c r="AE380" s="402"/>
      <c r="AF380" s="402"/>
      <c r="AG380" s="402"/>
      <c r="AH380" s="402"/>
      <c r="AI380" s="402"/>
      <c r="AJ380" s="402"/>
      <c r="AK380" s="402"/>
      <c r="AL380" s="402"/>
      <c r="AM380" s="402"/>
      <c r="AN380" s="402"/>
      <c r="AO380" s="402"/>
      <c r="AP380" s="402"/>
      <c r="AQ380" s="402"/>
      <c r="AR380" s="402"/>
      <c r="AS380" s="402"/>
      <c r="AT380" s="402"/>
      <c r="AU380" s="402"/>
      <c r="AV380" s="402"/>
      <c r="AW380" s="402"/>
      <c r="AX380" s="402"/>
      <c r="AY380" s="402"/>
      <c r="AZ380" s="402"/>
      <c r="BA380" s="402"/>
      <c r="BB380" s="402"/>
      <c r="BC380" s="402"/>
      <c r="BD380" s="402"/>
      <c r="BE380" s="402"/>
      <c r="BF380" s="402"/>
      <c r="BG380" s="402"/>
      <c r="BH380" s="402"/>
      <c r="BI380" s="402"/>
      <c r="BJ380" s="402"/>
      <c r="BK380" s="402"/>
      <c r="BL380" s="402"/>
      <c r="BM380" s="402"/>
      <c r="BN380" s="402"/>
      <c r="BO380" s="402"/>
      <c r="BP380" s="402"/>
      <c r="BQ380" s="402"/>
      <c r="BR380" s="402"/>
      <c r="BS380" s="402"/>
      <c r="BT380" s="402"/>
      <c r="BU380" s="402"/>
      <c r="BV380" s="402"/>
      <c r="BW380" s="402"/>
      <c r="BX380" s="402"/>
      <c r="BY380" s="402"/>
      <c r="BZ380" s="402"/>
      <c r="CA380" s="402"/>
      <c r="CB380" s="402"/>
      <c r="CC380" s="402"/>
      <c r="CD380" s="402"/>
      <c r="CE380" s="402"/>
      <c r="CF380" s="402"/>
      <c r="CG380" s="402"/>
      <c r="CH380" s="402"/>
      <c r="CI380" s="402"/>
      <c r="CJ380" s="402"/>
      <c r="CK380" s="402"/>
      <c r="CL380" s="402"/>
      <c r="CM380" s="402"/>
      <c r="CN380" s="402"/>
      <c r="CO380" s="402"/>
      <c r="CP380" s="402"/>
      <c r="CQ380" s="402"/>
      <c r="CR380" s="402"/>
      <c r="CS380" s="402"/>
      <c r="CT380" s="402"/>
    </row>
    <row r="381" spans="1:98" ht="16.05" customHeight="1" x14ac:dyDescent="0.3">
      <c r="A381" s="402"/>
      <c r="B381" s="402"/>
      <c r="C381" s="402"/>
      <c r="D381" s="402"/>
      <c r="E381" s="402"/>
      <c r="F381" s="402"/>
      <c r="G381" s="402"/>
      <c r="H381" s="402"/>
      <c r="I381" s="402"/>
      <c r="J381" s="402"/>
      <c r="K381" s="402"/>
      <c r="L381" s="402"/>
      <c r="M381" s="402"/>
      <c r="N381" s="402"/>
      <c r="O381" s="402"/>
      <c r="P381" s="402"/>
      <c r="Q381" s="402"/>
      <c r="R381" s="402"/>
      <c r="S381" s="402"/>
      <c r="T381" s="402"/>
      <c r="U381" s="402"/>
      <c r="V381" s="402"/>
      <c r="W381" s="402"/>
      <c r="X381" s="402"/>
      <c r="Y381" s="402"/>
      <c r="Z381" s="402"/>
      <c r="AA381" s="402"/>
      <c r="AB381" s="402"/>
      <c r="AC381" s="402"/>
      <c r="AD381" s="402"/>
      <c r="AE381" s="402"/>
      <c r="AF381" s="402"/>
      <c r="AG381" s="402"/>
      <c r="AH381" s="402"/>
      <c r="AI381" s="402"/>
      <c r="AJ381" s="402"/>
      <c r="AK381" s="402"/>
      <c r="AL381" s="402"/>
      <c r="AM381" s="402"/>
      <c r="AN381" s="402"/>
      <c r="AO381" s="402"/>
      <c r="AP381" s="402"/>
      <c r="AQ381" s="402"/>
      <c r="AR381" s="402"/>
      <c r="AS381" s="402"/>
      <c r="AT381" s="402"/>
      <c r="AU381" s="402"/>
      <c r="AV381" s="402"/>
      <c r="AW381" s="402"/>
      <c r="AX381" s="402"/>
      <c r="AY381" s="402"/>
      <c r="AZ381" s="402"/>
      <c r="BA381" s="402"/>
      <c r="BB381" s="402"/>
      <c r="BC381" s="402"/>
      <c r="BD381" s="402"/>
      <c r="BE381" s="402"/>
      <c r="BF381" s="402"/>
      <c r="BG381" s="402"/>
      <c r="BH381" s="402"/>
      <c r="BI381" s="402"/>
      <c r="BJ381" s="402"/>
      <c r="BK381" s="402"/>
      <c r="BL381" s="402"/>
      <c r="BM381" s="402"/>
      <c r="BN381" s="402"/>
      <c r="BO381" s="402"/>
      <c r="BP381" s="402"/>
      <c r="BQ381" s="402"/>
      <c r="BR381" s="402"/>
      <c r="BS381" s="402"/>
      <c r="BT381" s="402"/>
      <c r="BU381" s="402"/>
      <c r="BV381" s="402"/>
      <c r="BW381" s="402"/>
      <c r="BX381" s="402"/>
      <c r="BY381" s="402"/>
      <c r="BZ381" s="402"/>
      <c r="CA381" s="402"/>
      <c r="CB381" s="402"/>
      <c r="CC381" s="402"/>
      <c r="CD381" s="402"/>
      <c r="CE381" s="402"/>
      <c r="CF381" s="402"/>
      <c r="CG381" s="402"/>
      <c r="CH381" s="402"/>
      <c r="CI381" s="402"/>
      <c r="CJ381" s="402"/>
      <c r="CK381" s="402"/>
      <c r="CL381" s="402"/>
      <c r="CM381" s="402"/>
      <c r="CN381" s="402"/>
      <c r="CO381" s="402"/>
      <c r="CP381" s="402"/>
      <c r="CQ381" s="402"/>
      <c r="CR381" s="402"/>
      <c r="CS381" s="402"/>
      <c r="CT381" s="402"/>
    </row>
    <row r="382" spans="1:98" ht="16.05" customHeight="1" x14ac:dyDescent="0.3">
      <c r="A382" s="402"/>
      <c r="B382" s="402"/>
      <c r="C382" s="402"/>
      <c r="D382" s="402"/>
      <c r="E382" s="402"/>
      <c r="F382" s="402"/>
      <c r="G382" s="402"/>
      <c r="H382" s="402"/>
      <c r="I382" s="402"/>
      <c r="J382" s="402"/>
      <c r="K382" s="402"/>
      <c r="L382" s="402"/>
      <c r="M382" s="402"/>
      <c r="N382" s="402"/>
      <c r="O382" s="402"/>
      <c r="P382" s="402"/>
      <c r="Q382" s="402"/>
      <c r="R382" s="402"/>
      <c r="S382" s="402"/>
      <c r="T382" s="402"/>
      <c r="U382" s="402"/>
      <c r="V382" s="402"/>
      <c r="W382" s="402"/>
      <c r="X382" s="402"/>
      <c r="Y382" s="402"/>
      <c r="Z382" s="402"/>
      <c r="AA382" s="402"/>
      <c r="AB382" s="402"/>
      <c r="AC382" s="402"/>
      <c r="AD382" s="402"/>
      <c r="AE382" s="402"/>
      <c r="AF382" s="402"/>
      <c r="AG382" s="402"/>
      <c r="AH382" s="402"/>
      <c r="AI382" s="402"/>
      <c r="AJ382" s="402"/>
      <c r="AK382" s="402"/>
      <c r="AL382" s="402"/>
      <c r="AM382" s="402"/>
      <c r="AN382" s="402"/>
      <c r="AO382" s="402"/>
      <c r="AP382" s="402"/>
      <c r="AQ382" s="402"/>
      <c r="AR382" s="402"/>
      <c r="AS382" s="402"/>
      <c r="AT382" s="402"/>
      <c r="AU382" s="402"/>
      <c r="AV382" s="402"/>
      <c r="AW382" s="402"/>
      <c r="AX382" s="402"/>
      <c r="AY382" s="402"/>
      <c r="AZ382" s="402"/>
      <c r="BA382" s="402"/>
      <c r="BB382" s="402"/>
      <c r="BC382" s="402"/>
      <c r="BD382" s="402"/>
      <c r="BE382" s="402"/>
      <c r="BF382" s="402"/>
      <c r="BG382" s="402"/>
      <c r="BH382" s="402"/>
      <c r="BI382" s="402"/>
      <c r="BJ382" s="402"/>
      <c r="BK382" s="402"/>
      <c r="BL382" s="402"/>
      <c r="BM382" s="402"/>
      <c r="BN382" s="402"/>
      <c r="BO382" s="402"/>
      <c r="BP382" s="402"/>
      <c r="BQ382" s="402"/>
      <c r="BR382" s="402"/>
      <c r="BS382" s="402"/>
      <c r="BT382" s="402"/>
      <c r="BU382" s="402"/>
      <c r="BV382" s="402"/>
      <c r="BW382" s="402"/>
      <c r="BX382" s="402"/>
      <c r="BY382" s="402"/>
      <c r="BZ382" s="402"/>
      <c r="CA382" s="402"/>
      <c r="CB382" s="402"/>
      <c r="CC382" s="402"/>
      <c r="CD382" s="402"/>
      <c r="CE382" s="402"/>
      <c r="CF382" s="402"/>
      <c r="CG382" s="402"/>
      <c r="CH382" s="402"/>
      <c r="CI382" s="402"/>
      <c r="CJ382" s="402"/>
      <c r="CK382" s="402"/>
      <c r="CL382" s="402"/>
      <c r="CM382" s="402"/>
      <c r="CN382" s="402"/>
      <c r="CO382" s="402"/>
      <c r="CP382" s="402"/>
      <c r="CQ382" s="402"/>
      <c r="CR382" s="402"/>
      <c r="CS382" s="402"/>
      <c r="CT382" s="402"/>
    </row>
    <row r="383" spans="1:98" ht="16.05" customHeight="1" x14ac:dyDescent="0.3">
      <c r="A383" s="402"/>
      <c r="B383" s="402"/>
      <c r="C383" s="402"/>
      <c r="D383" s="402"/>
      <c r="E383" s="402"/>
      <c r="F383" s="402"/>
      <c r="G383" s="402"/>
      <c r="H383" s="402"/>
      <c r="I383" s="402"/>
      <c r="J383" s="402"/>
      <c r="K383" s="402"/>
      <c r="L383" s="402"/>
      <c r="M383" s="402"/>
      <c r="N383" s="402"/>
      <c r="O383" s="402"/>
      <c r="P383" s="402"/>
      <c r="Q383" s="402"/>
      <c r="R383" s="402"/>
      <c r="S383" s="402"/>
      <c r="T383" s="402"/>
      <c r="U383" s="402"/>
      <c r="V383" s="402"/>
      <c r="W383" s="402"/>
      <c r="X383" s="402"/>
      <c r="Y383" s="402"/>
      <c r="Z383" s="402"/>
      <c r="AA383" s="402"/>
      <c r="AB383" s="402"/>
      <c r="AC383" s="402"/>
      <c r="AD383" s="402"/>
      <c r="AE383" s="402"/>
      <c r="AF383" s="402"/>
      <c r="AG383" s="402"/>
      <c r="AH383" s="402"/>
      <c r="AI383" s="402"/>
      <c r="AJ383" s="402"/>
      <c r="AK383" s="402"/>
      <c r="AL383" s="402"/>
      <c r="AM383" s="402"/>
      <c r="AN383" s="402"/>
      <c r="AO383" s="402"/>
      <c r="AP383" s="402"/>
      <c r="AQ383" s="402"/>
      <c r="AR383" s="402"/>
      <c r="AS383" s="402"/>
      <c r="AT383" s="402"/>
      <c r="AU383" s="402"/>
      <c r="AV383" s="402"/>
      <c r="AW383" s="402"/>
      <c r="AX383" s="402"/>
      <c r="AY383" s="402"/>
      <c r="AZ383" s="402"/>
      <c r="BA383" s="402"/>
      <c r="BB383" s="402"/>
      <c r="BC383" s="402"/>
      <c r="BD383" s="402"/>
      <c r="BE383" s="402"/>
      <c r="BF383" s="402"/>
      <c r="BG383" s="402"/>
      <c r="BH383" s="402"/>
      <c r="BI383" s="402"/>
      <c r="BJ383" s="402"/>
      <c r="BK383" s="402"/>
      <c r="BL383" s="402"/>
      <c r="BM383" s="402"/>
      <c r="BN383" s="402"/>
      <c r="BO383" s="402"/>
      <c r="BP383" s="402"/>
      <c r="BQ383" s="402"/>
      <c r="BR383" s="402"/>
      <c r="BS383" s="402"/>
      <c r="BT383" s="402"/>
      <c r="BU383" s="402"/>
      <c r="BV383" s="402"/>
      <c r="BW383" s="402"/>
      <c r="BX383" s="402"/>
      <c r="BY383" s="402"/>
      <c r="BZ383" s="402"/>
      <c r="CA383" s="402"/>
      <c r="CB383" s="402"/>
      <c r="CC383" s="402"/>
      <c r="CD383" s="402"/>
      <c r="CE383" s="402"/>
      <c r="CF383" s="402"/>
      <c r="CG383" s="402"/>
      <c r="CH383" s="402"/>
      <c r="CI383" s="402"/>
      <c r="CJ383" s="402"/>
      <c r="CK383" s="402"/>
      <c r="CL383" s="402"/>
      <c r="CM383" s="402"/>
      <c r="CN383" s="402"/>
      <c r="CO383" s="402"/>
      <c r="CP383" s="402"/>
      <c r="CQ383" s="402"/>
      <c r="CR383" s="402"/>
      <c r="CS383" s="402"/>
      <c r="CT383" s="402"/>
    </row>
    <row r="384" spans="1:98" ht="16.05" customHeight="1" x14ac:dyDescent="0.3">
      <c r="A384" s="402"/>
      <c r="B384" s="402"/>
      <c r="C384" s="402"/>
      <c r="D384" s="402"/>
      <c r="E384" s="402"/>
      <c r="F384" s="402"/>
      <c r="G384" s="402"/>
      <c r="H384" s="402"/>
      <c r="I384" s="402"/>
      <c r="J384" s="402"/>
      <c r="K384" s="402"/>
      <c r="L384" s="402"/>
      <c r="M384" s="402"/>
      <c r="N384" s="402"/>
      <c r="O384" s="402"/>
      <c r="P384" s="402"/>
      <c r="Q384" s="402"/>
      <c r="R384" s="402"/>
      <c r="S384" s="402"/>
      <c r="T384" s="402"/>
      <c r="U384" s="402"/>
      <c r="V384" s="402"/>
      <c r="W384" s="402"/>
      <c r="X384" s="402"/>
      <c r="Y384" s="402"/>
      <c r="Z384" s="402"/>
      <c r="AA384" s="402"/>
      <c r="AB384" s="402"/>
      <c r="AC384" s="402"/>
      <c r="AD384" s="402"/>
      <c r="AE384" s="402"/>
      <c r="AF384" s="402"/>
      <c r="AG384" s="402"/>
      <c r="AH384" s="402"/>
      <c r="AI384" s="402"/>
      <c r="AJ384" s="402"/>
      <c r="AK384" s="402"/>
      <c r="AL384" s="402"/>
      <c r="AM384" s="402"/>
      <c r="AN384" s="402"/>
      <c r="AO384" s="402"/>
      <c r="AP384" s="402"/>
      <c r="AQ384" s="402"/>
      <c r="AR384" s="402"/>
      <c r="AS384" s="402"/>
      <c r="AT384" s="402"/>
      <c r="AU384" s="402"/>
      <c r="AV384" s="402"/>
      <c r="AW384" s="402"/>
      <c r="AX384" s="402"/>
      <c r="AY384" s="402"/>
      <c r="AZ384" s="402"/>
      <c r="BA384" s="402"/>
      <c r="BB384" s="402"/>
      <c r="BC384" s="402"/>
      <c r="BD384" s="402"/>
      <c r="BE384" s="402"/>
      <c r="BF384" s="402"/>
      <c r="BG384" s="402"/>
      <c r="BH384" s="402"/>
      <c r="BI384" s="402"/>
      <c r="BJ384" s="402"/>
      <c r="BK384" s="402"/>
      <c r="BL384" s="402"/>
      <c r="BM384" s="402"/>
      <c r="BN384" s="402"/>
      <c r="BO384" s="402"/>
      <c r="BP384" s="402"/>
      <c r="BQ384" s="402"/>
      <c r="BR384" s="402"/>
      <c r="BS384" s="402"/>
      <c r="BT384" s="402"/>
      <c r="BU384" s="402"/>
      <c r="BV384" s="402"/>
      <c r="BW384" s="402"/>
      <c r="BX384" s="402"/>
      <c r="BY384" s="402"/>
      <c r="BZ384" s="402"/>
      <c r="CA384" s="402"/>
      <c r="CB384" s="402"/>
      <c r="CC384" s="402"/>
      <c r="CD384" s="402"/>
      <c r="CE384" s="402"/>
      <c r="CF384" s="402"/>
      <c r="CG384" s="402"/>
      <c r="CH384" s="402"/>
      <c r="CI384" s="402"/>
      <c r="CJ384" s="402"/>
      <c r="CK384" s="402"/>
      <c r="CL384" s="402"/>
      <c r="CM384" s="402"/>
      <c r="CN384" s="402"/>
      <c r="CO384" s="402"/>
      <c r="CP384" s="402"/>
      <c r="CQ384" s="402"/>
      <c r="CR384" s="402"/>
      <c r="CS384" s="402"/>
      <c r="CT384" s="402"/>
    </row>
    <row r="385" spans="1:98" ht="16.05" customHeight="1" x14ac:dyDescent="0.3">
      <c r="A385" s="402"/>
      <c r="B385" s="402"/>
      <c r="C385" s="402"/>
      <c r="D385" s="402"/>
      <c r="E385" s="402"/>
      <c r="F385" s="402"/>
      <c r="G385" s="402"/>
      <c r="H385" s="402"/>
      <c r="I385" s="402"/>
      <c r="J385" s="402"/>
      <c r="K385" s="402"/>
      <c r="L385" s="402"/>
      <c r="M385" s="402"/>
      <c r="N385" s="402"/>
      <c r="O385" s="402"/>
      <c r="P385" s="402"/>
      <c r="Q385" s="402"/>
      <c r="R385" s="402"/>
      <c r="S385" s="402"/>
      <c r="T385" s="402"/>
      <c r="U385" s="402"/>
      <c r="V385" s="402"/>
      <c r="W385" s="402"/>
      <c r="X385" s="402"/>
      <c r="Y385" s="402"/>
      <c r="Z385" s="402"/>
      <c r="AA385" s="402"/>
      <c r="AB385" s="402"/>
      <c r="AC385" s="402"/>
      <c r="AD385" s="402"/>
      <c r="AE385" s="402"/>
      <c r="AF385" s="402"/>
      <c r="AG385" s="402"/>
      <c r="AH385" s="402"/>
      <c r="AI385" s="402"/>
      <c r="AJ385" s="402"/>
      <c r="AK385" s="402"/>
      <c r="AL385" s="402"/>
      <c r="AM385" s="402"/>
      <c r="AN385" s="402"/>
      <c r="AO385" s="402"/>
      <c r="AP385" s="402"/>
      <c r="AQ385" s="402"/>
      <c r="AR385" s="402"/>
      <c r="AS385" s="402"/>
      <c r="AT385" s="402"/>
      <c r="AU385" s="402"/>
      <c r="AV385" s="402"/>
      <c r="AW385" s="402"/>
      <c r="AX385" s="402"/>
      <c r="AY385" s="402"/>
      <c r="AZ385" s="402"/>
      <c r="BA385" s="402"/>
      <c r="BB385" s="402"/>
      <c r="BC385" s="402"/>
      <c r="BD385" s="402"/>
      <c r="BE385" s="402"/>
      <c r="BF385" s="402"/>
      <c r="BG385" s="402"/>
      <c r="BH385" s="402"/>
      <c r="BI385" s="402"/>
      <c r="BJ385" s="402"/>
      <c r="BK385" s="402"/>
      <c r="BL385" s="402"/>
      <c r="BM385" s="402"/>
      <c r="BN385" s="402"/>
      <c r="BO385" s="402"/>
      <c r="BP385" s="402"/>
      <c r="BQ385" s="402"/>
      <c r="BR385" s="402"/>
      <c r="BS385" s="402"/>
      <c r="BT385" s="402"/>
      <c r="BU385" s="402"/>
      <c r="BV385" s="402"/>
      <c r="BW385" s="402"/>
      <c r="BX385" s="402"/>
      <c r="BY385" s="402"/>
      <c r="BZ385" s="402"/>
      <c r="CA385" s="402"/>
      <c r="CB385" s="402"/>
      <c r="CC385" s="402"/>
      <c r="CD385" s="402"/>
      <c r="CE385" s="402"/>
      <c r="CF385" s="402"/>
      <c r="CG385" s="402"/>
      <c r="CH385" s="402"/>
      <c r="CI385" s="402"/>
      <c r="CJ385" s="402"/>
      <c r="CK385" s="402"/>
      <c r="CL385" s="402"/>
      <c r="CM385" s="402"/>
      <c r="CN385" s="402"/>
      <c r="CO385" s="402"/>
      <c r="CP385" s="402"/>
      <c r="CQ385" s="402"/>
      <c r="CR385" s="402"/>
      <c r="CS385" s="402"/>
      <c r="CT385" s="402"/>
    </row>
    <row r="386" spans="1:98" ht="16.05" customHeight="1" x14ac:dyDescent="0.3">
      <c r="A386" s="402"/>
      <c r="B386" s="402"/>
      <c r="C386" s="402"/>
      <c r="D386" s="402"/>
      <c r="E386" s="402"/>
      <c r="F386" s="402"/>
      <c r="G386" s="402"/>
      <c r="H386" s="402"/>
      <c r="I386" s="402"/>
      <c r="J386" s="402"/>
      <c r="K386" s="402"/>
      <c r="L386" s="402"/>
      <c r="M386" s="402"/>
      <c r="N386" s="402"/>
      <c r="O386" s="402"/>
      <c r="P386" s="402"/>
      <c r="Q386" s="402"/>
      <c r="R386" s="402"/>
      <c r="S386" s="402"/>
      <c r="T386" s="402"/>
      <c r="U386" s="402"/>
      <c r="V386" s="402"/>
      <c r="W386" s="402"/>
      <c r="X386" s="402"/>
      <c r="Y386" s="402"/>
      <c r="Z386" s="402"/>
      <c r="AA386" s="402"/>
      <c r="AB386" s="402"/>
      <c r="AC386" s="402"/>
      <c r="AD386" s="402"/>
      <c r="AE386" s="402"/>
      <c r="AF386" s="402"/>
      <c r="AG386" s="402"/>
      <c r="AH386" s="402"/>
      <c r="AI386" s="402"/>
      <c r="AJ386" s="402"/>
      <c r="AK386" s="402"/>
      <c r="AL386" s="402"/>
      <c r="AM386" s="402"/>
      <c r="AN386" s="402"/>
      <c r="AO386" s="402"/>
      <c r="AP386" s="402"/>
      <c r="AQ386" s="402"/>
      <c r="AR386" s="402"/>
      <c r="AS386" s="402"/>
      <c r="AT386" s="402"/>
      <c r="AU386" s="402"/>
      <c r="AV386" s="402"/>
      <c r="AW386" s="402"/>
      <c r="AX386" s="402"/>
      <c r="AY386" s="402"/>
      <c r="AZ386" s="402"/>
      <c r="BA386" s="402"/>
      <c r="BB386" s="402"/>
      <c r="BC386" s="402"/>
      <c r="BD386" s="402"/>
      <c r="BE386" s="402"/>
      <c r="BF386" s="402"/>
      <c r="BG386" s="402"/>
      <c r="BH386" s="402"/>
      <c r="BI386" s="402"/>
      <c r="BJ386" s="402"/>
      <c r="BK386" s="402"/>
      <c r="BL386" s="402"/>
      <c r="BM386" s="402"/>
      <c r="BN386" s="402"/>
      <c r="BO386" s="402"/>
      <c r="BP386" s="402"/>
      <c r="BQ386" s="402"/>
      <c r="BR386" s="402"/>
      <c r="BS386" s="402"/>
      <c r="BT386" s="402"/>
      <c r="BU386" s="402"/>
      <c r="BV386" s="402"/>
      <c r="BW386" s="402"/>
      <c r="BX386" s="402"/>
      <c r="BY386" s="402"/>
      <c r="BZ386" s="402"/>
      <c r="CA386" s="402"/>
      <c r="CB386" s="402"/>
      <c r="CC386" s="402"/>
      <c r="CD386" s="402"/>
      <c r="CE386" s="402"/>
      <c r="CF386" s="402"/>
      <c r="CG386" s="402"/>
      <c r="CH386" s="402"/>
      <c r="CI386" s="402"/>
      <c r="CJ386" s="402"/>
      <c r="CK386" s="402"/>
      <c r="CL386" s="402"/>
      <c r="CM386" s="402"/>
      <c r="CN386" s="402"/>
      <c r="CO386" s="402"/>
      <c r="CP386" s="402"/>
      <c r="CQ386" s="402"/>
      <c r="CR386" s="402"/>
      <c r="CS386" s="402"/>
      <c r="CT386" s="402"/>
    </row>
    <row r="387" spans="1:98" ht="16.05" customHeight="1" x14ac:dyDescent="0.3">
      <c r="A387" s="402"/>
      <c r="B387" s="402"/>
      <c r="C387" s="402"/>
      <c r="D387" s="402"/>
      <c r="E387" s="402"/>
      <c r="F387" s="402"/>
      <c r="G387" s="402"/>
      <c r="H387" s="402"/>
      <c r="I387" s="402"/>
      <c r="J387" s="402"/>
      <c r="K387" s="402"/>
      <c r="L387" s="402"/>
      <c r="M387" s="402"/>
      <c r="N387" s="402"/>
      <c r="O387" s="402"/>
      <c r="P387" s="402"/>
      <c r="Q387" s="402"/>
      <c r="R387" s="402"/>
      <c r="S387" s="402"/>
      <c r="T387" s="402"/>
      <c r="U387" s="402"/>
      <c r="V387" s="402"/>
      <c r="W387" s="402"/>
      <c r="X387" s="402"/>
      <c r="Y387" s="402"/>
      <c r="Z387" s="402"/>
      <c r="AA387" s="402"/>
      <c r="AB387" s="402"/>
      <c r="AC387" s="402"/>
      <c r="AD387" s="402"/>
      <c r="AE387" s="402"/>
      <c r="AF387" s="402"/>
      <c r="AG387" s="402"/>
      <c r="AH387" s="402"/>
      <c r="AI387" s="402"/>
      <c r="AJ387" s="402"/>
      <c r="AK387" s="402"/>
      <c r="AL387" s="402"/>
      <c r="AM387" s="402"/>
      <c r="AN387" s="402"/>
      <c r="AO387" s="402"/>
      <c r="AP387" s="402"/>
      <c r="AQ387" s="402"/>
      <c r="AR387" s="402"/>
      <c r="AS387" s="402"/>
      <c r="AT387" s="402"/>
      <c r="AU387" s="402"/>
      <c r="AV387" s="402"/>
      <c r="AW387" s="402"/>
      <c r="AX387" s="402"/>
      <c r="AY387" s="402"/>
      <c r="AZ387" s="402"/>
      <c r="BA387" s="402"/>
      <c r="BB387" s="402"/>
      <c r="BC387" s="402"/>
      <c r="BD387" s="402"/>
      <c r="BE387" s="402"/>
      <c r="BF387" s="402"/>
      <c r="BG387" s="402"/>
      <c r="BH387" s="402"/>
      <c r="BI387" s="402"/>
      <c r="BJ387" s="402"/>
      <c r="BK387" s="402"/>
      <c r="BL387" s="402"/>
      <c r="BM387" s="402"/>
      <c r="BN387" s="402"/>
      <c r="BO387" s="402"/>
      <c r="BP387" s="402"/>
      <c r="BQ387" s="402"/>
      <c r="BR387" s="402"/>
      <c r="BS387" s="402"/>
      <c r="BT387" s="402"/>
      <c r="BU387" s="402"/>
      <c r="BV387" s="402"/>
      <c r="BW387" s="402"/>
      <c r="BX387" s="402"/>
      <c r="BY387" s="402"/>
      <c r="BZ387" s="402"/>
      <c r="CA387" s="402"/>
      <c r="CB387" s="402"/>
      <c r="CC387" s="402"/>
      <c r="CD387" s="402"/>
      <c r="CE387" s="402"/>
      <c r="CF387" s="402"/>
      <c r="CG387" s="402"/>
      <c r="CH387" s="402"/>
      <c r="CI387" s="402"/>
      <c r="CJ387" s="402"/>
      <c r="CK387" s="402"/>
      <c r="CL387" s="402"/>
      <c r="CM387" s="402"/>
      <c r="CN387" s="402"/>
      <c r="CO387" s="402"/>
      <c r="CP387" s="402"/>
      <c r="CQ387" s="402"/>
      <c r="CR387" s="402"/>
      <c r="CS387" s="402"/>
      <c r="CT387" s="402"/>
    </row>
    <row r="388" spans="1:98" ht="16.05" customHeight="1" x14ac:dyDescent="0.3">
      <c r="A388" s="402"/>
      <c r="B388" s="402"/>
      <c r="C388" s="402"/>
      <c r="D388" s="402"/>
      <c r="E388" s="402"/>
      <c r="F388" s="402"/>
      <c r="G388" s="402"/>
      <c r="H388" s="402"/>
      <c r="I388" s="402"/>
      <c r="J388" s="402"/>
      <c r="K388" s="402"/>
      <c r="L388" s="402"/>
      <c r="M388" s="402"/>
      <c r="N388" s="402"/>
      <c r="O388" s="402"/>
      <c r="P388" s="402"/>
      <c r="Q388" s="402"/>
      <c r="R388" s="402"/>
      <c r="S388" s="402"/>
      <c r="T388" s="402"/>
      <c r="U388" s="402"/>
      <c r="V388" s="402"/>
      <c r="W388" s="402"/>
      <c r="X388" s="402"/>
      <c r="Y388" s="402"/>
      <c r="Z388" s="402"/>
      <c r="AA388" s="402"/>
      <c r="AB388" s="402"/>
      <c r="AC388" s="402"/>
      <c r="AD388" s="402"/>
      <c r="AE388" s="402"/>
      <c r="AF388" s="402"/>
      <c r="AG388" s="402"/>
      <c r="AH388" s="402"/>
      <c r="AI388" s="402"/>
      <c r="AJ388" s="402"/>
      <c r="AK388" s="402"/>
      <c r="AL388" s="402"/>
      <c r="AM388" s="402"/>
      <c r="AN388" s="402"/>
      <c r="AO388" s="402"/>
      <c r="AP388" s="402"/>
      <c r="AQ388" s="402"/>
      <c r="AR388" s="402"/>
      <c r="AS388" s="402"/>
      <c r="AT388" s="402"/>
      <c r="AU388" s="402"/>
      <c r="AV388" s="402"/>
      <c r="AW388" s="402"/>
      <c r="AX388" s="402"/>
      <c r="AY388" s="402"/>
      <c r="AZ388" s="402"/>
      <c r="BA388" s="402"/>
      <c r="BB388" s="402"/>
      <c r="BC388" s="402"/>
      <c r="BD388" s="402"/>
      <c r="BE388" s="402"/>
      <c r="BF388" s="402"/>
      <c r="BG388" s="402"/>
      <c r="BH388" s="402"/>
      <c r="BI388" s="402"/>
      <c r="BJ388" s="402"/>
      <c r="BK388" s="402"/>
      <c r="BL388" s="402"/>
      <c r="BM388" s="402"/>
      <c r="BN388" s="402"/>
      <c r="BO388" s="402"/>
      <c r="BP388" s="402"/>
      <c r="BQ388" s="402"/>
      <c r="BR388" s="402"/>
      <c r="BS388" s="402"/>
      <c r="BT388" s="402"/>
      <c r="BU388" s="402"/>
      <c r="BV388" s="402"/>
      <c r="BW388" s="402"/>
      <c r="BX388" s="402"/>
      <c r="BY388" s="402"/>
      <c r="BZ388" s="402"/>
      <c r="CA388" s="402"/>
      <c r="CB388" s="402"/>
      <c r="CC388" s="402"/>
      <c r="CD388" s="402"/>
      <c r="CE388" s="402"/>
      <c r="CF388" s="402"/>
      <c r="CG388" s="402"/>
      <c r="CH388" s="402"/>
      <c r="CI388" s="402"/>
      <c r="CJ388" s="402"/>
      <c r="CK388" s="402"/>
      <c r="CL388" s="402"/>
      <c r="CM388" s="402"/>
      <c r="CN388" s="402"/>
      <c r="CO388" s="402"/>
      <c r="CP388" s="402"/>
      <c r="CQ388" s="402"/>
      <c r="CR388" s="402"/>
      <c r="CS388" s="402"/>
      <c r="CT388" s="402"/>
    </row>
    <row r="389" spans="1:98" ht="16.05" customHeight="1" x14ac:dyDescent="0.3">
      <c r="A389" s="402"/>
      <c r="B389" s="402"/>
      <c r="C389" s="402"/>
      <c r="D389" s="402"/>
      <c r="E389" s="402"/>
      <c r="F389" s="402"/>
      <c r="G389" s="402"/>
      <c r="H389" s="402"/>
      <c r="I389" s="402"/>
      <c r="J389" s="402"/>
      <c r="K389" s="402"/>
      <c r="L389" s="402"/>
      <c r="M389" s="402"/>
      <c r="N389" s="402"/>
      <c r="O389" s="402"/>
      <c r="P389" s="402"/>
      <c r="Q389" s="402"/>
      <c r="R389" s="402"/>
      <c r="S389" s="402"/>
      <c r="T389" s="402"/>
      <c r="U389" s="402"/>
      <c r="V389" s="402"/>
      <c r="W389" s="402"/>
      <c r="X389" s="402"/>
      <c r="Y389" s="402"/>
      <c r="Z389" s="402"/>
      <c r="AA389" s="402"/>
      <c r="AB389" s="402"/>
      <c r="AC389" s="402"/>
      <c r="AD389" s="402"/>
      <c r="AE389" s="402"/>
      <c r="AF389" s="402"/>
      <c r="AG389" s="402"/>
      <c r="AH389" s="402"/>
      <c r="AI389" s="402"/>
      <c r="AJ389" s="402"/>
      <c r="AK389" s="402"/>
      <c r="AL389" s="402"/>
      <c r="AM389" s="402"/>
      <c r="AN389" s="402"/>
      <c r="AO389" s="402"/>
      <c r="AP389" s="402"/>
      <c r="AQ389" s="402"/>
      <c r="AR389" s="402"/>
      <c r="AS389" s="402"/>
      <c r="AT389" s="402"/>
      <c r="AU389" s="402"/>
      <c r="AV389" s="402"/>
      <c r="AW389" s="402"/>
      <c r="AX389" s="402"/>
      <c r="AY389" s="402"/>
      <c r="AZ389" s="402"/>
      <c r="BA389" s="402"/>
      <c r="BB389" s="402"/>
      <c r="BC389" s="402"/>
      <c r="BD389" s="402"/>
      <c r="BE389" s="402"/>
      <c r="BF389" s="402"/>
      <c r="BG389" s="402"/>
      <c r="BH389" s="402"/>
      <c r="BI389" s="402"/>
      <c r="BJ389" s="402"/>
      <c r="BK389" s="402"/>
      <c r="BL389" s="402"/>
      <c r="BM389" s="402"/>
      <c r="BN389" s="402"/>
      <c r="BO389" s="402"/>
      <c r="BP389" s="402"/>
      <c r="BQ389" s="402"/>
      <c r="BR389" s="402"/>
      <c r="BS389" s="402"/>
      <c r="BT389" s="402"/>
      <c r="BU389" s="402"/>
      <c r="BV389" s="402"/>
      <c r="BW389" s="402"/>
      <c r="BX389" s="402"/>
      <c r="BY389" s="402"/>
      <c r="BZ389" s="402"/>
      <c r="CA389" s="402"/>
      <c r="CB389" s="402"/>
      <c r="CC389" s="402"/>
      <c r="CD389" s="402"/>
      <c r="CE389" s="402"/>
      <c r="CF389" s="402"/>
      <c r="CG389" s="402"/>
      <c r="CH389" s="402"/>
      <c r="CI389" s="402"/>
      <c r="CJ389" s="402"/>
      <c r="CK389" s="402"/>
      <c r="CL389" s="402"/>
      <c r="CM389" s="402"/>
      <c r="CN389" s="402"/>
      <c r="CO389" s="402"/>
      <c r="CP389" s="402"/>
      <c r="CQ389" s="402"/>
      <c r="CR389" s="402"/>
      <c r="CS389" s="402"/>
      <c r="CT389" s="402"/>
    </row>
    <row r="390" spans="1:98" ht="16.05" customHeight="1" x14ac:dyDescent="0.3">
      <c r="A390" s="402"/>
      <c r="B390" s="402"/>
      <c r="C390" s="402"/>
      <c r="D390" s="402"/>
      <c r="E390" s="402"/>
      <c r="F390" s="402"/>
      <c r="G390" s="402"/>
      <c r="H390" s="402"/>
      <c r="I390" s="402"/>
      <c r="J390" s="402"/>
      <c r="K390" s="402"/>
      <c r="L390" s="402"/>
      <c r="M390" s="402"/>
      <c r="N390" s="402"/>
      <c r="O390" s="402"/>
      <c r="P390" s="402"/>
      <c r="Q390" s="402"/>
      <c r="R390" s="402"/>
      <c r="S390" s="402"/>
      <c r="T390" s="402"/>
      <c r="U390" s="402"/>
      <c r="V390" s="402"/>
      <c r="W390" s="402"/>
      <c r="X390" s="402"/>
      <c r="Y390" s="402"/>
      <c r="Z390" s="402"/>
      <c r="AA390" s="402"/>
      <c r="AB390" s="402"/>
      <c r="AC390" s="402"/>
      <c r="AD390" s="402"/>
      <c r="AE390" s="402"/>
      <c r="AF390" s="402"/>
      <c r="AG390" s="402"/>
      <c r="AH390" s="402"/>
      <c r="AI390" s="402"/>
      <c r="AJ390" s="402"/>
      <c r="AK390" s="402"/>
      <c r="AL390" s="402"/>
      <c r="AM390" s="402"/>
      <c r="AN390" s="402"/>
      <c r="AO390" s="402"/>
      <c r="AP390" s="402"/>
      <c r="AQ390" s="402"/>
      <c r="AR390" s="402"/>
      <c r="AS390" s="402"/>
      <c r="AT390" s="402"/>
      <c r="AU390" s="402"/>
      <c r="AV390" s="402"/>
      <c r="AW390" s="402"/>
      <c r="AX390" s="402"/>
      <c r="AY390" s="402"/>
      <c r="AZ390" s="402"/>
      <c r="BA390" s="402"/>
      <c r="BB390" s="402"/>
      <c r="BC390" s="402"/>
      <c r="BD390" s="402"/>
      <c r="BE390" s="402"/>
      <c r="BF390" s="402"/>
      <c r="BG390" s="402"/>
      <c r="BH390" s="402"/>
      <c r="BI390" s="402"/>
      <c r="BJ390" s="402"/>
      <c r="BK390" s="402"/>
      <c r="BL390" s="402"/>
      <c r="BM390" s="402"/>
      <c r="BN390" s="402"/>
      <c r="BO390" s="402"/>
      <c r="BP390" s="402"/>
      <c r="BQ390" s="402"/>
      <c r="BR390" s="402"/>
      <c r="BS390" s="402"/>
      <c r="BT390" s="402"/>
      <c r="BU390" s="402"/>
      <c r="BV390" s="402"/>
      <c r="BW390" s="402"/>
      <c r="BX390" s="402"/>
      <c r="BY390" s="402"/>
      <c r="BZ390" s="402"/>
      <c r="CA390" s="402"/>
      <c r="CB390" s="402"/>
      <c r="CC390" s="402"/>
      <c r="CD390" s="402"/>
      <c r="CE390" s="402"/>
      <c r="CF390" s="402"/>
      <c r="CG390" s="402"/>
      <c r="CH390" s="402"/>
      <c r="CI390" s="402"/>
      <c r="CJ390" s="402"/>
      <c r="CK390" s="402"/>
      <c r="CL390" s="402"/>
      <c r="CM390" s="402"/>
      <c r="CN390" s="402"/>
      <c r="CO390" s="402"/>
      <c r="CP390" s="402"/>
      <c r="CQ390" s="402"/>
      <c r="CR390" s="402"/>
      <c r="CS390" s="402"/>
      <c r="CT390" s="402"/>
    </row>
    <row r="391" spans="1:98" ht="16.05" customHeight="1" x14ac:dyDescent="0.3">
      <c r="A391" s="402"/>
      <c r="B391" s="402"/>
      <c r="C391" s="402"/>
      <c r="D391" s="402"/>
      <c r="E391" s="402"/>
      <c r="F391" s="402"/>
      <c r="G391" s="402"/>
      <c r="H391" s="402"/>
      <c r="I391" s="402"/>
      <c r="J391" s="402"/>
      <c r="K391" s="402"/>
      <c r="L391" s="402"/>
      <c r="M391" s="402"/>
      <c r="N391" s="402"/>
      <c r="O391" s="402"/>
      <c r="P391" s="402"/>
      <c r="Q391" s="402"/>
      <c r="R391" s="402"/>
      <c r="S391" s="402"/>
      <c r="T391" s="402"/>
      <c r="U391" s="402"/>
      <c r="V391" s="402"/>
      <c r="W391" s="402"/>
      <c r="X391" s="402"/>
      <c r="Y391" s="402"/>
      <c r="Z391" s="402"/>
      <c r="AA391" s="402"/>
      <c r="AB391" s="402"/>
      <c r="AC391" s="402"/>
      <c r="AD391" s="402"/>
      <c r="AE391" s="402"/>
      <c r="AF391" s="402"/>
      <c r="AG391" s="402"/>
      <c r="AH391" s="402"/>
      <c r="AI391" s="402"/>
      <c r="AJ391" s="402"/>
      <c r="AK391" s="402"/>
      <c r="AL391" s="402"/>
      <c r="AM391" s="402"/>
      <c r="AN391" s="402"/>
      <c r="AO391" s="402"/>
      <c r="AP391" s="402"/>
      <c r="AQ391" s="402"/>
      <c r="AR391" s="402"/>
      <c r="AS391" s="402"/>
      <c r="AT391" s="402"/>
      <c r="AU391" s="402"/>
      <c r="AV391" s="402"/>
      <c r="AW391" s="402"/>
      <c r="AX391" s="402"/>
      <c r="AY391" s="402"/>
      <c r="AZ391" s="402"/>
      <c r="BA391" s="402"/>
      <c r="BB391" s="402"/>
      <c r="BC391" s="402"/>
      <c r="BD391" s="402"/>
      <c r="BE391" s="402"/>
      <c r="BF391" s="402"/>
      <c r="BG391" s="402"/>
      <c r="BH391" s="402"/>
      <c r="BI391" s="402"/>
      <c r="BJ391" s="402"/>
      <c r="BK391" s="402"/>
      <c r="BL391" s="402"/>
      <c r="BM391" s="402"/>
      <c r="BN391" s="402"/>
      <c r="BO391" s="402"/>
      <c r="BP391" s="402"/>
      <c r="BQ391" s="402"/>
      <c r="BR391" s="402"/>
      <c r="BS391" s="402"/>
      <c r="BT391" s="402"/>
      <c r="BU391" s="402"/>
      <c r="BV391" s="402"/>
      <c r="BW391" s="402"/>
      <c r="BX391" s="402"/>
      <c r="BY391" s="402"/>
      <c r="BZ391" s="402"/>
      <c r="CA391" s="402"/>
      <c r="CB391" s="402"/>
      <c r="CC391" s="402"/>
      <c r="CD391" s="402"/>
      <c r="CE391" s="402"/>
      <c r="CF391" s="402"/>
      <c r="CG391" s="402"/>
      <c r="CH391" s="402"/>
      <c r="CI391" s="402"/>
      <c r="CJ391" s="402"/>
      <c r="CK391" s="402"/>
      <c r="CL391" s="402"/>
      <c r="CM391" s="402"/>
      <c r="CN391" s="402"/>
      <c r="CO391" s="402"/>
      <c r="CP391" s="402"/>
      <c r="CQ391" s="402"/>
      <c r="CR391" s="402"/>
      <c r="CS391" s="402"/>
      <c r="CT391" s="402"/>
    </row>
    <row r="392" spans="1:98" ht="16.05" customHeight="1" x14ac:dyDescent="0.3">
      <c r="A392" s="402"/>
      <c r="B392" s="402"/>
      <c r="C392" s="402"/>
      <c r="D392" s="402"/>
      <c r="E392" s="402"/>
      <c r="F392" s="402"/>
      <c r="G392" s="402"/>
      <c r="H392" s="402"/>
      <c r="I392" s="402"/>
      <c r="J392" s="402"/>
      <c r="K392" s="402"/>
      <c r="L392" s="402"/>
      <c r="M392" s="402"/>
      <c r="N392" s="402"/>
      <c r="O392" s="402"/>
      <c r="P392" s="402"/>
      <c r="Q392" s="402"/>
      <c r="R392" s="402"/>
      <c r="S392" s="402"/>
      <c r="T392" s="402"/>
      <c r="U392" s="402"/>
      <c r="V392" s="402"/>
      <c r="W392" s="402"/>
      <c r="X392" s="402"/>
      <c r="Y392" s="402"/>
      <c r="Z392" s="402"/>
      <c r="AA392" s="402"/>
      <c r="AB392" s="402"/>
      <c r="AC392" s="402"/>
      <c r="AD392" s="402"/>
      <c r="AE392" s="402"/>
      <c r="AF392" s="402"/>
      <c r="AG392" s="402"/>
      <c r="AH392" s="402"/>
      <c r="AI392" s="402"/>
      <c r="AJ392" s="402"/>
      <c r="AK392" s="402"/>
      <c r="AL392" s="402"/>
      <c r="AM392" s="402"/>
      <c r="AN392" s="402"/>
      <c r="AO392" s="402"/>
      <c r="AP392" s="402"/>
      <c r="AQ392" s="402"/>
      <c r="AR392" s="402"/>
      <c r="AS392" s="402"/>
      <c r="AT392" s="402"/>
      <c r="AU392" s="402"/>
      <c r="AV392" s="402"/>
      <c r="AW392" s="402"/>
      <c r="AX392" s="402"/>
      <c r="AY392" s="402"/>
      <c r="AZ392" s="402"/>
      <c r="BA392" s="402"/>
      <c r="BB392" s="402"/>
      <c r="BC392" s="402"/>
      <c r="BD392" s="402"/>
      <c r="BE392" s="402"/>
      <c r="BF392" s="402"/>
      <c r="BG392" s="402"/>
      <c r="BH392" s="402"/>
      <c r="BI392" s="402"/>
      <c r="BJ392" s="402"/>
      <c r="BK392" s="402"/>
      <c r="BL392" s="402"/>
      <c r="BM392" s="402"/>
      <c r="BN392" s="402"/>
      <c r="BO392" s="402"/>
      <c r="BP392" s="402"/>
      <c r="BQ392" s="402"/>
      <c r="BR392" s="402"/>
      <c r="BS392" s="402"/>
      <c r="BT392" s="402"/>
      <c r="BU392" s="402"/>
      <c r="BV392" s="402"/>
      <c r="BW392" s="402"/>
      <c r="BX392" s="402"/>
      <c r="BY392" s="402"/>
      <c r="BZ392" s="402"/>
      <c r="CA392" s="402"/>
      <c r="CB392" s="402"/>
      <c r="CC392" s="402"/>
      <c r="CD392" s="402"/>
      <c r="CE392" s="402"/>
      <c r="CF392" s="402"/>
      <c r="CG392" s="402"/>
      <c r="CH392" s="402"/>
      <c r="CI392" s="402"/>
      <c r="CJ392" s="402"/>
      <c r="CK392" s="402"/>
      <c r="CL392" s="402"/>
      <c r="CM392" s="402"/>
      <c r="CN392" s="402"/>
      <c r="CO392" s="402"/>
      <c r="CP392" s="402"/>
      <c r="CQ392" s="402"/>
      <c r="CR392" s="402"/>
      <c r="CS392" s="402"/>
      <c r="CT392" s="402"/>
    </row>
    <row r="393" spans="1:98" ht="16.05" customHeight="1" x14ac:dyDescent="0.3">
      <c r="A393" s="402"/>
      <c r="B393" s="402"/>
      <c r="C393" s="402"/>
      <c r="D393" s="402"/>
      <c r="E393" s="402"/>
      <c r="F393" s="402"/>
      <c r="G393" s="402"/>
      <c r="H393" s="402"/>
      <c r="I393" s="402"/>
      <c r="J393" s="402"/>
      <c r="K393" s="402"/>
      <c r="L393" s="402"/>
      <c r="M393" s="402"/>
      <c r="N393" s="402"/>
      <c r="O393" s="402"/>
      <c r="P393" s="402"/>
      <c r="Q393" s="402"/>
      <c r="R393" s="402"/>
      <c r="S393" s="402"/>
      <c r="T393" s="402"/>
      <c r="U393" s="402"/>
      <c r="V393" s="402"/>
      <c r="W393" s="402"/>
      <c r="X393" s="402"/>
      <c r="Y393" s="402"/>
      <c r="Z393" s="402"/>
      <c r="AA393" s="402"/>
      <c r="AB393" s="402"/>
      <c r="AC393" s="402"/>
      <c r="AD393" s="402"/>
      <c r="AE393" s="402"/>
      <c r="AF393" s="402"/>
      <c r="AG393" s="402"/>
      <c r="AH393" s="402"/>
      <c r="AI393" s="402"/>
      <c r="AJ393" s="402"/>
      <c r="AK393" s="402"/>
      <c r="AL393" s="402"/>
      <c r="AM393" s="402"/>
      <c r="AN393" s="402"/>
      <c r="AO393" s="402"/>
      <c r="AP393" s="402"/>
      <c r="AQ393" s="402"/>
      <c r="AR393" s="402"/>
      <c r="AS393" s="402"/>
      <c r="AT393" s="402"/>
      <c r="AU393" s="402"/>
      <c r="AV393" s="402"/>
      <c r="AW393" s="402"/>
      <c r="AX393" s="402"/>
      <c r="AY393" s="402"/>
      <c r="AZ393" s="402"/>
      <c r="BA393" s="402"/>
      <c r="BB393" s="402"/>
      <c r="BC393" s="402"/>
      <c r="BD393" s="402"/>
      <c r="BE393" s="402"/>
      <c r="BF393" s="402"/>
      <c r="BG393" s="402"/>
      <c r="BH393" s="402"/>
      <c r="BI393" s="402"/>
      <c r="BJ393" s="402"/>
      <c r="BK393" s="402"/>
      <c r="BL393" s="402"/>
      <c r="BM393" s="402"/>
      <c r="BN393" s="402"/>
      <c r="BO393" s="402"/>
      <c r="BP393" s="402"/>
      <c r="BQ393" s="402"/>
      <c r="BR393" s="402"/>
      <c r="BS393" s="402"/>
      <c r="BT393" s="402"/>
      <c r="BU393" s="402"/>
      <c r="BV393" s="402"/>
      <c r="BW393" s="402"/>
      <c r="BX393" s="402"/>
      <c r="BY393" s="402"/>
      <c r="BZ393" s="402"/>
      <c r="CA393" s="402"/>
      <c r="CB393" s="402"/>
      <c r="CC393" s="402"/>
      <c r="CD393" s="402"/>
      <c r="CE393" s="402"/>
      <c r="CF393" s="402"/>
      <c r="CG393" s="402"/>
      <c r="CH393" s="402"/>
      <c r="CI393" s="402"/>
      <c r="CJ393" s="402"/>
      <c r="CK393" s="402"/>
      <c r="CL393" s="402"/>
      <c r="CM393" s="402"/>
      <c r="CN393" s="402"/>
      <c r="CO393" s="402"/>
      <c r="CP393" s="402"/>
      <c r="CQ393" s="402"/>
      <c r="CR393" s="402"/>
      <c r="CS393" s="402"/>
      <c r="CT393" s="402"/>
    </row>
    <row r="394" spans="1:98" ht="16.05" customHeight="1" x14ac:dyDescent="0.3">
      <c r="A394" s="402"/>
      <c r="B394" s="402"/>
      <c r="C394" s="402"/>
      <c r="D394" s="402"/>
      <c r="E394" s="402"/>
      <c r="F394" s="402"/>
      <c r="G394" s="402"/>
      <c r="H394" s="402"/>
      <c r="I394" s="402"/>
      <c r="J394" s="402"/>
      <c r="K394" s="402"/>
      <c r="L394" s="402"/>
      <c r="M394" s="402"/>
      <c r="N394" s="402"/>
      <c r="O394" s="402"/>
      <c r="P394" s="402"/>
      <c r="Q394" s="402"/>
      <c r="R394" s="402"/>
      <c r="S394" s="402"/>
      <c r="T394" s="402"/>
      <c r="U394" s="402"/>
      <c r="V394" s="402"/>
      <c r="W394" s="402"/>
      <c r="X394" s="402"/>
      <c r="Y394" s="402"/>
      <c r="Z394" s="402"/>
      <c r="AA394" s="402"/>
      <c r="AB394" s="402"/>
      <c r="AC394" s="402"/>
      <c r="AD394" s="402"/>
      <c r="AE394" s="402"/>
      <c r="AF394" s="402"/>
      <c r="AG394" s="402"/>
      <c r="AH394" s="402"/>
      <c r="AI394" s="402"/>
      <c r="AJ394" s="402"/>
      <c r="AK394" s="402"/>
      <c r="AL394" s="402"/>
      <c r="AM394" s="402"/>
      <c r="AN394" s="402"/>
      <c r="AO394" s="402"/>
      <c r="AP394" s="402"/>
      <c r="AQ394" s="402"/>
      <c r="AR394" s="402"/>
      <c r="AS394" s="402"/>
      <c r="AT394" s="402"/>
      <c r="AU394" s="402"/>
      <c r="AV394" s="402"/>
      <c r="AW394" s="402"/>
      <c r="AX394" s="402"/>
      <c r="AY394" s="402"/>
      <c r="AZ394" s="402"/>
      <c r="BA394" s="402"/>
      <c r="BB394" s="402"/>
      <c r="BC394" s="402"/>
      <c r="BD394" s="402"/>
      <c r="BE394" s="402"/>
      <c r="BF394" s="402"/>
      <c r="BG394" s="402"/>
      <c r="BH394" s="402"/>
      <c r="BI394" s="402"/>
      <c r="BJ394" s="402"/>
      <c r="BK394" s="402"/>
      <c r="BL394" s="402"/>
      <c r="BM394" s="402"/>
      <c r="BN394" s="402"/>
      <c r="BO394" s="402"/>
      <c r="BP394" s="402"/>
      <c r="BQ394" s="402"/>
      <c r="BR394" s="402"/>
      <c r="BS394" s="402"/>
      <c r="BT394" s="402"/>
      <c r="BU394" s="402"/>
      <c r="BV394" s="402"/>
      <c r="BW394" s="402"/>
      <c r="BX394" s="402"/>
      <c r="BY394" s="402"/>
      <c r="BZ394" s="402"/>
      <c r="CA394" s="402"/>
      <c r="CB394" s="402"/>
      <c r="CC394" s="402"/>
      <c r="CD394" s="402"/>
      <c r="CE394" s="402"/>
      <c r="CF394" s="402"/>
      <c r="CG394" s="402"/>
      <c r="CH394" s="402"/>
      <c r="CI394" s="402"/>
      <c r="CJ394" s="402"/>
      <c r="CK394" s="402"/>
      <c r="CL394" s="402"/>
      <c r="CM394" s="402"/>
      <c r="CN394" s="402"/>
      <c r="CO394" s="402"/>
      <c r="CP394" s="402"/>
      <c r="CQ394" s="402"/>
      <c r="CR394" s="402"/>
      <c r="CS394" s="402"/>
      <c r="CT394" s="402"/>
    </row>
    <row r="395" spans="1:98" ht="16.05" customHeight="1" x14ac:dyDescent="0.3">
      <c r="A395" s="402"/>
      <c r="B395" s="402"/>
      <c r="C395" s="402"/>
      <c r="D395" s="402"/>
      <c r="E395" s="402"/>
      <c r="F395" s="402"/>
      <c r="G395" s="402"/>
      <c r="H395" s="402"/>
      <c r="I395" s="402"/>
      <c r="J395" s="402"/>
      <c r="K395" s="402"/>
      <c r="L395" s="402"/>
      <c r="M395" s="402"/>
      <c r="N395" s="402"/>
      <c r="O395" s="402"/>
      <c r="P395" s="402"/>
      <c r="Q395" s="402"/>
      <c r="R395" s="402"/>
      <c r="S395" s="402"/>
      <c r="T395" s="402"/>
      <c r="U395" s="402"/>
      <c r="V395" s="402"/>
      <c r="W395" s="402"/>
      <c r="X395" s="402"/>
      <c r="Y395" s="402"/>
      <c r="Z395" s="402"/>
      <c r="AA395" s="402"/>
      <c r="AB395" s="402"/>
      <c r="AC395" s="402"/>
      <c r="AD395" s="402"/>
      <c r="AE395" s="402"/>
      <c r="AF395" s="402"/>
      <c r="AG395" s="402"/>
      <c r="AH395" s="402"/>
      <c r="AI395" s="402"/>
      <c r="AJ395" s="402"/>
      <c r="AK395" s="402"/>
      <c r="AL395" s="402"/>
      <c r="AM395" s="402"/>
      <c r="AN395" s="402"/>
      <c r="AO395" s="402"/>
      <c r="AP395" s="402"/>
      <c r="AQ395" s="402"/>
      <c r="AR395" s="402"/>
      <c r="AS395" s="402"/>
      <c r="AT395" s="402"/>
      <c r="AU395" s="402"/>
      <c r="AV395" s="402"/>
      <c r="AW395" s="402"/>
      <c r="AX395" s="402"/>
      <c r="AY395" s="402"/>
      <c r="AZ395" s="402"/>
      <c r="BA395" s="402"/>
      <c r="BB395" s="402"/>
      <c r="BC395" s="402"/>
      <c r="BD395" s="402"/>
      <c r="BE395" s="402"/>
      <c r="BF395" s="402"/>
      <c r="BG395" s="402"/>
      <c r="BH395" s="402"/>
      <c r="BI395" s="402"/>
      <c r="BJ395" s="402"/>
      <c r="BK395" s="402"/>
      <c r="BL395" s="402"/>
      <c r="BM395" s="402"/>
      <c r="BN395" s="402"/>
      <c r="BO395" s="402"/>
      <c r="BP395" s="402"/>
      <c r="BQ395" s="402"/>
      <c r="BR395" s="402"/>
      <c r="BS395" s="402"/>
      <c r="BT395" s="402"/>
      <c r="BU395" s="402"/>
      <c r="BV395" s="402"/>
      <c r="BW395" s="402"/>
      <c r="BX395" s="402"/>
      <c r="BY395" s="402"/>
      <c r="BZ395" s="402"/>
      <c r="CA395" s="402"/>
      <c r="CB395" s="402"/>
      <c r="CC395" s="402"/>
      <c r="CD395" s="402"/>
      <c r="CE395" s="402"/>
      <c r="CF395" s="402"/>
      <c r="CG395" s="402"/>
      <c r="CH395" s="402"/>
      <c r="CI395" s="402"/>
      <c r="CJ395" s="402"/>
      <c r="CK395" s="402"/>
      <c r="CL395" s="402"/>
      <c r="CM395" s="402"/>
      <c r="CN395" s="402"/>
      <c r="CO395" s="402"/>
      <c r="CP395" s="402"/>
      <c r="CQ395" s="402"/>
      <c r="CR395" s="402"/>
      <c r="CS395" s="402"/>
      <c r="CT395" s="402"/>
    </row>
    <row r="396" spans="1:98" ht="16.05" customHeight="1" x14ac:dyDescent="0.3">
      <c r="A396" s="402"/>
      <c r="B396" s="402"/>
      <c r="C396" s="402"/>
      <c r="D396" s="402"/>
      <c r="E396" s="402"/>
      <c r="F396" s="402"/>
      <c r="G396" s="402"/>
      <c r="H396" s="402"/>
      <c r="I396" s="402"/>
      <c r="J396" s="402"/>
      <c r="K396" s="402"/>
      <c r="L396" s="402"/>
      <c r="M396" s="402"/>
      <c r="N396" s="402"/>
      <c r="O396" s="402"/>
      <c r="P396" s="402"/>
      <c r="Q396" s="402"/>
      <c r="R396" s="402"/>
      <c r="S396" s="402"/>
      <c r="T396" s="402"/>
      <c r="U396" s="402"/>
      <c r="V396" s="402"/>
      <c r="W396" s="402"/>
      <c r="X396" s="402"/>
      <c r="Y396" s="402"/>
      <c r="Z396" s="402"/>
      <c r="AA396" s="402"/>
      <c r="AB396" s="402"/>
      <c r="AC396" s="402"/>
      <c r="AD396" s="402"/>
      <c r="AE396" s="402"/>
      <c r="AF396" s="402"/>
      <c r="AG396" s="402"/>
      <c r="AH396" s="402"/>
      <c r="AI396" s="402"/>
      <c r="AJ396" s="402"/>
      <c r="AK396" s="402"/>
      <c r="AL396" s="402"/>
      <c r="AM396" s="402"/>
      <c r="AN396" s="402"/>
      <c r="AO396" s="402"/>
      <c r="AP396" s="402"/>
      <c r="AQ396" s="402"/>
      <c r="AR396" s="402"/>
      <c r="AS396" s="402"/>
      <c r="AT396" s="402"/>
      <c r="AU396" s="402"/>
      <c r="AV396" s="402"/>
      <c r="AW396" s="402"/>
      <c r="AX396" s="402"/>
      <c r="AY396" s="402"/>
      <c r="AZ396" s="402"/>
      <c r="BA396" s="402"/>
      <c r="BB396" s="402"/>
      <c r="BC396" s="402"/>
      <c r="BD396" s="402"/>
      <c r="BE396" s="402"/>
      <c r="BF396" s="402"/>
      <c r="BG396" s="402"/>
      <c r="BH396" s="402"/>
      <c r="BI396" s="402"/>
      <c r="BJ396" s="402"/>
      <c r="BK396" s="402"/>
      <c r="BL396" s="402"/>
      <c r="BM396" s="402"/>
      <c r="BN396" s="402"/>
      <c r="BO396" s="402"/>
      <c r="BP396" s="402"/>
      <c r="BQ396" s="402"/>
      <c r="BR396" s="402"/>
      <c r="BS396" s="402"/>
      <c r="BT396" s="402"/>
      <c r="BU396" s="402"/>
      <c r="BV396" s="402"/>
      <c r="BW396" s="402"/>
      <c r="BX396" s="402"/>
      <c r="BY396" s="402"/>
      <c r="BZ396" s="402"/>
      <c r="CA396" s="402"/>
      <c r="CB396" s="402"/>
      <c r="CC396" s="402"/>
      <c r="CD396" s="402"/>
      <c r="CE396" s="402"/>
      <c r="CF396" s="402"/>
      <c r="CG396" s="402"/>
      <c r="CH396" s="402"/>
      <c r="CI396" s="402"/>
      <c r="CJ396" s="402"/>
      <c r="CK396" s="402"/>
      <c r="CL396" s="402"/>
      <c r="CM396" s="402"/>
      <c r="CN396" s="402"/>
      <c r="CO396" s="402"/>
      <c r="CP396" s="402"/>
      <c r="CQ396" s="402"/>
      <c r="CR396" s="402"/>
      <c r="CS396" s="402"/>
      <c r="CT396" s="402"/>
    </row>
    <row r="397" spans="1:98" ht="16.05" customHeight="1" x14ac:dyDescent="0.3">
      <c r="A397" s="402"/>
      <c r="B397" s="402"/>
      <c r="C397" s="402"/>
      <c r="D397" s="402"/>
      <c r="E397" s="402"/>
      <c r="F397" s="402"/>
      <c r="G397" s="402"/>
      <c r="H397" s="402"/>
      <c r="I397" s="402"/>
      <c r="J397" s="402"/>
      <c r="K397" s="402"/>
      <c r="L397" s="402"/>
      <c r="M397" s="402"/>
      <c r="N397" s="402"/>
      <c r="O397" s="402"/>
      <c r="P397" s="402"/>
      <c r="Q397" s="402"/>
      <c r="R397" s="402"/>
      <c r="S397" s="402"/>
      <c r="T397" s="402"/>
      <c r="U397" s="402"/>
      <c r="V397" s="402"/>
      <c r="W397" s="402"/>
      <c r="X397" s="402"/>
      <c r="Y397" s="402"/>
      <c r="Z397" s="402"/>
      <c r="AA397" s="402"/>
      <c r="AB397" s="402"/>
      <c r="AC397" s="402"/>
      <c r="AD397" s="402"/>
      <c r="AE397" s="402"/>
      <c r="AF397" s="402"/>
      <c r="AG397" s="402"/>
      <c r="AH397" s="402"/>
      <c r="AI397" s="402"/>
      <c r="AJ397" s="402"/>
      <c r="AK397" s="402"/>
      <c r="AL397" s="402"/>
      <c r="AM397" s="402"/>
      <c r="AN397" s="402"/>
      <c r="AO397" s="402"/>
      <c r="AP397" s="402"/>
      <c r="AQ397" s="402"/>
      <c r="AR397" s="402"/>
      <c r="AS397" s="402"/>
      <c r="AT397" s="402"/>
      <c r="AU397" s="402"/>
      <c r="AV397" s="402"/>
      <c r="AW397" s="402"/>
      <c r="AX397" s="402"/>
      <c r="AY397" s="402"/>
      <c r="AZ397" s="402"/>
      <c r="BA397" s="402"/>
      <c r="BB397" s="402"/>
      <c r="BC397" s="402"/>
      <c r="BD397" s="402"/>
      <c r="BE397" s="402"/>
      <c r="BF397" s="402"/>
      <c r="BG397" s="402"/>
      <c r="BH397" s="402"/>
      <c r="BI397" s="402"/>
      <c r="BJ397" s="402"/>
      <c r="BK397" s="402"/>
      <c r="BL397" s="402"/>
      <c r="BM397" s="402"/>
      <c r="BN397" s="402"/>
      <c r="BO397" s="402"/>
      <c r="BP397" s="402"/>
      <c r="BQ397" s="402"/>
      <c r="BR397" s="402"/>
      <c r="BS397" s="402"/>
      <c r="BT397" s="402"/>
      <c r="BU397" s="402"/>
      <c r="BV397" s="402"/>
      <c r="BW397" s="402"/>
      <c r="BX397" s="402"/>
      <c r="BY397" s="402"/>
      <c r="BZ397" s="402"/>
      <c r="CA397" s="402"/>
      <c r="CB397" s="402"/>
      <c r="CC397" s="402"/>
      <c r="CD397" s="402"/>
      <c r="CE397" s="402"/>
      <c r="CF397" s="402"/>
      <c r="CG397" s="402"/>
      <c r="CH397" s="402"/>
      <c r="CI397" s="402"/>
      <c r="CJ397" s="402"/>
      <c r="CK397" s="402"/>
      <c r="CL397" s="402"/>
      <c r="CM397" s="402"/>
      <c r="CN397" s="402"/>
      <c r="CO397" s="402"/>
      <c r="CP397" s="402"/>
      <c r="CQ397" s="402"/>
      <c r="CR397" s="402"/>
      <c r="CS397" s="402"/>
      <c r="CT397" s="402"/>
    </row>
    <row r="398" spans="1:98" ht="16.05" customHeight="1" x14ac:dyDescent="0.3">
      <c r="A398" s="402"/>
      <c r="B398" s="402"/>
      <c r="C398" s="402"/>
      <c r="D398" s="402"/>
      <c r="E398" s="402"/>
      <c r="F398" s="402"/>
      <c r="G398" s="402"/>
      <c r="H398" s="402"/>
      <c r="I398" s="402"/>
      <c r="J398" s="402"/>
      <c r="K398" s="402"/>
      <c r="L398" s="402"/>
      <c r="M398" s="402"/>
      <c r="N398" s="402"/>
      <c r="O398" s="402"/>
      <c r="P398" s="402"/>
      <c r="Q398" s="402"/>
      <c r="R398" s="402"/>
      <c r="S398" s="402"/>
      <c r="T398" s="402"/>
      <c r="U398" s="402"/>
      <c r="V398" s="402"/>
      <c r="W398" s="402"/>
      <c r="X398" s="402"/>
      <c r="Y398" s="402"/>
      <c r="Z398" s="402"/>
      <c r="AA398" s="402"/>
      <c r="AB398" s="402"/>
      <c r="AC398" s="402"/>
      <c r="AD398" s="402"/>
      <c r="AE398" s="402"/>
      <c r="AF398" s="402"/>
      <c r="AG398" s="402"/>
      <c r="AH398" s="402"/>
      <c r="AI398" s="402"/>
      <c r="AJ398" s="402"/>
      <c r="AK398" s="402"/>
      <c r="AL398" s="402"/>
      <c r="AM398" s="402"/>
      <c r="AN398" s="402"/>
      <c r="AO398" s="402"/>
      <c r="AP398" s="402"/>
      <c r="AQ398" s="402"/>
      <c r="AR398" s="402"/>
      <c r="AS398" s="402"/>
      <c r="AT398" s="402"/>
      <c r="AU398" s="402"/>
      <c r="AV398" s="402"/>
      <c r="AW398" s="402"/>
      <c r="AX398" s="402"/>
      <c r="AY398" s="402"/>
      <c r="AZ398" s="402"/>
      <c r="BA398" s="402"/>
      <c r="BB398" s="402"/>
      <c r="BC398" s="402"/>
      <c r="BD398" s="402"/>
      <c r="BE398" s="402"/>
      <c r="BF398" s="402"/>
      <c r="BG398" s="402"/>
      <c r="BH398" s="402"/>
      <c r="BI398" s="402"/>
      <c r="BJ398" s="402"/>
      <c r="BK398" s="402"/>
      <c r="BL398" s="402"/>
      <c r="BM398" s="402"/>
      <c r="BN398" s="402"/>
      <c r="BO398" s="402"/>
      <c r="BP398" s="402"/>
      <c r="BQ398" s="402"/>
      <c r="BR398" s="402"/>
      <c r="BS398" s="402"/>
      <c r="BT398" s="402"/>
      <c r="BU398" s="402"/>
      <c r="BV398" s="402"/>
      <c r="BW398" s="402"/>
      <c r="BX398" s="402"/>
      <c r="BY398" s="402"/>
      <c r="BZ398" s="402"/>
      <c r="CA398" s="402"/>
      <c r="CB398" s="402"/>
      <c r="CC398" s="402"/>
      <c r="CD398" s="402"/>
      <c r="CE398" s="402"/>
      <c r="CF398" s="402"/>
      <c r="CG398" s="402"/>
      <c r="CH398" s="402"/>
      <c r="CI398" s="402"/>
      <c r="CJ398" s="402"/>
      <c r="CK398" s="402"/>
      <c r="CL398" s="402"/>
      <c r="CM398" s="402"/>
      <c r="CN398" s="402"/>
      <c r="CO398" s="402"/>
      <c r="CP398" s="402"/>
      <c r="CQ398" s="402"/>
      <c r="CR398" s="402"/>
      <c r="CS398" s="402"/>
      <c r="CT398" s="402"/>
    </row>
    <row r="399" spans="1:98" ht="16.05" customHeight="1" x14ac:dyDescent="0.3">
      <c r="A399" s="402"/>
      <c r="B399" s="402"/>
      <c r="C399" s="402"/>
      <c r="D399" s="402"/>
      <c r="E399" s="402"/>
      <c r="F399" s="402"/>
      <c r="G399" s="402"/>
      <c r="H399" s="402"/>
      <c r="I399" s="402"/>
      <c r="J399" s="402"/>
      <c r="K399" s="402"/>
      <c r="L399" s="402"/>
      <c r="M399" s="402"/>
      <c r="N399" s="402"/>
      <c r="O399" s="402"/>
      <c r="P399" s="402"/>
      <c r="Q399" s="402"/>
      <c r="R399" s="402"/>
      <c r="S399" s="402"/>
      <c r="T399" s="402"/>
      <c r="U399" s="402"/>
      <c r="V399" s="402"/>
      <c r="W399" s="402"/>
      <c r="X399" s="402"/>
      <c r="Y399" s="402"/>
      <c r="Z399" s="402"/>
      <c r="AA399" s="402"/>
      <c r="AB399" s="402"/>
      <c r="AC399" s="402"/>
      <c r="AD399" s="402"/>
      <c r="AE399" s="402"/>
      <c r="AF399" s="402"/>
      <c r="AG399" s="402"/>
      <c r="AH399" s="402"/>
      <c r="AI399" s="402"/>
      <c r="AJ399" s="402"/>
      <c r="AK399" s="402"/>
      <c r="AL399" s="402"/>
      <c r="AM399" s="402"/>
      <c r="AN399" s="402"/>
      <c r="AO399" s="402"/>
      <c r="AP399" s="402"/>
      <c r="AQ399" s="402"/>
      <c r="AR399" s="402"/>
      <c r="AS399" s="402"/>
      <c r="AT399" s="402"/>
      <c r="AU399" s="402"/>
      <c r="AV399" s="402"/>
      <c r="AW399" s="402"/>
      <c r="AX399" s="402"/>
      <c r="AY399" s="402"/>
      <c r="AZ399" s="402"/>
      <c r="BA399" s="402"/>
      <c r="BB399" s="402"/>
      <c r="BC399" s="402"/>
      <c r="BD399" s="402"/>
      <c r="BE399" s="402"/>
      <c r="BF399" s="402"/>
      <c r="BG399" s="402"/>
      <c r="BH399" s="402"/>
      <c r="BI399" s="402"/>
      <c r="BJ399" s="402"/>
      <c r="BK399" s="402"/>
      <c r="BL399" s="402"/>
      <c r="BM399" s="402"/>
      <c r="BN399" s="402"/>
      <c r="BO399" s="402"/>
      <c r="BP399" s="402"/>
      <c r="BQ399" s="402"/>
      <c r="BR399" s="402"/>
      <c r="BS399" s="402"/>
      <c r="BT399" s="402"/>
      <c r="BU399" s="402"/>
      <c r="BV399" s="402"/>
      <c r="BW399" s="402"/>
      <c r="BX399" s="402"/>
      <c r="BY399" s="402"/>
      <c r="BZ399" s="402"/>
      <c r="CA399" s="402"/>
      <c r="CB399" s="402"/>
      <c r="CC399" s="402"/>
      <c r="CD399" s="402"/>
      <c r="CE399" s="402"/>
      <c r="CF399" s="402"/>
      <c r="CG399" s="402"/>
      <c r="CH399" s="402"/>
      <c r="CI399" s="402"/>
      <c r="CJ399" s="402"/>
      <c r="CK399" s="402"/>
      <c r="CL399" s="402"/>
      <c r="CM399" s="402"/>
      <c r="CN399" s="402"/>
      <c r="CO399" s="402"/>
      <c r="CP399" s="402"/>
      <c r="CQ399" s="402"/>
      <c r="CR399" s="402"/>
      <c r="CS399" s="402"/>
      <c r="CT399" s="402"/>
    </row>
    <row r="400" spans="1:98" ht="16.05" customHeight="1" x14ac:dyDescent="0.3">
      <c r="A400" s="402"/>
      <c r="B400" s="402"/>
      <c r="C400" s="402"/>
      <c r="D400" s="402"/>
      <c r="E400" s="402"/>
      <c r="F400" s="402"/>
      <c r="G400" s="402"/>
      <c r="H400" s="402"/>
      <c r="I400" s="402"/>
      <c r="J400" s="402"/>
      <c r="K400" s="402"/>
      <c r="L400" s="402"/>
      <c r="M400" s="402"/>
      <c r="N400" s="402"/>
      <c r="O400" s="402"/>
      <c r="P400" s="402"/>
      <c r="Q400" s="402"/>
      <c r="R400" s="402"/>
      <c r="S400" s="402"/>
      <c r="T400" s="402"/>
      <c r="U400" s="402"/>
      <c r="V400" s="402"/>
      <c r="W400" s="402"/>
      <c r="X400" s="402"/>
      <c r="Y400" s="402"/>
      <c r="Z400" s="402"/>
      <c r="AA400" s="402"/>
      <c r="AB400" s="402"/>
      <c r="AC400" s="402"/>
      <c r="AD400" s="402"/>
      <c r="AE400" s="402"/>
      <c r="AF400" s="402"/>
      <c r="AG400" s="402"/>
      <c r="AH400" s="402"/>
      <c r="AI400" s="402"/>
      <c r="AJ400" s="402"/>
      <c r="AK400" s="402"/>
      <c r="AL400" s="402"/>
      <c r="AM400" s="402"/>
      <c r="AN400" s="402"/>
      <c r="AO400" s="402"/>
      <c r="AP400" s="402"/>
      <c r="AQ400" s="402"/>
      <c r="AR400" s="402"/>
      <c r="AS400" s="402"/>
      <c r="AT400" s="402"/>
      <c r="AU400" s="402"/>
      <c r="AV400" s="402"/>
      <c r="AW400" s="402"/>
      <c r="AX400" s="402"/>
      <c r="AY400" s="402"/>
      <c r="AZ400" s="402"/>
      <c r="BA400" s="402"/>
      <c r="BB400" s="402"/>
      <c r="BC400" s="402"/>
      <c r="BD400" s="402"/>
      <c r="BE400" s="402"/>
      <c r="BF400" s="402"/>
      <c r="BG400" s="402"/>
      <c r="BH400" s="402"/>
      <c r="BI400" s="402"/>
      <c r="BJ400" s="402"/>
      <c r="BK400" s="402"/>
      <c r="BL400" s="402"/>
      <c r="BM400" s="402"/>
      <c r="BN400" s="402"/>
      <c r="BO400" s="402"/>
      <c r="BP400" s="402"/>
      <c r="BQ400" s="402"/>
      <c r="BR400" s="402"/>
      <c r="BS400" s="402"/>
      <c r="BT400" s="402"/>
      <c r="BU400" s="402"/>
      <c r="BV400" s="402"/>
      <c r="BW400" s="402"/>
      <c r="BX400" s="402"/>
      <c r="BY400" s="402"/>
      <c r="BZ400" s="402"/>
      <c r="CA400" s="402"/>
      <c r="CB400" s="402"/>
      <c r="CC400" s="402"/>
      <c r="CD400" s="402"/>
      <c r="CE400" s="402"/>
      <c r="CF400" s="402"/>
      <c r="CG400" s="402"/>
      <c r="CH400" s="402"/>
      <c r="CI400" s="402"/>
      <c r="CJ400" s="402"/>
      <c r="CK400" s="402"/>
      <c r="CL400" s="402"/>
      <c r="CM400" s="402"/>
      <c r="CN400" s="402"/>
      <c r="CO400" s="402"/>
      <c r="CP400" s="402"/>
      <c r="CQ400" s="402"/>
      <c r="CR400" s="402"/>
      <c r="CS400" s="402"/>
      <c r="CT400" s="402"/>
    </row>
    <row r="401" spans="1:98" ht="16.05" customHeight="1" x14ac:dyDescent="0.3">
      <c r="A401" s="402"/>
      <c r="B401" s="402"/>
      <c r="C401" s="402"/>
      <c r="D401" s="402"/>
      <c r="E401" s="402"/>
      <c r="F401" s="402"/>
      <c r="G401" s="402"/>
      <c r="H401" s="402"/>
      <c r="I401" s="402"/>
      <c r="J401" s="402"/>
      <c r="K401" s="402"/>
      <c r="L401" s="402"/>
      <c r="M401" s="402"/>
      <c r="N401" s="402"/>
      <c r="O401" s="402"/>
      <c r="P401" s="402"/>
      <c r="Q401" s="402"/>
      <c r="R401" s="402"/>
      <c r="S401" s="402"/>
      <c r="T401" s="402"/>
      <c r="U401" s="402"/>
      <c r="V401" s="402"/>
      <c r="W401" s="402"/>
      <c r="X401" s="402"/>
      <c r="Y401" s="402"/>
      <c r="Z401" s="402"/>
      <c r="AA401" s="402"/>
      <c r="AB401" s="402"/>
      <c r="AC401" s="402"/>
      <c r="AD401" s="402"/>
      <c r="AE401" s="402"/>
      <c r="AF401" s="402"/>
      <c r="AG401" s="402"/>
      <c r="AH401" s="402"/>
      <c r="AI401" s="402"/>
      <c r="AJ401" s="402"/>
      <c r="AK401" s="402"/>
      <c r="AL401" s="402"/>
      <c r="AM401" s="402"/>
      <c r="AN401" s="402"/>
      <c r="AO401" s="402"/>
      <c r="AP401" s="402"/>
      <c r="AQ401" s="402"/>
      <c r="AR401" s="402"/>
      <c r="AS401" s="402"/>
      <c r="AT401" s="402"/>
      <c r="AU401" s="402"/>
      <c r="AV401" s="402"/>
      <c r="AW401" s="402"/>
      <c r="AX401" s="402"/>
      <c r="AY401" s="402"/>
      <c r="AZ401" s="402"/>
      <c r="BA401" s="402"/>
      <c r="BB401" s="402"/>
      <c r="BC401" s="402"/>
      <c r="BD401" s="402"/>
      <c r="BE401" s="402"/>
      <c r="BF401" s="402"/>
      <c r="BG401" s="402"/>
      <c r="BH401" s="402"/>
      <c r="BI401" s="402"/>
      <c r="BJ401" s="402"/>
      <c r="BK401" s="402"/>
      <c r="BL401" s="402"/>
      <c r="BM401" s="402"/>
      <c r="BN401" s="402"/>
      <c r="BO401" s="402"/>
      <c r="BP401" s="402"/>
      <c r="BQ401" s="402"/>
      <c r="BR401" s="402"/>
      <c r="BS401" s="402"/>
      <c r="BT401" s="402"/>
      <c r="BU401" s="402"/>
      <c r="BV401" s="402"/>
      <c r="BW401" s="402"/>
      <c r="BX401" s="402"/>
      <c r="BY401" s="402"/>
      <c r="BZ401" s="402"/>
      <c r="CA401" s="402"/>
      <c r="CB401" s="402"/>
      <c r="CC401" s="402"/>
      <c r="CD401" s="402"/>
      <c r="CE401" s="402"/>
      <c r="CF401" s="402"/>
      <c r="CG401" s="402"/>
      <c r="CH401" s="402"/>
      <c r="CI401" s="402"/>
      <c r="CJ401" s="402"/>
      <c r="CK401" s="402"/>
      <c r="CL401" s="402"/>
      <c r="CM401" s="402"/>
      <c r="CN401" s="402"/>
      <c r="CO401" s="402"/>
      <c r="CP401" s="402"/>
      <c r="CQ401" s="402"/>
      <c r="CR401" s="402"/>
      <c r="CS401" s="402"/>
      <c r="CT401" s="402"/>
    </row>
    <row r="402" spans="1:98" ht="16.05" customHeight="1" x14ac:dyDescent="0.3">
      <c r="A402" s="402"/>
      <c r="B402" s="402"/>
      <c r="C402" s="402"/>
      <c r="D402" s="402"/>
      <c r="E402" s="402"/>
      <c r="F402" s="402"/>
      <c r="G402" s="402"/>
      <c r="H402" s="402"/>
      <c r="I402" s="402"/>
      <c r="J402" s="402"/>
      <c r="K402" s="402"/>
      <c r="L402" s="402"/>
      <c r="M402" s="402"/>
      <c r="N402" s="402"/>
      <c r="O402" s="402"/>
      <c r="P402" s="402"/>
      <c r="Q402" s="402"/>
      <c r="R402" s="402"/>
      <c r="S402" s="402"/>
      <c r="T402" s="402"/>
      <c r="U402" s="402"/>
      <c r="V402" s="402"/>
      <c r="W402" s="402"/>
      <c r="X402" s="402"/>
      <c r="Y402" s="402"/>
      <c r="Z402" s="402"/>
      <c r="AA402" s="402"/>
      <c r="AB402" s="402"/>
      <c r="AC402" s="402"/>
      <c r="AD402" s="402"/>
      <c r="AE402" s="402"/>
      <c r="AF402" s="402"/>
      <c r="AG402" s="402"/>
      <c r="AH402" s="402"/>
      <c r="AI402" s="402"/>
      <c r="AJ402" s="402"/>
      <c r="AK402" s="402"/>
      <c r="AL402" s="402"/>
      <c r="AM402" s="402"/>
      <c r="AN402" s="402"/>
      <c r="AO402" s="402"/>
      <c r="AP402" s="402"/>
      <c r="AQ402" s="402"/>
      <c r="AR402" s="402"/>
      <c r="AS402" s="402"/>
      <c r="AT402" s="402"/>
      <c r="AU402" s="402"/>
      <c r="AV402" s="402"/>
      <c r="AW402" s="402"/>
      <c r="AX402" s="402"/>
      <c r="AY402" s="402"/>
      <c r="AZ402" s="402"/>
      <c r="BA402" s="402"/>
      <c r="BB402" s="402"/>
      <c r="BC402" s="402"/>
      <c r="BD402" s="402"/>
      <c r="BE402" s="402"/>
      <c r="BF402" s="402"/>
      <c r="BG402" s="402"/>
      <c r="BH402" s="402"/>
      <c r="BI402" s="402"/>
      <c r="BJ402" s="402"/>
      <c r="BK402" s="402"/>
      <c r="BL402" s="402"/>
      <c r="BM402" s="402"/>
      <c r="BN402" s="402"/>
      <c r="BO402" s="402"/>
      <c r="BP402" s="402"/>
      <c r="BQ402" s="402"/>
      <c r="BR402" s="402"/>
      <c r="BS402" s="402"/>
      <c r="BT402" s="402"/>
      <c r="BU402" s="402"/>
      <c r="BV402" s="402"/>
      <c r="BW402" s="402"/>
      <c r="BX402" s="402"/>
      <c r="BY402" s="402"/>
      <c r="BZ402" s="402"/>
      <c r="CA402" s="402"/>
      <c r="CB402" s="402"/>
      <c r="CC402" s="402"/>
      <c r="CD402" s="402"/>
      <c r="CE402" s="402"/>
      <c r="CF402" s="402"/>
      <c r="CG402" s="402"/>
      <c r="CH402" s="402"/>
      <c r="CI402" s="402"/>
      <c r="CJ402" s="402"/>
      <c r="CK402" s="402"/>
      <c r="CL402" s="402"/>
      <c r="CM402" s="402"/>
      <c r="CN402" s="402"/>
      <c r="CO402" s="402"/>
      <c r="CP402" s="402"/>
      <c r="CQ402" s="402"/>
      <c r="CR402" s="402"/>
      <c r="CS402" s="402"/>
      <c r="CT402" s="402"/>
    </row>
    <row r="403" spans="1:98" ht="16.05" customHeight="1" x14ac:dyDescent="0.3">
      <c r="A403" s="402"/>
      <c r="B403" s="402"/>
      <c r="C403" s="402"/>
      <c r="D403" s="402"/>
      <c r="E403" s="402"/>
      <c r="F403" s="402"/>
      <c r="G403" s="402"/>
      <c r="H403" s="402"/>
      <c r="I403" s="402"/>
      <c r="J403" s="402"/>
      <c r="K403" s="402"/>
      <c r="L403" s="402"/>
      <c r="M403" s="402"/>
      <c r="N403" s="402"/>
      <c r="O403" s="402"/>
      <c r="P403" s="402"/>
      <c r="Q403" s="402"/>
      <c r="R403" s="402"/>
      <c r="S403" s="402"/>
      <c r="T403" s="402"/>
      <c r="U403" s="402"/>
      <c r="V403" s="402"/>
      <c r="W403" s="402"/>
      <c r="X403" s="402"/>
      <c r="Y403" s="402"/>
      <c r="Z403" s="402"/>
      <c r="AA403" s="402"/>
      <c r="AB403" s="402"/>
      <c r="AC403" s="402"/>
      <c r="AD403" s="402"/>
      <c r="AE403" s="402"/>
      <c r="AF403" s="402"/>
      <c r="AG403" s="402"/>
      <c r="AH403" s="402"/>
      <c r="AI403" s="402"/>
      <c r="AJ403" s="402"/>
      <c r="AK403" s="402"/>
      <c r="AL403" s="402"/>
      <c r="AM403" s="402"/>
      <c r="AN403" s="402"/>
      <c r="AO403" s="402"/>
      <c r="AP403" s="402"/>
      <c r="AQ403" s="402"/>
      <c r="AR403" s="402"/>
      <c r="AS403" s="402"/>
      <c r="AT403" s="402"/>
      <c r="AU403" s="402"/>
      <c r="AV403" s="402"/>
      <c r="AW403" s="402"/>
      <c r="AX403" s="402"/>
      <c r="AY403" s="402"/>
      <c r="AZ403" s="402"/>
      <c r="BA403" s="402"/>
      <c r="BB403" s="402"/>
      <c r="BC403" s="402"/>
      <c r="BD403" s="402"/>
      <c r="BE403" s="402"/>
      <c r="BF403" s="402"/>
      <c r="BG403" s="402"/>
      <c r="BH403" s="402"/>
      <c r="BI403" s="402"/>
      <c r="BJ403" s="402"/>
      <c r="BK403" s="402"/>
      <c r="BL403" s="402"/>
      <c r="BM403" s="402"/>
      <c r="BN403" s="402"/>
      <c r="BO403" s="402"/>
      <c r="BP403" s="402"/>
      <c r="BQ403" s="402"/>
      <c r="BR403" s="402"/>
      <c r="BS403" s="402"/>
      <c r="BT403" s="402"/>
      <c r="BU403" s="402"/>
      <c r="BV403" s="402"/>
      <c r="BW403" s="402"/>
      <c r="BX403" s="402"/>
      <c r="BY403" s="402"/>
      <c r="BZ403" s="402"/>
      <c r="CA403" s="402"/>
      <c r="CB403" s="402"/>
      <c r="CC403" s="402"/>
      <c r="CD403" s="402"/>
      <c r="CE403" s="402"/>
      <c r="CF403" s="402"/>
      <c r="CG403" s="402"/>
      <c r="CH403" s="402"/>
      <c r="CI403" s="402"/>
      <c r="CJ403" s="402"/>
      <c r="CK403" s="402"/>
      <c r="CL403" s="402"/>
      <c r="CM403" s="402"/>
      <c r="CN403" s="402"/>
      <c r="CO403" s="402"/>
      <c r="CP403" s="402"/>
      <c r="CQ403" s="402"/>
      <c r="CR403" s="402"/>
      <c r="CS403" s="402"/>
      <c r="CT403" s="402"/>
    </row>
    <row r="404" spans="1:98" ht="16.05" customHeight="1" x14ac:dyDescent="0.3">
      <c r="A404" s="402"/>
      <c r="B404" s="402"/>
      <c r="C404" s="402"/>
      <c r="D404" s="402"/>
      <c r="E404" s="402"/>
      <c r="F404" s="402"/>
      <c r="G404" s="402"/>
      <c r="H404" s="402"/>
      <c r="I404" s="402"/>
      <c r="J404" s="402"/>
      <c r="K404" s="402"/>
      <c r="L404" s="402"/>
      <c r="M404" s="402"/>
      <c r="N404" s="402"/>
      <c r="O404" s="402"/>
      <c r="P404" s="402"/>
      <c r="Q404" s="402"/>
      <c r="R404" s="402"/>
      <c r="S404" s="402"/>
      <c r="T404" s="402"/>
      <c r="U404" s="402"/>
      <c r="V404" s="402"/>
      <c r="W404" s="402"/>
      <c r="X404" s="402"/>
      <c r="Y404" s="402"/>
      <c r="Z404" s="402"/>
      <c r="AA404" s="402"/>
      <c r="AB404" s="402"/>
      <c r="AC404" s="402"/>
      <c r="AD404" s="402"/>
      <c r="AE404" s="402"/>
      <c r="AF404" s="402"/>
      <c r="AG404" s="402"/>
      <c r="AH404" s="402"/>
      <c r="AI404" s="402"/>
      <c r="AJ404" s="402"/>
      <c r="AK404" s="402"/>
      <c r="AL404" s="402"/>
      <c r="AM404" s="402"/>
      <c r="AN404" s="402"/>
      <c r="AO404" s="402"/>
      <c r="AP404" s="402"/>
      <c r="AQ404" s="402"/>
      <c r="AR404" s="402"/>
      <c r="AS404" s="402"/>
      <c r="AT404" s="402"/>
      <c r="AU404" s="402"/>
      <c r="AV404" s="402"/>
      <c r="AW404" s="402"/>
      <c r="AX404" s="402"/>
      <c r="AY404" s="402"/>
      <c r="AZ404" s="402"/>
      <c r="BA404" s="402"/>
      <c r="BB404" s="402"/>
      <c r="BC404" s="402"/>
      <c r="BD404" s="402"/>
      <c r="BE404" s="402"/>
      <c r="BF404" s="402"/>
      <c r="BG404" s="402"/>
      <c r="BH404" s="402"/>
      <c r="BI404" s="402"/>
      <c r="BJ404" s="402"/>
      <c r="BK404" s="402"/>
      <c r="BL404" s="402"/>
      <c r="BM404" s="402"/>
      <c r="BN404" s="402"/>
      <c r="BO404" s="402"/>
      <c r="BP404" s="402"/>
      <c r="BQ404" s="402"/>
      <c r="BR404" s="402"/>
      <c r="BS404" s="402"/>
      <c r="BT404" s="402"/>
      <c r="BU404" s="402"/>
      <c r="BV404" s="402"/>
      <c r="BW404" s="402"/>
      <c r="BX404" s="402"/>
      <c r="BY404" s="402"/>
      <c r="BZ404" s="402"/>
      <c r="CA404" s="402"/>
      <c r="CB404" s="402"/>
      <c r="CC404" s="402"/>
      <c r="CD404" s="402"/>
      <c r="CE404" s="402"/>
      <c r="CF404" s="402"/>
      <c r="CG404" s="402"/>
      <c r="CH404" s="402"/>
      <c r="CI404" s="402"/>
      <c r="CJ404" s="402"/>
      <c r="CK404" s="402"/>
      <c r="CL404" s="402"/>
      <c r="CM404" s="402"/>
      <c r="CN404" s="402"/>
      <c r="CO404" s="402"/>
      <c r="CP404" s="402"/>
      <c r="CQ404" s="402"/>
      <c r="CR404" s="402"/>
      <c r="CS404" s="402"/>
      <c r="CT404" s="402"/>
    </row>
    <row r="405" spans="1:98" ht="16.05" customHeight="1" x14ac:dyDescent="0.3">
      <c r="A405" s="402"/>
      <c r="B405" s="402"/>
      <c r="C405" s="402"/>
      <c r="D405" s="402"/>
      <c r="E405" s="402"/>
      <c r="F405" s="402"/>
      <c r="G405" s="402"/>
      <c r="H405" s="402"/>
      <c r="I405" s="402"/>
      <c r="J405" s="402"/>
      <c r="K405" s="402"/>
      <c r="L405" s="402"/>
      <c r="M405" s="402"/>
      <c r="N405" s="402"/>
      <c r="O405" s="402"/>
      <c r="P405" s="402"/>
      <c r="Q405" s="402"/>
      <c r="R405" s="402"/>
      <c r="S405" s="402"/>
      <c r="T405" s="402"/>
      <c r="U405" s="402"/>
      <c r="V405" s="402"/>
      <c r="W405" s="402"/>
      <c r="X405" s="402"/>
      <c r="Y405" s="402"/>
      <c r="Z405" s="402"/>
      <c r="AA405" s="402"/>
      <c r="AB405" s="402"/>
      <c r="AC405" s="402"/>
      <c r="AD405" s="402"/>
      <c r="AE405" s="402"/>
      <c r="AF405" s="402"/>
      <c r="AG405" s="402"/>
      <c r="AH405" s="402"/>
      <c r="AI405" s="402"/>
      <c r="AJ405" s="402"/>
      <c r="AK405" s="402"/>
      <c r="AL405" s="402"/>
      <c r="AM405" s="402"/>
      <c r="AN405" s="402"/>
      <c r="AO405" s="402"/>
      <c r="AP405" s="402"/>
      <c r="AQ405" s="402"/>
      <c r="AR405" s="402"/>
      <c r="AS405" s="402"/>
      <c r="AT405" s="402"/>
      <c r="AU405" s="402"/>
      <c r="AV405" s="402"/>
      <c r="AW405" s="402"/>
      <c r="AX405" s="402"/>
      <c r="AY405" s="402"/>
      <c r="AZ405" s="402"/>
      <c r="BA405" s="402"/>
      <c r="BB405" s="402"/>
      <c r="BC405" s="402"/>
      <c r="BD405" s="402"/>
      <c r="BE405" s="402"/>
      <c r="BF405" s="402"/>
      <c r="BG405" s="402"/>
      <c r="BH405" s="402"/>
      <c r="BI405" s="402"/>
      <c r="BJ405" s="402"/>
      <c r="BK405" s="402"/>
      <c r="BL405" s="402"/>
      <c r="BM405" s="402"/>
      <c r="BN405" s="402"/>
      <c r="BO405" s="402"/>
      <c r="BP405" s="402"/>
      <c r="BQ405" s="402"/>
      <c r="BR405" s="402"/>
      <c r="BS405" s="402"/>
      <c r="BT405" s="402"/>
      <c r="BU405" s="402"/>
      <c r="BV405" s="402"/>
      <c r="BW405" s="402"/>
      <c r="BX405" s="402"/>
      <c r="BY405" s="402"/>
      <c r="BZ405" s="402"/>
      <c r="CA405" s="402"/>
      <c r="CB405" s="402"/>
      <c r="CC405" s="402"/>
      <c r="CD405" s="402"/>
      <c r="CE405" s="402"/>
      <c r="CF405" s="402"/>
      <c r="CG405" s="402"/>
      <c r="CH405" s="402"/>
      <c r="CI405" s="402"/>
      <c r="CJ405" s="402"/>
      <c r="CK405" s="402"/>
      <c r="CL405" s="402"/>
      <c r="CM405" s="402"/>
      <c r="CN405" s="402"/>
      <c r="CO405" s="402"/>
      <c r="CP405" s="402"/>
      <c r="CQ405" s="402"/>
      <c r="CR405" s="402"/>
      <c r="CS405" s="402"/>
      <c r="CT405" s="402"/>
    </row>
    <row r="406" spans="1:98" ht="16.05" customHeight="1" x14ac:dyDescent="0.3">
      <c r="A406" s="402"/>
      <c r="B406" s="402"/>
      <c r="C406" s="402"/>
      <c r="D406" s="402"/>
      <c r="E406" s="402"/>
      <c r="F406" s="402"/>
      <c r="G406" s="402"/>
      <c r="H406" s="402"/>
      <c r="I406" s="402"/>
      <c r="J406" s="402"/>
      <c r="K406" s="402"/>
      <c r="L406" s="402"/>
      <c r="M406" s="402"/>
      <c r="N406" s="402"/>
      <c r="O406" s="402"/>
      <c r="P406" s="402"/>
      <c r="Q406" s="402"/>
      <c r="R406" s="402"/>
      <c r="S406" s="402"/>
      <c r="T406" s="402"/>
      <c r="U406" s="402"/>
      <c r="V406" s="402"/>
      <c r="W406" s="402"/>
      <c r="X406" s="402"/>
      <c r="Y406" s="402"/>
      <c r="Z406" s="402"/>
      <c r="AA406" s="402"/>
      <c r="AB406" s="402"/>
      <c r="AC406" s="402"/>
      <c r="AD406" s="402"/>
      <c r="AE406" s="402"/>
      <c r="AF406" s="402"/>
      <c r="AG406" s="402"/>
      <c r="AH406" s="402"/>
      <c r="AI406" s="402"/>
      <c r="AJ406" s="402"/>
      <c r="AK406" s="402"/>
      <c r="AL406" s="402"/>
      <c r="AM406" s="402"/>
      <c r="AN406" s="402"/>
      <c r="AO406" s="402"/>
      <c r="AP406" s="402"/>
      <c r="AQ406" s="402"/>
      <c r="AR406" s="402"/>
      <c r="AS406" s="402"/>
      <c r="AT406" s="402"/>
      <c r="AU406" s="402"/>
      <c r="AV406" s="402"/>
      <c r="AW406" s="402"/>
      <c r="AX406" s="402"/>
      <c r="AY406" s="402"/>
      <c r="AZ406" s="402"/>
      <c r="BA406" s="402"/>
      <c r="BB406" s="402"/>
      <c r="BC406" s="402"/>
      <c r="BD406" s="402"/>
      <c r="BE406" s="402"/>
      <c r="BF406" s="402"/>
      <c r="BG406" s="402"/>
      <c r="BH406" s="402"/>
      <c r="BI406" s="402"/>
      <c r="BJ406" s="402"/>
      <c r="BK406" s="402"/>
      <c r="BL406" s="402"/>
      <c r="BM406" s="402"/>
      <c r="BN406" s="402"/>
      <c r="BO406" s="402"/>
      <c r="BP406" s="402"/>
      <c r="BQ406" s="402"/>
      <c r="BR406" s="402"/>
      <c r="BS406" s="402"/>
      <c r="BT406" s="402"/>
      <c r="BU406" s="402"/>
      <c r="BV406" s="402"/>
      <c r="BW406" s="402"/>
      <c r="BX406" s="402"/>
      <c r="BY406" s="402"/>
      <c r="BZ406" s="402"/>
      <c r="CA406" s="402"/>
      <c r="CB406" s="402"/>
      <c r="CC406" s="402"/>
      <c r="CD406" s="402"/>
      <c r="CE406" s="402"/>
      <c r="CF406" s="402"/>
      <c r="CG406" s="402"/>
      <c r="CH406" s="402"/>
      <c r="CI406" s="402"/>
      <c r="CJ406" s="402"/>
      <c r="CK406" s="402"/>
      <c r="CL406" s="402"/>
      <c r="CM406" s="402"/>
      <c r="CN406" s="402"/>
      <c r="CO406" s="402"/>
      <c r="CP406" s="402"/>
      <c r="CQ406" s="402"/>
      <c r="CR406" s="402"/>
      <c r="CS406" s="402"/>
      <c r="CT406" s="402"/>
    </row>
    <row r="407" spans="1:98" ht="16.05" customHeight="1" x14ac:dyDescent="0.3">
      <c r="A407" s="402"/>
      <c r="B407" s="402"/>
      <c r="C407" s="402"/>
      <c r="D407" s="402"/>
      <c r="E407" s="402"/>
      <c r="F407" s="402"/>
      <c r="G407" s="402"/>
      <c r="H407" s="402"/>
      <c r="I407" s="402"/>
      <c r="J407" s="402"/>
      <c r="K407" s="402"/>
      <c r="L407" s="402"/>
      <c r="M407" s="402"/>
      <c r="N407" s="402"/>
      <c r="O407" s="402"/>
      <c r="P407" s="402"/>
      <c r="Q407" s="402"/>
      <c r="R407" s="402"/>
      <c r="S407" s="402"/>
      <c r="T407" s="402"/>
      <c r="U407" s="402"/>
      <c r="V407" s="402"/>
      <c r="W407" s="402"/>
      <c r="X407" s="402"/>
      <c r="Y407" s="402"/>
      <c r="Z407" s="402"/>
      <c r="AA407" s="402"/>
      <c r="AB407" s="402"/>
      <c r="AC407" s="402"/>
      <c r="AD407" s="402"/>
      <c r="AE407" s="402"/>
      <c r="AF407" s="402"/>
      <c r="AG407" s="402"/>
      <c r="AH407" s="402"/>
      <c r="AI407" s="402"/>
      <c r="AJ407" s="402"/>
      <c r="AK407" s="402"/>
      <c r="AL407" s="402"/>
      <c r="AM407" s="402"/>
      <c r="AN407" s="402"/>
      <c r="AO407" s="402"/>
      <c r="AP407" s="402"/>
      <c r="AQ407" s="402"/>
      <c r="AR407" s="402"/>
      <c r="AS407" s="402"/>
      <c r="AT407" s="402"/>
      <c r="AU407" s="402"/>
      <c r="AV407" s="402"/>
      <c r="AW407" s="402"/>
      <c r="AX407" s="402"/>
      <c r="AY407" s="402"/>
      <c r="AZ407" s="402"/>
      <c r="BA407" s="402"/>
      <c r="BB407" s="402"/>
      <c r="BC407" s="402"/>
      <c r="BD407" s="402"/>
      <c r="BE407" s="402"/>
      <c r="BF407" s="402"/>
      <c r="BG407" s="402"/>
      <c r="BH407" s="402"/>
      <c r="BI407" s="402"/>
      <c r="BJ407" s="402"/>
      <c r="BK407" s="402"/>
      <c r="BL407" s="402"/>
      <c r="BM407" s="402"/>
      <c r="BN407" s="402"/>
      <c r="BO407" s="402"/>
      <c r="BP407" s="402"/>
      <c r="BQ407" s="402"/>
      <c r="BR407" s="402"/>
      <c r="BS407" s="402"/>
      <c r="BT407" s="402"/>
      <c r="BU407" s="402"/>
      <c r="BV407" s="402"/>
      <c r="BW407" s="402"/>
      <c r="BX407" s="402"/>
      <c r="BY407" s="402"/>
      <c r="BZ407" s="402"/>
      <c r="CA407" s="402"/>
      <c r="CB407" s="402"/>
      <c r="CC407" s="402"/>
      <c r="CD407" s="402"/>
      <c r="CE407" s="402"/>
      <c r="CF407" s="402"/>
      <c r="CG407" s="402"/>
      <c r="CH407" s="402"/>
      <c r="CI407" s="402"/>
      <c r="CJ407" s="402"/>
      <c r="CK407" s="402"/>
      <c r="CL407" s="402"/>
      <c r="CM407" s="402"/>
      <c r="CN407" s="402"/>
      <c r="CO407" s="402"/>
      <c r="CP407" s="402"/>
      <c r="CQ407" s="402"/>
      <c r="CR407" s="402"/>
      <c r="CS407" s="402"/>
      <c r="CT407" s="402"/>
    </row>
    <row r="408" spans="1:98" ht="16.05" customHeight="1" x14ac:dyDescent="0.3">
      <c r="A408" s="402"/>
      <c r="B408" s="402"/>
      <c r="C408" s="402"/>
      <c r="D408" s="402"/>
      <c r="E408" s="402"/>
      <c r="F408" s="402"/>
      <c r="G408" s="402"/>
      <c r="H408" s="402"/>
      <c r="I408" s="402"/>
      <c r="J408" s="402"/>
      <c r="K408" s="402"/>
      <c r="L408" s="402"/>
      <c r="M408" s="402"/>
      <c r="N408" s="402"/>
      <c r="O408" s="402"/>
      <c r="P408" s="402"/>
      <c r="Q408" s="402"/>
      <c r="R408" s="402"/>
      <c r="S408" s="402"/>
      <c r="T408" s="402"/>
      <c r="U408" s="402"/>
      <c r="V408" s="402"/>
      <c r="W408" s="402"/>
      <c r="X408" s="402"/>
      <c r="Y408" s="402"/>
      <c r="Z408" s="402"/>
      <c r="AA408" s="402"/>
      <c r="AB408" s="402"/>
      <c r="AC408" s="402"/>
      <c r="AD408" s="402"/>
      <c r="AE408" s="402"/>
      <c r="AF408" s="402"/>
      <c r="AG408" s="402"/>
      <c r="AH408" s="402"/>
      <c r="AI408" s="402"/>
      <c r="AJ408" s="402"/>
      <c r="AK408" s="402"/>
      <c r="AL408" s="402"/>
      <c r="AM408" s="402"/>
      <c r="AN408" s="402"/>
      <c r="AO408" s="402"/>
      <c r="AP408" s="402"/>
      <c r="AQ408" s="402"/>
      <c r="AR408" s="402"/>
      <c r="AS408" s="402"/>
      <c r="AT408" s="402"/>
      <c r="AU408" s="402"/>
      <c r="AV408" s="402"/>
      <c r="AW408" s="402"/>
      <c r="AX408" s="402"/>
      <c r="AY408" s="402"/>
      <c r="AZ408" s="402"/>
      <c r="BA408" s="402"/>
      <c r="BB408" s="402"/>
      <c r="BC408" s="402"/>
      <c r="BD408" s="402"/>
      <c r="BE408" s="402"/>
      <c r="BF408" s="402"/>
      <c r="BG408" s="402"/>
      <c r="BH408" s="402"/>
      <c r="BI408" s="402"/>
      <c r="BJ408" s="402"/>
      <c r="BK408" s="402"/>
      <c r="BL408" s="402"/>
      <c r="BM408" s="402"/>
      <c r="BN408" s="402"/>
      <c r="BO408" s="402"/>
      <c r="BP408" s="402"/>
      <c r="BQ408" s="402"/>
      <c r="BR408" s="402"/>
      <c r="BS408" s="402"/>
      <c r="BT408" s="402"/>
      <c r="BU408" s="402"/>
      <c r="BV408" s="402"/>
      <c r="BW408" s="402"/>
      <c r="BX408" s="402"/>
      <c r="BY408" s="402"/>
      <c r="BZ408" s="402"/>
      <c r="CA408" s="402"/>
      <c r="CB408" s="402"/>
      <c r="CC408" s="402"/>
      <c r="CD408" s="402"/>
      <c r="CE408" s="402"/>
      <c r="CF408" s="402"/>
      <c r="CG408" s="402"/>
      <c r="CH408" s="402"/>
      <c r="CI408" s="402"/>
      <c r="CJ408" s="402"/>
      <c r="CK408" s="402"/>
      <c r="CL408" s="402"/>
      <c r="CM408" s="402"/>
      <c r="CN408" s="402"/>
      <c r="CO408" s="402"/>
      <c r="CP408" s="402"/>
      <c r="CQ408" s="402"/>
      <c r="CR408" s="402"/>
      <c r="CS408" s="402"/>
      <c r="CT408" s="402"/>
    </row>
    <row r="409" spans="1:98" ht="16.05" customHeight="1" x14ac:dyDescent="0.3">
      <c r="A409" s="402"/>
      <c r="B409" s="402"/>
      <c r="C409" s="402"/>
      <c r="D409" s="402"/>
      <c r="E409" s="402"/>
      <c r="F409" s="402"/>
      <c r="G409" s="402"/>
      <c r="H409" s="402"/>
      <c r="I409" s="402"/>
      <c r="J409" s="402"/>
      <c r="K409" s="402"/>
      <c r="L409" s="402"/>
      <c r="M409" s="402"/>
      <c r="N409" s="402"/>
      <c r="O409" s="402"/>
      <c r="P409" s="402"/>
      <c r="Q409" s="402"/>
      <c r="R409" s="402"/>
      <c r="S409" s="402"/>
      <c r="T409" s="402"/>
      <c r="U409" s="402"/>
      <c r="V409" s="402"/>
      <c r="W409" s="402"/>
      <c r="X409" s="402"/>
      <c r="Y409" s="402"/>
      <c r="Z409" s="402"/>
      <c r="AA409" s="402"/>
      <c r="AB409" s="402"/>
      <c r="AC409" s="402"/>
      <c r="AD409" s="402"/>
      <c r="AE409" s="402"/>
      <c r="AF409" s="402"/>
      <c r="AG409" s="402"/>
      <c r="AH409" s="402"/>
      <c r="AI409" s="402"/>
      <c r="AJ409" s="402"/>
      <c r="AK409" s="402"/>
      <c r="AL409" s="402"/>
      <c r="AM409" s="402"/>
      <c r="AN409" s="402"/>
      <c r="AO409" s="402"/>
      <c r="AP409" s="402"/>
      <c r="AQ409" s="402"/>
      <c r="AR409" s="402"/>
      <c r="AS409" s="402"/>
      <c r="AT409" s="402"/>
      <c r="AU409" s="402"/>
      <c r="AV409" s="402"/>
      <c r="AW409" s="402"/>
      <c r="AX409" s="402"/>
      <c r="AY409" s="402"/>
      <c r="AZ409" s="402"/>
      <c r="BA409" s="402"/>
      <c r="BB409" s="402"/>
      <c r="BC409" s="402"/>
      <c r="BD409" s="402"/>
      <c r="BE409" s="402"/>
      <c r="BF409" s="402"/>
      <c r="BG409" s="402"/>
      <c r="BH409" s="402"/>
      <c r="BI409" s="402"/>
      <c r="BJ409" s="402"/>
      <c r="BK409" s="402"/>
      <c r="BL409" s="402"/>
      <c r="BM409" s="402"/>
      <c r="BN409" s="402"/>
      <c r="BO409" s="402"/>
      <c r="BP409" s="402"/>
      <c r="BQ409" s="402"/>
      <c r="BR409" s="402"/>
      <c r="BS409" s="402"/>
      <c r="BT409" s="402"/>
      <c r="BU409" s="402"/>
      <c r="BV409" s="402"/>
      <c r="BW409" s="402"/>
      <c r="BX409" s="402"/>
      <c r="BY409" s="402"/>
      <c r="BZ409" s="402"/>
      <c r="CA409" s="402"/>
      <c r="CB409" s="402"/>
      <c r="CC409" s="402"/>
      <c r="CD409" s="402"/>
      <c r="CE409" s="402"/>
      <c r="CF409" s="402"/>
      <c r="CG409" s="402"/>
      <c r="CH409" s="402"/>
      <c r="CI409" s="402"/>
      <c r="CJ409" s="402"/>
      <c r="CK409" s="402"/>
      <c r="CL409" s="402"/>
      <c r="CM409" s="402"/>
      <c r="CN409" s="402"/>
      <c r="CO409" s="402"/>
      <c r="CP409" s="402"/>
      <c r="CQ409" s="402"/>
      <c r="CR409" s="402"/>
      <c r="CS409" s="402"/>
      <c r="CT409" s="402"/>
    </row>
    <row r="410" spans="1:98" ht="16.05" customHeight="1" x14ac:dyDescent="0.3">
      <c r="A410" s="402"/>
      <c r="B410" s="402"/>
      <c r="C410" s="402"/>
      <c r="D410" s="402"/>
      <c r="E410" s="402"/>
      <c r="F410" s="402"/>
      <c r="G410" s="402"/>
      <c r="H410" s="402"/>
      <c r="I410" s="402"/>
      <c r="J410" s="402"/>
      <c r="K410" s="402"/>
      <c r="L410" s="402"/>
      <c r="M410" s="402"/>
      <c r="N410" s="402"/>
      <c r="O410" s="402"/>
      <c r="P410" s="402"/>
      <c r="Q410" s="402"/>
      <c r="R410" s="402"/>
      <c r="S410" s="402"/>
      <c r="T410" s="402"/>
      <c r="U410" s="402"/>
      <c r="V410" s="402"/>
      <c r="W410" s="402"/>
      <c r="X410" s="402"/>
      <c r="Y410" s="402"/>
      <c r="Z410" s="402"/>
      <c r="AA410" s="402"/>
      <c r="AB410" s="402"/>
      <c r="AC410" s="402"/>
      <c r="AD410" s="402"/>
      <c r="AE410" s="402"/>
      <c r="AF410" s="402"/>
      <c r="AG410" s="402"/>
      <c r="AH410" s="402"/>
      <c r="AI410" s="402"/>
      <c r="AJ410" s="402"/>
      <c r="AK410" s="402"/>
      <c r="AL410" s="402"/>
      <c r="AM410" s="402"/>
      <c r="AN410" s="402"/>
      <c r="AO410" s="402"/>
      <c r="AP410" s="402"/>
      <c r="AQ410" s="402"/>
      <c r="AR410" s="402"/>
      <c r="AS410" s="402"/>
      <c r="AT410" s="402"/>
      <c r="AU410" s="402"/>
      <c r="AV410" s="402"/>
      <c r="AW410" s="402"/>
      <c r="AX410" s="402"/>
      <c r="AY410" s="402"/>
      <c r="AZ410" s="402"/>
      <c r="BA410" s="402"/>
      <c r="BB410" s="402"/>
      <c r="BC410" s="402"/>
      <c r="BD410" s="402"/>
      <c r="BE410" s="402"/>
      <c r="BF410" s="402"/>
      <c r="BG410" s="402"/>
      <c r="BH410" s="402"/>
      <c r="BI410" s="402"/>
      <c r="BJ410" s="402"/>
      <c r="BK410" s="402"/>
      <c r="BL410" s="402"/>
      <c r="BM410" s="402"/>
      <c r="BN410" s="402"/>
      <c r="BO410" s="402"/>
      <c r="BP410" s="402"/>
      <c r="BQ410" s="402"/>
      <c r="BR410" s="402"/>
      <c r="BS410" s="402"/>
      <c r="BT410" s="402"/>
      <c r="BU410" s="402"/>
      <c r="BV410" s="402"/>
      <c r="BW410" s="402"/>
      <c r="BX410" s="402"/>
      <c r="BY410" s="402"/>
      <c r="BZ410" s="402"/>
      <c r="CA410" s="402"/>
      <c r="CB410" s="402"/>
      <c r="CC410" s="402"/>
      <c r="CD410" s="402"/>
      <c r="CE410" s="402"/>
      <c r="CF410" s="402"/>
      <c r="CG410" s="402"/>
      <c r="CH410" s="402"/>
      <c r="CI410" s="402"/>
      <c r="CJ410" s="402"/>
      <c r="CK410" s="402"/>
      <c r="CL410" s="402"/>
      <c r="CM410" s="402"/>
      <c r="CN410" s="402"/>
      <c r="CO410" s="402"/>
      <c r="CP410" s="402"/>
      <c r="CQ410" s="402"/>
      <c r="CR410" s="402"/>
      <c r="CS410" s="402"/>
      <c r="CT410" s="402"/>
    </row>
    <row r="411" spans="1:98" ht="16.05" customHeight="1" x14ac:dyDescent="0.3">
      <c r="A411" s="402"/>
      <c r="B411" s="402"/>
      <c r="C411" s="402"/>
      <c r="D411" s="402"/>
      <c r="E411" s="402"/>
      <c r="F411" s="402"/>
      <c r="G411" s="402"/>
      <c r="H411" s="402"/>
      <c r="I411" s="402"/>
      <c r="J411" s="402"/>
      <c r="K411" s="402"/>
      <c r="L411" s="402"/>
      <c r="M411" s="402"/>
      <c r="N411" s="402"/>
      <c r="O411" s="402"/>
      <c r="P411" s="402"/>
      <c r="Q411" s="402"/>
      <c r="R411" s="402"/>
      <c r="S411" s="402"/>
      <c r="T411" s="402"/>
      <c r="U411" s="402"/>
      <c r="V411" s="402"/>
      <c r="W411" s="402"/>
      <c r="X411" s="402"/>
      <c r="Y411" s="402"/>
      <c r="Z411" s="402"/>
      <c r="AA411" s="402"/>
      <c r="AB411" s="402"/>
      <c r="AC411" s="402"/>
      <c r="AD411" s="402"/>
      <c r="AE411" s="402"/>
      <c r="AF411" s="402"/>
      <c r="AG411" s="402"/>
      <c r="AH411" s="402"/>
      <c r="AI411" s="402"/>
      <c r="AJ411" s="402"/>
      <c r="AK411" s="402"/>
      <c r="AL411" s="402"/>
      <c r="AM411" s="402"/>
      <c r="AN411" s="402"/>
      <c r="AO411" s="402"/>
      <c r="AP411" s="402"/>
      <c r="AQ411" s="402"/>
      <c r="AR411" s="402"/>
      <c r="AS411" s="402"/>
      <c r="AT411" s="402"/>
      <c r="AU411" s="402"/>
      <c r="AV411" s="402"/>
      <c r="AW411" s="402"/>
      <c r="AX411" s="402"/>
      <c r="AY411" s="402"/>
      <c r="AZ411" s="402"/>
      <c r="BA411" s="402"/>
      <c r="BB411" s="402"/>
      <c r="BC411" s="402"/>
      <c r="BD411" s="402"/>
      <c r="BE411" s="402"/>
      <c r="BF411" s="402"/>
      <c r="BG411" s="402"/>
      <c r="BH411" s="402"/>
      <c r="BI411" s="402"/>
      <c r="BJ411" s="402"/>
      <c r="BK411" s="402"/>
      <c r="BL411" s="402"/>
      <c r="BM411" s="402"/>
      <c r="BN411" s="402"/>
      <c r="BO411" s="402"/>
      <c r="BP411" s="402"/>
      <c r="BQ411" s="402"/>
      <c r="BR411" s="402"/>
      <c r="BS411" s="402"/>
      <c r="BT411" s="402"/>
      <c r="BU411" s="402"/>
      <c r="BV411" s="402"/>
      <c r="BW411" s="402"/>
      <c r="BX411" s="402"/>
      <c r="BY411" s="402"/>
      <c r="BZ411" s="402"/>
      <c r="CA411" s="402"/>
      <c r="CB411" s="402"/>
      <c r="CC411" s="402"/>
      <c r="CD411" s="402"/>
      <c r="CE411" s="402"/>
      <c r="CF411" s="402"/>
      <c r="CG411" s="402"/>
      <c r="CH411" s="402"/>
      <c r="CI411" s="402"/>
      <c r="CJ411" s="402"/>
      <c r="CK411" s="402"/>
      <c r="CL411" s="402"/>
      <c r="CM411" s="402"/>
      <c r="CN411" s="402"/>
      <c r="CO411" s="402"/>
      <c r="CP411" s="402"/>
      <c r="CQ411" s="402"/>
      <c r="CR411" s="402"/>
      <c r="CS411" s="402"/>
      <c r="CT411" s="402"/>
    </row>
    <row r="412" spans="1:98" ht="16.05" customHeight="1" x14ac:dyDescent="0.3">
      <c r="A412" s="402"/>
      <c r="B412" s="402"/>
      <c r="C412" s="402"/>
      <c r="D412" s="402"/>
      <c r="E412" s="402"/>
      <c r="F412" s="402"/>
      <c r="G412" s="402"/>
      <c r="H412" s="402"/>
      <c r="I412" s="402"/>
      <c r="J412" s="402"/>
      <c r="K412" s="402"/>
      <c r="L412" s="402"/>
      <c r="M412" s="402"/>
      <c r="N412" s="402"/>
      <c r="O412" s="402"/>
      <c r="P412" s="402"/>
      <c r="Q412" s="402"/>
      <c r="R412" s="402"/>
      <c r="S412" s="402"/>
      <c r="T412" s="402"/>
      <c r="U412" s="402"/>
      <c r="V412" s="402"/>
      <c r="W412" s="402"/>
      <c r="X412" s="402"/>
      <c r="Y412" s="402"/>
      <c r="Z412" s="402"/>
      <c r="AA412" s="402"/>
      <c r="AB412" s="402"/>
      <c r="AC412" s="402"/>
      <c r="AD412" s="402"/>
      <c r="AE412" s="402"/>
      <c r="AF412" s="402"/>
      <c r="AG412" s="402"/>
      <c r="AH412" s="402"/>
      <c r="AI412" s="402"/>
      <c r="AJ412" s="402"/>
      <c r="AK412" s="402"/>
      <c r="AL412" s="402"/>
      <c r="AM412" s="402"/>
      <c r="AN412" s="402"/>
      <c r="AO412" s="402"/>
      <c r="AP412" s="402"/>
      <c r="AQ412" s="402"/>
      <c r="AR412" s="402"/>
      <c r="AS412" s="402"/>
      <c r="AT412" s="402"/>
      <c r="AU412" s="402"/>
      <c r="AV412" s="402"/>
      <c r="AW412" s="402"/>
      <c r="AX412" s="402"/>
      <c r="AY412" s="402"/>
      <c r="AZ412" s="402"/>
      <c r="BA412" s="402"/>
      <c r="BB412" s="402"/>
      <c r="BC412" s="402"/>
      <c r="BD412" s="402"/>
      <c r="BE412" s="402"/>
      <c r="BF412" s="402"/>
      <c r="BG412" s="402"/>
      <c r="BH412" s="402"/>
      <c r="BI412" s="402"/>
      <c r="BJ412" s="402"/>
      <c r="BK412" s="402"/>
      <c r="BL412" s="402"/>
      <c r="BM412" s="402"/>
      <c r="BN412" s="402"/>
      <c r="BO412" s="402"/>
      <c r="BP412" s="402"/>
      <c r="BQ412" s="402"/>
      <c r="BR412" s="402"/>
      <c r="BS412" s="402"/>
      <c r="BT412" s="402"/>
      <c r="BU412" s="402"/>
      <c r="BV412" s="402"/>
      <c r="BW412" s="402"/>
      <c r="BX412" s="402"/>
      <c r="BY412" s="402"/>
      <c r="BZ412" s="402"/>
      <c r="CA412" s="402"/>
      <c r="CB412" s="402"/>
      <c r="CC412" s="402"/>
      <c r="CD412" s="402"/>
      <c r="CE412" s="402"/>
      <c r="CF412" s="402"/>
      <c r="CG412" s="402"/>
      <c r="CH412" s="402"/>
      <c r="CI412" s="402"/>
      <c r="CJ412" s="402"/>
      <c r="CK412" s="402"/>
      <c r="CL412" s="402"/>
      <c r="CM412" s="402"/>
      <c r="CN412" s="402"/>
      <c r="CO412" s="402"/>
      <c r="CP412" s="402"/>
      <c r="CQ412" s="402"/>
      <c r="CR412" s="402"/>
      <c r="CS412" s="402"/>
      <c r="CT412" s="402"/>
    </row>
    <row r="413" spans="1:98" ht="16.05" customHeight="1" x14ac:dyDescent="0.3">
      <c r="A413" s="402"/>
      <c r="B413" s="402"/>
      <c r="C413" s="402"/>
      <c r="D413" s="402"/>
      <c r="E413" s="402"/>
      <c r="F413" s="402"/>
      <c r="G413" s="402"/>
      <c r="H413" s="402"/>
      <c r="I413" s="402"/>
      <c r="J413" s="402"/>
      <c r="K413" s="402"/>
      <c r="L413" s="402"/>
      <c r="M413" s="402"/>
      <c r="N413" s="402"/>
      <c r="O413" s="402"/>
      <c r="P413" s="402"/>
      <c r="Q413" s="402"/>
      <c r="R413" s="402"/>
      <c r="S413" s="402"/>
      <c r="T413" s="402"/>
      <c r="U413" s="402"/>
      <c r="V413" s="402"/>
      <c r="W413" s="402"/>
      <c r="X413" s="402"/>
      <c r="Y413" s="402"/>
      <c r="Z413" s="402"/>
      <c r="AA413" s="402"/>
      <c r="AB413" s="402"/>
      <c r="AC413" s="402"/>
      <c r="AD413" s="402"/>
      <c r="AE413" s="402"/>
      <c r="AF413" s="402"/>
      <c r="AG413" s="402"/>
      <c r="AH413" s="402"/>
      <c r="AI413" s="402"/>
      <c r="AJ413" s="402"/>
      <c r="AK413" s="402"/>
      <c r="AL413" s="402"/>
      <c r="AM413" s="402"/>
      <c r="AN413" s="402"/>
      <c r="AO413" s="402"/>
      <c r="AP413" s="402"/>
      <c r="AQ413" s="402"/>
      <c r="AR413" s="402"/>
      <c r="AS413" s="402"/>
      <c r="AT413" s="402"/>
      <c r="AU413" s="402"/>
      <c r="AV413" s="402"/>
      <c r="AW413" s="402"/>
      <c r="AX413" s="402"/>
      <c r="AY413" s="402"/>
      <c r="AZ413" s="402"/>
      <c r="BA413" s="402"/>
      <c r="BB413" s="402"/>
      <c r="BC413" s="402"/>
      <c r="BD413" s="402"/>
      <c r="BE413" s="402"/>
      <c r="BF413" s="402"/>
      <c r="BG413" s="402"/>
      <c r="BH413" s="402"/>
      <c r="BI413" s="402"/>
      <c r="BJ413" s="402"/>
      <c r="BK413" s="402"/>
      <c r="BL413" s="402"/>
      <c r="BM413" s="402"/>
      <c r="BN413" s="402"/>
      <c r="BO413" s="402"/>
      <c r="BP413" s="402"/>
      <c r="BQ413" s="402"/>
      <c r="BR413" s="402"/>
      <c r="BS413" s="402"/>
      <c r="BT413" s="402"/>
      <c r="BU413" s="402"/>
      <c r="BV413" s="402"/>
      <c r="BW413" s="402"/>
      <c r="BX413" s="402"/>
      <c r="BY413" s="402"/>
      <c r="BZ413" s="402"/>
      <c r="CA413" s="402"/>
      <c r="CB413" s="402"/>
      <c r="CC413" s="402"/>
      <c r="CD413" s="402"/>
      <c r="CE413" s="402"/>
      <c r="CF413" s="402"/>
      <c r="CG413" s="402"/>
      <c r="CH413" s="402"/>
      <c r="CI413" s="402"/>
      <c r="CJ413" s="402"/>
      <c r="CK413" s="402"/>
      <c r="CL413" s="402"/>
      <c r="CM413" s="402"/>
      <c r="CN413" s="402"/>
      <c r="CO413" s="402"/>
      <c r="CP413" s="402"/>
      <c r="CQ413" s="402"/>
      <c r="CR413" s="402"/>
      <c r="CS413" s="402"/>
      <c r="CT413" s="402"/>
    </row>
    <row r="414" spans="1:98" ht="16.05" customHeight="1" x14ac:dyDescent="0.3">
      <c r="A414" s="402"/>
      <c r="B414" s="402"/>
      <c r="C414" s="402"/>
      <c r="D414" s="402"/>
      <c r="E414" s="402"/>
      <c r="F414" s="402"/>
      <c r="G414" s="402"/>
      <c r="H414" s="402"/>
      <c r="I414" s="402"/>
      <c r="J414" s="402"/>
      <c r="K414" s="402"/>
      <c r="L414" s="402"/>
      <c r="M414" s="402"/>
      <c r="N414" s="402"/>
      <c r="O414" s="402"/>
      <c r="P414" s="402"/>
      <c r="Q414" s="402"/>
      <c r="R414" s="402"/>
      <c r="S414" s="402"/>
      <c r="T414" s="402"/>
      <c r="U414" s="402"/>
      <c r="V414" s="402"/>
      <c r="W414" s="402"/>
      <c r="X414" s="402"/>
      <c r="Y414" s="402"/>
      <c r="Z414" s="402"/>
      <c r="AA414" s="402"/>
      <c r="AB414" s="402"/>
      <c r="AC414" s="402"/>
      <c r="AD414" s="402"/>
      <c r="AE414" s="402"/>
      <c r="AF414" s="402"/>
      <c r="AG414" s="402"/>
      <c r="AH414" s="402"/>
      <c r="AI414" s="402"/>
      <c r="AJ414" s="402"/>
      <c r="AK414" s="402"/>
      <c r="AL414" s="402"/>
      <c r="AM414" s="402"/>
      <c r="AN414" s="402"/>
      <c r="AO414" s="402"/>
      <c r="AP414" s="402"/>
      <c r="AQ414" s="402"/>
      <c r="AR414" s="402"/>
      <c r="AS414" s="402"/>
      <c r="AT414" s="402"/>
      <c r="AU414" s="402"/>
      <c r="AV414" s="402"/>
      <c r="AW414" s="402"/>
      <c r="AX414" s="402"/>
      <c r="AY414" s="402"/>
      <c r="AZ414" s="402"/>
      <c r="BA414" s="402"/>
      <c r="BB414" s="402"/>
      <c r="BC414" s="402"/>
      <c r="BD414" s="402"/>
      <c r="BE414" s="402"/>
      <c r="BF414" s="402"/>
      <c r="BG414" s="402"/>
      <c r="BH414" s="402"/>
      <c r="BI414" s="402"/>
      <c r="BJ414" s="402"/>
      <c r="BK414" s="402"/>
      <c r="BL414" s="402"/>
      <c r="BM414" s="402"/>
      <c r="BN414" s="402"/>
      <c r="BO414" s="402"/>
      <c r="BP414" s="402"/>
      <c r="BQ414" s="402"/>
      <c r="BR414" s="402"/>
      <c r="BS414" s="402"/>
      <c r="BT414" s="402"/>
      <c r="BU414" s="402"/>
      <c r="BV414" s="402"/>
      <c r="BW414" s="402"/>
      <c r="BX414" s="402"/>
      <c r="BY414" s="402"/>
      <c r="BZ414" s="402"/>
      <c r="CA414" s="402"/>
      <c r="CB414" s="402"/>
      <c r="CC414" s="402"/>
      <c r="CD414" s="402"/>
      <c r="CE414" s="402"/>
      <c r="CF414" s="402"/>
      <c r="CG414" s="402"/>
      <c r="CH414" s="402"/>
      <c r="CI414" s="402"/>
      <c r="CJ414" s="402"/>
      <c r="CK414" s="402"/>
      <c r="CL414" s="402"/>
      <c r="CM414" s="402"/>
      <c r="CN414" s="402"/>
      <c r="CO414" s="402"/>
      <c r="CP414" s="402"/>
      <c r="CQ414" s="402"/>
      <c r="CR414" s="402"/>
      <c r="CS414" s="402"/>
      <c r="CT414" s="402"/>
    </row>
    <row r="415" spans="1:98" ht="16.05" customHeight="1" x14ac:dyDescent="0.3">
      <c r="A415" s="402"/>
      <c r="B415" s="402"/>
      <c r="C415" s="402"/>
      <c r="D415" s="402"/>
      <c r="E415" s="402"/>
      <c r="F415" s="402"/>
      <c r="G415" s="402"/>
      <c r="H415" s="402"/>
      <c r="I415" s="402"/>
      <c r="J415" s="402"/>
      <c r="K415" s="402"/>
      <c r="L415" s="402"/>
      <c r="M415" s="402"/>
      <c r="N415" s="402"/>
      <c r="O415" s="402"/>
      <c r="P415" s="402"/>
      <c r="Q415" s="402"/>
      <c r="R415" s="402"/>
      <c r="S415" s="402"/>
      <c r="T415" s="402"/>
      <c r="U415" s="402"/>
      <c r="V415" s="402"/>
      <c r="W415" s="402"/>
      <c r="X415" s="402"/>
      <c r="Y415" s="402"/>
      <c r="Z415" s="402"/>
      <c r="AA415" s="402"/>
      <c r="AB415" s="402"/>
      <c r="AC415" s="402"/>
      <c r="AD415" s="402"/>
      <c r="AE415" s="402"/>
      <c r="AF415" s="402"/>
      <c r="AG415" s="402"/>
      <c r="AH415" s="402"/>
      <c r="AI415" s="402"/>
      <c r="AJ415" s="402"/>
      <c r="AK415" s="402"/>
      <c r="AL415" s="402"/>
      <c r="AM415" s="402"/>
      <c r="AN415" s="402"/>
      <c r="AO415" s="402"/>
      <c r="AP415" s="402"/>
      <c r="AQ415" s="402"/>
      <c r="AR415" s="402"/>
      <c r="AS415" s="402"/>
      <c r="AT415" s="402"/>
      <c r="AU415" s="402"/>
      <c r="AV415" s="402"/>
      <c r="AW415" s="402"/>
      <c r="AX415" s="402"/>
      <c r="AY415" s="402"/>
      <c r="AZ415" s="402"/>
      <c r="BA415" s="402"/>
      <c r="BB415" s="402"/>
      <c r="BC415" s="402"/>
      <c r="BD415" s="402"/>
      <c r="BE415" s="402"/>
      <c r="BF415" s="402"/>
      <c r="BG415" s="402"/>
      <c r="BH415" s="402"/>
      <c r="BI415" s="402"/>
      <c r="BJ415" s="402"/>
      <c r="BK415" s="402"/>
      <c r="BL415" s="402"/>
      <c r="BM415" s="402"/>
      <c r="BN415" s="402"/>
      <c r="BO415" s="402"/>
      <c r="BP415" s="402"/>
      <c r="BQ415" s="402"/>
      <c r="BR415" s="402"/>
      <c r="BS415" s="402"/>
      <c r="BT415" s="402"/>
      <c r="BU415" s="402"/>
      <c r="BV415" s="402"/>
      <c r="BW415" s="402"/>
      <c r="BX415" s="402"/>
      <c r="BY415" s="402"/>
      <c r="BZ415" s="402"/>
      <c r="CA415" s="402"/>
      <c r="CB415" s="402"/>
      <c r="CC415" s="402"/>
      <c r="CD415" s="402"/>
      <c r="CE415" s="402"/>
      <c r="CF415" s="402"/>
      <c r="CG415" s="402"/>
      <c r="CH415" s="402"/>
      <c r="CI415" s="402"/>
      <c r="CJ415" s="402"/>
      <c r="CK415" s="402"/>
      <c r="CL415" s="402"/>
      <c r="CM415" s="402"/>
      <c r="CN415" s="402"/>
      <c r="CO415" s="402"/>
      <c r="CP415" s="402"/>
      <c r="CQ415" s="402"/>
      <c r="CR415" s="402"/>
      <c r="CS415" s="402"/>
      <c r="CT415" s="402"/>
    </row>
    <row r="416" spans="1:98" ht="16.05" customHeight="1" x14ac:dyDescent="0.3">
      <c r="A416" s="402"/>
      <c r="B416" s="402"/>
      <c r="C416" s="402"/>
      <c r="D416" s="402"/>
      <c r="E416" s="402"/>
      <c r="F416" s="402"/>
      <c r="G416" s="402"/>
      <c r="H416" s="402"/>
      <c r="I416" s="402"/>
      <c r="J416" s="402"/>
      <c r="K416" s="402"/>
      <c r="L416" s="402"/>
      <c r="M416" s="402"/>
      <c r="N416" s="402"/>
      <c r="O416" s="402"/>
      <c r="P416" s="402"/>
      <c r="Q416" s="402"/>
      <c r="R416" s="402"/>
      <c r="S416" s="402"/>
      <c r="T416" s="402"/>
      <c r="U416" s="402"/>
      <c r="V416" s="402"/>
      <c r="W416" s="402"/>
      <c r="X416" s="402"/>
      <c r="Y416" s="402"/>
      <c r="Z416" s="402"/>
      <c r="AA416" s="402"/>
      <c r="AB416" s="402"/>
      <c r="AC416" s="402"/>
      <c r="AD416" s="402"/>
      <c r="AE416" s="402"/>
      <c r="AF416" s="402"/>
      <c r="AG416" s="402"/>
      <c r="AH416" s="402"/>
      <c r="AI416" s="402"/>
      <c r="AJ416" s="402"/>
      <c r="AK416" s="402"/>
      <c r="AL416" s="402"/>
      <c r="AM416" s="402"/>
      <c r="AN416" s="402"/>
      <c r="AO416" s="402"/>
      <c r="AP416" s="402"/>
      <c r="AQ416" s="402"/>
      <c r="AR416" s="402"/>
      <c r="AS416" s="402"/>
      <c r="AT416" s="402"/>
      <c r="AU416" s="402"/>
      <c r="AV416" s="402"/>
      <c r="AW416" s="402"/>
      <c r="AX416" s="402"/>
      <c r="AY416" s="402"/>
      <c r="AZ416" s="402"/>
      <c r="BA416" s="402"/>
      <c r="BB416" s="402"/>
      <c r="BC416" s="402"/>
      <c r="BD416" s="402"/>
      <c r="BE416" s="402"/>
      <c r="BF416" s="402"/>
      <c r="BG416" s="402"/>
      <c r="BH416" s="402"/>
      <c r="BI416" s="402"/>
      <c r="BJ416" s="402"/>
      <c r="BK416" s="402"/>
      <c r="BL416" s="402"/>
      <c r="BM416" s="402"/>
      <c r="BN416" s="402"/>
      <c r="BO416" s="402"/>
      <c r="BP416" s="402"/>
      <c r="BQ416" s="402"/>
      <c r="BR416" s="402"/>
      <c r="BS416" s="402"/>
      <c r="BT416" s="402"/>
      <c r="BU416" s="402"/>
      <c r="BV416" s="402"/>
      <c r="BW416" s="402"/>
      <c r="BX416" s="402"/>
      <c r="BY416" s="402"/>
      <c r="BZ416" s="402"/>
      <c r="CA416" s="402"/>
      <c r="CB416" s="402"/>
      <c r="CC416" s="402"/>
      <c r="CD416" s="402"/>
      <c r="CE416" s="402"/>
      <c r="CF416" s="402"/>
      <c r="CG416" s="402"/>
      <c r="CH416" s="402"/>
      <c r="CI416" s="402"/>
      <c r="CJ416" s="402"/>
      <c r="CK416" s="402"/>
      <c r="CL416" s="402"/>
      <c r="CM416" s="402"/>
      <c r="CN416" s="402"/>
      <c r="CO416" s="402"/>
      <c r="CP416" s="402"/>
      <c r="CQ416" s="402"/>
      <c r="CR416" s="402"/>
      <c r="CS416" s="402"/>
      <c r="CT416" s="402"/>
    </row>
    <row r="417" spans="1:98" ht="16.05" customHeight="1" x14ac:dyDescent="0.3">
      <c r="A417" s="402"/>
      <c r="B417" s="402"/>
      <c r="C417" s="402"/>
      <c r="D417" s="402"/>
      <c r="E417" s="402"/>
      <c r="F417" s="402"/>
      <c r="G417" s="402"/>
      <c r="H417" s="402"/>
      <c r="I417" s="402"/>
      <c r="J417" s="402"/>
      <c r="K417" s="402"/>
      <c r="L417" s="402"/>
      <c r="M417" s="402"/>
      <c r="N417" s="402"/>
      <c r="O417" s="402"/>
      <c r="P417" s="402"/>
      <c r="Q417" s="402"/>
      <c r="R417" s="402"/>
      <c r="S417" s="402"/>
      <c r="T417" s="402"/>
      <c r="U417" s="402"/>
      <c r="V417" s="402"/>
      <c r="W417" s="402"/>
      <c r="X417" s="402"/>
      <c r="Y417" s="402"/>
      <c r="Z417" s="402"/>
      <c r="AA417" s="402"/>
      <c r="AB417" s="402"/>
      <c r="AC417" s="402"/>
      <c r="AD417" s="402"/>
      <c r="AE417" s="402"/>
      <c r="AF417" s="402"/>
      <c r="AG417" s="402"/>
      <c r="AH417" s="402"/>
      <c r="AI417" s="402"/>
      <c r="AJ417" s="402"/>
      <c r="AK417" s="402"/>
      <c r="AL417" s="402"/>
      <c r="AM417" s="402"/>
      <c r="AN417" s="402"/>
      <c r="AO417" s="402"/>
      <c r="AP417" s="402"/>
      <c r="AQ417" s="402"/>
      <c r="AR417" s="402"/>
      <c r="AS417" s="402"/>
      <c r="AT417" s="402"/>
      <c r="AU417" s="402"/>
      <c r="AV417" s="402"/>
      <c r="AW417" s="402"/>
      <c r="AX417" s="402"/>
      <c r="AY417" s="402"/>
      <c r="AZ417" s="402"/>
      <c r="BA417" s="402"/>
      <c r="BB417" s="402"/>
      <c r="BC417" s="402"/>
      <c r="BD417" s="402"/>
      <c r="BE417" s="402"/>
      <c r="BF417" s="402"/>
      <c r="BG417" s="402"/>
      <c r="BH417" s="402"/>
      <c r="BI417" s="402"/>
      <c r="BJ417" s="402"/>
      <c r="BK417" s="402"/>
      <c r="BL417" s="402"/>
      <c r="BM417" s="402"/>
      <c r="BN417" s="402"/>
      <c r="BO417" s="402"/>
      <c r="BP417" s="402"/>
      <c r="BQ417" s="402"/>
      <c r="BR417" s="402"/>
      <c r="BS417" s="402"/>
      <c r="BT417" s="402"/>
      <c r="BU417" s="402"/>
      <c r="BV417" s="402"/>
      <c r="BW417" s="402"/>
      <c r="BX417" s="402"/>
      <c r="BY417" s="402"/>
      <c r="BZ417" s="402"/>
      <c r="CA417" s="402"/>
      <c r="CB417" s="402"/>
      <c r="CC417" s="402"/>
      <c r="CD417" s="402"/>
      <c r="CE417" s="402"/>
      <c r="CF417" s="402"/>
      <c r="CG417" s="402"/>
      <c r="CH417" s="402"/>
      <c r="CI417" s="402"/>
      <c r="CJ417" s="402"/>
      <c r="CK417" s="402"/>
      <c r="CL417" s="402"/>
      <c r="CM417" s="402"/>
      <c r="CN417" s="402"/>
      <c r="CO417" s="402"/>
      <c r="CP417" s="402"/>
      <c r="CQ417" s="402"/>
      <c r="CR417" s="402"/>
      <c r="CS417" s="402"/>
      <c r="CT417" s="402"/>
    </row>
    <row r="418" spans="1:98" ht="16.05" customHeight="1" x14ac:dyDescent="0.3">
      <c r="A418" s="402"/>
      <c r="B418" s="402"/>
      <c r="C418" s="402"/>
      <c r="D418" s="402"/>
      <c r="E418" s="402"/>
      <c r="F418" s="402"/>
      <c r="G418" s="402"/>
      <c r="H418" s="402"/>
      <c r="I418" s="402"/>
      <c r="J418" s="402"/>
      <c r="K418" s="402"/>
      <c r="L418" s="402"/>
      <c r="M418" s="402"/>
      <c r="N418" s="402"/>
      <c r="O418" s="402"/>
      <c r="P418" s="402"/>
      <c r="Q418" s="402"/>
      <c r="R418" s="402"/>
      <c r="S418" s="402"/>
      <c r="T418" s="402"/>
      <c r="U418" s="402"/>
      <c r="V418" s="402"/>
      <c r="W418" s="402"/>
      <c r="X418" s="402"/>
      <c r="Y418" s="402"/>
      <c r="Z418" s="402"/>
      <c r="AA418" s="402"/>
      <c r="AB418" s="402"/>
      <c r="AC418" s="402"/>
      <c r="AD418" s="402"/>
      <c r="AE418" s="402"/>
      <c r="AF418" s="402"/>
      <c r="AG418" s="402"/>
      <c r="AH418" s="402"/>
      <c r="AI418" s="402"/>
      <c r="AJ418" s="402"/>
      <c r="AK418" s="402"/>
      <c r="AL418" s="402"/>
      <c r="AM418" s="402"/>
      <c r="AN418" s="402"/>
      <c r="AO418" s="402"/>
      <c r="AP418" s="402"/>
      <c r="AQ418" s="402"/>
      <c r="AR418" s="402"/>
      <c r="AS418" s="402"/>
      <c r="AT418" s="402"/>
      <c r="AU418" s="402"/>
      <c r="AV418" s="402"/>
      <c r="AW418" s="402"/>
      <c r="AX418" s="402"/>
      <c r="AY418" s="402"/>
      <c r="AZ418" s="402"/>
      <c r="BA418" s="402"/>
      <c r="BB418" s="402"/>
      <c r="BC418" s="402"/>
      <c r="BD418" s="402"/>
      <c r="BE418" s="402"/>
      <c r="BF418" s="402"/>
      <c r="BG418" s="402"/>
      <c r="BH418" s="402"/>
      <c r="BI418" s="402"/>
      <c r="BJ418" s="402"/>
      <c r="BK418" s="402"/>
      <c r="BL418" s="402"/>
      <c r="BM418" s="402"/>
      <c r="BN418" s="402"/>
      <c r="BO418" s="402"/>
      <c r="BP418" s="402"/>
      <c r="BQ418" s="402"/>
      <c r="BR418" s="402"/>
      <c r="BS418" s="402"/>
      <c r="BT418" s="402"/>
      <c r="BU418" s="402"/>
      <c r="BV418" s="402"/>
      <c r="BW418" s="402"/>
      <c r="BX418" s="402"/>
      <c r="BY418" s="402"/>
      <c r="BZ418" s="402"/>
      <c r="CA418" s="402"/>
      <c r="CB418" s="402"/>
      <c r="CC418" s="402"/>
      <c r="CD418" s="402"/>
      <c r="CE418" s="402"/>
      <c r="CF418" s="402"/>
      <c r="CG418" s="402"/>
      <c r="CH418" s="402"/>
      <c r="CI418" s="402"/>
      <c r="CJ418" s="402"/>
      <c r="CK418" s="402"/>
      <c r="CL418" s="402"/>
      <c r="CM418" s="402"/>
      <c r="CN418" s="402"/>
      <c r="CO418" s="402"/>
      <c r="CP418" s="402"/>
      <c r="CQ418" s="402"/>
      <c r="CR418" s="402"/>
      <c r="CS418" s="402"/>
      <c r="CT418" s="402"/>
    </row>
    <row r="419" spans="1:98" ht="16.05" customHeight="1" x14ac:dyDescent="0.3">
      <c r="A419" s="402"/>
      <c r="B419" s="402"/>
      <c r="C419" s="402"/>
      <c r="D419" s="402"/>
      <c r="E419" s="402"/>
      <c r="F419" s="402"/>
      <c r="G419" s="402"/>
      <c r="H419" s="402"/>
      <c r="I419" s="402"/>
      <c r="J419" s="402"/>
      <c r="K419" s="402"/>
      <c r="L419" s="402"/>
      <c r="M419" s="402"/>
      <c r="N419" s="402"/>
      <c r="O419" s="402"/>
      <c r="P419" s="402"/>
      <c r="Q419" s="402"/>
      <c r="R419" s="402"/>
      <c r="S419" s="402"/>
      <c r="T419" s="402"/>
      <c r="U419" s="402"/>
      <c r="V419" s="402"/>
      <c r="W419" s="402"/>
      <c r="X419" s="402"/>
      <c r="Y419" s="402"/>
      <c r="Z419" s="402"/>
      <c r="AA419" s="402"/>
      <c r="AB419" s="402"/>
      <c r="AC419" s="402"/>
      <c r="AD419" s="402"/>
      <c r="AE419" s="402"/>
      <c r="AF419" s="402"/>
      <c r="AG419" s="402"/>
      <c r="AH419" s="402"/>
      <c r="AI419" s="402"/>
      <c r="AJ419" s="402"/>
      <c r="AK419" s="402"/>
      <c r="AL419" s="402"/>
      <c r="AM419" s="402"/>
      <c r="AN419" s="402"/>
      <c r="AO419" s="402"/>
      <c r="AP419" s="402"/>
      <c r="AQ419" s="402"/>
      <c r="AR419" s="402"/>
      <c r="AS419" s="402"/>
      <c r="AT419" s="402"/>
      <c r="AU419" s="402"/>
      <c r="AV419" s="402"/>
      <c r="AW419" s="402"/>
      <c r="AX419" s="402"/>
      <c r="AY419" s="402"/>
      <c r="AZ419" s="402"/>
      <c r="BA419" s="402"/>
      <c r="BB419" s="402"/>
      <c r="BC419" s="402"/>
      <c r="BD419" s="402"/>
      <c r="BE419" s="402"/>
      <c r="BF419" s="402"/>
      <c r="BG419" s="402"/>
      <c r="BH419" s="402"/>
      <c r="BI419" s="402"/>
      <c r="BJ419" s="402"/>
      <c r="BK419" s="402"/>
      <c r="BL419" s="402"/>
      <c r="BM419" s="402"/>
      <c r="BN419" s="402"/>
      <c r="BO419" s="402"/>
      <c r="BP419" s="402"/>
      <c r="BQ419" s="402"/>
      <c r="BR419" s="402"/>
      <c r="BS419" s="402"/>
      <c r="BT419" s="402"/>
      <c r="BU419" s="402"/>
      <c r="BV419" s="402"/>
      <c r="BW419" s="402"/>
      <c r="BX419" s="402"/>
      <c r="BY419" s="402"/>
      <c r="BZ419" s="402"/>
      <c r="CA419" s="402"/>
      <c r="CB419" s="402"/>
      <c r="CC419" s="402"/>
      <c r="CD419" s="402"/>
      <c r="CE419" s="402"/>
      <c r="CF419" s="402"/>
      <c r="CG419" s="402"/>
      <c r="CH419" s="402"/>
      <c r="CI419" s="402"/>
      <c r="CJ419" s="402"/>
      <c r="CK419" s="402"/>
      <c r="CL419" s="402"/>
      <c r="CM419" s="402"/>
      <c r="CN419" s="402"/>
      <c r="CO419" s="402"/>
      <c r="CP419" s="402"/>
      <c r="CQ419" s="402"/>
      <c r="CR419" s="402"/>
      <c r="CS419" s="402"/>
      <c r="CT419" s="402"/>
    </row>
    <row r="420" spans="1:98" ht="16.05" customHeight="1" x14ac:dyDescent="0.3">
      <c r="A420" s="402"/>
      <c r="B420" s="402"/>
      <c r="C420" s="402"/>
      <c r="D420" s="402"/>
      <c r="E420" s="402"/>
      <c r="F420" s="402"/>
      <c r="G420" s="402"/>
      <c r="H420" s="402"/>
      <c r="I420" s="402"/>
      <c r="J420" s="402"/>
      <c r="K420" s="402"/>
      <c r="L420" s="402"/>
      <c r="M420" s="402"/>
      <c r="N420" s="402"/>
      <c r="O420" s="402"/>
      <c r="P420" s="402"/>
      <c r="Q420" s="402"/>
      <c r="R420" s="402"/>
      <c r="S420" s="402"/>
      <c r="T420" s="402"/>
      <c r="U420" s="402"/>
      <c r="V420" s="402"/>
      <c r="W420" s="402"/>
      <c r="X420" s="402"/>
      <c r="Y420" s="402"/>
      <c r="Z420" s="402"/>
      <c r="AA420" s="402"/>
      <c r="AB420" s="402"/>
      <c r="AC420" s="402"/>
      <c r="AD420" s="402"/>
      <c r="AE420" s="402"/>
      <c r="AF420" s="402"/>
      <c r="AG420" s="402"/>
      <c r="AH420" s="402"/>
      <c r="AI420" s="402"/>
      <c r="AJ420" s="402"/>
      <c r="AK420" s="402"/>
      <c r="AL420" s="402"/>
      <c r="AM420" s="402"/>
      <c r="AN420" s="402"/>
      <c r="AO420" s="402"/>
      <c r="AP420" s="402"/>
      <c r="AQ420" s="402"/>
      <c r="AR420" s="402"/>
      <c r="AS420" s="402"/>
      <c r="AT420" s="402"/>
      <c r="AU420" s="402"/>
      <c r="AV420" s="402"/>
      <c r="AW420" s="402"/>
      <c r="AX420" s="402"/>
      <c r="AY420" s="402"/>
      <c r="AZ420" s="402"/>
      <c r="BA420" s="402"/>
      <c r="BB420" s="402"/>
      <c r="BC420" s="402"/>
      <c r="BD420" s="402"/>
      <c r="BE420" s="402"/>
      <c r="BF420" s="402"/>
      <c r="BG420" s="402"/>
      <c r="BH420" s="402"/>
      <c r="BI420" s="402"/>
      <c r="BJ420" s="402"/>
      <c r="BK420" s="402"/>
      <c r="BL420" s="402"/>
      <c r="BM420" s="402"/>
      <c r="BN420" s="402"/>
      <c r="BO420" s="402"/>
      <c r="BP420" s="402"/>
      <c r="BQ420" s="402"/>
      <c r="BR420" s="402"/>
      <c r="BS420" s="402"/>
      <c r="BT420" s="402"/>
      <c r="BU420" s="402"/>
      <c r="BV420" s="402"/>
      <c r="BW420" s="402"/>
      <c r="BX420" s="402"/>
      <c r="BY420" s="402"/>
      <c r="BZ420" s="402"/>
      <c r="CA420" s="402"/>
      <c r="CB420" s="402"/>
      <c r="CC420" s="402"/>
      <c r="CD420" s="402"/>
      <c r="CE420" s="402"/>
      <c r="CF420" s="402"/>
      <c r="CG420" s="402"/>
      <c r="CH420" s="402"/>
      <c r="CI420" s="402"/>
      <c r="CJ420" s="402"/>
      <c r="CK420" s="402"/>
      <c r="CL420" s="402"/>
      <c r="CM420" s="402"/>
      <c r="CN420" s="402"/>
      <c r="CO420" s="402"/>
      <c r="CP420" s="402"/>
      <c r="CQ420" s="402"/>
      <c r="CR420" s="402"/>
      <c r="CS420" s="402"/>
      <c r="CT420" s="402"/>
    </row>
    <row r="421" spans="1:98" ht="16.05" customHeight="1" x14ac:dyDescent="0.3">
      <c r="A421" s="402"/>
      <c r="B421" s="402"/>
      <c r="C421" s="402"/>
      <c r="D421" s="402"/>
      <c r="E421" s="402"/>
      <c r="F421" s="402"/>
      <c r="G421" s="402"/>
      <c r="H421" s="402"/>
      <c r="I421" s="402"/>
      <c r="J421" s="402"/>
      <c r="K421" s="402"/>
      <c r="L421" s="402"/>
      <c r="M421" s="402"/>
      <c r="N421" s="402"/>
      <c r="O421" s="402"/>
      <c r="P421" s="402"/>
      <c r="Q421" s="402"/>
      <c r="R421" s="402"/>
      <c r="S421" s="402"/>
      <c r="T421" s="402"/>
      <c r="U421" s="402"/>
      <c r="V421" s="402"/>
      <c r="W421" s="402"/>
      <c r="X421" s="402"/>
      <c r="Y421" s="402"/>
      <c r="Z421" s="402"/>
      <c r="AA421" s="402"/>
      <c r="AB421" s="402"/>
      <c r="AC421" s="402"/>
      <c r="AD421" s="402"/>
      <c r="AE421" s="402"/>
      <c r="AF421" s="402"/>
      <c r="AG421" s="402"/>
      <c r="AH421" s="402"/>
      <c r="AI421" s="402"/>
      <c r="AJ421" s="402"/>
      <c r="AK421" s="402"/>
      <c r="AL421" s="402"/>
      <c r="AM421" s="402"/>
      <c r="AN421" s="402"/>
      <c r="AO421" s="402"/>
      <c r="AP421" s="402"/>
      <c r="AQ421" s="402"/>
      <c r="AR421" s="402"/>
      <c r="AS421" s="402"/>
      <c r="AT421" s="402"/>
      <c r="AU421" s="402"/>
      <c r="AV421" s="402"/>
      <c r="AW421" s="402"/>
      <c r="AX421" s="402"/>
      <c r="AY421" s="402"/>
      <c r="AZ421" s="402"/>
      <c r="BA421" s="402"/>
      <c r="BB421" s="402"/>
      <c r="BC421" s="402"/>
      <c r="BD421" s="402"/>
      <c r="BE421" s="402"/>
      <c r="BF421" s="402"/>
      <c r="BG421" s="402"/>
      <c r="BH421" s="402"/>
      <c r="BI421" s="402"/>
      <c r="BJ421" s="402"/>
      <c r="BK421" s="402"/>
      <c r="BL421" s="402"/>
      <c r="BM421" s="402"/>
      <c r="BN421" s="402"/>
      <c r="BO421" s="402"/>
      <c r="BP421" s="402"/>
      <c r="BQ421" s="402"/>
      <c r="BR421" s="402"/>
      <c r="BS421" s="402"/>
      <c r="BT421" s="402"/>
      <c r="BU421" s="402"/>
      <c r="BV421" s="402"/>
      <c r="BW421" s="402"/>
      <c r="BX421" s="402"/>
      <c r="BY421" s="402"/>
      <c r="BZ421" s="402"/>
      <c r="CA421" s="402"/>
      <c r="CB421" s="402"/>
      <c r="CC421" s="402"/>
      <c r="CD421" s="402"/>
      <c r="CE421" s="402"/>
      <c r="CF421" s="402"/>
      <c r="CG421" s="402"/>
      <c r="CH421" s="402"/>
      <c r="CI421" s="402"/>
      <c r="CJ421" s="402"/>
      <c r="CK421" s="402"/>
      <c r="CL421" s="402"/>
      <c r="CM421" s="402"/>
      <c r="CN421" s="402"/>
      <c r="CO421" s="402"/>
      <c r="CP421" s="402"/>
      <c r="CQ421" s="402"/>
      <c r="CR421" s="402"/>
      <c r="CS421" s="402"/>
      <c r="CT421" s="402"/>
    </row>
    <row r="422" spans="1:98" ht="16.05" customHeight="1" x14ac:dyDescent="0.3">
      <c r="A422" s="402"/>
      <c r="B422" s="402"/>
      <c r="C422" s="402"/>
      <c r="D422" s="402"/>
      <c r="E422" s="402"/>
      <c r="F422" s="402"/>
      <c r="G422" s="402"/>
      <c r="H422" s="402"/>
      <c r="I422" s="402"/>
      <c r="J422" s="402"/>
      <c r="K422" s="402"/>
      <c r="L422" s="402"/>
      <c r="M422" s="402"/>
      <c r="N422" s="402"/>
      <c r="O422" s="402"/>
      <c r="P422" s="402"/>
      <c r="Q422" s="402"/>
      <c r="R422" s="402"/>
      <c r="S422" s="402"/>
      <c r="T422" s="402"/>
      <c r="U422" s="402"/>
      <c r="V422" s="402"/>
      <c r="W422" s="402"/>
      <c r="X422" s="402"/>
      <c r="Y422" s="402"/>
      <c r="Z422" s="402"/>
      <c r="AA422" s="402"/>
      <c r="AB422" s="402"/>
      <c r="AC422" s="402"/>
      <c r="AD422" s="402"/>
      <c r="AE422" s="402"/>
      <c r="AF422" s="402"/>
      <c r="AG422" s="402"/>
      <c r="AH422" s="402"/>
      <c r="AI422" s="402"/>
      <c r="AJ422" s="402"/>
      <c r="AK422" s="402"/>
      <c r="AL422" s="402"/>
      <c r="AM422" s="402"/>
      <c r="AN422" s="402"/>
      <c r="AO422" s="402"/>
      <c r="AP422" s="402"/>
      <c r="AQ422" s="402"/>
      <c r="AR422" s="402"/>
      <c r="AS422" s="402"/>
      <c r="AT422" s="402"/>
      <c r="AU422" s="402"/>
      <c r="AV422" s="402"/>
      <c r="AW422" s="402"/>
      <c r="AX422" s="402"/>
      <c r="AY422" s="402"/>
      <c r="AZ422" s="402"/>
      <c r="BA422" s="402"/>
      <c r="BB422" s="402"/>
      <c r="BC422" s="402"/>
      <c r="BD422" s="402"/>
      <c r="BE422" s="402"/>
      <c r="BF422" s="402"/>
      <c r="BG422" s="402"/>
      <c r="BH422" s="402"/>
      <c r="BI422" s="402"/>
      <c r="BJ422" s="402"/>
      <c r="BK422" s="402"/>
      <c r="BL422" s="402"/>
      <c r="BM422" s="402"/>
      <c r="BN422" s="402"/>
      <c r="BO422" s="402"/>
      <c r="BP422" s="402"/>
      <c r="BQ422" s="402"/>
      <c r="BR422" s="402"/>
      <c r="BS422" s="402"/>
      <c r="BT422" s="402"/>
      <c r="BU422" s="402"/>
      <c r="BV422" s="402"/>
      <c r="BW422" s="402"/>
      <c r="BX422" s="402"/>
      <c r="BY422" s="402"/>
      <c r="BZ422" s="402"/>
      <c r="CA422" s="402"/>
      <c r="CB422" s="402"/>
      <c r="CC422" s="402"/>
      <c r="CD422" s="402"/>
      <c r="CE422" s="402"/>
      <c r="CF422" s="402"/>
      <c r="CG422" s="402"/>
      <c r="CH422" s="402"/>
      <c r="CI422" s="402"/>
      <c r="CJ422" s="402"/>
      <c r="CK422" s="402"/>
      <c r="CL422" s="402"/>
      <c r="CM422" s="402"/>
      <c r="CN422" s="402"/>
      <c r="CO422" s="402"/>
      <c r="CP422" s="402"/>
      <c r="CQ422" s="402"/>
      <c r="CR422" s="402"/>
      <c r="CS422" s="402"/>
      <c r="CT422" s="402"/>
    </row>
    <row r="423" spans="1:98" ht="16.05" customHeight="1" x14ac:dyDescent="0.3">
      <c r="A423" s="402"/>
      <c r="B423" s="402"/>
      <c r="C423" s="402"/>
      <c r="D423" s="402"/>
      <c r="E423" s="402"/>
      <c r="F423" s="402"/>
      <c r="G423" s="402"/>
      <c r="H423" s="402"/>
      <c r="I423" s="402"/>
      <c r="J423" s="402"/>
      <c r="K423" s="402"/>
      <c r="L423" s="402"/>
      <c r="M423" s="402"/>
      <c r="N423" s="402"/>
      <c r="O423" s="402"/>
      <c r="P423" s="402"/>
      <c r="Q423" s="402"/>
      <c r="R423" s="402"/>
      <c r="S423" s="402"/>
      <c r="T423" s="402"/>
      <c r="U423" s="402"/>
      <c r="V423" s="402"/>
      <c r="W423" s="402"/>
      <c r="X423" s="402"/>
      <c r="Y423" s="402"/>
      <c r="Z423" s="402"/>
      <c r="AA423" s="402"/>
      <c r="AB423" s="402"/>
      <c r="AC423" s="402"/>
      <c r="AD423" s="402"/>
      <c r="AE423" s="402"/>
      <c r="AF423" s="402"/>
      <c r="AG423" s="402"/>
      <c r="AH423" s="402"/>
      <c r="AI423" s="402"/>
      <c r="AJ423" s="402"/>
      <c r="AK423" s="402"/>
      <c r="AL423" s="402"/>
      <c r="AM423" s="402"/>
      <c r="AN423" s="402"/>
      <c r="AO423" s="402"/>
      <c r="AP423" s="402"/>
      <c r="AQ423" s="402"/>
      <c r="AR423" s="402"/>
      <c r="AS423" s="402"/>
      <c r="AT423" s="402"/>
      <c r="AU423" s="402"/>
      <c r="AV423" s="402"/>
      <c r="AW423" s="402"/>
      <c r="AX423" s="402"/>
      <c r="AY423" s="402"/>
      <c r="AZ423" s="402"/>
      <c r="BA423" s="402"/>
      <c r="BB423" s="402"/>
      <c r="BC423" s="402"/>
      <c r="BD423" s="402"/>
      <c r="BE423" s="402"/>
      <c r="BF423" s="402"/>
      <c r="BG423" s="402"/>
      <c r="BH423" s="402"/>
      <c r="BI423" s="402"/>
      <c r="BJ423" s="402"/>
      <c r="BK423" s="402"/>
      <c r="BL423" s="402"/>
      <c r="BM423" s="402"/>
      <c r="BN423" s="402"/>
      <c r="BO423" s="402"/>
      <c r="BP423" s="402"/>
      <c r="BQ423" s="402"/>
      <c r="BR423" s="402"/>
      <c r="BS423" s="402"/>
      <c r="BT423" s="402"/>
      <c r="BU423" s="402"/>
      <c r="BV423" s="402"/>
      <c r="BW423" s="402"/>
      <c r="BX423" s="402"/>
      <c r="BY423" s="402"/>
      <c r="BZ423" s="402"/>
      <c r="CA423" s="402"/>
      <c r="CB423" s="402"/>
      <c r="CC423" s="402"/>
      <c r="CD423" s="402"/>
      <c r="CE423" s="402"/>
      <c r="CF423" s="402"/>
      <c r="CG423" s="402"/>
      <c r="CH423" s="402"/>
      <c r="CI423" s="402"/>
      <c r="CJ423" s="402"/>
      <c r="CK423" s="402"/>
      <c r="CL423" s="402"/>
      <c r="CM423" s="402"/>
      <c r="CN423" s="402"/>
      <c r="CO423" s="402"/>
      <c r="CP423" s="402"/>
      <c r="CQ423" s="402"/>
      <c r="CR423" s="402"/>
      <c r="CS423" s="402"/>
      <c r="CT423" s="402"/>
    </row>
    <row r="424" spans="1:98" ht="16.05" customHeight="1" x14ac:dyDescent="0.3">
      <c r="A424" s="402"/>
      <c r="B424" s="402"/>
      <c r="C424" s="402"/>
      <c r="D424" s="402"/>
      <c r="E424" s="402"/>
      <c r="F424" s="402"/>
      <c r="G424" s="402"/>
      <c r="H424" s="402"/>
      <c r="I424" s="402"/>
      <c r="J424" s="402"/>
      <c r="K424" s="402"/>
      <c r="L424" s="402"/>
      <c r="M424" s="402"/>
      <c r="N424" s="402"/>
      <c r="O424" s="402"/>
      <c r="P424" s="402"/>
      <c r="Q424" s="402"/>
      <c r="R424" s="402"/>
      <c r="S424" s="402"/>
      <c r="T424" s="402"/>
      <c r="U424" s="402"/>
      <c r="V424" s="402"/>
      <c r="W424" s="402"/>
      <c r="X424" s="402"/>
      <c r="Y424" s="402"/>
      <c r="Z424" s="402"/>
      <c r="AA424" s="402"/>
      <c r="AB424" s="402"/>
      <c r="AC424" s="402"/>
      <c r="AD424" s="402"/>
      <c r="AE424" s="402"/>
      <c r="AF424" s="402"/>
      <c r="AG424" s="402"/>
      <c r="AH424" s="402"/>
      <c r="AI424" s="402"/>
      <c r="AJ424" s="402"/>
      <c r="AK424" s="402"/>
      <c r="AL424" s="402"/>
      <c r="AM424" s="402"/>
      <c r="AN424" s="402"/>
      <c r="AO424" s="402"/>
      <c r="AP424" s="402"/>
      <c r="AQ424" s="402"/>
      <c r="AR424" s="402"/>
      <c r="AS424" s="402"/>
      <c r="AT424" s="402"/>
      <c r="AU424" s="402"/>
      <c r="AV424" s="402"/>
      <c r="AW424" s="402"/>
      <c r="AX424" s="402"/>
      <c r="AY424" s="402"/>
      <c r="AZ424" s="402"/>
      <c r="BA424" s="402"/>
      <c r="BB424" s="402"/>
      <c r="BC424" s="402"/>
      <c r="BD424" s="402"/>
      <c r="BE424" s="402"/>
      <c r="BF424" s="402"/>
      <c r="BG424" s="402"/>
      <c r="BH424" s="402"/>
      <c r="BI424" s="402"/>
      <c r="BJ424" s="402"/>
      <c r="BK424" s="402"/>
      <c r="BL424" s="402"/>
      <c r="BM424" s="402"/>
      <c r="BN424" s="402"/>
      <c r="BO424" s="402"/>
      <c r="BP424" s="402"/>
      <c r="BQ424" s="402"/>
      <c r="BR424" s="402"/>
      <c r="BS424" s="402"/>
      <c r="BT424" s="402"/>
      <c r="BU424" s="402"/>
      <c r="BV424" s="402"/>
      <c r="BW424" s="402"/>
      <c r="BX424" s="402"/>
      <c r="BY424" s="402"/>
      <c r="BZ424" s="402"/>
      <c r="CA424" s="402"/>
      <c r="CB424" s="402"/>
      <c r="CC424" s="402"/>
      <c r="CD424" s="402"/>
      <c r="CE424" s="402"/>
      <c r="CF424" s="402"/>
      <c r="CG424" s="402"/>
      <c r="CH424" s="402"/>
      <c r="CI424" s="402"/>
      <c r="CJ424" s="402"/>
      <c r="CK424" s="402"/>
      <c r="CL424" s="402"/>
      <c r="CM424" s="402"/>
      <c r="CN424" s="402"/>
      <c r="CO424" s="402"/>
      <c r="CP424" s="402"/>
      <c r="CQ424" s="402"/>
      <c r="CR424" s="402"/>
      <c r="CS424" s="402"/>
      <c r="CT424" s="402"/>
    </row>
    <row r="425" spans="1:98" ht="16.05" customHeight="1" x14ac:dyDescent="0.3">
      <c r="A425" s="402"/>
      <c r="B425" s="402"/>
      <c r="C425" s="402"/>
      <c r="D425" s="402"/>
      <c r="E425" s="402"/>
      <c r="F425" s="402"/>
      <c r="G425" s="402"/>
      <c r="H425" s="402"/>
      <c r="I425" s="402"/>
      <c r="J425" s="402"/>
      <c r="K425" s="402"/>
      <c r="L425" s="402"/>
      <c r="M425" s="402"/>
      <c r="N425" s="402"/>
      <c r="O425" s="402"/>
      <c r="P425" s="402"/>
      <c r="Q425" s="402"/>
      <c r="R425" s="402"/>
      <c r="S425" s="402"/>
      <c r="T425" s="402"/>
      <c r="U425" s="402"/>
      <c r="V425" s="402"/>
      <c r="W425" s="402"/>
      <c r="X425" s="402"/>
      <c r="Y425" s="402"/>
      <c r="Z425" s="402"/>
      <c r="AA425" s="402"/>
      <c r="AB425" s="402"/>
      <c r="AC425" s="402"/>
      <c r="AD425" s="402"/>
      <c r="AE425" s="402"/>
      <c r="AF425" s="402"/>
      <c r="AG425" s="402"/>
      <c r="AH425" s="402"/>
      <c r="AI425" s="402"/>
      <c r="AJ425" s="402"/>
      <c r="AK425" s="402"/>
      <c r="AL425" s="402"/>
      <c r="AM425" s="402"/>
      <c r="AN425" s="402"/>
      <c r="AO425" s="402"/>
      <c r="AP425" s="402"/>
      <c r="AQ425" s="402"/>
      <c r="AR425" s="402"/>
      <c r="AS425" s="402"/>
      <c r="AT425" s="402"/>
      <c r="AU425" s="402"/>
      <c r="AV425" s="402"/>
      <c r="AW425" s="402"/>
      <c r="AX425" s="402"/>
      <c r="AY425" s="402"/>
      <c r="AZ425" s="402"/>
      <c r="BA425" s="402"/>
      <c r="BB425" s="402"/>
      <c r="BC425" s="402"/>
      <c r="BD425" s="402"/>
      <c r="BE425" s="402"/>
      <c r="BF425" s="402"/>
      <c r="BG425" s="402"/>
      <c r="BH425" s="402"/>
      <c r="BI425" s="402"/>
      <c r="BJ425" s="402"/>
      <c r="BK425" s="402"/>
      <c r="BL425" s="402"/>
      <c r="BM425" s="402"/>
      <c r="BN425" s="402"/>
      <c r="BO425" s="402"/>
      <c r="BP425" s="402"/>
      <c r="BQ425" s="402"/>
      <c r="BR425" s="402"/>
      <c r="BS425" s="402"/>
      <c r="BT425" s="402"/>
      <c r="BU425" s="402"/>
      <c r="BV425" s="402"/>
      <c r="BW425" s="402"/>
      <c r="BX425" s="402"/>
      <c r="BY425" s="402"/>
      <c r="BZ425" s="402"/>
      <c r="CA425" s="402"/>
      <c r="CB425" s="402"/>
      <c r="CC425" s="402"/>
      <c r="CD425" s="402"/>
      <c r="CE425" s="402"/>
      <c r="CF425" s="402"/>
      <c r="CG425" s="402"/>
      <c r="CH425" s="402"/>
      <c r="CI425" s="402"/>
      <c r="CJ425" s="402"/>
      <c r="CK425" s="402"/>
      <c r="CL425" s="402"/>
      <c r="CM425" s="402"/>
      <c r="CN425" s="402"/>
      <c r="CO425" s="402"/>
      <c r="CP425" s="402"/>
      <c r="CQ425" s="402"/>
      <c r="CR425" s="402"/>
      <c r="CS425" s="402"/>
      <c r="CT425" s="402"/>
    </row>
    <row r="426" spans="1:98" ht="16.05" customHeight="1" x14ac:dyDescent="0.3">
      <c r="A426" s="402"/>
      <c r="B426" s="402"/>
      <c r="C426" s="402"/>
      <c r="D426" s="402"/>
      <c r="E426" s="402"/>
      <c r="F426" s="402"/>
      <c r="G426" s="402"/>
      <c r="H426" s="402"/>
      <c r="I426" s="402"/>
      <c r="J426" s="402"/>
      <c r="K426" s="402"/>
      <c r="L426" s="402"/>
      <c r="M426" s="402"/>
      <c r="N426" s="402"/>
      <c r="O426" s="402"/>
      <c r="P426" s="402"/>
      <c r="Q426" s="402"/>
      <c r="R426" s="402"/>
      <c r="S426" s="402"/>
      <c r="T426" s="402"/>
      <c r="U426" s="402"/>
      <c r="V426" s="402"/>
      <c r="W426" s="402"/>
      <c r="X426" s="402"/>
      <c r="Y426" s="402"/>
      <c r="Z426" s="402"/>
      <c r="AA426" s="402"/>
      <c r="AB426" s="402"/>
      <c r="AC426" s="402"/>
      <c r="AD426" s="402"/>
      <c r="AE426" s="402"/>
      <c r="AF426" s="402"/>
      <c r="AG426" s="402"/>
      <c r="AH426" s="402"/>
      <c r="AI426" s="402"/>
      <c r="AJ426" s="402"/>
      <c r="AK426" s="402"/>
      <c r="AL426" s="402"/>
      <c r="AM426" s="402"/>
      <c r="AN426" s="402"/>
      <c r="AO426" s="402"/>
      <c r="AP426" s="402"/>
      <c r="AQ426" s="402"/>
      <c r="AR426" s="402"/>
      <c r="AS426" s="402"/>
      <c r="AT426" s="402"/>
      <c r="AU426" s="402"/>
      <c r="AV426" s="402"/>
      <c r="AW426" s="402"/>
      <c r="AX426" s="402"/>
      <c r="AY426" s="402"/>
      <c r="AZ426" s="402"/>
      <c r="BA426" s="402"/>
      <c r="BB426" s="402"/>
      <c r="BC426" s="402"/>
      <c r="BD426" s="402"/>
      <c r="BE426" s="402"/>
      <c r="BF426" s="402"/>
      <c r="BG426" s="402"/>
      <c r="BH426" s="402"/>
      <c r="BI426" s="402"/>
      <c r="BJ426" s="402"/>
      <c r="BK426" s="402"/>
      <c r="BL426" s="402"/>
      <c r="BM426" s="402"/>
      <c r="BN426" s="402"/>
      <c r="BO426" s="402"/>
      <c r="BP426" s="402"/>
      <c r="BQ426" s="402"/>
      <c r="BR426" s="402"/>
      <c r="BS426" s="402"/>
      <c r="BT426" s="402"/>
      <c r="BU426" s="402"/>
      <c r="BV426" s="402"/>
      <c r="BW426" s="402"/>
      <c r="BX426" s="402"/>
      <c r="BY426" s="402"/>
      <c r="BZ426" s="402"/>
      <c r="CA426" s="402"/>
      <c r="CB426" s="402"/>
      <c r="CC426" s="402"/>
      <c r="CD426" s="402"/>
      <c r="CE426" s="402"/>
      <c r="CF426" s="402"/>
      <c r="CG426" s="402"/>
      <c r="CH426" s="402"/>
      <c r="CI426" s="402"/>
      <c r="CJ426" s="402"/>
      <c r="CK426" s="402"/>
      <c r="CL426" s="402"/>
      <c r="CM426" s="402"/>
      <c r="CN426" s="402"/>
      <c r="CO426" s="402"/>
      <c r="CP426" s="402"/>
      <c r="CQ426" s="402"/>
      <c r="CR426" s="402"/>
      <c r="CS426" s="402"/>
      <c r="CT426" s="402"/>
    </row>
    <row r="427" spans="1:98" ht="16.05" customHeight="1" x14ac:dyDescent="0.3">
      <c r="A427" s="402"/>
      <c r="B427" s="402"/>
      <c r="C427" s="402"/>
      <c r="D427" s="402"/>
      <c r="E427" s="402"/>
      <c r="F427" s="402"/>
      <c r="G427" s="402"/>
      <c r="H427" s="402"/>
      <c r="I427" s="402"/>
      <c r="J427" s="402"/>
      <c r="K427" s="402"/>
      <c r="L427" s="402"/>
      <c r="M427" s="402"/>
      <c r="N427" s="402"/>
      <c r="O427" s="402"/>
      <c r="P427" s="402"/>
      <c r="Q427" s="402"/>
      <c r="R427" s="402"/>
      <c r="S427" s="402"/>
      <c r="T427" s="402"/>
      <c r="U427" s="402"/>
      <c r="V427" s="402"/>
      <c r="W427" s="402"/>
      <c r="X427" s="402"/>
      <c r="Y427" s="402"/>
      <c r="Z427" s="402"/>
      <c r="AA427" s="402"/>
      <c r="AB427" s="402"/>
      <c r="AC427" s="402"/>
      <c r="AD427" s="402"/>
      <c r="AE427" s="402"/>
      <c r="AF427" s="402"/>
      <c r="AG427" s="402"/>
      <c r="AH427" s="402"/>
      <c r="AI427" s="402"/>
      <c r="AJ427" s="402"/>
      <c r="AK427" s="402"/>
      <c r="AL427" s="402"/>
      <c r="AM427" s="402"/>
      <c r="AN427" s="402"/>
      <c r="AO427" s="402"/>
      <c r="AP427" s="402"/>
      <c r="AQ427" s="402"/>
      <c r="AR427" s="402"/>
      <c r="AS427" s="402"/>
      <c r="AT427" s="402"/>
      <c r="AU427" s="402"/>
      <c r="AV427" s="402"/>
      <c r="AW427" s="402"/>
      <c r="AX427" s="402"/>
      <c r="AY427" s="402"/>
      <c r="AZ427" s="402"/>
      <c r="BA427" s="402"/>
      <c r="BB427" s="402"/>
      <c r="BC427" s="402"/>
      <c r="BD427" s="402"/>
      <c r="BE427" s="402"/>
      <c r="BF427" s="402"/>
      <c r="BG427" s="402"/>
      <c r="BH427" s="402"/>
      <c r="BI427" s="402"/>
      <c r="BJ427" s="402"/>
      <c r="BK427" s="402"/>
      <c r="BL427" s="402"/>
      <c r="BM427" s="402"/>
      <c r="BN427" s="402"/>
      <c r="BO427" s="402"/>
      <c r="BP427" s="402"/>
      <c r="BQ427" s="402"/>
      <c r="BR427" s="402"/>
      <c r="BS427" s="402"/>
      <c r="BT427" s="402"/>
      <c r="BU427" s="402"/>
      <c r="BV427" s="402"/>
      <c r="BW427" s="402"/>
      <c r="BX427" s="402"/>
      <c r="BY427" s="402"/>
      <c r="BZ427" s="402"/>
      <c r="CA427" s="402"/>
      <c r="CB427" s="402"/>
      <c r="CC427" s="402"/>
      <c r="CD427" s="402"/>
      <c r="CE427" s="402"/>
      <c r="CF427" s="402"/>
      <c r="CG427" s="402"/>
      <c r="CH427" s="402"/>
      <c r="CI427" s="402"/>
      <c r="CJ427" s="402"/>
      <c r="CK427" s="402"/>
      <c r="CL427" s="402"/>
      <c r="CM427" s="402"/>
      <c r="CN427" s="402"/>
      <c r="CO427" s="402"/>
      <c r="CP427" s="402"/>
      <c r="CQ427" s="402"/>
      <c r="CR427" s="402"/>
      <c r="CS427" s="402"/>
      <c r="CT427" s="402"/>
    </row>
    <row r="428" spans="1:98" ht="16.05" customHeight="1" x14ac:dyDescent="0.3">
      <c r="A428" s="402"/>
      <c r="B428" s="402"/>
      <c r="C428" s="402"/>
      <c r="D428" s="402"/>
      <c r="E428" s="402"/>
      <c r="F428" s="402"/>
      <c r="G428" s="402"/>
      <c r="H428" s="402"/>
      <c r="I428" s="402"/>
      <c r="J428" s="402"/>
      <c r="K428" s="402"/>
      <c r="L428" s="402"/>
      <c r="M428" s="402"/>
      <c r="N428" s="402"/>
      <c r="O428" s="402"/>
      <c r="P428" s="402"/>
      <c r="Q428" s="402"/>
      <c r="R428" s="402"/>
      <c r="S428" s="402"/>
      <c r="T428" s="402"/>
      <c r="U428" s="402"/>
      <c r="V428" s="402"/>
      <c r="W428" s="402"/>
      <c r="X428" s="402"/>
      <c r="Y428" s="402"/>
      <c r="Z428" s="402"/>
      <c r="AA428" s="402"/>
      <c r="AB428" s="402"/>
      <c r="AC428" s="402"/>
      <c r="AD428" s="402"/>
      <c r="AE428" s="402"/>
      <c r="AF428" s="402"/>
      <c r="AG428" s="402"/>
      <c r="AH428" s="402"/>
      <c r="AI428" s="402"/>
      <c r="AJ428" s="402"/>
      <c r="AK428" s="402"/>
      <c r="AL428" s="402"/>
      <c r="AM428" s="402"/>
      <c r="AN428" s="402"/>
      <c r="AO428" s="402"/>
      <c r="AP428" s="402"/>
      <c r="AQ428" s="402"/>
      <c r="AR428" s="402"/>
      <c r="AS428" s="402"/>
      <c r="AT428" s="402"/>
      <c r="AU428" s="402"/>
      <c r="AV428" s="402"/>
      <c r="AW428" s="402"/>
      <c r="AX428" s="402"/>
      <c r="AY428" s="402"/>
      <c r="AZ428" s="402"/>
      <c r="BA428" s="402"/>
      <c r="BB428" s="402"/>
      <c r="BC428" s="402"/>
      <c r="BD428" s="402"/>
      <c r="BE428" s="402"/>
      <c r="BF428" s="402"/>
      <c r="BG428" s="402"/>
      <c r="BH428" s="402"/>
      <c r="BI428" s="402"/>
      <c r="BJ428" s="402"/>
      <c r="BK428" s="402"/>
      <c r="BL428" s="402"/>
      <c r="BM428" s="402"/>
      <c r="BN428" s="402"/>
      <c r="BO428" s="402"/>
      <c r="BP428" s="402"/>
      <c r="BQ428" s="402"/>
      <c r="BR428" s="402"/>
      <c r="BS428" s="402"/>
      <c r="BT428" s="402"/>
      <c r="BU428" s="402"/>
      <c r="BV428" s="402"/>
      <c r="BW428" s="402"/>
      <c r="BX428" s="402"/>
      <c r="BY428" s="402"/>
      <c r="BZ428" s="402"/>
      <c r="CA428" s="402"/>
      <c r="CB428" s="402"/>
      <c r="CC428" s="402"/>
      <c r="CD428" s="402"/>
      <c r="CE428" s="402"/>
      <c r="CF428" s="402"/>
      <c r="CG428" s="402"/>
      <c r="CH428" s="402"/>
      <c r="CI428" s="402"/>
      <c r="CJ428" s="402"/>
      <c r="CK428" s="402"/>
      <c r="CL428" s="402"/>
      <c r="CM428" s="402"/>
      <c r="CN428" s="402"/>
      <c r="CO428" s="402"/>
      <c r="CP428" s="402"/>
      <c r="CQ428" s="402"/>
      <c r="CR428" s="402"/>
      <c r="CS428" s="402"/>
      <c r="CT428" s="402"/>
    </row>
    <row r="429" spans="1:98" ht="16.05" customHeight="1" x14ac:dyDescent="0.3">
      <c r="A429" s="402"/>
      <c r="B429" s="402"/>
      <c r="C429" s="402"/>
      <c r="D429" s="402"/>
      <c r="E429" s="402"/>
      <c r="F429" s="402"/>
      <c r="G429" s="402"/>
      <c r="H429" s="402"/>
      <c r="I429" s="402"/>
      <c r="J429" s="402"/>
      <c r="K429" s="402"/>
      <c r="L429" s="402"/>
      <c r="M429" s="402"/>
      <c r="N429" s="402"/>
      <c r="O429" s="402"/>
      <c r="P429" s="402"/>
      <c r="Q429" s="402"/>
      <c r="R429" s="402"/>
      <c r="S429" s="402"/>
      <c r="T429" s="402"/>
      <c r="U429" s="402"/>
      <c r="V429" s="402"/>
      <c r="W429" s="402"/>
      <c r="X429" s="402"/>
      <c r="Y429" s="402"/>
      <c r="Z429" s="402"/>
      <c r="AA429" s="402"/>
      <c r="AB429" s="402"/>
      <c r="AC429" s="402"/>
      <c r="AD429" s="402"/>
      <c r="AE429" s="402"/>
      <c r="AF429" s="402"/>
      <c r="AG429" s="402"/>
      <c r="AH429" s="402"/>
      <c r="AI429" s="402"/>
      <c r="AJ429" s="402"/>
      <c r="AK429" s="402"/>
      <c r="AL429" s="402"/>
      <c r="AM429" s="402"/>
      <c r="AN429" s="402"/>
      <c r="AO429" s="402"/>
      <c r="AP429" s="402"/>
      <c r="AQ429" s="402"/>
      <c r="AR429" s="402"/>
      <c r="AS429" s="402"/>
      <c r="AT429" s="402"/>
      <c r="AU429" s="402"/>
      <c r="AV429" s="402"/>
      <c r="AW429" s="402"/>
      <c r="AX429" s="402"/>
      <c r="AY429" s="402"/>
      <c r="AZ429" s="402"/>
      <c r="BA429" s="402"/>
      <c r="BB429" s="402"/>
      <c r="BC429" s="402"/>
      <c r="BD429" s="402"/>
      <c r="BE429" s="402"/>
      <c r="BF429" s="402"/>
      <c r="BG429" s="402"/>
      <c r="BH429" s="402"/>
      <c r="BI429" s="402"/>
      <c r="BJ429" s="402"/>
      <c r="BK429" s="402"/>
      <c r="BL429" s="402"/>
      <c r="BM429" s="402"/>
      <c r="BN429" s="402"/>
      <c r="BO429" s="402"/>
      <c r="BP429" s="402"/>
      <c r="BQ429" s="402"/>
      <c r="BR429" s="402"/>
      <c r="BS429" s="402"/>
      <c r="BT429" s="402"/>
      <c r="BU429" s="402"/>
      <c r="BV429" s="402"/>
      <c r="BW429" s="402"/>
      <c r="BX429" s="402"/>
      <c r="BY429" s="402"/>
      <c r="BZ429" s="402"/>
      <c r="CA429" s="402"/>
      <c r="CB429" s="402"/>
      <c r="CC429" s="402"/>
      <c r="CD429" s="402"/>
      <c r="CE429" s="402"/>
      <c r="CF429" s="402"/>
      <c r="CG429" s="402"/>
      <c r="CH429" s="402"/>
      <c r="CI429" s="402"/>
      <c r="CJ429" s="402"/>
      <c r="CK429" s="402"/>
      <c r="CL429" s="402"/>
      <c r="CM429" s="402"/>
      <c r="CN429" s="402"/>
      <c r="CO429" s="402"/>
      <c r="CP429" s="402"/>
      <c r="CQ429" s="402"/>
      <c r="CR429" s="402"/>
      <c r="CS429" s="402"/>
      <c r="CT429" s="402"/>
    </row>
    <row r="430" spans="1:98" ht="16.05" customHeight="1" x14ac:dyDescent="0.3">
      <c r="A430" s="402"/>
      <c r="B430" s="402"/>
      <c r="C430" s="402"/>
      <c r="D430" s="402"/>
      <c r="E430" s="402"/>
      <c r="F430" s="402"/>
      <c r="G430" s="402"/>
      <c r="H430" s="402"/>
      <c r="I430" s="402"/>
      <c r="J430" s="402"/>
      <c r="K430" s="402"/>
      <c r="L430" s="402"/>
      <c r="M430" s="402"/>
      <c r="N430" s="402"/>
      <c r="O430" s="402"/>
      <c r="P430" s="402"/>
      <c r="Q430" s="402"/>
      <c r="R430" s="402"/>
      <c r="S430" s="402"/>
      <c r="T430" s="402"/>
      <c r="U430" s="402"/>
      <c r="V430" s="402"/>
      <c r="W430" s="402"/>
      <c r="X430" s="402"/>
      <c r="Y430" s="402"/>
      <c r="Z430" s="402"/>
      <c r="AA430" s="402"/>
      <c r="AB430" s="402"/>
      <c r="AC430" s="402"/>
      <c r="AD430" s="402"/>
      <c r="AE430" s="402"/>
      <c r="AF430" s="402"/>
      <c r="AG430" s="402"/>
      <c r="AH430" s="402"/>
      <c r="AI430" s="402"/>
      <c r="AJ430" s="402"/>
      <c r="AK430" s="402"/>
      <c r="AL430" s="402"/>
      <c r="AM430" s="402"/>
      <c r="AN430" s="402"/>
      <c r="AO430" s="402"/>
      <c r="AP430" s="402"/>
      <c r="AQ430" s="402"/>
      <c r="AR430" s="402"/>
      <c r="AS430" s="402"/>
      <c r="AT430" s="402"/>
      <c r="AU430" s="402"/>
      <c r="AV430" s="402"/>
      <c r="AW430" s="402"/>
      <c r="AX430" s="402"/>
      <c r="AY430" s="402"/>
      <c r="AZ430" s="402"/>
      <c r="BA430" s="402"/>
      <c r="BB430" s="402"/>
      <c r="BC430" s="402"/>
      <c r="BD430" s="402"/>
      <c r="BE430" s="402"/>
      <c r="BF430" s="402"/>
      <c r="BG430" s="402"/>
      <c r="BH430" s="402"/>
      <c r="BI430" s="402"/>
      <c r="BJ430" s="402"/>
      <c r="BK430" s="402"/>
      <c r="BL430" s="402"/>
      <c r="BM430" s="402"/>
      <c r="BN430" s="402"/>
      <c r="BO430" s="402"/>
      <c r="BP430" s="402"/>
      <c r="BQ430" s="402"/>
      <c r="BR430" s="402"/>
      <c r="BS430" s="402"/>
      <c r="BT430" s="402"/>
      <c r="BU430" s="402"/>
      <c r="BV430" s="402"/>
      <c r="BW430" s="402"/>
      <c r="BX430" s="402"/>
      <c r="BY430" s="402"/>
      <c r="BZ430" s="402"/>
      <c r="CA430" s="402"/>
      <c r="CB430" s="402"/>
      <c r="CC430" s="402"/>
      <c r="CD430" s="402"/>
      <c r="CE430" s="402"/>
      <c r="CF430" s="402"/>
      <c r="CG430" s="402"/>
      <c r="CH430" s="402"/>
      <c r="CI430" s="402"/>
      <c r="CJ430" s="402"/>
      <c r="CK430" s="402"/>
      <c r="CL430" s="402"/>
      <c r="CM430" s="402"/>
      <c r="CN430" s="402"/>
      <c r="CO430" s="402"/>
      <c r="CP430" s="402"/>
      <c r="CQ430" s="402"/>
      <c r="CR430" s="402"/>
      <c r="CS430" s="402"/>
      <c r="CT430" s="402"/>
    </row>
    <row r="431" spans="1:98" ht="16.05" customHeight="1" x14ac:dyDescent="0.3">
      <c r="A431" s="402"/>
      <c r="B431" s="402"/>
      <c r="C431" s="402"/>
      <c r="D431" s="402"/>
      <c r="E431" s="402"/>
      <c r="F431" s="402"/>
      <c r="G431" s="402"/>
      <c r="H431" s="402"/>
      <c r="I431" s="402"/>
      <c r="J431" s="402"/>
      <c r="K431" s="402"/>
      <c r="L431" s="402"/>
      <c r="M431" s="402"/>
      <c r="N431" s="402"/>
      <c r="O431" s="402"/>
      <c r="P431" s="402"/>
      <c r="Q431" s="402"/>
      <c r="R431" s="402"/>
      <c r="S431" s="402"/>
      <c r="T431" s="402"/>
      <c r="U431" s="402"/>
      <c r="V431" s="402"/>
      <c r="W431" s="402"/>
      <c r="X431" s="402"/>
      <c r="Y431" s="402"/>
      <c r="Z431" s="402"/>
      <c r="AA431" s="402"/>
      <c r="AB431" s="402"/>
      <c r="AC431" s="402"/>
      <c r="AD431" s="402"/>
      <c r="AE431" s="402"/>
      <c r="AF431" s="402"/>
      <c r="AG431" s="402"/>
      <c r="AH431" s="402"/>
      <c r="AI431" s="402"/>
      <c r="AJ431" s="402"/>
      <c r="AK431" s="402"/>
      <c r="AL431" s="402"/>
      <c r="AM431" s="402"/>
      <c r="AN431" s="402"/>
      <c r="AO431" s="402"/>
      <c r="AP431" s="402"/>
      <c r="AQ431" s="402"/>
      <c r="AR431" s="402"/>
      <c r="AS431" s="402"/>
      <c r="AT431" s="402"/>
      <c r="AU431" s="402"/>
      <c r="AV431" s="402"/>
      <c r="AW431" s="402"/>
      <c r="AX431" s="402"/>
      <c r="AY431" s="402"/>
      <c r="AZ431" s="402"/>
      <c r="BA431" s="402"/>
      <c r="BB431" s="402"/>
      <c r="BC431" s="402"/>
      <c r="BD431" s="402"/>
      <c r="BE431" s="402"/>
      <c r="BF431" s="402"/>
      <c r="BG431" s="402"/>
      <c r="BH431" s="402"/>
      <c r="BI431" s="402"/>
      <c r="BJ431" s="402"/>
      <c r="BK431" s="402"/>
      <c r="BL431" s="402"/>
      <c r="BM431" s="402"/>
      <c r="BN431" s="402"/>
      <c r="BO431" s="402"/>
      <c r="BP431" s="402"/>
      <c r="BQ431" s="402"/>
      <c r="BR431" s="402"/>
      <c r="BS431" s="402"/>
      <c r="BT431" s="402"/>
      <c r="BU431" s="402"/>
      <c r="BV431" s="402"/>
      <c r="BW431" s="402"/>
      <c r="BX431" s="402"/>
      <c r="BY431" s="402"/>
      <c r="BZ431" s="402"/>
      <c r="CA431" s="402"/>
      <c r="CB431" s="402"/>
      <c r="CC431" s="402"/>
      <c r="CD431" s="402"/>
      <c r="CE431" s="402"/>
      <c r="CF431" s="402"/>
      <c r="CG431" s="402"/>
      <c r="CH431" s="402"/>
      <c r="CI431" s="402"/>
      <c r="CJ431" s="402"/>
      <c r="CK431" s="402"/>
      <c r="CL431" s="402"/>
      <c r="CM431" s="402"/>
      <c r="CN431" s="402"/>
      <c r="CO431" s="402"/>
      <c r="CP431" s="402"/>
      <c r="CQ431" s="402"/>
      <c r="CR431" s="402"/>
      <c r="CS431" s="402"/>
      <c r="CT431" s="402"/>
    </row>
    <row r="432" spans="1:98" ht="16.05" customHeight="1" x14ac:dyDescent="0.3">
      <c r="A432" s="402"/>
      <c r="B432" s="402"/>
      <c r="C432" s="402"/>
      <c r="D432" s="402"/>
      <c r="E432" s="402"/>
      <c r="F432" s="402"/>
      <c r="G432" s="402"/>
      <c r="H432" s="402"/>
      <c r="I432" s="402"/>
      <c r="J432" s="402"/>
      <c r="K432" s="402"/>
      <c r="L432" s="402"/>
      <c r="M432" s="402"/>
      <c r="N432" s="402"/>
      <c r="O432" s="402"/>
      <c r="P432" s="402"/>
      <c r="Q432" s="402"/>
      <c r="R432" s="402"/>
      <c r="S432" s="402"/>
      <c r="T432" s="402"/>
      <c r="U432" s="402"/>
      <c r="V432" s="402"/>
      <c r="W432" s="402"/>
      <c r="X432" s="402"/>
      <c r="Y432" s="402"/>
      <c r="Z432" s="402"/>
      <c r="AA432" s="402"/>
      <c r="AB432" s="402"/>
      <c r="AC432" s="402"/>
      <c r="AD432" s="402"/>
      <c r="AE432" s="402"/>
      <c r="AF432" s="402"/>
      <c r="AG432" s="402"/>
      <c r="AH432" s="402"/>
      <c r="AI432" s="402"/>
      <c r="AJ432" s="402"/>
      <c r="AK432" s="402"/>
      <c r="AL432" s="402"/>
      <c r="AM432" s="402"/>
      <c r="AN432" s="402"/>
      <c r="AO432" s="402"/>
      <c r="AP432" s="402"/>
      <c r="AQ432" s="402"/>
      <c r="AR432" s="402"/>
      <c r="AS432" s="402"/>
      <c r="AT432" s="402"/>
      <c r="AU432" s="402"/>
      <c r="AV432" s="402"/>
      <c r="AW432" s="402"/>
      <c r="AX432" s="402"/>
      <c r="AY432" s="402"/>
      <c r="AZ432" s="402"/>
      <c r="BA432" s="402"/>
      <c r="BB432" s="402"/>
      <c r="BC432" s="402"/>
      <c r="BD432" s="402"/>
      <c r="BE432" s="402"/>
      <c r="BF432" s="402"/>
      <c r="BG432" s="402"/>
      <c r="BH432" s="402"/>
      <c r="BI432" s="402"/>
      <c r="BJ432" s="402"/>
      <c r="BK432" s="402"/>
      <c r="BL432" s="402"/>
      <c r="BM432" s="402"/>
      <c r="BN432" s="402"/>
      <c r="BO432" s="402"/>
      <c r="BP432" s="402"/>
      <c r="BQ432" s="402"/>
      <c r="BR432" s="402"/>
      <c r="BS432" s="402"/>
      <c r="BT432" s="402"/>
      <c r="BU432" s="402"/>
      <c r="BV432" s="402"/>
      <c r="BW432" s="402"/>
      <c r="BX432" s="402"/>
      <c r="BY432" s="402"/>
      <c r="BZ432" s="402"/>
      <c r="CA432" s="402"/>
      <c r="CB432" s="402"/>
      <c r="CC432" s="402"/>
      <c r="CD432" s="402"/>
      <c r="CE432" s="402"/>
      <c r="CF432" s="402"/>
      <c r="CG432" s="402"/>
      <c r="CH432" s="402"/>
      <c r="CI432" s="402"/>
      <c r="CJ432" s="402"/>
      <c r="CK432" s="402"/>
      <c r="CL432" s="402"/>
      <c r="CM432" s="402"/>
      <c r="CN432" s="402"/>
      <c r="CO432" s="402"/>
      <c r="CP432" s="402"/>
      <c r="CQ432" s="402"/>
      <c r="CR432" s="402"/>
      <c r="CS432" s="402"/>
      <c r="CT432" s="402"/>
    </row>
    <row r="433" spans="1:98" ht="16.05" customHeight="1" x14ac:dyDescent="0.3">
      <c r="A433" s="402"/>
      <c r="B433" s="402"/>
      <c r="C433" s="402"/>
      <c r="D433" s="402"/>
      <c r="E433" s="402"/>
      <c r="F433" s="402"/>
      <c r="G433" s="402"/>
      <c r="H433" s="402"/>
      <c r="I433" s="402"/>
      <c r="J433" s="402"/>
      <c r="K433" s="402"/>
      <c r="L433" s="402"/>
      <c r="M433" s="402"/>
      <c r="N433" s="402"/>
      <c r="O433" s="402"/>
      <c r="P433" s="402"/>
      <c r="Q433" s="402"/>
      <c r="R433" s="402"/>
      <c r="S433" s="402"/>
      <c r="T433" s="402"/>
      <c r="U433" s="402"/>
      <c r="V433" s="402"/>
      <c r="W433" s="402"/>
      <c r="X433" s="402"/>
      <c r="Y433" s="402"/>
      <c r="Z433" s="402"/>
      <c r="AA433" s="402"/>
      <c r="AB433" s="402"/>
      <c r="AC433" s="402"/>
      <c r="AD433" s="402"/>
      <c r="AE433" s="402"/>
      <c r="AF433" s="402"/>
      <c r="AG433" s="402"/>
      <c r="AH433" s="402"/>
      <c r="AI433" s="402"/>
      <c r="AJ433" s="402"/>
      <c r="AK433" s="402"/>
      <c r="AL433" s="402"/>
      <c r="AM433" s="402"/>
      <c r="AN433" s="402"/>
      <c r="AO433" s="402"/>
      <c r="AP433" s="402"/>
      <c r="AQ433" s="402"/>
      <c r="AR433" s="402"/>
      <c r="AS433" s="402"/>
      <c r="AT433" s="402"/>
      <c r="AU433" s="402"/>
      <c r="AV433" s="402"/>
      <c r="AW433" s="402"/>
      <c r="AX433" s="402"/>
      <c r="AY433" s="402"/>
      <c r="AZ433" s="402"/>
      <c r="BA433" s="402"/>
      <c r="BB433" s="402"/>
      <c r="BC433" s="402"/>
      <c r="BD433" s="402"/>
      <c r="BE433" s="402"/>
      <c r="BF433" s="402"/>
      <c r="BG433" s="402"/>
      <c r="BH433" s="402"/>
      <c r="BI433" s="402"/>
      <c r="BJ433" s="402"/>
      <c r="BK433" s="402"/>
      <c r="BL433" s="402"/>
      <c r="BM433" s="402"/>
      <c r="BN433" s="402"/>
      <c r="BO433" s="402"/>
      <c r="BP433" s="402"/>
      <c r="BQ433" s="402"/>
      <c r="BR433" s="402"/>
      <c r="BS433" s="402"/>
      <c r="BT433" s="402"/>
      <c r="BU433" s="402"/>
      <c r="BV433" s="402"/>
      <c r="BW433" s="402"/>
      <c r="BX433" s="402"/>
      <c r="BY433" s="402"/>
      <c r="BZ433" s="402"/>
      <c r="CA433" s="402"/>
      <c r="CB433" s="402"/>
      <c r="CC433" s="402"/>
      <c r="CD433" s="402"/>
      <c r="CE433" s="402"/>
      <c r="CF433" s="402"/>
      <c r="CG433" s="402"/>
      <c r="CH433" s="402"/>
      <c r="CI433" s="402"/>
      <c r="CJ433" s="402"/>
      <c r="CK433" s="402"/>
      <c r="CL433" s="402"/>
      <c r="CM433" s="402"/>
      <c r="CN433" s="402"/>
      <c r="CO433" s="402"/>
      <c r="CP433" s="402"/>
      <c r="CQ433" s="402"/>
      <c r="CR433" s="402"/>
      <c r="CS433" s="402"/>
      <c r="CT433" s="402"/>
    </row>
    <row r="434" spans="1:98" ht="16.05" customHeight="1" x14ac:dyDescent="0.3">
      <c r="A434" s="402"/>
      <c r="B434" s="402"/>
      <c r="C434" s="402"/>
      <c r="D434" s="402"/>
      <c r="E434" s="402"/>
      <c r="F434" s="402"/>
      <c r="G434" s="402"/>
      <c r="H434" s="402"/>
      <c r="I434" s="402"/>
      <c r="J434" s="402"/>
      <c r="K434" s="402"/>
      <c r="L434" s="402"/>
      <c r="M434" s="402"/>
      <c r="N434" s="402"/>
      <c r="O434" s="402"/>
      <c r="P434" s="402"/>
      <c r="Q434" s="402"/>
      <c r="R434" s="402"/>
      <c r="S434" s="402"/>
      <c r="T434" s="402"/>
      <c r="U434" s="402"/>
      <c r="V434" s="402"/>
      <c r="W434" s="402"/>
      <c r="X434" s="402"/>
      <c r="Y434" s="402"/>
      <c r="Z434" s="402"/>
      <c r="AA434" s="402"/>
      <c r="AB434" s="402"/>
      <c r="AC434" s="402"/>
      <c r="AD434" s="402"/>
      <c r="AE434" s="402"/>
      <c r="AF434" s="402"/>
      <c r="AG434" s="402"/>
      <c r="AH434" s="402"/>
      <c r="AI434" s="402"/>
      <c r="AJ434" s="402"/>
      <c r="AK434" s="402"/>
      <c r="AL434" s="402"/>
      <c r="AM434" s="402"/>
      <c r="AN434" s="402"/>
      <c r="AO434" s="402"/>
      <c r="AP434" s="402"/>
      <c r="AQ434" s="402"/>
      <c r="AR434" s="402"/>
      <c r="AS434" s="402"/>
      <c r="AT434" s="402"/>
      <c r="AU434" s="402"/>
      <c r="AV434" s="402"/>
      <c r="AW434" s="402"/>
      <c r="AX434" s="402"/>
      <c r="AY434" s="402"/>
      <c r="AZ434" s="402"/>
      <c r="BA434" s="402"/>
      <c r="BB434" s="402"/>
      <c r="BC434" s="402"/>
      <c r="BD434" s="402"/>
      <c r="BE434" s="402"/>
      <c r="BF434" s="402"/>
      <c r="BG434" s="402"/>
      <c r="BH434" s="402"/>
      <c r="BI434" s="402"/>
      <c r="BJ434" s="402"/>
      <c r="BK434" s="402"/>
      <c r="BL434" s="402"/>
      <c r="BM434" s="402"/>
      <c r="BN434" s="402"/>
      <c r="BO434" s="402"/>
      <c r="BP434" s="402"/>
      <c r="BQ434" s="402"/>
      <c r="BR434" s="402"/>
      <c r="BS434" s="402"/>
      <c r="BT434" s="402"/>
      <c r="BU434" s="402"/>
      <c r="BV434" s="402"/>
      <c r="BW434" s="402"/>
      <c r="BX434" s="402"/>
      <c r="BY434" s="402"/>
      <c r="BZ434" s="402"/>
      <c r="CA434" s="402"/>
      <c r="CB434" s="402"/>
      <c r="CC434" s="402"/>
      <c r="CD434" s="402"/>
      <c r="CE434" s="402"/>
      <c r="CF434" s="402"/>
      <c r="CG434" s="402"/>
      <c r="CH434" s="402"/>
      <c r="CI434" s="402"/>
      <c r="CJ434" s="402"/>
      <c r="CK434" s="402"/>
      <c r="CL434" s="402"/>
      <c r="CM434" s="402"/>
      <c r="CN434" s="402"/>
      <c r="CO434" s="402"/>
      <c r="CP434" s="402"/>
      <c r="CQ434" s="402"/>
      <c r="CR434" s="402"/>
      <c r="CS434" s="402"/>
      <c r="CT434" s="402"/>
    </row>
    <row r="435" spans="1:98" ht="16.05" customHeight="1" x14ac:dyDescent="0.3">
      <c r="A435" s="402"/>
      <c r="B435" s="402"/>
      <c r="C435" s="402"/>
      <c r="D435" s="402"/>
      <c r="E435" s="402"/>
      <c r="F435" s="402"/>
      <c r="G435" s="402"/>
      <c r="H435" s="402"/>
      <c r="I435" s="402"/>
      <c r="J435" s="402"/>
      <c r="K435" s="402"/>
      <c r="L435" s="402"/>
      <c r="M435" s="402"/>
      <c r="N435" s="402"/>
      <c r="O435" s="402"/>
      <c r="P435" s="402"/>
      <c r="Q435" s="402"/>
      <c r="R435" s="402"/>
      <c r="S435" s="402"/>
      <c r="T435" s="402"/>
      <c r="U435" s="402"/>
      <c r="V435" s="402"/>
      <c r="W435" s="402"/>
      <c r="X435" s="402"/>
      <c r="Y435" s="402"/>
      <c r="Z435" s="402"/>
      <c r="AA435" s="402"/>
      <c r="AB435" s="402"/>
      <c r="AC435" s="402"/>
      <c r="AD435" s="402"/>
      <c r="AE435" s="402"/>
      <c r="AF435" s="402"/>
      <c r="AG435" s="402"/>
      <c r="AH435" s="402"/>
      <c r="AI435" s="402"/>
      <c r="AJ435" s="402"/>
      <c r="AK435" s="402"/>
      <c r="AL435" s="402"/>
      <c r="AM435" s="402"/>
      <c r="AN435" s="402"/>
      <c r="AO435" s="402"/>
      <c r="AP435" s="402"/>
      <c r="AQ435" s="402"/>
      <c r="AR435" s="402"/>
      <c r="AS435" s="402"/>
      <c r="AT435" s="402"/>
      <c r="AU435" s="402"/>
      <c r="AV435" s="402"/>
      <c r="AW435" s="402"/>
      <c r="AX435" s="402"/>
      <c r="AY435" s="402"/>
      <c r="AZ435" s="402"/>
      <c r="BA435" s="402"/>
      <c r="BB435" s="402"/>
      <c r="BC435" s="402"/>
      <c r="BD435" s="402"/>
      <c r="BE435" s="402"/>
      <c r="BF435" s="402"/>
      <c r="BG435" s="402"/>
      <c r="BH435" s="402"/>
      <c r="BI435" s="402"/>
      <c r="BJ435" s="402"/>
      <c r="BK435" s="402"/>
      <c r="BL435" s="402"/>
      <c r="BM435" s="402"/>
      <c r="BN435" s="402"/>
      <c r="BO435" s="402"/>
      <c r="BP435" s="402"/>
      <c r="BQ435" s="402"/>
      <c r="BR435" s="402"/>
      <c r="BS435" s="402"/>
      <c r="BT435" s="402"/>
      <c r="BU435" s="402"/>
      <c r="BV435" s="402"/>
      <c r="BW435" s="402"/>
      <c r="BX435" s="402"/>
      <c r="BY435" s="402"/>
      <c r="BZ435" s="402"/>
      <c r="CA435" s="402"/>
      <c r="CB435" s="402"/>
      <c r="CC435" s="402"/>
      <c r="CD435" s="402"/>
      <c r="CE435" s="402"/>
      <c r="CF435" s="402"/>
      <c r="CG435" s="402"/>
      <c r="CH435" s="402"/>
      <c r="CI435" s="402"/>
      <c r="CJ435" s="402"/>
      <c r="CK435" s="402"/>
      <c r="CL435" s="402"/>
      <c r="CM435" s="402"/>
      <c r="CN435" s="402"/>
      <c r="CO435" s="402"/>
      <c r="CP435" s="402"/>
      <c r="CQ435" s="402"/>
      <c r="CR435" s="402"/>
      <c r="CS435" s="402"/>
      <c r="CT435" s="402"/>
    </row>
    <row r="436" spans="1:98" ht="16.05" customHeight="1" x14ac:dyDescent="0.3">
      <c r="A436" s="402"/>
      <c r="B436" s="402"/>
      <c r="C436" s="402"/>
      <c r="D436" s="402"/>
      <c r="E436" s="402"/>
      <c r="F436" s="402"/>
      <c r="G436" s="402"/>
      <c r="H436" s="402"/>
      <c r="I436" s="402"/>
      <c r="J436" s="402"/>
      <c r="K436" s="402"/>
      <c r="L436" s="402"/>
      <c r="M436" s="402"/>
      <c r="N436" s="402"/>
      <c r="O436" s="402"/>
      <c r="P436" s="402"/>
      <c r="Q436" s="402"/>
      <c r="R436" s="402"/>
      <c r="S436" s="402"/>
      <c r="T436" s="402"/>
      <c r="U436" s="402"/>
      <c r="V436" s="402"/>
      <c r="W436" s="402"/>
      <c r="X436" s="402"/>
      <c r="Y436" s="402"/>
      <c r="Z436" s="402"/>
      <c r="AA436" s="402"/>
      <c r="AB436" s="402"/>
      <c r="AC436" s="402"/>
      <c r="AD436" s="402"/>
      <c r="AE436" s="402"/>
      <c r="AF436" s="402"/>
      <c r="AG436" s="402"/>
      <c r="AH436" s="402"/>
      <c r="AI436" s="402"/>
      <c r="AJ436" s="402"/>
      <c r="AK436" s="402"/>
      <c r="AL436" s="402"/>
      <c r="AM436" s="402"/>
      <c r="AN436" s="402"/>
      <c r="AO436" s="402"/>
      <c r="AP436" s="402"/>
      <c r="AQ436" s="402"/>
      <c r="AR436" s="402"/>
      <c r="AS436" s="402"/>
      <c r="AT436" s="402"/>
      <c r="AU436" s="402"/>
      <c r="AV436" s="402"/>
      <c r="AW436" s="402"/>
      <c r="AX436" s="402"/>
      <c r="AY436" s="402"/>
      <c r="AZ436" s="402"/>
      <c r="BA436" s="402"/>
      <c r="BB436" s="402"/>
      <c r="BC436" s="402"/>
      <c r="BD436" s="402"/>
      <c r="BE436" s="402"/>
      <c r="BF436" s="402"/>
      <c r="BG436" s="402"/>
      <c r="BH436" s="402"/>
      <c r="BI436" s="402"/>
      <c r="BJ436" s="402"/>
      <c r="BK436" s="402"/>
      <c r="BL436" s="402"/>
      <c r="BM436" s="402"/>
      <c r="BN436" s="402"/>
      <c r="BO436" s="402"/>
      <c r="BP436" s="402"/>
      <c r="BQ436" s="402"/>
      <c r="BR436" s="402"/>
      <c r="BS436" s="402"/>
      <c r="BT436" s="402"/>
      <c r="BU436" s="402"/>
      <c r="BV436" s="402"/>
      <c r="BW436" s="402"/>
      <c r="BX436" s="402"/>
      <c r="BY436" s="402"/>
      <c r="BZ436" s="402"/>
      <c r="CA436" s="402"/>
      <c r="CB436" s="402"/>
      <c r="CC436" s="402"/>
      <c r="CD436" s="402"/>
      <c r="CE436" s="402"/>
      <c r="CF436" s="402"/>
      <c r="CG436" s="402"/>
      <c r="CH436" s="402"/>
      <c r="CI436" s="402"/>
      <c r="CJ436" s="402"/>
      <c r="CK436" s="402"/>
      <c r="CL436" s="402"/>
      <c r="CM436" s="402"/>
      <c r="CN436" s="402"/>
      <c r="CO436" s="402"/>
      <c r="CP436" s="402"/>
      <c r="CQ436" s="402"/>
      <c r="CR436" s="402"/>
      <c r="CS436" s="402"/>
      <c r="CT436" s="402"/>
    </row>
    <row r="437" spans="1:98" ht="16.05" customHeight="1" x14ac:dyDescent="0.3">
      <c r="A437" s="402"/>
      <c r="B437" s="402"/>
      <c r="C437" s="402"/>
      <c r="D437" s="402"/>
      <c r="E437" s="402"/>
      <c r="F437" s="402"/>
      <c r="G437" s="402"/>
      <c r="H437" s="402"/>
      <c r="I437" s="402"/>
      <c r="J437" s="402"/>
      <c r="K437" s="402"/>
      <c r="L437" s="402"/>
      <c r="M437" s="402"/>
      <c r="N437" s="402"/>
      <c r="O437" s="402"/>
      <c r="P437" s="402"/>
      <c r="Q437" s="402"/>
      <c r="R437" s="402"/>
      <c r="S437" s="402"/>
      <c r="T437" s="402"/>
      <c r="U437" s="402"/>
      <c r="V437" s="402"/>
      <c r="W437" s="402"/>
      <c r="X437" s="402"/>
      <c r="Y437" s="402"/>
      <c r="Z437" s="402"/>
      <c r="AA437" s="402"/>
      <c r="AB437" s="402"/>
      <c r="AC437" s="402"/>
      <c r="AD437" s="402"/>
      <c r="AE437" s="402"/>
      <c r="AF437" s="402"/>
      <c r="AG437" s="402"/>
      <c r="AH437" s="402"/>
      <c r="AI437" s="402"/>
      <c r="AJ437" s="402"/>
      <c r="AK437" s="402"/>
      <c r="AL437" s="402"/>
      <c r="AM437" s="402"/>
      <c r="AN437" s="402"/>
      <c r="AO437" s="402"/>
      <c r="AP437" s="402"/>
      <c r="AQ437" s="402"/>
      <c r="AR437" s="402"/>
      <c r="AS437" s="402"/>
      <c r="AT437" s="402"/>
      <c r="AU437" s="402"/>
      <c r="AV437" s="402"/>
      <c r="AW437" s="402"/>
      <c r="AX437" s="402"/>
      <c r="AY437" s="402"/>
      <c r="AZ437" s="402"/>
      <c r="BA437" s="402"/>
      <c r="BB437" s="402"/>
      <c r="BC437" s="402"/>
      <c r="BD437" s="402"/>
      <c r="BE437" s="402"/>
      <c r="BF437" s="402"/>
      <c r="BG437" s="402"/>
      <c r="BH437" s="402"/>
      <c r="BI437" s="402"/>
      <c r="BJ437" s="402"/>
      <c r="BK437" s="402"/>
      <c r="BL437" s="402"/>
      <c r="BM437" s="402"/>
      <c r="BN437" s="402"/>
      <c r="BO437" s="402"/>
      <c r="BP437" s="402"/>
      <c r="BQ437" s="402"/>
      <c r="BR437" s="402"/>
      <c r="BS437" s="402"/>
      <c r="BT437" s="402"/>
      <c r="BU437" s="402"/>
      <c r="BV437" s="402"/>
      <c r="BW437" s="402"/>
      <c r="BX437" s="402"/>
      <c r="BY437" s="402"/>
      <c r="BZ437" s="402"/>
      <c r="CA437" s="402"/>
      <c r="CB437" s="402"/>
      <c r="CC437" s="402"/>
      <c r="CD437" s="402"/>
      <c r="CE437" s="402"/>
      <c r="CF437" s="402"/>
      <c r="CG437" s="402"/>
      <c r="CH437" s="402"/>
      <c r="CI437" s="402"/>
      <c r="CJ437" s="402"/>
      <c r="CK437" s="402"/>
      <c r="CL437" s="402"/>
      <c r="CM437" s="402"/>
      <c r="CN437" s="402"/>
      <c r="CO437" s="402"/>
      <c r="CP437" s="402"/>
      <c r="CQ437" s="402"/>
      <c r="CR437" s="402"/>
      <c r="CS437" s="402"/>
      <c r="CT437" s="402"/>
    </row>
    <row r="438" spans="1:98" ht="16.05" customHeight="1" x14ac:dyDescent="0.3">
      <c r="A438" s="402"/>
      <c r="B438" s="402"/>
      <c r="C438" s="402"/>
      <c r="D438" s="402"/>
      <c r="E438" s="402"/>
      <c r="F438" s="402"/>
      <c r="G438" s="402"/>
      <c r="H438" s="402"/>
      <c r="I438" s="402"/>
      <c r="J438" s="402"/>
      <c r="K438" s="402"/>
      <c r="L438" s="402"/>
      <c r="M438" s="402"/>
      <c r="N438" s="402"/>
      <c r="O438" s="402"/>
      <c r="P438" s="402"/>
      <c r="Q438" s="402"/>
      <c r="R438" s="402"/>
      <c r="S438" s="402"/>
      <c r="T438" s="402"/>
      <c r="U438" s="402"/>
      <c r="V438" s="402"/>
      <c r="W438" s="402"/>
      <c r="X438" s="402"/>
      <c r="Y438" s="402"/>
      <c r="Z438" s="402"/>
      <c r="AA438" s="402"/>
      <c r="AB438" s="402"/>
      <c r="AC438" s="402"/>
      <c r="AD438" s="402"/>
      <c r="AE438" s="402"/>
      <c r="AF438" s="402"/>
      <c r="AG438" s="402"/>
      <c r="AH438" s="402"/>
      <c r="AI438" s="402"/>
      <c r="AJ438" s="402"/>
      <c r="AK438" s="402"/>
      <c r="AL438" s="402"/>
      <c r="AM438" s="402"/>
      <c r="AN438" s="402"/>
      <c r="AO438" s="402"/>
      <c r="AP438" s="402"/>
      <c r="AQ438" s="402"/>
      <c r="AR438" s="402"/>
      <c r="AS438" s="402"/>
      <c r="AT438" s="402"/>
      <c r="AU438" s="402"/>
      <c r="AV438" s="402"/>
      <c r="AW438" s="402"/>
      <c r="AX438" s="402"/>
      <c r="AY438" s="402"/>
      <c r="AZ438" s="402"/>
      <c r="BA438" s="402"/>
      <c r="BB438" s="402"/>
      <c r="BC438" s="402"/>
      <c r="BD438" s="402"/>
      <c r="BE438" s="402"/>
      <c r="BF438" s="402"/>
      <c r="BG438" s="402"/>
      <c r="BH438" s="402"/>
      <c r="BI438" s="402"/>
      <c r="BJ438" s="402"/>
      <c r="BK438" s="402"/>
      <c r="BL438" s="402"/>
      <c r="BM438" s="402"/>
      <c r="BN438" s="402"/>
      <c r="BO438" s="402"/>
      <c r="BP438" s="402"/>
      <c r="BQ438" s="402"/>
      <c r="BR438" s="402"/>
      <c r="BS438" s="402"/>
      <c r="BT438" s="402"/>
      <c r="BU438" s="402"/>
      <c r="BV438" s="402"/>
      <c r="BW438" s="402"/>
      <c r="BX438" s="402"/>
      <c r="BY438" s="402"/>
      <c r="BZ438" s="402"/>
      <c r="CA438" s="402"/>
      <c r="CB438" s="402"/>
      <c r="CC438" s="402"/>
      <c r="CD438" s="402"/>
      <c r="CE438" s="402"/>
      <c r="CF438" s="402"/>
      <c r="CG438" s="402"/>
      <c r="CH438" s="402"/>
      <c r="CI438" s="402"/>
      <c r="CJ438" s="402"/>
      <c r="CK438" s="402"/>
      <c r="CL438" s="402"/>
      <c r="CM438" s="402"/>
      <c r="CN438" s="402"/>
      <c r="CO438" s="402"/>
      <c r="CP438" s="402"/>
      <c r="CQ438" s="402"/>
      <c r="CR438" s="402"/>
      <c r="CS438" s="402"/>
      <c r="CT438" s="402"/>
    </row>
    <row r="439" spans="1:98" ht="16.05" customHeight="1" x14ac:dyDescent="0.3">
      <c r="A439" s="402"/>
      <c r="B439" s="402"/>
      <c r="C439" s="402"/>
      <c r="D439" s="402"/>
      <c r="E439" s="402"/>
      <c r="F439" s="402"/>
      <c r="G439" s="402"/>
      <c r="H439" s="402"/>
      <c r="I439" s="402"/>
      <c r="J439" s="402"/>
      <c r="K439" s="402"/>
      <c r="L439" s="402"/>
      <c r="M439" s="402"/>
      <c r="N439" s="402"/>
      <c r="O439" s="402"/>
      <c r="P439" s="402"/>
      <c r="Q439" s="402"/>
      <c r="R439" s="402"/>
      <c r="S439" s="402"/>
      <c r="T439" s="402"/>
      <c r="U439" s="402"/>
      <c r="V439" s="402"/>
      <c r="W439" s="402"/>
      <c r="X439" s="402"/>
      <c r="Y439" s="402"/>
      <c r="Z439" s="402"/>
      <c r="AA439" s="402"/>
      <c r="AB439" s="402"/>
      <c r="AC439" s="402"/>
      <c r="AD439" s="402"/>
      <c r="AE439" s="402"/>
      <c r="AF439" s="402"/>
      <c r="AG439" s="402"/>
      <c r="AH439" s="402"/>
      <c r="AI439" s="402"/>
      <c r="AJ439" s="402"/>
      <c r="AK439" s="402"/>
      <c r="AL439" s="402"/>
      <c r="AM439" s="402"/>
      <c r="AN439" s="402"/>
      <c r="AO439" s="402"/>
      <c r="AP439" s="402"/>
      <c r="AQ439" s="402"/>
      <c r="AR439" s="402"/>
      <c r="AS439" s="402"/>
      <c r="AT439" s="402"/>
      <c r="AU439" s="402"/>
      <c r="AV439" s="402"/>
      <c r="AW439" s="402"/>
      <c r="AX439" s="402"/>
      <c r="AY439" s="402"/>
      <c r="AZ439" s="402"/>
      <c r="BA439" s="402"/>
      <c r="BB439" s="402"/>
      <c r="BC439" s="402"/>
      <c r="BD439" s="402"/>
      <c r="BE439" s="402"/>
      <c r="BF439" s="402"/>
      <c r="BG439" s="402"/>
      <c r="BH439" s="402"/>
      <c r="BI439" s="402"/>
      <c r="BJ439" s="402"/>
      <c r="BK439" s="402"/>
      <c r="BL439" s="402"/>
      <c r="BM439" s="402"/>
      <c r="BN439" s="402"/>
      <c r="BO439" s="402"/>
      <c r="BP439" s="402"/>
      <c r="BQ439" s="402"/>
      <c r="BR439" s="402"/>
      <c r="BS439" s="402"/>
      <c r="BT439" s="402"/>
      <c r="BU439" s="402"/>
      <c r="BV439" s="402"/>
      <c r="BW439" s="402"/>
      <c r="BX439" s="402"/>
      <c r="BY439" s="402"/>
      <c r="BZ439" s="402"/>
      <c r="CA439" s="402"/>
      <c r="CB439" s="402"/>
      <c r="CC439" s="402"/>
      <c r="CD439" s="402"/>
      <c r="CE439" s="402"/>
      <c r="CF439" s="402"/>
      <c r="CG439" s="402"/>
      <c r="CH439" s="402"/>
      <c r="CI439" s="402"/>
      <c r="CJ439" s="402"/>
      <c r="CK439" s="402"/>
      <c r="CL439" s="402"/>
      <c r="CM439" s="402"/>
      <c r="CN439" s="402"/>
      <c r="CO439" s="402"/>
      <c r="CP439" s="402"/>
      <c r="CQ439" s="402"/>
      <c r="CR439" s="402"/>
      <c r="CS439" s="402"/>
      <c r="CT439" s="402"/>
    </row>
    <row r="440" spans="1:98" ht="16.05" customHeight="1" x14ac:dyDescent="0.3">
      <c r="A440" s="402"/>
      <c r="B440" s="402"/>
      <c r="C440" s="402"/>
      <c r="D440" s="402"/>
      <c r="E440" s="402"/>
      <c r="F440" s="402"/>
      <c r="G440" s="402"/>
      <c r="H440" s="402"/>
      <c r="I440" s="402"/>
      <c r="J440" s="402"/>
      <c r="K440" s="402"/>
      <c r="L440" s="402"/>
      <c r="M440" s="402"/>
      <c r="N440" s="402"/>
      <c r="O440" s="402"/>
      <c r="P440" s="402"/>
      <c r="Q440" s="402"/>
      <c r="R440" s="402"/>
      <c r="S440" s="402"/>
      <c r="T440" s="402"/>
      <c r="U440" s="402"/>
      <c r="V440" s="402"/>
      <c r="W440" s="402"/>
      <c r="X440" s="402"/>
      <c r="Y440" s="402"/>
      <c r="Z440" s="402"/>
      <c r="AA440" s="402"/>
      <c r="AB440" s="402"/>
      <c r="AC440" s="402"/>
      <c r="AD440" s="402"/>
      <c r="AE440" s="402"/>
      <c r="AF440" s="402"/>
      <c r="AG440" s="402"/>
      <c r="AH440" s="402"/>
      <c r="AI440" s="402"/>
      <c r="AJ440" s="402"/>
      <c r="AK440" s="402"/>
      <c r="AL440" s="402"/>
      <c r="AM440" s="402"/>
      <c r="AN440" s="402"/>
      <c r="AO440" s="402"/>
      <c r="AP440" s="402"/>
      <c r="AQ440" s="402"/>
      <c r="AR440" s="402"/>
      <c r="AS440" s="402"/>
      <c r="AT440" s="402"/>
      <c r="AU440" s="402"/>
      <c r="AV440" s="402"/>
      <c r="AW440" s="402"/>
      <c r="AX440" s="402"/>
      <c r="AY440" s="402"/>
      <c r="AZ440" s="402"/>
      <c r="BA440" s="402"/>
      <c r="BB440" s="402"/>
      <c r="BC440" s="402"/>
      <c r="BD440" s="402"/>
      <c r="BE440" s="402"/>
      <c r="BF440" s="402"/>
      <c r="BG440" s="402"/>
      <c r="BH440" s="402"/>
      <c r="BI440" s="402"/>
      <c r="BJ440" s="402"/>
      <c r="BK440" s="402"/>
      <c r="BL440" s="402"/>
      <c r="BM440" s="402"/>
      <c r="BN440" s="402"/>
      <c r="BO440" s="402"/>
      <c r="BP440" s="402"/>
      <c r="BQ440" s="402"/>
      <c r="BR440" s="402"/>
      <c r="BS440" s="402"/>
      <c r="BT440" s="402"/>
      <c r="BU440" s="402"/>
      <c r="BV440" s="402"/>
      <c r="BW440" s="402"/>
      <c r="BX440" s="402"/>
      <c r="BY440" s="402"/>
      <c r="BZ440" s="402"/>
      <c r="CA440" s="402"/>
      <c r="CB440" s="402"/>
      <c r="CC440" s="402"/>
      <c r="CD440" s="402"/>
      <c r="CE440" s="402"/>
      <c r="CF440" s="402"/>
      <c r="CG440" s="402"/>
      <c r="CH440" s="402"/>
      <c r="CI440" s="402"/>
      <c r="CJ440" s="402"/>
      <c r="CK440" s="402"/>
      <c r="CL440" s="402"/>
      <c r="CM440" s="402"/>
      <c r="CN440" s="402"/>
      <c r="CO440" s="402"/>
      <c r="CP440" s="402"/>
      <c r="CQ440" s="402"/>
      <c r="CR440" s="402"/>
      <c r="CS440" s="402"/>
      <c r="CT440" s="402"/>
    </row>
    <row r="441" spans="1:98" ht="16.05" customHeight="1" x14ac:dyDescent="0.3">
      <c r="A441" s="402"/>
      <c r="B441" s="402"/>
      <c r="C441" s="402"/>
      <c r="D441" s="402"/>
      <c r="E441" s="402"/>
      <c r="F441" s="402"/>
      <c r="G441" s="402"/>
      <c r="H441" s="402"/>
      <c r="I441" s="402"/>
      <c r="J441" s="402"/>
      <c r="K441" s="402"/>
      <c r="L441" s="402"/>
      <c r="M441" s="402"/>
      <c r="N441" s="402"/>
      <c r="O441" s="402"/>
      <c r="P441" s="402"/>
      <c r="Q441" s="402"/>
      <c r="R441" s="402"/>
      <c r="S441" s="402"/>
      <c r="T441" s="402"/>
      <c r="U441" s="402"/>
      <c r="V441" s="402"/>
      <c r="W441" s="402"/>
      <c r="X441" s="402"/>
      <c r="Y441" s="402"/>
      <c r="Z441" s="402"/>
      <c r="AA441" s="402"/>
      <c r="AB441" s="402"/>
      <c r="AC441" s="402"/>
      <c r="AD441" s="402"/>
      <c r="AE441" s="402"/>
      <c r="AF441" s="402"/>
      <c r="AG441" s="402"/>
      <c r="AH441" s="402"/>
      <c r="AI441" s="402"/>
      <c r="AJ441" s="402"/>
      <c r="AK441" s="402"/>
      <c r="AL441" s="402"/>
      <c r="AM441" s="402"/>
      <c r="AN441" s="402"/>
      <c r="AO441" s="402"/>
      <c r="AP441" s="402"/>
      <c r="AQ441" s="402"/>
      <c r="AR441" s="402"/>
      <c r="AS441" s="402"/>
      <c r="AT441" s="402"/>
      <c r="AU441" s="402"/>
      <c r="AV441" s="402"/>
      <c r="AW441" s="402"/>
      <c r="AX441" s="402"/>
      <c r="AY441" s="402"/>
      <c r="AZ441" s="402"/>
      <c r="BA441" s="402"/>
      <c r="BB441" s="402"/>
      <c r="BC441" s="402"/>
      <c r="BD441" s="402"/>
      <c r="BE441" s="402"/>
      <c r="BF441" s="402"/>
      <c r="BG441" s="402"/>
      <c r="BH441" s="402"/>
      <c r="BI441" s="402"/>
      <c r="BJ441" s="402"/>
      <c r="BK441" s="402"/>
      <c r="BL441" s="402"/>
      <c r="BM441" s="402"/>
      <c r="BN441" s="402"/>
      <c r="BO441" s="402"/>
      <c r="BP441" s="402"/>
      <c r="BQ441" s="402"/>
      <c r="BR441" s="402"/>
      <c r="BS441" s="402"/>
      <c r="BT441" s="402"/>
      <c r="BU441" s="402"/>
      <c r="BV441" s="402"/>
      <c r="BW441" s="402"/>
      <c r="BX441" s="402"/>
      <c r="BY441" s="402"/>
      <c r="BZ441" s="402"/>
      <c r="CA441" s="402"/>
      <c r="CB441" s="402"/>
      <c r="CC441" s="402"/>
      <c r="CD441" s="402"/>
      <c r="CE441" s="402"/>
      <c r="CF441" s="402"/>
      <c r="CG441" s="402"/>
      <c r="CH441" s="402"/>
      <c r="CI441" s="402"/>
      <c r="CJ441" s="402"/>
      <c r="CK441" s="402"/>
      <c r="CL441" s="402"/>
      <c r="CM441" s="402"/>
      <c r="CN441" s="402"/>
      <c r="CO441" s="402"/>
      <c r="CP441" s="402"/>
      <c r="CQ441" s="402"/>
      <c r="CR441" s="402"/>
      <c r="CS441" s="402"/>
      <c r="CT441" s="402"/>
    </row>
    <row r="442" spans="1:98" ht="16.05" customHeight="1" x14ac:dyDescent="0.3">
      <c r="A442" s="402"/>
      <c r="B442" s="402"/>
      <c r="C442" s="402"/>
      <c r="D442" s="402"/>
      <c r="E442" s="402"/>
      <c r="F442" s="402"/>
      <c r="G442" s="402"/>
      <c r="H442" s="402"/>
      <c r="I442" s="402"/>
      <c r="J442" s="402"/>
      <c r="K442" s="402"/>
      <c r="L442" s="402"/>
      <c r="M442" s="402"/>
      <c r="N442" s="402"/>
      <c r="O442" s="402"/>
      <c r="P442" s="402"/>
      <c r="Q442" s="402"/>
      <c r="R442" s="402"/>
      <c r="S442" s="402"/>
      <c r="T442" s="402"/>
      <c r="U442" s="402"/>
      <c r="V442" s="402"/>
      <c r="W442" s="402"/>
      <c r="X442" s="402"/>
      <c r="Y442" s="402"/>
      <c r="Z442" s="402"/>
      <c r="AA442" s="402"/>
      <c r="AB442" s="402"/>
      <c r="AC442" s="402"/>
      <c r="AD442" s="402"/>
      <c r="AE442" s="402"/>
      <c r="AF442" s="402"/>
      <c r="AG442" s="402"/>
      <c r="AH442" s="402"/>
      <c r="AI442" s="402"/>
      <c r="AJ442" s="402"/>
      <c r="AK442" s="402"/>
      <c r="AL442" s="402"/>
      <c r="AM442" s="402"/>
      <c r="AN442" s="402"/>
      <c r="AO442" s="402"/>
      <c r="AP442" s="402"/>
      <c r="AQ442" s="402"/>
      <c r="AR442" s="402"/>
      <c r="AS442" s="402"/>
      <c r="AT442" s="402"/>
      <c r="AU442" s="402"/>
      <c r="AV442" s="402"/>
      <c r="AW442" s="402"/>
      <c r="AX442" s="402"/>
      <c r="AY442" s="402"/>
      <c r="AZ442" s="402"/>
      <c r="BA442" s="402"/>
      <c r="BB442" s="402"/>
      <c r="BC442" s="402"/>
      <c r="BD442" s="402"/>
      <c r="BE442" s="402"/>
      <c r="BF442" s="402"/>
      <c r="BG442" s="402"/>
      <c r="BH442" s="402"/>
      <c r="BI442" s="402"/>
      <c r="BJ442" s="402"/>
      <c r="BK442" s="402"/>
      <c r="BL442" s="402"/>
      <c r="BM442" s="402"/>
      <c r="BN442" s="402"/>
      <c r="BO442" s="402"/>
      <c r="BP442" s="402"/>
      <c r="BQ442" s="402"/>
      <c r="BR442" s="402"/>
      <c r="BS442" s="402"/>
      <c r="BT442" s="402"/>
      <c r="BU442" s="402"/>
      <c r="BV442" s="402"/>
      <c r="BW442" s="402"/>
      <c r="BX442" s="402"/>
      <c r="BY442" s="402"/>
      <c r="BZ442" s="402"/>
      <c r="CA442" s="402"/>
      <c r="CB442" s="402"/>
      <c r="CC442" s="402"/>
      <c r="CD442" s="402"/>
      <c r="CE442" s="402"/>
      <c r="CF442" s="402"/>
      <c r="CG442" s="402"/>
      <c r="CH442" s="402"/>
      <c r="CI442" s="402"/>
      <c r="CJ442" s="402"/>
      <c r="CK442" s="402"/>
      <c r="CL442" s="402"/>
      <c r="CM442" s="402"/>
      <c r="CN442" s="402"/>
      <c r="CO442" s="402"/>
      <c r="CP442" s="402"/>
      <c r="CQ442" s="402"/>
      <c r="CR442" s="402"/>
      <c r="CS442" s="402"/>
      <c r="CT442" s="402"/>
    </row>
    <row r="443" spans="1:98" ht="16.05" customHeight="1" x14ac:dyDescent="0.3">
      <c r="A443" s="402"/>
      <c r="B443" s="402"/>
      <c r="C443" s="402"/>
      <c r="D443" s="402"/>
      <c r="E443" s="402"/>
      <c r="F443" s="402"/>
      <c r="G443" s="402"/>
      <c r="H443" s="402"/>
      <c r="I443" s="402"/>
      <c r="J443" s="402"/>
      <c r="K443" s="402"/>
      <c r="L443" s="402"/>
      <c r="M443" s="402"/>
      <c r="N443" s="402"/>
      <c r="O443" s="402"/>
      <c r="P443" s="402"/>
      <c r="Q443" s="402"/>
      <c r="R443" s="402"/>
      <c r="S443" s="402"/>
      <c r="T443" s="402"/>
      <c r="U443" s="402"/>
      <c r="V443" s="402"/>
      <c r="W443" s="402"/>
      <c r="X443" s="402"/>
      <c r="Y443" s="402"/>
      <c r="Z443" s="402"/>
      <c r="AA443" s="402"/>
      <c r="AB443" s="402"/>
      <c r="AC443" s="402"/>
      <c r="AD443" s="402"/>
      <c r="AE443" s="402"/>
      <c r="AF443" s="402"/>
      <c r="AG443" s="402"/>
      <c r="AH443" s="402"/>
      <c r="AI443" s="402"/>
      <c r="AJ443" s="402"/>
      <c r="AK443" s="402"/>
      <c r="AL443" s="402"/>
      <c r="AM443" s="402"/>
      <c r="AN443" s="402"/>
      <c r="AO443" s="402"/>
      <c r="AP443" s="402"/>
      <c r="AQ443" s="402"/>
      <c r="AR443" s="402"/>
      <c r="AS443" s="402"/>
      <c r="AT443" s="402"/>
      <c r="AU443" s="402"/>
      <c r="AV443" s="402"/>
      <c r="AW443" s="402"/>
      <c r="AX443" s="402"/>
      <c r="AY443" s="402"/>
      <c r="AZ443" s="402"/>
      <c r="BA443" s="402"/>
      <c r="BB443" s="402"/>
      <c r="BC443" s="402"/>
      <c r="BD443" s="402"/>
      <c r="BE443" s="402"/>
      <c r="BF443" s="402"/>
      <c r="BG443" s="402"/>
      <c r="BH443" s="402"/>
      <c r="BI443" s="402"/>
      <c r="BJ443" s="402"/>
      <c r="BK443" s="402"/>
      <c r="BL443" s="402"/>
      <c r="BM443" s="402"/>
      <c r="BN443" s="402"/>
      <c r="BO443" s="402"/>
      <c r="BP443" s="402"/>
      <c r="BQ443" s="402"/>
      <c r="BR443" s="402"/>
      <c r="BS443" s="402"/>
      <c r="BT443" s="402"/>
      <c r="BU443" s="402"/>
      <c r="BV443" s="402"/>
      <c r="BW443" s="402"/>
      <c r="BX443" s="402"/>
      <c r="BY443" s="402"/>
      <c r="BZ443" s="402"/>
      <c r="CA443" s="402"/>
      <c r="CB443" s="402"/>
      <c r="CC443" s="402"/>
      <c r="CD443" s="402"/>
      <c r="CE443" s="402"/>
      <c r="CF443" s="402"/>
      <c r="CG443" s="402"/>
      <c r="CH443" s="402"/>
      <c r="CI443" s="402"/>
      <c r="CJ443" s="402"/>
      <c r="CK443" s="402"/>
      <c r="CL443" s="402"/>
      <c r="CM443" s="402"/>
      <c r="CN443" s="402"/>
      <c r="CO443" s="402"/>
      <c r="CP443" s="402"/>
      <c r="CQ443" s="402"/>
      <c r="CR443" s="402"/>
      <c r="CS443" s="402"/>
      <c r="CT443" s="402"/>
    </row>
    <row r="444" spans="1:98" ht="16.05" customHeight="1" x14ac:dyDescent="0.3">
      <c r="A444" s="402"/>
      <c r="B444" s="402"/>
      <c r="C444" s="402"/>
      <c r="D444" s="402"/>
      <c r="E444" s="402"/>
      <c r="F444" s="402"/>
      <c r="G444" s="402"/>
      <c r="H444" s="402"/>
      <c r="I444" s="402"/>
      <c r="J444" s="402"/>
      <c r="K444" s="402"/>
      <c r="L444" s="402"/>
      <c r="M444" s="402"/>
      <c r="N444" s="402"/>
      <c r="O444" s="402"/>
      <c r="P444" s="402"/>
      <c r="Q444" s="402"/>
      <c r="R444" s="402"/>
      <c r="S444" s="402"/>
      <c r="T444" s="402"/>
      <c r="U444" s="402"/>
      <c r="V444" s="402"/>
      <c r="W444" s="402"/>
      <c r="X444" s="402"/>
      <c r="Y444" s="402"/>
      <c r="Z444" s="402"/>
      <c r="AA444" s="402"/>
      <c r="AB444" s="402"/>
      <c r="AC444" s="402"/>
      <c r="AD444" s="402"/>
      <c r="AE444" s="402"/>
      <c r="AF444" s="402"/>
      <c r="AG444" s="402"/>
      <c r="AH444" s="402"/>
      <c r="AI444" s="402"/>
      <c r="AJ444" s="402"/>
      <c r="AK444" s="402"/>
      <c r="AL444" s="402"/>
      <c r="AM444" s="402"/>
      <c r="AN444" s="402"/>
      <c r="AO444" s="402"/>
      <c r="AP444" s="402"/>
      <c r="AQ444" s="402"/>
      <c r="AR444" s="402"/>
      <c r="AS444" s="402"/>
      <c r="AT444" s="402"/>
      <c r="AU444" s="402"/>
      <c r="AV444" s="402"/>
      <c r="AW444" s="402"/>
      <c r="AX444" s="402"/>
      <c r="AY444" s="402"/>
      <c r="AZ444" s="402"/>
      <c r="BA444" s="402"/>
      <c r="BB444" s="402"/>
      <c r="BC444" s="402"/>
      <c r="BD444" s="402"/>
      <c r="BE444" s="402"/>
      <c r="BF444" s="402"/>
      <c r="BG444" s="402"/>
      <c r="BH444" s="402"/>
      <c r="BI444" s="402"/>
      <c r="BJ444" s="402"/>
      <c r="BK444" s="402"/>
      <c r="BL444" s="402"/>
      <c r="BM444" s="402"/>
      <c r="BN444" s="402"/>
      <c r="BO444" s="402"/>
      <c r="BP444" s="402"/>
      <c r="BQ444" s="402"/>
      <c r="BR444" s="402"/>
      <c r="BS444" s="402"/>
      <c r="BT444" s="402"/>
      <c r="BU444" s="402"/>
      <c r="BV444" s="402"/>
      <c r="BW444" s="402"/>
      <c r="BX444" s="402"/>
      <c r="BY444" s="402"/>
      <c r="BZ444" s="402"/>
      <c r="CA444" s="402"/>
      <c r="CB444" s="402"/>
      <c r="CC444" s="402"/>
      <c r="CD444" s="402"/>
      <c r="CE444" s="402"/>
      <c r="CF444" s="402"/>
      <c r="CG444" s="402"/>
      <c r="CH444" s="402"/>
      <c r="CI444" s="402"/>
      <c r="CJ444" s="402"/>
      <c r="CK444" s="402"/>
      <c r="CL444" s="402"/>
      <c r="CM444" s="402"/>
      <c r="CN444" s="402"/>
      <c r="CO444" s="402"/>
      <c r="CP444" s="402"/>
      <c r="CQ444" s="402"/>
      <c r="CR444" s="402"/>
      <c r="CS444" s="402"/>
      <c r="CT444" s="402"/>
    </row>
    <row r="445" spans="1:98" ht="16.05" customHeight="1" x14ac:dyDescent="0.3">
      <c r="A445" s="402"/>
      <c r="B445" s="402"/>
      <c r="C445" s="402"/>
      <c r="D445" s="402"/>
      <c r="E445" s="402"/>
      <c r="F445" s="402"/>
      <c r="G445" s="402"/>
      <c r="H445" s="402"/>
      <c r="I445" s="402"/>
      <c r="J445" s="402"/>
      <c r="K445" s="402"/>
      <c r="L445" s="402"/>
      <c r="M445" s="402"/>
      <c r="N445" s="402"/>
      <c r="O445" s="402"/>
      <c r="P445" s="402"/>
      <c r="Q445" s="402"/>
      <c r="R445" s="402"/>
      <c r="S445" s="402"/>
      <c r="T445" s="402"/>
      <c r="U445" s="402"/>
      <c r="V445" s="402"/>
      <c r="W445" s="402"/>
      <c r="X445" s="402"/>
      <c r="Y445" s="402"/>
      <c r="Z445" s="402"/>
      <c r="AA445" s="402"/>
      <c r="AB445" s="402"/>
      <c r="AC445" s="402"/>
      <c r="AD445" s="402"/>
      <c r="AE445" s="402"/>
      <c r="AF445" s="402"/>
      <c r="AG445" s="402"/>
      <c r="AH445" s="402"/>
      <c r="AI445" s="402"/>
      <c r="AJ445" s="402"/>
      <c r="AK445" s="402"/>
      <c r="AL445" s="402"/>
      <c r="AM445" s="402"/>
      <c r="AN445" s="402"/>
      <c r="AO445" s="402"/>
      <c r="AP445" s="402"/>
      <c r="AQ445" s="402"/>
      <c r="AR445" s="402"/>
      <c r="AS445" s="402"/>
      <c r="AT445" s="402"/>
      <c r="AU445" s="402"/>
      <c r="AV445" s="402"/>
      <c r="AW445" s="402"/>
      <c r="AX445" s="402"/>
      <c r="AY445" s="402"/>
      <c r="AZ445" s="402"/>
      <c r="BA445" s="402"/>
      <c r="BB445" s="402"/>
      <c r="BC445" s="402"/>
      <c r="BD445" s="402"/>
      <c r="BE445" s="402"/>
      <c r="BF445" s="402"/>
      <c r="BG445" s="402"/>
      <c r="BH445" s="402"/>
      <c r="BI445" s="402"/>
      <c r="BJ445" s="402"/>
      <c r="BK445" s="402"/>
      <c r="BL445" s="402"/>
      <c r="BM445" s="402"/>
      <c r="BN445" s="402"/>
      <c r="BO445" s="402"/>
      <c r="BP445" s="402"/>
      <c r="BQ445" s="402"/>
      <c r="BR445" s="402"/>
      <c r="BS445" s="402"/>
      <c r="BT445" s="402"/>
      <c r="BU445" s="402"/>
      <c r="BV445" s="402"/>
      <c r="BW445" s="402"/>
      <c r="BX445" s="402"/>
      <c r="BY445" s="402"/>
      <c r="BZ445" s="402"/>
      <c r="CA445" s="402"/>
      <c r="CB445" s="402"/>
      <c r="CC445" s="402"/>
      <c r="CD445" s="402"/>
      <c r="CE445" s="402"/>
      <c r="CF445" s="402"/>
      <c r="CG445" s="402"/>
      <c r="CH445" s="402"/>
      <c r="CI445" s="402"/>
      <c r="CJ445" s="402"/>
      <c r="CK445" s="402"/>
      <c r="CL445" s="402"/>
      <c r="CM445" s="402"/>
      <c r="CN445" s="402"/>
      <c r="CO445" s="402"/>
      <c r="CP445" s="402"/>
      <c r="CQ445" s="402"/>
      <c r="CR445" s="402"/>
      <c r="CS445" s="402"/>
      <c r="CT445" s="402"/>
    </row>
    <row r="446" spans="1:98" ht="16.05" customHeight="1" x14ac:dyDescent="0.3">
      <c r="A446" s="402"/>
      <c r="B446" s="402"/>
      <c r="C446" s="402"/>
      <c r="D446" s="402"/>
      <c r="E446" s="402"/>
      <c r="F446" s="402"/>
      <c r="G446" s="402"/>
      <c r="H446" s="402"/>
      <c r="I446" s="402"/>
      <c r="J446" s="402"/>
      <c r="K446" s="402"/>
      <c r="L446" s="402"/>
      <c r="M446" s="402"/>
      <c r="N446" s="402"/>
      <c r="O446" s="402"/>
      <c r="P446" s="402"/>
      <c r="Q446" s="402"/>
      <c r="R446" s="402"/>
      <c r="S446" s="402"/>
      <c r="T446" s="402"/>
      <c r="U446" s="402"/>
      <c r="V446" s="402"/>
      <c r="W446" s="402"/>
      <c r="X446" s="402"/>
      <c r="Y446" s="402"/>
      <c r="Z446" s="402"/>
      <c r="AA446" s="402"/>
      <c r="AB446" s="402"/>
      <c r="AC446" s="402"/>
      <c r="AD446" s="402"/>
      <c r="AE446" s="402"/>
      <c r="AF446" s="402"/>
      <c r="AG446" s="402"/>
      <c r="AH446" s="402"/>
      <c r="AI446" s="402"/>
      <c r="AJ446" s="402"/>
      <c r="AK446" s="402"/>
      <c r="AL446" s="402"/>
      <c r="AM446" s="402"/>
      <c r="AN446" s="402"/>
      <c r="AO446" s="402"/>
      <c r="AP446" s="402"/>
      <c r="AQ446" s="402"/>
      <c r="AR446" s="402"/>
      <c r="AS446" s="402"/>
      <c r="AT446" s="402"/>
      <c r="AU446" s="402"/>
      <c r="AV446" s="402"/>
      <c r="AW446" s="402"/>
      <c r="AX446" s="402"/>
      <c r="AY446" s="402"/>
      <c r="AZ446" s="402"/>
      <c r="BA446" s="402"/>
      <c r="BB446" s="402"/>
      <c r="BC446" s="402"/>
      <c r="BD446" s="402"/>
      <c r="BE446" s="402"/>
      <c r="BF446" s="402"/>
      <c r="BG446" s="402"/>
      <c r="BH446" s="402"/>
      <c r="BI446" s="402"/>
      <c r="BJ446" s="402"/>
      <c r="BK446" s="402"/>
      <c r="BL446" s="402"/>
      <c r="BM446" s="402"/>
      <c r="BN446" s="402"/>
      <c r="BO446" s="402"/>
      <c r="BP446" s="402"/>
      <c r="BQ446" s="402"/>
      <c r="BR446" s="402"/>
      <c r="BS446" s="402"/>
      <c r="BT446" s="402"/>
      <c r="BU446" s="402"/>
      <c r="BV446" s="402"/>
      <c r="BW446" s="402"/>
      <c r="BX446" s="402"/>
      <c r="BY446" s="402"/>
      <c r="BZ446" s="402"/>
      <c r="CA446" s="402"/>
      <c r="CB446" s="402"/>
      <c r="CC446" s="402"/>
      <c r="CD446" s="402"/>
      <c r="CE446" s="402"/>
      <c r="CF446" s="402"/>
      <c r="CG446" s="402"/>
      <c r="CH446" s="402"/>
      <c r="CI446" s="402"/>
      <c r="CJ446" s="402"/>
      <c r="CK446" s="402"/>
      <c r="CL446" s="402"/>
      <c r="CM446" s="402"/>
      <c r="CN446" s="402"/>
      <c r="CO446" s="402"/>
      <c r="CP446" s="402"/>
      <c r="CQ446" s="402"/>
      <c r="CR446" s="402"/>
      <c r="CS446" s="402"/>
      <c r="CT446" s="402"/>
    </row>
    <row r="447" spans="1:98" ht="16.05" customHeight="1" x14ac:dyDescent="0.3">
      <c r="A447" s="402"/>
      <c r="B447" s="402"/>
      <c r="C447" s="402"/>
      <c r="D447" s="402"/>
      <c r="E447" s="402"/>
      <c r="F447" s="402"/>
      <c r="G447" s="402"/>
      <c r="H447" s="402"/>
      <c r="I447" s="402"/>
      <c r="J447" s="402"/>
      <c r="K447" s="402"/>
      <c r="L447" s="402"/>
      <c r="M447" s="402"/>
      <c r="N447" s="402"/>
      <c r="O447" s="402"/>
      <c r="P447" s="402"/>
      <c r="Q447" s="402"/>
      <c r="R447" s="402"/>
      <c r="S447" s="402"/>
      <c r="T447" s="402"/>
      <c r="U447" s="402"/>
      <c r="V447" s="402"/>
      <c r="W447" s="402"/>
      <c r="X447" s="402"/>
      <c r="Y447" s="402"/>
      <c r="Z447" s="402"/>
      <c r="AA447" s="402"/>
      <c r="AB447" s="402"/>
      <c r="AC447" s="402"/>
      <c r="AD447" s="402"/>
      <c r="AE447" s="402"/>
      <c r="AF447" s="402"/>
      <c r="AG447" s="402"/>
      <c r="AH447" s="402"/>
      <c r="AI447" s="402"/>
      <c r="AJ447" s="402"/>
      <c r="AK447" s="402"/>
      <c r="AL447" s="402"/>
      <c r="AM447" s="402"/>
      <c r="AN447" s="402"/>
      <c r="AO447" s="402"/>
      <c r="AP447" s="402"/>
      <c r="AQ447" s="402"/>
      <c r="AR447" s="402"/>
      <c r="AS447" s="402"/>
      <c r="AT447" s="402"/>
      <c r="AU447" s="402"/>
      <c r="AV447" s="402"/>
      <c r="AW447" s="402"/>
      <c r="AX447" s="402"/>
      <c r="AY447" s="402"/>
      <c r="AZ447" s="402"/>
      <c r="BA447" s="402"/>
      <c r="BB447" s="402"/>
      <c r="BC447" s="402"/>
      <c r="BD447" s="402"/>
      <c r="BE447" s="402"/>
      <c r="BF447" s="402"/>
      <c r="BG447" s="402"/>
      <c r="BH447" s="402"/>
      <c r="BI447" s="402"/>
      <c r="BJ447" s="402"/>
      <c r="BK447" s="402"/>
      <c r="BL447" s="402"/>
      <c r="BM447" s="402"/>
      <c r="BN447" s="402"/>
      <c r="BO447" s="402"/>
      <c r="BP447" s="402"/>
      <c r="BQ447" s="402"/>
      <c r="BR447" s="402"/>
      <c r="BS447" s="402"/>
      <c r="BT447" s="402"/>
      <c r="BU447" s="402"/>
      <c r="BV447" s="402"/>
      <c r="BW447" s="402"/>
      <c r="BX447" s="402"/>
      <c r="BY447" s="402"/>
      <c r="BZ447" s="402"/>
      <c r="CA447" s="402"/>
      <c r="CB447" s="402"/>
      <c r="CC447" s="402"/>
      <c r="CD447" s="402"/>
      <c r="CE447" s="402"/>
      <c r="CF447" s="402"/>
      <c r="CG447" s="402"/>
      <c r="CH447" s="402"/>
      <c r="CI447" s="402"/>
      <c r="CJ447" s="402"/>
      <c r="CK447" s="402"/>
      <c r="CL447" s="402"/>
      <c r="CM447" s="402"/>
      <c r="CN447" s="402"/>
      <c r="CO447" s="402"/>
      <c r="CP447" s="402"/>
      <c r="CQ447" s="402"/>
      <c r="CR447" s="402"/>
      <c r="CS447" s="402"/>
      <c r="CT447" s="402"/>
    </row>
    <row r="448" spans="1:98" ht="16.05" customHeight="1" x14ac:dyDescent="0.3">
      <c r="A448" s="402"/>
      <c r="B448" s="402"/>
      <c r="C448" s="402"/>
      <c r="D448" s="402"/>
      <c r="E448" s="402"/>
      <c r="F448" s="402"/>
      <c r="G448" s="402"/>
      <c r="H448" s="402"/>
      <c r="I448" s="402"/>
      <c r="J448" s="402"/>
      <c r="K448" s="402"/>
      <c r="L448" s="402"/>
      <c r="M448" s="402"/>
      <c r="N448" s="402"/>
      <c r="O448" s="402"/>
      <c r="P448" s="402"/>
      <c r="Q448" s="402"/>
      <c r="R448" s="402"/>
      <c r="S448" s="402"/>
      <c r="T448" s="402"/>
      <c r="U448" s="402"/>
      <c r="V448" s="402"/>
      <c r="W448" s="402"/>
      <c r="X448" s="402"/>
      <c r="Y448" s="402"/>
      <c r="Z448" s="402"/>
      <c r="AA448" s="402"/>
      <c r="AB448" s="402"/>
      <c r="AC448" s="402"/>
      <c r="AD448" s="402"/>
      <c r="AE448" s="402"/>
      <c r="AF448" s="402"/>
      <c r="AG448" s="402"/>
      <c r="AH448" s="402"/>
      <c r="AI448" s="402"/>
      <c r="AJ448" s="402"/>
      <c r="AK448" s="402"/>
      <c r="AL448" s="402"/>
      <c r="AM448" s="402"/>
      <c r="AN448" s="402"/>
      <c r="AO448" s="402"/>
      <c r="AP448" s="402"/>
      <c r="AQ448" s="402"/>
      <c r="AR448" s="402"/>
      <c r="AS448" s="402"/>
      <c r="AT448" s="402"/>
      <c r="AU448" s="402"/>
      <c r="AV448" s="402"/>
      <c r="AW448" s="402"/>
      <c r="AX448" s="402"/>
      <c r="AY448" s="402"/>
      <c r="AZ448" s="402"/>
      <c r="BA448" s="402"/>
      <c r="BB448" s="402"/>
      <c r="BC448" s="402"/>
      <c r="BD448" s="402"/>
      <c r="BE448" s="402"/>
      <c r="BF448" s="402"/>
      <c r="BG448" s="402"/>
      <c r="BH448" s="402"/>
      <c r="BI448" s="402"/>
      <c r="BJ448" s="402"/>
      <c r="BK448" s="402"/>
      <c r="BL448" s="402"/>
      <c r="BM448" s="402"/>
      <c r="BN448" s="402"/>
      <c r="BO448" s="402"/>
      <c r="BP448" s="402"/>
      <c r="BQ448" s="402"/>
      <c r="BR448" s="402"/>
      <c r="BS448" s="402"/>
      <c r="BT448" s="402"/>
      <c r="BU448" s="402"/>
      <c r="BV448" s="402"/>
      <c r="BW448" s="402"/>
      <c r="BX448" s="402"/>
      <c r="BY448" s="402"/>
      <c r="BZ448" s="402"/>
      <c r="CA448" s="402"/>
      <c r="CB448" s="402"/>
      <c r="CC448" s="402"/>
      <c r="CD448" s="402"/>
      <c r="CE448" s="402"/>
      <c r="CF448" s="402"/>
      <c r="CG448" s="402"/>
      <c r="CH448" s="402"/>
      <c r="CI448" s="402"/>
      <c r="CJ448" s="402"/>
      <c r="CK448" s="402"/>
      <c r="CL448" s="402"/>
      <c r="CM448" s="402"/>
      <c r="CN448" s="402"/>
      <c r="CO448" s="402"/>
      <c r="CP448" s="402"/>
      <c r="CQ448" s="402"/>
      <c r="CR448" s="402"/>
      <c r="CS448" s="402"/>
      <c r="CT448" s="402"/>
    </row>
    <row r="449" spans="1:98" ht="16.05" customHeight="1" x14ac:dyDescent="0.3">
      <c r="A449" s="402"/>
      <c r="B449" s="402"/>
      <c r="C449" s="402"/>
      <c r="D449" s="402"/>
      <c r="E449" s="402"/>
      <c r="F449" s="402"/>
      <c r="G449" s="402"/>
      <c r="H449" s="402"/>
      <c r="I449" s="402"/>
      <c r="J449" s="402"/>
      <c r="K449" s="402"/>
      <c r="L449" s="402"/>
      <c r="M449" s="402"/>
      <c r="N449" s="402"/>
      <c r="O449" s="402"/>
      <c r="P449" s="402"/>
      <c r="Q449" s="402"/>
      <c r="R449" s="402"/>
      <c r="S449" s="402"/>
      <c r="T449" s="402"/>
      <c r="U449" s="402"/>
      <c r="V449" s="402"/>
      <c r="W449" s="402"/>
      <c r="X449" s="402"/>
      <c r="Y449" s="402"/>
      <c r="Z449" s="402"/>
      <c r="AA449" s="402"/>
      <c r="AB449" s="402"/>
      <c r="AC449" s="402"/>
      <c r="AD449" s="402"/>
      <c r="AE449" s="402"/>
      <c r="AF449" s="402"/>
      <c r="AG449" s="402"/>
      <c r="AH449" s="402"/>
      <c r="AI449" s="402"/>
      <c r="AJ449" s="402"/>
      <c r="AK449" s="402"/>
      <c r="AL449" s="402"/>
      <c r="AM449" s="402"/>
      <c r="AN449" s="402"/>
      <c r="AO449" s="402"/>
      <c r="AP449" s="402"/>
      <c r="AQ449" s="402"/>
      <c r="AR449" s="402"/>
      <c r="AS449" s="402"/>
      <c r="AT449" s="402"/>
      <c r="AU449" s="402"/>
      <c r="AV449" s="402"/>
      <c r="AW449" s="402"/>
      <c r="AX449" s="402"/>
      <c r="AY449" s="402"/>
      <c r="AZ449" s="402"/>
      <c r="BA449" s="402"/>
      <c r="BB449" s="402"/>
      <c r="BC449" s="402"/>
      <c r="BD449" s="402"/>
      <c r="BE449" s="402"/>
      <c r="BF449" s="402"/>
      <c r="BG449" s="402"/>
      <c r="BH449" s="402"/>
      <c r="BI449" s="402"/>
      <c r="BJ449" s="402"/>
      <c r="BK449" s="402"/>
      <c r="BL449" s="402"/>
      <c r="BM449" s="402"/>
      <c r="BN449" s="402"/>
      <c r="BO449" s="402"/>
      <c r="BP449" s="402"/>
      <c r="BQ449" s="402"/>
      <c r="BR449" s="402"/>
      <c r="BS449" s="402"/>
      <c r="BT449" s="402"/>
      <c r="BU449" s="402"/>
      <c r="BV449" s="402"/>
      <c r="BW449" s="402"/>
      <c r="BX449" s="402"/>
      <c r="BY449" s="402"/>
      <c r="BZ449" s="402"/>
      <c r="CA449" s="402"/>
      <c r="CB449" s="402"/>
      <c r="CC449" s="402"/>
      <c r="CD449" s="402"/>
      <c r="CE449" s="402"/>
      <c r="CF449" s="402"/>
      <c r="CG449" s="402"/>
      <c r="CH449" s="402"/>
      <c r="CI449" s="402"/>
      <c r="CJ449" s="402"/>
      <c r="CK449" s="402"/>
      <c r="CL449" s="402"/>
      <c r="CM449" s="402"/>
      <c r="CN449" s="402"/>
      <c r="CO449" s="402"/>
      <c r="CP449" s="402"/>
      <c r="CQ449" s="402"/>
      <c r="CR449" s="402"/>
      <c r="CS449" s="402"/>
      <c r="CT449" s="402"/>
    </row>
    <row r="450" spans="1:98" ht="16.05" customHeight="1" x14ac:dyDescent="0.3">
      <c r="A450" s="402"/>
      <c r="B450" s="402"/>
      <c r="C450" s="402"/>
      <c r="D450" s="402"/>
      <c r="E450" s="402"/>
      <c r="F450" s="402"/>
      <c r="G450" s="402"/>
      <c r="H450" s="402"/>
      <c r="I450" s="402"/>
      <c r="J450" s="402"/>
      <c r="K450" s="402"/>
      <c r="L450" s="402"/>
      <c r="M450" s="402"/>
      <c r="N450" s="402"/>
      <c r="O450" s="402"/>
      <c r="P450" s="402"/>
      <c r="Q450" s="402"/>
      <c r="R450" s="402"/>
      <c r="S450" s="402"/>
      <c r="T450" s="402"/>
      <c r="U450" s="402"/>
      <c r="V450" s="402"/>
      <c r="W450" s="402"/>
      <c r="X450" s="402"/>
      <c r="Y450" s="402"/>
      <c r="Z450" s="402"/>
      <c r="AA450" s="402"/>
      <c r="AB450" s="402"/>
      <c r="AC450" s="402"/>
      <c r="AD450" s="402"/>
      <c r="AE450" s="402"/>
      <c r="AF450" s="402"/>
      <c r="AG450" s="402"/>
      <c r="AH450" s="402"/>
      <c r="AI450" s="402"/>
      <c r="AJ450" s="402"/>
      <c r="AK450" s="402"/>
      <c r="AL450" s="402"/>
      <c r="AM450" s="402"/>
      <c r="AN450" s="402"/>
      <c r="AO450" s="402"/>
      <c r="AP450" s="402"/>
      <c r="AQ450" s="402"/>
      <c r="AR450" s="402"/>
      <c r="AS450" s="402"/>
      <c r="AT450" s="402"/>
      <c r="AU450" s="402"/>
      <c r="AV450" s="402"/>
      <c r="AW450" s="402"/>
      <c r="AX450" s="402"/>
      <c r="AY450" s="402"/>
      <c r="AZ450" s="402"/>
      <c r="BA450" s="402"/>
      <c r="BB450" s="402"/>
      <c r="BC450" s="402"/>
      <c r="BD450" s="402"/>
      <c r="BE450" s="402"/>
      <c r="BF450" s="402"/>
      <c r="BG450" s="402"/>
      <c r="BH450" s="402"/>
      <c r="BI450" s="402"/>
      <c r="BJ450" s="402"/>
      <c r="BK450" s="402"/>
      <c r="BL450" s="402"/>
      <c r="BM450" s="402"/>
      <c r="BN450" s="402"/>
      <c r="BO450" s="402"/>
      <c r="BP450" s="402"/>
      <c r="BQ450" s="402"/>
      <c r="BR450" s="402"/>
      <c r="BS450" s="402"/>
      <c r="BT450" s="402"/>
      <c r="BU450" s="402"/>
      <c r="BV450" s="402"/>
      <c r="BW450" s="402"/>
      <c r="BX450" s="402"/>
      <c r="BY450" s="402"/>
      <c r="BZ450" s="402"/>
      <c r="CA450" s="402"/>
      <c r="CB450" s="402"/>
      <c r="CC450" s="402"/>
      <c r="CD450" s="402"/>
      <c r="CE450" s="402"/>
      <c r="CF450" s="402"/>
      <c r="CG450" s="402"/>
      <c r="CH450" s="402"/>
      <c r="CI450" s="402"/>
      <c r="CJ450" s="402"/>
      <c r="CK450" s="402"/>
      <c r="CL450" s="402"/>
      <c r="CM450" s="402"/>
      <c r="CN450" s="402"/>
      <c r="CO450" s="402"/>
      <c r="CP450" s="402"/>
      <c r="CQ450" s="402"/>
      <c r="CR450" s="402"/>
      <c r="CS450" s="402"/>
      <c r="CT450" s="402"/>
    </row>
    <row r="451" spans="1:98" ht="16.05" customHeight="1" x14ac:dyDescent="0.3">
      <c r="A451" s="402"/>
      <c r="B451" s="402"/>
      <c r="C451" s="402"/>
      <c r="D451" s="402"/>
      <c r="E451" s="402"/>
      <c r="F451" s="402"/>
      <c r="G451" s="402"/>
      <c r="H451" s="402"/>
      <c r="I451" s="402"/>
      <c r="J451" s="402"/>
      <c r="K451" s="402"/>
      <c r="L451" s="402"/>
      <c r="M451" s="402"/>
      <c r="N451" s="402"/>
      <c r="O451" s="402"/>
      <c r="P451" s="402"/>
      <c r="Q451" s="402"/>
      <c r="R451" s="402"/>
      <c r="S451" s="402"/>
      <c r="T451" s="402"/>
      <c r="U451" s="402"/>
      <c r="V451" s="402"/>
      <c r="W451" s="402"/>
      <c r="X451" s="402"/>
      <c r="Y451" s="402"/>
      <c r="Z451" s="402"/>
      <c r="AA451" s="402"/>
      <c r="AB451" s="402"/>
      <c r="AC451" s="402"/>
      <c r="AD451" s="402"/>
      <c r="AE451" s="402"/>
      <c r="AF451" s="402"/>
      <c r="AG451" s="402"/>
      <c r="AH451" s="402"/>
      <c r="AI451" s="402"/>
      <c r="AJ451" s="402"/>
      <c r="AK451" s="402"/>
      <c r="AL451" s="402"/>
      <c r="AM451" s="402"/>
      <c r="AN451" s="402"/>
      <c r="AO451" s="402"/>
      <c r="AP451" s="402"/>
      <c r="AQ451" s="402"/>
      <c r="AR451" s="402"/>
      <c r="AS451" s="402"/>
      <c r="AT451" s="402"/>
      <c r="AU451" s="402"/>
      <c r="AV451" s="402"/>
      <c r="AW451" s="402"/>
      <c r="AX451" s="402"/>
      <c r="AY451" s="402"/>
      <c r="AZ451" s="402"/>
      <c r="BA451" s="402"/>
      <c r="BB451" s="402"/>
      <c r="BC451" s="402"/>
      <c r="BD451" s="402"/>
      <c r="BE451" s="402"/>
      <c r="BF451" s="402"/>
      <c r="BG451" s="402"/>
      <c r="BH451" s="402"/>
      <c r="BI451" s="402"/>
      <c r="BJ451" s="402"/>
      <c r="BK451" s="402"/>
      <c r="BL451" s="402"/>
      <c r="BM451" s="402"/>
      <c r="BN451" s="402"/>
      <c r="BO451" s="402"/>
      <c r="BP451" s="402"/>
      <c r="BQ451" s="402"/>
      <c r="BR451" s="402"/>
      <c r="BS451" s="402"/>
      <c r="BT451" s="402"/>
      <c r="BU451" s="402"/>
      <c r="BV451" s="402"/>
      <c r="BW451" s="402"/>
      <c r="BX451" s="402"/>
      <c r="BY451" s="402"/>
      <c r="BZ451" s="402"/>
      <c r="CA451" s="402"/>
      <c r="CB451" s="402"/>
      <c r="CC451" s="402"/>
      <c r="CD451" s="402"/>
      <c r="CE451" s="402"/>
      <c r="CF451" s="402"/>
      <c r="CG451" s="402"/>
      <c r="CH451" s="402"/>
      <c r="CI451" s="402"/>
      <c r="CJ451" s="402"/>
      <c r="CK451" s="402"/>
      <c r="CL451" s="402"/>
      <c r="CM451" s="402"/>
      <c r="CN451" s="402"/>
      <c r="CO451" s="402"/>
      <c r="CP451" s="402"/>
      <c r="CQ451" s="402"/>
      <c r="CR451" s="402"/>
      <c r="CS451" s="402"/>
      <c r="CT451" s="402"/>
    </row>
    <row r="452" spans="1:98" ht="16.05" customHeight="1" x14ac:dyDescent="0.3">
      <c r="A452" s="402"/>
      <c r="B452" s="402"/>
      <c r="C452" s="402"/>
      <c r="D452" s="402"/>
      <c r="E452" s="402"/>
      <c r="F452" s="402"/>
      <c r="G452" s="402"/>
      <c r="H452" s="402"/>
      <c r="I452" s="402"/>
      <c r="J452" s="402"/>
      <c r="K452" s="402"/>
      <c r="L452" s="402"/>
      <c r="M452" s="402"/>
      <c r="N452" s="402"/>
      <c r="O452" s="402"/>
      <c r="P452" s="402"/>
      <c r="Q452" s="402"/>
      <c r="R452" s="402"/>
      <c r="S452" s="402"/>
      <c r="T452" s="402"/>
      <c r="U452" s="402"/>
      <c r="V452" s="402"/>
      <c r="W452" s="402"/>
      <c r="X452" s="402"/>
      <c r="Y452" s="402"/>
      <c r="Z452" s="402"/>
      <c r="AA452" s="402"/>
      <c r="AB452" s="402"/>
      <c r="AC452" s="402"/>
      <c r="AD452" s="402"/>
      <c r="AE452" s="402"/>
      <c r="AF452" s="402"/>
      <c r="AG452" s="402"/>
      <c r="AH452" s="402"/>
      <c r="AI452" s="402"/>
      <c r="AJ452" s="402"/>
      <c r="AK452" s="402"/>
      <c r="AL452" s="402"/>
      <c r="AM452" s="402"/>
      <c r="AN452" s="402"/>
      <c r="AO452" s="402"/>
      <c r="AP452" s="402"/>
      <c r="AQ452" s="402"/>
      <c r="AR452" s="402"/>
      <c r="AS452" s="402"/>
      <c r="AT452" s="402"/>
      <c r="AU452" s="402"/>
      <c r="AV452" s="402"/>
      <c r="AW452" s="402"/>
      <c r="AX452" s="402"/>
      <c r="AY452" s="402"/>
      <c r="AZ452" s="402"/>
      <c r="BA452" s="402"/>
      <c r="BB452" s="402"/>
      <c r="BC452" s="402"/>
      <c r="BD452" s="402"/>
      <c r="BE452" s="402"/>
      <c r="BF452" s="402"/>
      <c r="BG452" s="402"/>
      <c r="BH452" s="402"/>
      <c r="BI452" s="402"/>
      <c r="BJ452" s="402"/>
      <c r="BK452" s="402"/>
      <c r="BL452" s="402"/>
      <c r="BM452" s="402"/>
      <c r="BN452" s="402"/>
      <c r="BO452" s="402"/>
      <c r="BP452" s="402"/>
      <c r="BQ452" s="402"/>
      <c r="BR452" s="402"/>
      <c r="BS452" s="402"/>
      <c r="BT452" s="402"/>
      <c r="BU452" s="402"/>
      <c r="BV452" s="402"/>
      <c r="BW452" s="402"/>
      <c r="BX452" s="402"/>
      <c r="BY452" s="402"/>
      <c r="BZ452" s="402"/>
      <c r="CA452" s="402"/>
      <c r="CB452" s="402"/>
      <c r="CC452" s="402"/>
      <c r="CD452" s="402"/>
      <c r="CE452" s="402"/>
      <c r="CF452" s="402"/>
      <c r="CG452" s="402"/>
      <c r="CH452" s="402"/>
      <c r="CI452" s="402"/>
      <c r="CJ452" s="402"/>
      <c r="CK452" s="402"/>
      <c r="CL452" s="402"/>
      <c r="CM452" s="402"/>
      <c r="CN452" s="402"/>
      <c r="CO452" s="402"/>
      <c r="CP452" s="402"/>
      <c r="CQ452" s="402"/>
      <c r="CR452" s="402"/>
      <c r="CS452" s="402"/>
      <c r="CT452" s="402"/>
    </row>
    <row r="453" spans="1:98" ht="16.05" customHeight="1" x14ac:dyDescent="0.3">
      <c r="A453" s="402"/>
      <c r="B453" s="402"/>
      <c r="C453" s="402"/>
      <c r="D453" s="402"/>
      <c r="E453" s="402"/>
      <c r="F453" s="402"/>
      <c r="G453" s="402"/>
      <c r="H453" s="402"/>
      <c r="I453" s="402"/>
      <c r="J453" s="402"/>
      <c r="K453" s="402"/>
      <c r="L453" s="402"/>
      <c r="M453" s="402"/>
      <c r="N453" s="402"/>
      <c r="O453" s="402"/>
      <c r="P453" s="402"/>
      <c r="Q453" s="402"/>
      <c r="R453" s="402"/>
      <c r="S453" s="402"/>
      <c r="T453" s="402"/>
      <c r="U453" s="402"/>
      <c r="V453" s="402"/>
      <c r="W453" s="402"/>
      <c r="X453" s="402"/>
      <c r="Y453" s="402"/>
      <c r="Z453" s="402"/>
      <c r="AA453" s="402"/>
      <c r="AB453" s="402"/>
      <c r="AC453" s="402"/>
      <c r="AD453" s="402"/>
      <c r="AE453" s="402"/>
      <c r="AF453" s="402"/>
      <c r="AG453" s="402"/>
      <c r="AH453" s="402"/>
      <c r="AI453" s="402"/>
      <c r="AJ453" s="402"/>
      <c r="AK453" s="402"/>
      <c r="AL453" s="402"/>
      <c r="AM453" s="402"/>
      <c r="AN453" s="402"/>
      <c r="AO453" s="402"/>
      <c r="AP453" s="402"/>
      <c r="AQ453" s="402"/>
      <c r="AR453" s="402"/>
      <c r="AS453" s="402"/>
      <c r="AT453" s="402"/>
      <c r="AU453" s="402"/>
      <c r="AV453" s="402"/>
      <c r="AW453" s="402"/>
      <c r="AX453" s="402"/>
      <c r="AY453" s="402"/>
      <c r="AZ453" s="402"/>
      <c r="BA453" s="402"/>
      <c r="BB453" s="402"/>
      <c r="BC453" s="402"/>
      <c r="BD453" s="402"/>
      <c r="BE453" s="402"/>
      <c r="BF453" s="402"/>
      <c r="BG453" s="402"/>
      <c r="BH453" s="402"/>
      <c r="BI453" s="402"/>
      <c r="BJ453" s="402"/>
      <c r="BK453" s="402"/>
      <c r="BL453" s="402"/>
      <c r="BM453" s="402"/>
      <c r="BN453" s="402"/>
      <c r="BO453" s="402"/>
      <c r="BP453" s="402"/>
      <c r="BQ453" s="402"/>
      <c r="BR453" s="402"/>
      <c r="BS453" s="402"/>
      <c r="BT453" s="402"/>
      <c r="BU453" s="402"/>
      <c r="BV453" s="402"/>
      <c r="BW453" s="402"/>
      <c r="BX453" s="402"/>
      <c r="BY453" s="402"/>
      <c r="BZ453" s="402"/>
      <c r="CA453" s="402"/>
      <c r="CB453" s="402"/>
      <c r="CC453" s="402"/>
      <c r="CD453" s="402"/>
      <c r="CE453" s="402"/>
      <c r="CF453" s="402"/>
      <c r="CG453" s="402"/>
      <c r="CH453" s="402"/>
      <c r="CI453" s="402"/>
      <c r="CJ453" s="402"/>
      <c r="CK453" s="402"/>
      <c r="CL453" s="402"/>
      <c r="CM453" s="402"/>
      <c r="CN453" s="402"/>
      <c r="CO453" s="402"/>
      <c r="CP453" s="402"/>
      <c r="CQ453" s="402"/>
      <c r="CR453" s="402"/>
      <c r="CS453" s="402"/>
      <c r="CT453" s="402"/>
    </row>
    <row r="454" spans="1:98" ht="16.05" customHeight="1" x14ac:dyDescent="0.3">
      <c r="A454" s="402"/>
      <c r="B454" s="402"/>
      <c r="C454" s="402"/>
      <c r="D454" s="402"/>
      <c r="E454" s="402"/>
      <c r="F454" s="402"/>
      <c r="G454" s="402"/>
      <c r="H454" s="402"/>
      <c r="I454" s="402"/>
      <c r="J454" s="402"/>
      <c r="K454" s="402"/>
      <c r="L454" s="402"/>
      <c r="M454" s="402"/>
      <c r="N454" s="402"/>
      <c r="O454" s="402"/>
      <c r="P454" s="402"/>
      <c r="Q454" s="402"/>
      <c r="R454" s="402"/>
      <c r="S454" s="402"/>
      <c r="T454" s="402"/>
      <c r="U454" s="402"/>
      <c r="V454" s="402"/>
      <c r="W454" s="402"/>
      <c r="X454" s="402"/>
      <c r="Y454" s="402"/>
      <c r="Z454" s="402"/>
      <c r="AA454" s="402"/>
      <c r="AB454" s="402"/>
      <c r="AC454" s="402"/>
      <c r="AD454" s="402"/>
      <c r="AE454" s="402"/>
      <c r="AF454" s="402"/>
      <c r="AG454" s="402"/>
      <c r="AH454" s="402"/>
      <c r="AI454" s="402"/>
      <c r="AJ454" s="402"/>
      <c r="AK454" s="402"/>
      <c r="AL454" s="402"/>
      <c r="AM454" s="402"/>
      <c r="AN454" s="402"/>
      <c r="AO454" s="402"/>
      <c r="AP454" s="402"/>
      <c r="AQ454" s="402"/>
      <c r="AR454" s="402"/>
      <c r="AS454" s="402"/>
      <c r="AT454" s="402"/>
      <c r="AU454" s="402"/>
      <c r="AV454" s="402"/>
      <c r="AW454" s="402"/>
      <c r="AX454" s="402"/>
      <c r="AY454" s="402"/>
      <c r="AZ454" s="402"/>
      <c r="BA454" s="402"/>
      <c r="BB454" s="402"/>
      <c r="BC454" s="402"/>
      <c r="BD454" s="402"/>
      <c r="BE454" s="402"/>
      <c r="BF454" s="402"/>
      <c r="BG454" s="402"/>
      <c r="BH454" s="402"/>
      <c r="BI454" s="402"/>
      <c r="BJ454" s="402"/>
      <c r="BK454" s="402"/>
      <c r="BL454" s="402"/>
      <c r="BM454" s="402"/>
      <c r="BN454" s="402"/>
      <c r="BO454" s="402"/>
      <c r="BP454" s="402"/>
      <c r="BQ454" s="402"/>
      <c r="BR454" s="402"/>
      <c r="BS454" s="402"/>
      <c r="BT454" s="402"/>
      <c r="BU454" s="402"/>
      <c r="BV454" s="402"/>
      <c r="BW454" s="402"/>
      <c r="BX454" s="402"/>
      <c r="BY454" s="402"/>
      <c r="BZ454" s="402"/>
      <c r="CA454" s="402"/>
      <c r="CB454" s="402"/>
      <c r="CC454" s="402"/>
      <c r="CD454" s="402"/>
      <c r="CE454" s="402"/>
      <c r="CF454" s="402"/>
      <c r="CG454" s="402"/>
      <c r="CH454" s="402"/>
      <c r="CI454" s="402"/>
      <c r="CJ454" s="402"/>
      <c r="CK454" s="402"/>
      <c r="CL454" s="402"/>
      <c r="CM454" s="402"/>
      <c r="CN454" s="402"/>
      <c r="CO454" s="402"/>
      <c r="CP454" s="402"/>
      <c r="CQ454" s="402"/>
      <c r="CR454" s="402"/>
      <c r="CS454" s="402"/>
      <c r="CT454" s="402"/>
    </row>
    <row r="455" spans="1:98" ht="16.05" customHeight="1" x14ac:dyDescent="0.3">
      <c r="A455" s="402"/>
      <c r="B455" s="402"/>
      <c r="C455" s="402"/>
      <c r="D455" s="402"/>
      <c r="E455" s="402"/>
      <c r="F455" s="402"/>
      <c r="G455" s="402"/>
      <c r="H455" s="402"/>
      <c r="I455" s="402"/>
      <c r="J455" s="402"/>
      <c r="K455" s="402"/>
      <c r="L455" s="402"/>
      <c r="M455" s="402"/>
      <c r="N455" s="402"/>
      <c r="O455" s="402"/>
      <c r="P455" s="402"/>
      <c r="Q455" s="402"/>
      <c r="R455" s="402"/>
      <c r="S455" s="402"/>
      <c r="T455" s="402"/>
      <c r="U455" s="402"/>
      <c r="V455" s="402"/>
      <c r="W455" s="402"/>
      <c r="X455" s="402"/>
      <c r="Y455" s="402"/>
      <c r="Z455" s="402"/>
      <c r="AA455" s="402"/>
      <c r="AB455" s="402"/>
      <c r="AC455" s="402"/>
      <c r="AD455" s="402"/>
      <c r="AE455" s="402"/>
      <c r="AF455" s="402"/>
      <c r="AG455" s="402"/>
      <c r="AH455" s="402"/>
      <c r="AI455" s="402"/>
      <c r="AJ455" s="402"/>
      <c r="AK455" s="402"/>
      <c r="AL455" s="402"/>
      <c r="AM455" s="402"/>
      <c r="AN455" s="402"/>
      <c r="AO455" s="402"/>
      <c r="AP455" s="402"/>
      <c r="AQ455" s="402"/>
      <c r="AR455" s="402"/>
      <c r="AS455" s="402"/>
      <c r="AT455" s="402"/>
      <c r="AU455" s="402"/>
      <c r="AV455" s="402"/>
      <c r="AW455" s="402"/>
      <c r="AX455" s="402"/>
      <c r="AY455" s="402"/>
      <c r="AZ455" s="402"/>
      <c r="BA455" s="402"/>
      <c r="BB455" s="402"/>
      <c r="BC455" s="402"/>
      <c r="BD455" s="402"/>
      <c r="BE455" s="402"/>
      <c r="BF455" s="402"/>
      <c r="BG455" s="402"/>
      <c r="BH455" s="402"/>
      <c r="BI455" s="402"/>
      <c r="BJ455" s="402"/>
      <c r="BK455" s="402"/>
      <c r="BL455" s="402"/>
      <c r="BM455" s="402"/>
      <c r="BN455" s="402"/>
      <c r="BO455" s="402"/>
      <c r="BP455" s="402"/>
      <c r="BQ455" s="402"/>
      <c r="BR455" s="402"/>
      <c r="BS455" s="402"/>
      <c r="BT455" s="402"/>
      <c r="BU455" s="402"/>
      <c r="BV455" s="402"/>
      <c r="BW455" s="402"/>
      <c r="BX455" s="402"/>
      <c r="BY455" s="402"/>
      <c r="BZ455" s="402"/>
      <c r="CA455" s="402"/>
      <c r="CB455" s="402"/>
      <c r="CC455" s="402"/>
      <c r="CD455" s="402"/>
      <c r="CE455" s="402"/>
      <c r="CF455" s="402"/>
      <c r="CG455" s="402"/>
      <c r="CH455" s="402"/>
      <c r="CI455" s="402"/>
      <c r="CJ455" s="402"/>
      <c r="CK455" s="402"/>
      <c r="CL455" s="402"/>
      <c r="CM455" s="402"/>
      <c r="CN455" s="402"/>
      <c r="CO455" s="402"/>
      <c r="CP455" s="402"/>
      <c r="CQ455" s="402"/>
      <c r="CR455" s="402"/>
      <c r="CS455" s="402"/>
      <c r="CT455" s="402"/>
    </row>
    <row r="456" spans="1:98" ht="16.05" customHeight="1" x14ac:dyDescent="0.3">
      <c r="A456" s="402"/>
      <c r="B456" s="402"/>
      <c r="C456" s="402"/>
      <c r="D456" s="402"/>
      <c r="E456" s="402"/>
      <c r="F456" s="402"/>
      <c r="G456" s="402"/>
      <c r="H456" s="402"/>
      <c r="I456" s="402"/>
      <c r="J456" s="402"/>
      <c r="K456" s="402"/>
      <c r="L456" s="402"/>
      <c r="M456" s="402"/>
      <c r="N456" s="402"/>
      <c r="O456" s="402"/>
      <c r="P456" s="402"/>
      <c r="Q456" s="402"/>
      <c r="R456" s="402"/>
      <c r="S456" s="402"/>
      <c r="T456" s="402"/>
      <c r="U456" s="402"/>
      <c r="V456" s="402"/>
      <c r="W456" s="402"/>
      <c r="X456" s="402"/>
      <c r="Y456" s="402"/>
      <c r="Z456" s="402"/>
      <c r="AA456" s="402"/>
      <c r="AB456" s="402"/>
      <c r="AC456" s="402"/>
      <c r="AD456" s="402"/>
      <c r="AE456" s="402"/>
      <c r="AF456" s="402"/>
      <c r="AG456" s="402"/>
      <c r="AH456" s="402"/>
      <c r="AI456" s="402"/>
      <c r="AJ456" s="402"/>
      <c r="AK456" s="402"/>
      <c r="AL456" s="402"/>
      <c r="AM456" s="402"/>
      <c r="AN456" s="402"/>
      <c r="AO456" s="402"/>
      <c r="AP456" s="402"/>
      <c r="AQ456" s="402"/>
      <c r="AR456" s="402"/>
      <c r="AS456" s="402"/>
      <c r="AT456" s="402"/>
      <c r="AU456" s="402"/>
      <c r="AV456" s="402"/>
      <c r="AW456" s="402"/>
      <c r="AX456" s="402"/>
      <c r="AY456" s="402"/>
      <c r="AZ456" s="402"/>
      <c r="BA456" s="402"/>
      <c r="BB456" s="402"/>
      <c r="BC456" s="402"/>
      <c r="BD456" s="402"/>
      <c r="BE456" s="402"/>
      <c r="BF456" s="402"/>
      <c r="BG456" s="402"/>
      <c r="BH456" s="402"/>
      <c r="BI456" s="402"/>
      <c r="BJ456" s="402"/>
      <c r="BK456" s="402"/>
      <c r="BL456" s="402"/>
      <c r="BM456" s="402"/>
      <c r="BN456" s="402"/>
      <c r="BO456" s="402"/>
      <c r="BP456" s="402"/>
      <c r="BQ456" s="402"/>
      <c r="BR456" s="402"/>
      <c r="BS456" s="402"/>
      <c r="BT456" s="402"/>
      <c r="BU456" s="402"/>
      <c r="BV456" s="402"/>
      <c r="BW456" s="402"/>
      <c r="BX456" s="402"/>
      <c r="BY456" s="402"/>
      <c r="BZ456" s="402"/>
      <c r="CA456" s="402"/>
      <c r="CB456" s="402"/>
      <c r="CC456" s="402"/>
      <c r="CD456" s="402"/>
      <c r="CE456" s="402"/>
      <c r="CF456" s="402"/>
      <c r="CG456" s="402"/>
      <c r="CH456" s="402"/>
      <c r="CI456" s="402"/>
      <c r="CJ456" s="402"/>
      <c r="CK456" s="402"/>
      <c r="CL456" s="402"/>
      <c r="CM456" s="402"/>
      <c r="CN456" s="402"/>
      <c r="CO456" s="402"/>
      <c r="CP456" s="402"/>
      <c r="CQ456" s="402"/>
      <c r="CR456" s="402"/>
      <c r="CS456" s="402"/>
      <c r="CT456" s="402"/>
    </row>
    <row r="457" spans="1:98" ht="16.05" customHeight="1" x14ac:dyDescent="0.3">
      <c r="A457" s="402"/>
      <c r="B457" s="402"/>
      <c r="C457" s="402"/>
      <c r="D457" s="402"/>
      <c r="E457" s="402"/>
      <c r="F457" s="402"/>
      <c r="G457" s="402"/>
      <c r="H457" s="402"/>
      <c r="I457" s="402"/>
      <c r="J457" s="402"/>
      <c r="K457" s="402"/>
      <c r="L457" s="402"/>
      <c r="M457" s="402"/>
      <c r="N457" s="402"/>
      <c r="O457" s="402"/>
      <c r="P457" s="402"/>
      <c r="Q457" s="402"/>
      <c r="R457" s="402"/>
      <c r="S457" s="402"/>
      <c r="T457" s="402"/>
      <c r="U457" s="402"/>
      <c r="V457" s="402"/>
      <c r="W457" s="402"/>
      <c r="X457" s="402"/>
      <c r="Y457" s="402"/>
      <c r="Z457" s="402"/>
      <c r="AA457" s="402"/>
      <c r="AB457" s="402"/>
      <c r="AC457" s="402"/>
      <c r="AD457" s="402"/>
      <c r="AE457" s="402"/>
      <c r="AF457" s="402"/>
      <c r="AG457" s="402"/>
      <c r="AH457" s="402"/>
      <c r="AI457" s="402"/>
      <c r="AJ457" s="402"/>
      <c r="AK457" s="402"/>
      <c r="AL457" s="402"/>
      <c r="AM457" s="402"/>
      <c r="AN457" s="402"/>
      <c r="AO457" s="402"/>
      <c r="AP457" s="402"/>
      <c r="AQ457" s="402"/>
      <c r="AR457" s="402"/>
      <c r="AS457" s="402"/>
      <c r="AT457" s="402"/>
      <c r="AU457" s="402"/>
      <c r="AV457" s="402"/>
      <c r="AW457" s="402"/>
      <c r="AX457" s="402"/>
      <c r="AY457" s="402"/>
      <c r="AZ457" s="402"/>
      <c r="BA457" s="402"/>
      <c r="BB457" s="402"/>
      <c r="BC457" s="402"/>
      <c r="BD457" s="402"/>
      <c r="BE457" s="402"/>
      <c r="BF457" s="402"/>
      <c r="BG457" s="402"/>
      <c r="BH457" s="402"/>
      <c r="BI457" s="402"/>
      <c r="BJ457" s="402"/>
      <c r="BK457" s="402"/>
      <c r="BL457" s="402"/>
      <c r="BM457" s="402"/>
      <c r="BN457" s="402"/>
      <c r="BO457" s="402"/>
      <c r="BP457" s="402"/>
      <c r="BQ457" s="402"/>
      <c r="BR457" s="402"/>
      <c r="BS457" s="402"/>
      <c r="BT457" s="402"/>
      <c r="BU457" s="402"/>
      <c r="BV457" s="402"/>
      <c r="BW457" s="402"/>
      <c r="BX457" s="402"/>
      <c r="BY457" s="402"/>
      <c r="BZ457" s="402"/>
      <c r="CA457" s="402"/>
      <c r="CB457" s="402"/>
      <c r="CC457" s="402"/>
      <c r="CD457" s="402"/>
      <c r="CE457" s="402"/>
      <c r="CF457" s="402"/>
      <c r="CG457" s="402"/>
      <c r="CH457" s="402"/>
      <c r="CI457" s="402"/>
      <c r="CJ457" s="402"/>
      <c r="CK457" s="402"/>
      <c r="CL457" s="402"/>
      <c r="CM457" s="402"/>
      <c r="CN457" s="402"/>
      <c r="CO457" s="402"/>
      <c r="CP457" s="402"/>
      <c r="CQ457" s="402"/>
      <c r="CR457" s="402"/>
      <c r="CS457" s="402"/>
      <c r="CT457" s="402"/>
    </row>
    <row r="458" spans="1:98" ht="16.05" customHeight="1" x14ac:dyDescent="0.3">
      <c r="A458" s="402"/>
      <c r="B458" s="402"/>
      <c r="C458" s="402"/>
      <c r="D458" s="402"/>
      <c r="E458" s="402"/>
      <c r="F458" s="402"/>
      <c r="G458" s="402"/>
      <c r="H458" s="402"/>
      <c r="I458" s="402"/>
      <c r="J458" s="402"/>
      <c r="K458" s="402"/>
      <c r="L458" s="402"/>
      <c r="M458" s="402"/>
      <c r="N458" s="402"/>
      <c r="O458" s="402"/>
      <c r="P458" s="402"/>
      <c r="Q458" s="402"/>
      <c r="R458" s="402"/>
      <c r="S458" s="402"/>
      <c r="T458" s="402"/>
      <c r="U458" s="402"/>
      <c r="V458" s="402"/>
      <c r="W458" s="402"/>
      <c r="X458" s="402"/>
      <c r="Y458" s="402"/>
      <c r="Z458" s="402"/>
      <c r="AA458" s="402"/>
      <c r="AB458" s="402"/>
      <c r="AC458" s="402"/>
      <c r="AD458" s="402"/>
      <c r="AE458" s="402"/>
      <c r="AF458" s="402"/>
      <c r="AG458" s="402"/>
      <c r="AH458" s="402"/>
      <c r="AI458" s="402"/>
      <c r="AJ458" s="402"/>
      <c r="AK458" s="402"/>
      <c r="AL458" s="402"/>
      <c r="AM458" s="402"/>
      <c r="AN458" s="402"/>
      <c r="AO458" s="402"/>
      <c r="AP458" s="402"/>
      <c r="AQ458" s="402"/>
      <c r="AR458" s="402"/>
      <c r="AS458" s="402"/>
      <c r="AT458" s="402"/>
      <c r="AU458" s="402"/>
      <c r="AV458" s="402"/>
      <c r="AW458" s="402"/>
      <c r="AX458" s="402"/>
      <c r="AY458" s="402"/>
      <c r="AZ458" s="402"/>
      <c r="BA458" s="402"/>
      <c r="BB458" s="402"/>
      <c r="BC458" s="402"/>
      <c r="BD458" s="402"/>
      <c r="BE458" s="402"/>
      <c r="BF458" s="402"/>
      <c r="BG458" s="402"/>
      <c r="BH458" s="402"/>
      <c r="BI458" s="402"/>
      <c r="BJ458" s="402"/>
      <c r="BK458" s="402"/>
      <c r="BL458" s="402"/>
      <c r="BM458" s="402"/>
      <c r="BN458" s="402"/>
      <c r="BO458" s="402"/>
      <c r="BP458" s="402"/>
      <c r="BQ458" s="402"/>
      <c r="BR458" s="402"/>
      <c r="BS458" s="402"/>
      <c r="BT458" s="402"/>
      <c r="BU458" s="402"/>
      <c r="BV458" s="402"/>
      <c r="BW458" s="402"/>
      <c r="BX458" s="402"/>
      <c r="BY458" s="402"/>
      <c r="BZ458" s="402"/>
      <c r="CA458" s="402"/>
      <c r="CB458" s="402"/>
      <c r="CC458" s="402"/>
      <c r="CD458" s="402"/>
      <c r="CE458" s="402"/>
      <c r="CF458" s="402"/>
      <c r="CG458" s="402"/>
      <c r="CH458" s="402"/>
      <c r="CI458" s="402"/>
      <c r="CJ458" s="402"/>
      <c r="CK458" s="402"/>
      <c r="CL458" s="402"/>
      <c r="CM458" s="402"/>
      <c r="CN458" s="402"/>
      <c r="CO458" s="402"/>
      <c r="CP458" s="402"/>
      <c r="CQ458" s="402"/>
      <c r="CR458" s="402"/>
      <c r="CS458" s="402"/>
      <c r="CT458" s="402"/>
    </row>
    <row r="459" spans="1:98" ht="16.05" customHeight="1" x14ac:dyDescent="0.3">
      <c r="A459" s="402"/>
      <c r="B459" s="402"/>
      <c r="C459" s="402"/>
      <c r="D459" s="402"/>
      <c r="E459" s="402"/>
      <c r="F459" s="402"/>
      <c r="G459" s="402"/>
      <c r="H459" s="402"/>
      <c r="I459" s="402"/>
      <c r="J459" s="402"/>
      <c r="K459" s="402"/>
      <c r="L459" s="402"/>
      <c r="M459" s="402"/>
      <c r="N459" s="402"/>
      <c r="O459" s="402"/>
      <c r="P459" s="402"/>
      <c r="Q459" s="402"/>
      <c r="R459" s="402"/>
      <c r="S459" s="402"/>
      <c r="T459" s="402"/>
      <c r="U459" s="402"/>
      <c r="V459" s="402"/>
      <c r="W459" s="402"/>
      <c r="X459" s="402"/>
      <c r="Y459" s="402"/>
      <c r="Z459" s="402"/>
      <c r="AA459" s="402"/>
      <c r="AB459" s="402"/>
      <c r="AC459" s="402"/>
      <c r="AD459" s="402"/>
      <c r="AE459" s="402"/>
      <c r="AF459" s="402"/>
      <c r="AG459" s="402"/>
      <c r="AH459" s="402"/>
      <c r="AI459" s="402"/>
      <c r="AJ459" s="402"/>
      <c r="AK459" s="402"/>
      <c r="AL459" s="402"/>
      <c r="AM459" s="402"/>
      <c r="AN459" s="402"/>
      <c r="AO459" s="402"/>
      <c r="AP459" s="402"/>
      <c r="AQ459" s="402"/>
      <c r="AR459" s="402"/>
      <c r="AS459" s="402"/>
      <c r="AT459" s="402"/>
      <c r="AU459" s="402"/>
      <c r="AV459" s="402"/>
      <c r="AW459" s="402"/>
      <c r="AX459" s="402"/>
      <c r="AY459" s="402"/>
      <c r="AZ459" s="402"/>
      <c r="BA459" s="402"/>
      <c r="BB459" s="402"/>
      <c r="BC459" s="402"/>
      <c r="BD459" s="402"/>
      <c r="BE459" s="402"/>
      <c r="BF459" s="402"/>
      <c r="BG459" s="402"/>
      <c r="BH459" s="402"/>
      <c r="BI459" s="402"/>
      <c r="BJ459" s="402"/>
      <c r="BK459" s="402"/>
      <c r="BL459" s="402"/>
      <c r="BM459" s="402"/>
      <c r="BN459" s="402"/>
      <c r="BO459" s="402"/>
      <c r="BP459" s="402"/>
      <c r="BQ459" s="402"/>
      <c r="BR459" s="402"/>
      <c r="BS459" s="402"/>
      <c r="BT459" s="402"/>
      <c r="BU459" s="402"/>
      <c r="BV459" s="402"/>
      <c r="BW459" s="402"/>
      <c r="BX459" s="402"/>
      <c r="BY459" s="402"/>
      <c r="BZ459" s="402"/>
      <c r="CA459" s="402"/>
      <c r="CB459" s="402"/>
      <c r="CC459" s="402"/>
      <c r="CD459" s="402"/>
      <c r="CE459" s="402"/>
      <c r="CF459" s="402"/>
      <c r="CG459" s="402"/>
      <c r="CH459" s="402"/>
      <c r="CI459" s="402"/>
      <c r="CJ459" s="402"/>
      <c r="CK459" s="402"/>
      <c r="CL459" s="402"/>
      <c r="CM459" s="402"/>
      <c r="CN459" s="402"/>
      <c r="CO459" s="402"/>
      <c r="CP459" s="402"/>
      <c r="CQ459" s="402"/>
      <c r="CR459" s="402"/>
      <c r="CS459" s="402"/>
      <c r="CT459" s="402"/>
    </row>
    <row r="460" spans="1:98" ht="16.05" customHeight="1" x14ac:dyDescent="0.3">
      <c r="A460" s="402"/>
      <c r="B460" s="402"/>
      <c r="C460" s="402"/>
      <c r="D460" s="402"/>
      <c r="E460" s="402"/>
      <c r="F460" s="402"/>
      <c r="G460" s="402"/>
      <c r="H460" s="402"/>
      <c r="I460" s="402"/>
      <c r="J460" s="402"/>
      <c r="K460" s="402"/>
      <c r="L460" s="402"/>
      <c r="M460" s="402"/>
      <c r="N460" s="402"/>
      <c r="O460" s="402"/>
      <c r="P460" s="402"/>
      <c r="Q460" s="402"/>
      <c r="R460" s="402"/>
      <c r="S460" s="402"/>
      <c r="T460" s="402"/>
      <c r="U460" s="402"/>
      <c r="V460" s="402"/>
      <c r="W460" s="402"/>
      <c r="X460" s="402"/>
      <c r="Y460" s="402"/>
      <c r="Z460" s="402"/>
      <c r="AA460" s="402"/>
      <c r="AB460" s="402"/>
      <c r="AC460" s="402"/>
      <c r="AD460" s="402"/>
      <c r="AE460" s="402"/>
      <c r="AF460" s="402"/>
      <c r="AG460" s="402"/>
      <c r="AH460" s="402"/>
      <c r="AI460" s="402"/>
      <c r="AJ460" s="402"/>
      <c r="AK460" s="402"/>
      <c r="AL460" s="402"/>
      <c r="AM460" s="402"/>
      <c r="AN460" s="402"/>
      <c r="AO460" s="402"/>
      <c r="AP460" s="402"/>
      <c r="AQ460" s="402"/>
      <c r="AR460" s="402"/>
      <c r="AS460" s="402"/>
      <c r="AT460" s="402"/>
      <c r="AU460" s="402"/>
      <c r="AV460" s="402"/>
      <c r="AW460" s="402"/>
      <c r="AX460" s="402"/>
      <c r="AY460" s="402"/>
      <c r="AZ460" s="402"/>
      <c r="BA460" s="402"/>
      <c r="BB460" s="402"/>
      <c r="BC460" s="402"/>
      <c r="BD460" s="402"/>
      <c r="BE460" s="402"/>
      <c r="BF460" s="402"/>
      <c r="BG460" s="402"/>
      <c r="BH460" s="402"/>
      <c r="BI460" s="402"/>
      <c r="BJ460" s="402"/>
      <c r="BK460" s="402"/>
      <c r="BL460" s="402"/>
      <c r="BM460" s="402"/>
      <c r="BN460" s="402"/>
      <c r="BO460" s="402"/>
      <c r="BP460" s="402"/>
      <c r="BQ460" s="402"/>
      <c r="BR460" s="402"/>
      <c r="BS460" s="402"/>
      <c r="BT460" s="402"/>
      <c r="BU460" s="402"/>
      <c r="BV460" s="402"/>
      <c r="BW460" s="402"/>
      <c r="BX460" s="402"/>
      <c r="BY460" s="402"/>
      <c r="BZ460" s="402"/>
      <c r="CA460" s="402"/>
      <c r="CB460" s="402"/>
      <c r="CC460" s="402"/>
      <c r="CD460" s="402"/>
      <c r="CE460" s="402"/>
      <c r="CF460" s="402"/>
      <c r="CG460" s="402"/>
      <c r="CH460" s="402"/>
      <c r="CI460" s="402"/>
      <c r="CJ460" s="402"/>
      <c r="CK460" s="402"/>
      <c r="CL460" s="402"/>
      <c r="CM460" s="402"/>
      <c r="CN460" s="402"/>
      <c r="CO460" s="402"/>
      <c r="CP460" s="402"/>
      <c r="CQ460" s="402"/>
      <c r="CR460" s="402"/>
      <c r="CS460" s="402"/>
      <c r="CT460" s="402"/>
    </row>
    <row r="461" spans="1:98" ht="16.05" customHeight="1" x14ac:dyDescent="0.3">
      <c r="A461" s="402"/>
      <c r="B461" s="402"/>
      <c r="C461" s="402"/>
      <c r="D461" s="402"/>
      <c r="E461" s="402"/>
      <c r="F461" s="402"/>
      <c r="G461" s="402"/>
      <c r="H461" s="402"/>
      <c r="I461" s="402"/>
      <c r="J461" s="402"/>
      <c r="K461" s="402"/>
      <c r="L461" s="402"/>
      <c r="M461" s="402"/>
      <c r="N461" s="402"/>
      <c r="O461" s="402"/>
      <c r="P461" s="402"/>
      <c r="Q461" s="402"/>
      <c r="R461" s="402"/>
      <c r="S461" s="402"/>
      <c r="T461" s="402"/>
      <c r="U461" s="402"/>
      <c r="V461" s="402"/>
      <c r="W461" s="402"/>
      <c r="X461" s="402"/>
      <c r="Y461" s="402"/>
      <c r="Z461" s="402"/>
      <c r="AA461" s="402"/>
      <c r="AB461" s="402"/>
      <c r="AC461" s="402"/>
      <c r="AD461" s="402"/>
      <c r="AE461" s="402"/>
      <c r="AF461" s="402"/>
      <c r="AG461" s="402"/>
      <c r="AH461" s="402"/>
      <c r="AI461" s="402"/>
      <c r="AJ461" s="402"/>
      <c r="AK461" s="402"/>
      <c r="AL461" s="402"/>
      <c r="AM461" s="402"/>
      <c r="AN461" s="402"/>
      <c r="AO461" s="402"/>
      <c r="AP461" s="402"/>
      <c r="AQ461" s="402"/>
      <c r="AR461" s="402"/>
      <c r="AS461" s="402"/>
      <c r="AT461" s="402"/>
      <c r="AU461" s="402"/>
      <c r="AV461" s="402"/>
      <c r="AW461" s="402"/>
      <c r="AX461" s="402"/>
      <c r="AY461" s="402"/>
      <c r="AZ461" s="402"/>
      <c r="BA461" s="402"/>
      <c r="BB461" s="402"/>
      <c r="BC461" s="402"/>
      <c r="BD461" s="402"/>
      <c r="BE461" s="402"/>
      <c r="BF461" s="402"/>
      <c r="BG461" s="402"/>
      <c r="BH461" s="402"/>
      <c r="BI461" s="402"/>
      <c r="BJ461" s="402"/>
      <c r="BK461" s="402"/>
      <c r="BL461" s="402"/>
      <c r="BM461" s="402"/>
      <c r="BN461" s="402"/>
      <c r="BO461" s="402"/>
      <c r="BP461" s="402"/>
      <c r="BQ461" s="402"/>
      <c r="BR461" s="402"/>
      <c r="BS461" s="402"/>
      <c r="BT461" s="402"/>
      <c r="BU461" s="402"/>
      <c r="BV461" s="402"/>
      <c r="BW461" s="402"/>
      <c r="BX461" s="402"/>
      <c r="BY461" s="402"/>
      <c r="BZ461" s="402"/>
      <c r="CA461" s="402"/>
      <c r="CB461" s="402"/>
      <c r="CC461" s="402"/>
      <c r="CD461" s="402"/>
      <c r="CE461" s="402"/>
      <c r="CF461" s="402"/>
      <c r="CG461" s="402"/>
      <c r="CH461" s="402"/>
      <c r="CI461" s="402"/>
      <c r="CJ461" s="402"/>
      <c r="CK461" s="402"/>
      <c r="CL461" s="402"/>
      <c r="CM461" s="402"/>
      <c r="CN461" s="402"/>
      <c r="CO461" s="402"/>
      <c r="CP461" s="402"/>
      <c r="CQ461" s="402"/>
      <c r="CR461" s="402"/>
      <c r="CS461" s="402"/>
      <c r="CT461" s="402"/>
    </row>
    <row r="462" spans="1:98" ht="16.05" customHeight="1" x14ac:dyDescent="0.3">
      <c r="A462" s="402"/>
      <c r="B462" s="402"/>
      <c r="C462" s="402"/>
      <c r="D462" s="402"/>
      <c r="E462" s="402"/>
      <c r="F462" s="402"/>
      <c r="G462" s="402"/>
      <c r="H462" s="402"/>
      <c r="I462" s="402"/>
      <c r="J462" s="402"/>
      <c r="K462" s="402"/>
      <c r="L462" s="402"/>
      <c r="M462" s="402"/>
      <c r="N462" s="402"/>
      <c r="O462" s="402"/>
      <c r="P462" s="402"/>
      <c r="Q462" s="402"/>
      <c r="R462" s="402"/>
      <c r="S462" s="402"/>
      <c r="T462" s="402"/>
      <c r="U462" s="402"/>
      <c r="V462" s="402"/>
      <c r="W462" s="402"/>
      <c r="X462" s="402"/>
      <c r="Y462" s="402"/>
      <c r="Z462" s="402"/>
      <c r="AA462" s="402"/>
      <c r="AB462" s="402"/>
      <c r="AC462" s="402"/>
      <c r="AD462" s="402"/>
      <c r="AE462" s="402"/>
      <c r="AF462" s="402"/>
      <c r="AG462" s="402"/>
      <c r="AH462" s="402"/>
      <c r="AI462" s="402"/>
      <c r="AJ462" s="402"/>
      <c r="AK462" s="402"/>
      <c r="AL462" s="402"/>
      <c r="AM462" s="402"/>
      <c r="AN462" s="402"/>
      <c r="AO462" s="402"/>
      <c r="AP462" s="402"/>
      <c r="AQ462" s="402"/>
      <c r="AR462" s="402"/>
      <c r="AS462" s="402"/>
      <c r="AT462" s="402"/>
      <c r="AU462" s="402"/>
      <c r="AV462" s="402"/>
      <c r="AW462" s="402"/>
      <c r="AX462" s="402"/>
      <c r="AY462" s="402"/>
      <c r="AZ462" s="402"/>
      <c r="BA462" s="402"/>
      <c r="BB462" s="402"/>
      <c r="BC462" s="402"/>
      <c r="BD462" s="402"/>
      <c r="BE462" s="402"/>
      <c r="BF462" s="402"/>
      <c r="BG462" s="402"/>
      <c r="BH462" s="402"/>
      <c r="BI462" s="402"/>
      <c r="BJ462" s="402"/>
      <c r="BK462" s="402"/>
      <c r="BL462" s="402"/>
      <c r="BM462" s="402"/>
      <c r="BN462" s="402"/>
      <c r="BO462" s="402"/>
      <c r="BP462" s="402"/>
      <c r="BQ462" s="402"/>
      <c r="BR462" s="402"/>
      <c r="BS462" s="402"/>
      <c r="BT462" s="402"/>
      <c r="BU462" s="402"/>
      <c r="BV462" s="402"/>
      <c r="BW462" s="402"/>
      <c r="BX462" s="402"/>
      <c r="BY462" s="402"/>
      <c r="BZ462" s="402"/>
      <c r="CA462" s="402"/>
      <c r="CB462" s="402"/>
      <c r="CC462" s="402"/>
      <c r="CD462" s="402"/>
      <c r="CE462" s="402"/>
      <c r="CF462" s="402"/>
      <c r="CG462" s="402"/>
      <c r="CH462" s="402"/>
      <c r="CI462" s="402"/>
      <c r="CJ462" s="402"/>
      <c r="CK462" s="402"/>
      <c r="CL462" s="402"/>
      <c r="CM462" s="402"/>
      <c r="CN462" s="402"/>
      <c r="CO462" s="402"/>
      <c r="CP462" s="402"/>
      <c r="CQ462" s="402"/>
      <c r="CR462" s="402"/>
      <c r="CS462" s="402"/>
      <c r="CT462" s="402"/>
    </row>
    <row r="463" spans="1:98" ht="16.05" customHeight="1" x14ac:dyDescent="0.3">
      <c r="A463" s="402"/>
      <c r="B463" s="402"/>
      <c r="C463" s="402"/>
      <c r="D463" s="402"/>
      <c r="E463" s="402"/>
      <c r="F463" s="402"/>
      <c r="G463" s="402"/>
      <c r="H463" s="402"/>
      <c r="I463" s="402"/>
      <c r="J463" s="402"/>
      <c r="K463" s="402"/>
      <c r="L463" s="402"/>
      <c r="M463" s="402"/>
      <c r="N463" s="402"/>
      <c r="O463" s="402"/>
      <c r="P463" s="402"/>
      <c r="Q463" s="402"/>
      <c r="R463" s="402"/>
      <c r="S463" s="402"/>
      <c r="T463" s="402"/>
      <c r="U463" s="402"/>
      <c r="V463" s="402"/>
      <c r="W463" s="402"/>
      <c r="X463" s="402"/>
      <c r="Y463" s="402"/>
      <c r="Z463" s="402"/>
      <c r="AA463" s="402"/>
      <c r="AB463" s="402"/>
      <c r="AC463" s="402"/>
      <c r="AD463" s="402"/>
      <c r="AE463" s="402"/>
      <c r="AF463" s="402"/>
      <c r="AG463" s="402"/>
      <c r="AH463" s="402"/>
      <c r="AI463" s="402"/>
      <c r="AJ463" s="402"/>
      <c r="AK463" s="402"/>
      <c r="AL463" s="402"/>
      <c r="AM463" s="402"/>
      <c r="AN463" s="402"/>
      <c r="AO463" s="402"/>
      <c r="AP463" s="402"/>
      <c r="AQ463" s="402"/>
      <c r="AR463" s="402"/>
      <c r="AS463" s="402"/>
      <c r="AT463" s="402"/>
      <c r="AU463" s="402"/>
      <c r="AV463" s="402"/>
      <c r="AW463" s="402"/>
      <c r="AX463" s="402"/>
      <c r="AY463" s="402"/>
      <c r="AZ463" s="402"/>
      <c r="BA463" s="402"/>
      <c r="BB463" s="402"/>
      <c r="BC463" s="402"/>
      <c r="BD463" s="402"/>
      <c r="BE463" s="402"/>
      <c r="BF463" s="402"/>
      <c r="BG463" s="402"/>
      <c r="BH463" s="402"/>
      <c r="BI463" s="402"/>
      <c r="BJ463" s="402"/>
      <c r="BK463" s="402"/>
      <c r="BL463" s="402"/>
      <c r="BM463" s="402"/>
      <c r="BN463" s="402"/>
      <c r="BO463" s="402"/>
      <c r="BP463" s="402"/>
      <c r="BQ463" s="402"/>
      <c r="BR463" s="402"/>
      <c r="BS463" s="402"/>
      <c r="BT463" s="402"/>
      <c r="BU463" s="402"/>
      <c r="BV463" s="402"/>
      <c r="BW463" s="402"/>
      <c r="BX463" s="402"/>
      <c r="BY463" s="402"/>
      <c r="BZ463" s="402"/>
      <c r="CA463" s="402"/>
      <c r="CB463" s="402"/>
      <c r="CC463" s="402"/>
      <c r="CD463" s="402"/>
      <c r="CE463" s="402"/>
      <c r="CF463" s="402"/>
      <c r="CG463" s="402"/>
      <c r="CH463" s="402"/>
      <c r="CI463" s="402"/>
      <c r="CJ463" s="402"/>
      <c r="CK463" s="402"/>
      <c r="CL463" s="402"/>
      <c r="CM463" s="402"/>
      <c r="CN463" s="402"/>
      <c r="CO463" s="402"/>
      <c r="CP463" s="402"/>
      <c r="CQ463" s="402"/>
      <c r="CR463" s="402"/>
      <c r="CS463" s="402"/>
      <c r="CT463" s="402"/>
    </row>
    <row r="464" spans="1:98" ht="16.05" customHeight="1" x14ac:dyDescent="0.3">
      <c r="A464" s="402"/>
      <c r="B464" s="402"/>
      <c r="C464" s="402"/>
      <c r="D464" s="402"/>
      <c r="E464" s="402"/>
      <c r="F464" s="402"/>
      <c r="G464" s="402"/>
      <c r="H464" s="402"/>
      <c r="I464" s="402"/>
      <c r="J464" s="402"/>
      <c r="K464" s="402"/>
      <c r="L464" s="402"/>
      <c r="M464" s="402"/>
      <c r="N464" s="402"/>
      <c r="O464" s="402"/>
      <c r="P464" s="402"/>
      <c r="Q464" s="402"/>
      <c r="R464" s="402"/>
      <c r="S464" s="402"/>
      <c r="T464" s="402"/>
      <c r="U464" s="402"/>
      <c r="V464" s="402"/>
      <c r="W464" s="402"/>
      <c r="X464" s="402"/>
      <c r="Y464" s="402"/>
      <c r="Z464" s="402"/>
      <c r="AA464" s="402"/>
      <c r="AB464" s="402"/>
      <c r="AC464" s="402"/>
      <c r="AD464" s="402"/>
      <c r="AE464" s="402"/>
      <c r="AF464" s="402"/>
      <c r="AG464" s="402"/>
      <c r="AH464" s="402"/>
      <c r="AI464" s="402"/>
      <c r="AJ464" s="402"/>
      <c r="AK464" s="402"/>
      <c r="AL464" s="402"/>
      <c r="AM464" s="402"/>
      <c r="AN464" s="402"/>
      <c r="AO464" s="402"/>
      <c r="AP464" s="402"/>
      <c r="AQ464" s="402"/>
      <c r="AR464" s="402"/>
      <c r="AS464" s="402"/>
      <c r="AT464" s="402"/>
      <c r="AU464" s="402"/>
      <c r="AV464" s="402"/>
      <c r="AW464" s="402"/>
      <c r="AX464" s="402"/>
      <c r="AY464" s="402"/>
      <c r="AZ464" s="402"/>
      <c r="BA464" s="402"/>
      <c r="BB464" s="402"/>
      <c r="BC464" s="402"/>
      <c r="BD464" s="402"/>
      <c r="BE464" s="402"/>
      <c r="BF464" s="402"/>
      <c r="BG464" s="402"/>
      <c r="BH464" s="402"/>
      <c r="BI464" s="402"/>
      <c r="BJ464" s="402"/>
      <c r="BK464" s="402"/>
      <c r="BL464" s="402"/>
      <c r="BM464" s="402"/>
      <c r="BN464" s="402"/>
      <c r="BO464" s="402"/>
      <c r="BP464" s="402"/>
      <c r="BQ464" s="402"/>
      <c r="BR464" s="402"/>
      <c r="BS464" s="402"/>
      <c r="BT464" s="402"/>
      <c r="BU464" s="402"/>
      <c r="BV464" s="402"/>
      <c r="BW464" s="402"/>
      <c r="BX464" s="402"/>
      <c r="BY464" s="402"/>
      <c r="BZ464" s="402"/>
      <c r="CA464" s="402"/>
      <c r="CB464" s="402"/>
      <c r="CC464" s="402"/>
      <c r="CD464" s="402"/>
      <c r="CE464" s="402"/>
      <c r="CF464" s="402"/>
      <c r="CG464" s="402"/>
      <c r="CH464" s="402"/>
      <c r="CI464" s="402"/>
      <c r="CJ464" s="402"/>
      <c r="CK464" s="402"/>
      <c r="CL464" s="402"/>
      <c r="CM464" s="402"/>
      <c r="CN464" s="402"/>
      <c r="CO464" s="402"/>
      <c r="CP464" s="402"/>
      <c r="CQ464" s="402"/>
      <c r="CR464" s="402"/>
      <c r="CS464" s="402"/>
      <c r="CT464" s="402"/>
    </row>
    <row r="465" spans="1:98" ht="16.05" customHeight="1" x14ac:dyDescent="0.3">
      <c r="A465" s="402"/>
      <c r="B465" s="402"/>
      <c r="C465" s="402"/>
      <c r="D465" s="402"/>
      <c r="E465" s="402"/>
      <c r="F465" s="402"/>
      <c r="G465" s="402"/>
      <c r="H465" s="402"/>
      <c r="I465" s="402"/>
      <c r="J465" s="402"/>
      <c r="K465" s="402"/>
      <c r="L465" s="402"/>
      <c r="M465" s="402"/>
      <c r="N465" s="402"/>
      <c r="O465" s="402"/>
      <c r="P465" s="402"/>
      <c r="Q465" s="402"/>
      <c r="R465" s="402"/>
      <c r="S465" s="402"/>
      <c r="T465" s="402"/>
      <c r="U465" s="402"/>
      <c r="V465" s="402"/>
      <c r="W465" s="402"/>
      <c r="X465" s="402"/>
      <c r="Y465" s="402"/>
      <c r="Z465" s="402"/>
      <c r="AA465" s="402"/>
      <c r="AB465" s="402"/>
      <c r="AC465" s="402"/>
      <c r="AD465" s="402"/>
      <c r="AE465" s="402"/>
      <c r="AF465" s="402"/>
      <c r="AG465" s="402"/>
      <c r="AH465" s="402"/>
      <c r="AI465" s="402"/>
      <c r="AJ465" s="402"/>
      <c r="AK465" s="402"/>
      <c r="AL465" s="402"/>
      <c r="AM465" s="402"/>
      <c r="AN465" s="402"/>
      <c r="AO465" s="402"/>
      <c r="AP465" s="402"/>
      <c r="AQ465" s="402"/>
      <c r="AR465" s="402"/>
      <c r="AS465" s="402"/>
      <c r="AT465" s="402"/>
      <c r="AU465" s="402"/>
      <c r="AV465" s="402"/>
      <c r="AW465" s="402"/>
      <c r="AX465" s="402"/>
      <c r="AY465" s="402"/>
      <c r="AZ465" s="402"/>
      <c r="BA465" s="402"/>
      <c r="BB465" s="402"/>
      <c r="BC465" s="402"/>
      <c r="BD465" s="402"/>
      <c r="BE465" s="402"/>
      <c r="BF465" s="402"/>
      <c r="BG465" s="402"/>
      <c r="BH465" s="402"/>
      <c r="BI465" s="402"/>
      <c r="BJ465" s="402"/>
      <c r="BK465" s="402"/>
      <c r="BL465" s="402"/>
      <c r="BM465" s="402"/>
      <c r="BN465" s="402"/>
      <c r="BO465" s="402"/>
      <c r="BP465" s="402"/>
      <c r="BQ465" s="402"/>
      <c r="BR465" s="402"/>
      <c r="BS465" s="402"/>
      <c r="BT465" s="402"/>
      <c r="BU465" s="402"/>
      <c r="BV465" s="402"/>
      <c r="BW465" s="402"/>
      <c r="BX465" s="402"/>
      <c r="BY465" s="402"/>
      <c r="BZ465" s="402"/>
      <c r="CA465" s="402"/>
      <c r="CB465" s="402"/>
      <c r="CC465" s="402"/>
      <c r="CD465" s="402"/>
      <c r="CE465" s="402"/>
      <c r="CF465" s="402"/>
      <c r="CG465" s="402"/>
      <c r="CH465" s="402"/>
      <c r="CI465" s="402"/>
      <c r="CJ465" s="402"/>
      <c r="CK465" s="402"/>
      <c r="CL465" s="402"/>
      <c r="CM465" s="402"/>
      <c r="CN465" s="402"/>
      <c r="CO465" s="402"/>
      <c r="CP465" s="402"/>
      <c r="CQ465" s="402"/>
      <c r="CR465" s="402"/>
      <c r="CS465" s="402"/>
      <c r="CT465" s="402"/>
    </row>
    <row r="466" spans="1:98" ht="16.05" customHeight="1" x14ac:dyDescent="0.3">
      <c r="A466" s="402"/>
      <c r="B466" s="402"/>
      <c r="C466" s="402"/>
      <c r="D466" s="402"/>
      <c r="E466" s="402"/>
      <c r="F466" s="402"/>
      <c r="G466" s="402"/>
      <c r="H466" s="402"/>
      <c r="I466" s="402"/>
      <c r="J466" s="402"/>
      <c r="K466" s="402"/>
      <c r="L466" s="402"/>
      <c r="M466" s="402"/>
      <c r="N466" s="402"/>
      <c r="O466" s="402"/>
      <c r="P466" s="402"/>
      <c r="Q466" s="402"/>
      <c r="R466" s="402"/>
      <c r="S466" s="402"/>
      <c r="T466" s="402"/>
      <c r="U466" s="402"/>
      <c r="V466" s="402"/>
      <c r="W466" s="402"/>
      <c r="X466" s="402"/>
      <c r="Y466" s="402"/>
      <c r="Z466" s="402"/>
      <c r="AA466" s="402"/>
      <c r="AB466" s="402"/>
      <c r="AC466" s="402"/>
      <c r="AD466" s="402"/>
      <c r="AE466" s="402"/>
      <c r="AF466" s="402"/>
      <c r="AG466" s="402"/>
      <c r="AH466" s="402"/>
      <c r="AI466" s="402"/>
      <c r="AJ466" s="402"/>
      <c r="AK466" s="402"/>
      <c r="AL466" s="402"/>
      <c r="AM466" s="402"/>
      <c r="AN466" s="402"/>
      <c r="AO466" s="402"/>
      <c r="AP466" s="402"/>
      <c r="AQ466" s="402"/>
      <c r="AR466" s="402"/>
      <c r="AS466" s="402"/>
      <c r="AT466" s="402"/>
      <c r="AU466" s="402"/>
      <c r="AV466" s="402"/>
      <c r="AW466" s="402"/>
      <c r="AX466" s="402"/>
      <c r="AY466" s="402"/>
      <c r="AZ466" s="402"/>
      <c r="BA466" s="402"/>
      <c r="BB466" s="402"/>
      <c r="BC466" s="402"/>
      <c r="BD466" s="402"/>
      <c r="BE466" s="402"/>
      <c r="BF466" s="402"/>
      <c r="BG466" s="402"/>
      <c r="BH466" s="402"/>
      <c r="BI466" s="402"/>
      <c r="BJ466" s="402"/>
      <c r="BK466" s="402"/>
      <c r="BL466" s="402"/>
      <c r="BM466" s="402"/>
      <c r="BN466" s="402"/>
      <c r="BO466" s="402"/>
      <c r="BP466" s="402"/>
      <c r="BQ466" s="402"/>
      <c r="BR466" s="402"/>
      <c r="BS466" s="402"/>
      <c r="BT466" s="402"/>
      <c r="BU466" s="402"/>
      <c r="BV466" s="402"/>
      <c r="BW466" s="402"/>
      <c r="BX466" s="402"/>
      <c r="BY466" s="402"/>
      <c r="BZ466" s="402"/>
      <c r="CA466" s="402"/>
      <c r="CB466" s="402"/>
      <c r="CC466" s="402"/>
      <c r="CD466" s="402"/>
      <c r="CE466" s="402"/>
      <c r="CF466" s="402"/>
      <c r="CG466" s="402"/>
      <c r="CH466" s="402"/>
      <c r="CI466" s="402"/>
      <c r="CJ466" s="402"/>
      <c r="CK466" s="402"/>
      <c r="CL466" s="402"/>
      <c r="CM466" s="402"/>
      <c r="CN466" s="402"/>
      <c r="CO466" s="402"/>
      <c r="CP466" s="402"/>
      <c r="CQ466" s="402"/>
      <c r="CR466" s="402"/>
      <c r="CS466" s="402"/>
      <c r="CT466" s="402"/>
    </row>
    <row r="467" spans="1:98" ht="16.05" customHeight="1" x14ac:dyDescent="0.3">
      <c r="A467" s="402"/>
      <c r="B467" s="402"/>
      <c r="C467" s="402"/>
      <c r="D467" s="402"/>
      <c r="E467" s="402"/>
      <c r="F467" s="402"/>
      <c r="G467" s="402"/>
      <c r="H467" s="402"/>
      <c r="I467" s="402"/>
      <c r="J467" s="402"/>
      <c r="K467" s="402"/>
      <c r="L467" s="402"/>
      <c r="M467" s="402"/>
      <c r="N467" s="402"/>
      <c r="O467" s="402"/>
      <c r="P467" s="402"/>
      <c r="Q467" s="402"/>
      <c r="R467" s="402"/>
      <c r="S467" s="402"/>
      <c r="T467" s="402"/>
      <c r="U467" s="402"/>
      <c r="V467" s="402"/>
      <c r="W467" s="402"/>
      <c r="X467" s="402"/>
      <c r="Y467" s="402"/>
      <c r="Z467" s="402"/>
      <c r="AA467" s="402"/>
      <c r="AB467" s="402"/>
      <c r="AC467" s="402"/>
      <c r="AD467" s="402"/>
      <c r="AE467" s="402"/>
      <c r="AF467" s="402"/>
      <c r="AG467" s="402"/>
      <c r="AH467" s="402"/>
      <c r="AI467" s="402"/>
      <c r="AJ467" s="402"/>
      <c r="AK467" s="402"/>
      <c r="AL467" s="402"/>
      <c r="AM467" s="402"/>
      <c r="AN467" s="402"/>
      <c r="AO467" s="402"/>
      <c r="AP467" s="402"/>
      <c r="AQ467" s="402"/>
      <c r="AR467" s="402"/>
      <c r="AS467" s="402"/>
      <c r="AT467" s="402"/>
      <c r="AU467" s="402"/>
      <c r="AV467" s="402"/>
      <c r="AW467" s="402"/>
      <c r="AX467" s="402"/>
      <c r="AY467" s="402"/>
      <c r="AZ467" s="402"/>
      <c r="BA467" s="402"/>
      <c r="BB467" s="402"/>
      <c r="BC467" s="402"/>
      <c r="BD467" s="402"/>
      <c r="BE467" s="402"/>
      <c r="BF467" s="402"/>
      <c r="BG467" s="402"/>
      <c r="BH467" s="402"/>
      <c r="BI467" s="402"/>
      <c r="BJ467" s="402"/>
      <c r="BK467" s="402"/>
      <c r="BL467" s="402"/>
      <c r="BM467" s="402"/>
      <c r="BN467" s="402"/>
      <c r="BO467" s="402"/>
      <c r="BP467" s="402"/>
      <c r="BQ467" s="402"/>
      <c r="BR467" s="402"/>
      <c r="BS467" s="402"/>
      <c r="BT467" s="402"/>
      <c r="BU467" s="402"/>
      <c r="BV467" s="402"/>
      <c r="BW467" s="402"/>
      <c r="BX467" s="402"/>
      <c r="BY467" s="402"/>
      <c r="BZ467" s="402"/>
      <c r="CA467" s="402"/>
      <c r="CB467" s="402"/>
      <c r="CC467" s="402"/>
      <c r="CD467" s="402"/>
      <c r="CE467" s="402"/>
      <c r="CF467" s="402"/>
      <c r="CG467" s="402"/>
      <c r="CH467" s="402"/>
      <c r="CI467" s="402"/>
      <c r="CJ467" s="402"/>
      <c r="CK467" s="402"/>
      <c r="CL467" s="402"/>
      <c r="CM467" s="402"/>
      <c r="CN467" s="402"/>
      <c r="CO467" s="402"/>
      <c r="CP467" s="402"/>
      <c r="CQ467" s="402"/>
      <c r="CR467" s="402"/>
      <c r="CS467" s="402"/>
      <c r="CT467" s="402"/>
    </row>
    <row r="468" spans="1:98" ht="16.05" customHeight="1" x14ac:dyDescent="0.3">
      <c r="A468" s="402"/>
      <c r="B468" s="402"/>
      <c r="C468" s="402"/>
      <c r="D468" s="402"/>
      <c r="E468" s="402"/>
      <c r="F468" s="402"/>
      <c r="G468" s="402"/>
      <c r="H468" s="402"/>
      <c r="I468" s="402"/>
      <c r="J468" s="402"/>
      <c r="K468" s="402"/>
      <c r="L468" s="402"/>
      <c r="M468" s="402"/>
      <c r="N468" s="402"/>
      <c r="O468" s="402"/>
      <c r="P468" s="402"/>
      <c r="Q468" s="402"/>
      <c r="R468" s="402"/>
      <c r="S468" s="402"/>
      <c r="T468" s="402"/>
      <c r="U468" s="402"/>
      <c r="V468" s="402"/>
      <c r="W468" s="402"/>
      <c r="X468" s="402"/>
      <c r="Y468" s="402"/>
      <c r="Z468" s="402"/>
      <c r="AA468" s="402"/>
      <c r="AB468" s="402"/>
      <c r="AC468" s="402"/>
      <c r="AD468" s="402"/>
      <c r="AE468" s="402"/>
      <c r="AF468" s="402"/>
      <c r="AG468" s="402"/>
      <c r="AH468" s="402"/>
      <c r="AI468" s="402"/>
      <c r="AJ468" s="402"/>
      <c r="AK468" s="402"/>
      <c r="AL468" s="402"/>
      <c r="AM468" s="402"/>
      <c r="AN468" s="402"/>
      <c r="AO468" s="402"/>
      <c r="AP468" s="402"/>
      <c r="AQ468" s="402"/>
      <c r="AR468" s="402"/>
      <c r="AS468" s="402"/>
      <c r="AT468" s="402"/>
      <c r="AU468" s="402"/>
      <c r="AV468" s="402"/>
      <c r="AW468" s="402"/>
      <c r="AX468" s="402"/>
      <c r="AY468" s="402"/>
      <c r="AZ468" s="402"/>
      <c r="BA468" s="402"/>
      <c r="BB468" s="402"/>
      <c r="BC468" s="402"/>
      <c r="BD468" s="402"/>
      <c r="BE468" s="402"/>
      <c r="BF468" s="402"/>
      <c r="BG468" s="402"/>
      <c r="BH468" s="402"/>
      <c r="BI468" s="402"/>
      <c r="BJ468" s="402"/>
      <c r="BK468" s="402"/>
      <c r="BL468" s="402"/>
      <c r="BM468" s="402"/>
      <c r="BN468" s="402"/>
      <c r="BO468" s="402"/>
      <c r="BP468" s="402"/>
      <c r="BQ468" s="402"/>
      <c r="BR468" s="402"/>
      <c r="BS468" s="402"/>
      <c r="BT468" s="402"/>
      <c r="BU468" s="402"/>
      <c r="BV468" s="402"/>
      <c r="BW468" s="402"/>
      <c r="BX468" s="402"/>
      <c r="BY468" s="402"/>
      <c r="BZ468" s="402"/>
      <c r="CA468" s="402"/>
      <c r="CB468" s="402"/>
      <c r="CC468" s="402"/>
      <c r="CD468" s="402"/>
      <c r="CE468" s="402"/>
      <c r="CF468" s="402"/>
      <c r="CG468" s="402"/>
      <c r="CH468" s="402"/>
      <c r="CI468" s="402"/>
      <c r="CJ468" s="402"/>
      <c r="CK468" s="402"/>
      <c r="CL468" s="402"/>
      <c r="CM468" s="402"/>
      <c r="CN468" s="402"/>
      <c r="CO468" s="402"/>
      <c r="CP468" s="402"/>
      <c r="CQ468" s="402"/>
      <c r="CR468" s="402"/>
      <c r="CS468" s="402"/>
      <c r="CT468" s="402"/>
    </row>
    <row r="469" spans="1:98" ht="16.05" customHeight="1" x14ac:dyDescent="0.3">
      <c r="A469" s="402"/>
      <c r="B469" s="402"/>
      <c r="C469" s="402"/>
      <c r="D469" s="402"/>
      <c r="E469" s="402"/>
      <c r="F469" s="402"/>
      <c r="G469" s="402"/>
      <c r="H469" s="402"/>
      <c r="I469" s="402"/>
      <c r="J469" s="402"/>
      <c r="K469" s="402"/>
      <c r="L469" s="402"/>
      <c r="M469" s="402"/>
      <c r="N469" s="402"/>
      <c r="O469" s="402"/>
      <c r="P469" s="402"/>
      <c r="Q469" s="402"/>
      <c r="R469" s="402"/>
      <c r="S469" s="402"/>
      <c r="T469" s="402"/>
      <c r="U469" s="402"/>
      <c r="V469" s="402"/>
      <c r="W469" s="402"/>
      <c r="X469" s="402"/>
      <c r="Y469" s="402"/>
      <c r="Z469" s="402"/>
      <c r="AA469" s="402"/>
      <c r="AB469" s="402"/>
      <c r="AC469" s="402"/>
      <c r="AD469" s="402"/>
      <c r="AE469" s="402"/>
      <c r="AF469" s="402"/>
      <c r="AG469" s="402"/>
      <c r="AH469" s="402"/>
      <c r="AI469" s="402"/>
      <c r="AJ469" s="402"/>
      <c r="AK469" s="402"/>
      <c r="AL469" s="402"/>
      <c r="AM469" s="402"/>
      <c r="AN469" s="402"/>
      <c r="AO469" s="402"/>
      <c r="AP469" s="402"/>
      <c r="AQ469" s="402"/>
      <c r="AR469" s="402"/>
      <c r="AS469" s="402"/>
      <c r="AT469" s="402"/>
      <c r="AU469" s="402"/>
      <c r="AV469" s="402"/>
      <c r="AW469" s="402"/>
      <c r="AX469" s="402"/>
      <c r="AY469" s="402"/>
      <c r="AZ469" s="402"/>
      <c r="BA469" s="402"/>
      <c r="BB469" s="402"/>
      <c r="BC469" s="402"/>
      <c r="BD469" s="402"/>
      <c r="BE469" s="402"/>
      <c r="BF469" s="402"/>
      <c r="BG469" s="402"/>
      <c r="BH469" s="402"/>
      <c r="BI469" s="402"/>
      <c r="BJ469" s="402"/>
      <c r="BK469" s="402"/>
      <c r="BL469" s="402"/>
      <c r="BM469" s="402"/>
      <c r="BN469" s="402"/>
      <c r="BO469" s="402"/>
      <c r="BP469" s="402"/>
      <c r="BQ469" s="402"/>
      <c r="BR469" s="402"/>
      <c r="BS469" s="402"/>
      <c r="BT469" s="402"/>
      <c r="BU469" s="402"/>
      <c r="BV469" s="402"/>
      <c r="BW469" s="402"/>
      <c r="BX469" s="402"/>
      <c r="BY469" s="402"/>
      <c r="BZ469" s="402"/>
      <c r="CA469" s="402"/>
      <c r="CB469" s="402"/>
      <c r="CC469" s="402"/>
      <c r="CD469" s="402"/>
      <c r="CE469" s="402"/>
      <c r="CF469" s="402"/>
      <c r="CG469" s="402"/>
      <c r="CH469" s="402"/>
      <c r="CI469" s="402"/>
      <c r="CJ469" s="402"/>
      <c r="CK469" s="402"/>
      <c r="CL469" s="402"/>
      <c r="CM469" s="402"/>
      <c r="CN469" s="402"/>
      <c r="CO469" s="402"/>
      <c r="CP469" s="402"/>
      <c r="CQ469" s="402"/>
      <c r="CR469" s="402"/>
      <c r="CS469" s="402"/>
      <c r="CT469" s="402"/>
    </row>
    <row r="470" spans="1:98" ht="16.05" customHeight="1" x14ac:dyDescent="0.3">
      <c r="A470" s="402"/>
      <c r="B470" s="402"/>
      <c r="C470" s="402"/>
      <c r="D470" s="402"/>
      <c r="E470" s="402"/>
      <c r="F470" s="402"/>
      <c r="G470" s="402"/>
      <c r="H470" s="402"/>
      <c r="I470" s="402"/>
      <c r="J470" s="402"/>
      <c r="K470" s="402"/>
      <c r="L470" s="402"/>
      <c r="M470" s="402"/>
      <c r="N470" s="402"/>
      <c r="O470" s="402"/>
      <c r="P470" s="402"/>
      <c r="Q470" s="402"/>
      <c r="R470" s="402"/>
      <c r="S470" s="402"/>
      <c r="T470" s="402"/>
      <c r="U470" s="402"/>
      <c r="V470" s="402"/>
      <c r="W470" s="402"/>
      <c r="X470" s="402"/>
      <c r="Y470" s="402"/>
      <c r="Z470" s="402"/>
      <c r="AA470" s="402"/>
      <c r="AB470" s="402"/>
      <c r="AC470" s="402"/>
      <c r="AD470" s="402"/>
      <c r="AE470" s="402"/>
      <c r="AF470" s="402"/>
      <c r="AG470" s="402"/>
      <c r="AH470" s="402"/>
      <c r="AI470" s="402"/>
      <c r="AJ470" s="402"/>
      <c r="AK470" s="402"/>
      <c r="AL470" s="402"/>
      <c r="AM470" s="402"/>
      <c r="AN470" s="402"/>
      <c r="AO470" s="402"/>
      <c r="AP470" s="402"/>
      <c r="AQ470" s="402"/>
      <c r="AR470" s="402"/>
      <c r="AS470" s="402"/>
      <c r="AT470" s="402"/>
      <c r="AU470" s="402"/>
      <c r="AV470" s="402"/>
      <c r="AW470" s="402"/>
      <c r="AX470" s="402"/>
      <c r="AY470" s="402"/>
      <c r="AZ470" s="402"/>
      <c r="BA470" s="402"/>
      <c r="BB470" s="402"/>
      <c r="BC470" s="402"/>
      <c r="BD470" s="402"/>
      <c r="BE470" s="402"/>
      <c r="BF470" s="402"/>
      <c r="BG470" s="402"/>
      <c r="BH470" s="402"/>
      <c r="BI470" s="402"/>
      <c r="BJ470" s="402"/>
      <c r="BK470" s="402"/>
      <c r="BL470" s="402"/>
      <c r="BM470" s="402"/>
      <c r="BN470" s="402"/>
      <c r="BO470" s="402"/>
      <c r="BP470" s="402"/>
      <c r="BQ470" s="402"/>
      <c r="BR470" s="402"/>
      <c r="BS470" s="402"/>
      <c r="BT470" s="402"/>
      <c r="BU470" s="402"/>
      <c r="BV470" s="402"/>
      <c r="BW470" s="402"/>
      <c r="BX470" s="402"/>
      <c r="BY470" s="402"/>
      <c r="BZ470" s="402"/>
      <c r="CA470" s="402"/>
      <c r="CB470" s="402"/>
      <c r="CC470" s="402"/>
      <c r="CD470" s="402"/>
      <c r="CE470" s="402"/>
      <c r="CF470" s="402"/>
      <c r="CG470" s="402"/>
      <c r="CH470" s="402"/>
      <c r="CI470" s="402"/>
      <c r="CJ470" s="402"/>
      <c r="CK470" s="402"/>
      <c r="CL470" s="402"/>
      <c r="CM470" s="402"/>
      <c r="CN470" s="402"/>
      <c r="CO470" s="402"/>
      <c r="CP470" s="402"/>
      <c r="CQ470" s="402"/>
      <c r="CR470" s="402"/>
      <c r="CS470" s="402"/>
      <c r="CT470" s="402"/>
    </row>
    <row r="471" spans="1:98" ht="16.05" customHeight="1" x14ac:dyDescent="0.3">
      <c r="A471" s="402"/>
      <c r="B471" s="402"/>
      <c r="C471" s="402"/>
      <c r="D471" s="402"/>
      <c r="E471" s="402"/>
      <c r="F471" s="402"/>
      <c r="G471" s="402"/>
      <c r="H471" s="402"/>
      <c r="I471" s="402"/>
      <c r="J471" s="402"/>
      <c r="K471" s="402"/>
      <c r="L471" s="402"/>
      <c r="M471" s="402"/>
      <c r="N471" s="402"/>
      <c r="O471" s="402"/>
      <c r="P471" s="402"/>
      <c r="Q471" s="402"/>
      <c r="R471" s="402"/>
      <c r="S471" s="402"/>
      <c r="T471" s="402"/>
      <c r="U471" s="402"/>
      <c r="V471" s="402"/>
      <c r="W471" s="402"/>
      <c r="X471" s="402"/>
      <c r="Y471" s="402"/>
      <c r="Z471" s="402"/>
      <c r="AA471" s="402"/>
      <c r="AB471" s="402"/>
      <c r="AC471" s="402"/>
      <c r="AD471" s="402"/>
      <c r="AE471" s="402"/>
      <c r="AF471" s="402"/>
      <c r="AG471" s="402"/>
      <c r="AH471" s="402"/>
      <c r="AI471" s="402"/>
      <c r="AJ471" s="402"/>
      <c r="AK471" s="402"/>
      <c r="AL471" s="402"/>
      <c r="AM471" s="402"/>
      <c r="AN471" s="402"/>
      <c r="AO471" s="402"/>
      <c r="AP471" s="402"/>
      <c r="AQ471" s="402"/>
      <c r="AR471" s="402"/>
      <c r="AS471" s="402"/>
      <c r="AT471" s="402"/>
      <c r="AU471" s="402"/>
      <c r="AV471" s="402"/>
      <c r="AW471" s="402"/>
      <c r="AX471" s="402"/>
      <c r="AY471" s="402"/>
      <c r="AZ471" s="402"/>
      <c r="BA471" s="402"/>
      <c r="BB471" s="402"/>
      <c r="BC471" s="402"/>
      <c r="BD471" s="402"/>
      <c r="BE471" s="402"/>
      <c r="BF471" s="402"/>
      <c r="BG471" s="402"/>
      <c r="BH471" s="402"/>
      <c r="BI471" s="402"/>
      <c r="BJ471" s="402"/>
      <c r="BK471" s="402"/>
      <c r="BL471" s="402"/>
      <c r="BM471" s="402"/>
      <c r="BN471" s="402"/>
      <c r="BO471" s="402"/>
      <c r="BP471" s="402"/>
      <c r="BQ471" s="402"/>
      <c r="BR471" s="402"/>
      <c r="BS471" s="402"/>
      <c r="BT471" s="402"/>
      <c r="BU471" s="402"/>
      <c r="BV471" s="402"/>
      <c r="BW471" s="402"/>
      <c r="BX471" s="402"/>
      <c r="BY471" s="402"/>
      <c r="BZ471" s="402"/>
      <c r="CA471" s="402"/>
      <c r="CB471" s="402"/>
      <c r="CC471" s="402"/>
      <c r="CD471" s="402"/>
      <c r="CE471" s="402"/>
      <c r="CF471" s="402"/>
      <c r="CG471" s="402"/>
      <c r="CH471" s="402"/>
      <c r="CI471" s="402"/>
      <c r="CJ471" s="402"/>
      <c r="CK471" s="402"/>
      <c r="CL471" s="402"/>
      <c r="CM471" s="402"/>
      <c r="CN471" s="402"/>
      <c r="CO471" s="402"/>
      <c r="CP471" s="402"/>
      <c r="CQ471" s="402"/>
      <c r="CR471" s="402"/>
      <c r="CS471" s="402"/>
      <c r="CT471" s="402"/>
    </row>
    <row r="472" spans="1:98" ht="16.05" customHeight="1" x14ac:dyDescent="0.3">
      <c r="A472" s="402"/>
      <c r="B472" s="402"/>
      <c r="C472" s="402"/>
      <c r="D472" s="402"/>
      <c r="E472" s="402"/>
      <c r="F472" s="402"/>
      <c r="G472" s="402"/>
      <c r="H472" s="402"/>
      <c r="I472" s="402"/>
      <c r="J472" s="402"/>
      <c r="K472" s="402"/>
      <c r="L472" s="402"/>
      <c r="M472" s="402"/>
      <c r="N472" s="402"/>
      <c r="O472" s="402"/>
      <c r="P472" s="402"/>
      <c r="Q472" s="402"/>
      <c r="R472" s="402"/>
      <c r="S472" s="402"/>
      <c r="T472" s="402"/>
      <c r="U472" s="402"/>
      <c r="V472" s="402"/>
      <c r="W472" s="402"/>
      <c r="X472" s="402"/>
      <c r="Y472" s="402"/>
      <c r="Z472" s="402"/>
      <c r="AA472" s="402"/>
      <c r="AB472" s="402"/>
      <c r="AC472" s="402"/>
      <c r="AD472" s="402"/>
      <c r="AE472" s="402"/>
      <c r="AF472" s="402"/>
      <c r="AG472" s="402"/>
      <c r="AH472" s="402"/>
      <c r="AI472" s="402"/>
      <c r="AJ472" s="402"/>
      <c r="AK472" s="402"/>
      <c r="AL472" s="402"/>
      <c r="AM472" s="402"/>
      <c r="AN472" s="402"/>
      <c r="AO472" s="402"/>
      <c r="AP472" s="402"/>
      <c r="AQ472" s="402"/>
      <c r="AR472" s="402"/>
      <c r="AS472" s="402"/>
      <c r="AT472" s="402"/>
      <c r="AU472" s="402"/>
      <c r="AV472" s="402"/>
      <c r="AW472" s="402"/>
      <c r="AX472" s="402"/>
      <c r="AY472" s="402"/>
      <c r="AZ472" s="402"/>
      <c r="BA472" s="402"/>
      <c r="BB472" s="402"/>
      <c r="BC472" s="402"/>
      <c r="BD472" s="402"/>
      <c r="BE472" s="402"/>
      <c r="BF472" s="402"/>
      <c r="BG472" s="402"/>
      <c r="BH472" s="402"/>
      <c r="BI472" s="402"/>
      <c r="BJ472" s="402"/>
      <c r="BK472" s="402"/>
      <c r="BL472" s="402"/>
      <c r="BM472" s="402"/>
      <c r="BN472" s="402"/>
      <c r="BO472" s="402"/>
      <c r="BP472" s="402"/>
      <c r="BQ472" s="402"/>
      <c r="BR472" s="402"/>
      <c r="BS472" s="402"/>
      <c r="BT472" s="402"/>
      <c r="BU472" s="402"/>
      <c r="BV472" s="402"/>
      <c r="BW472" s="402"/>
      <c r="BX472" s="402"/>
      <c r="BY472" s="402"/>
      <c r="BZ472" s="402"/>
      <c r="CA472" s="402"/>
      <c r="CB472" s="402"/>
      <c r="CC472" s="402"/>
      <c r="CD472" s="402"/>
      <c r="CE472" s="402"/>
      <c r="CF472" s="402"/>
      <c r="CG472" s="402"/>
      <c r="CH472" s="402"/>
      <c r="CI472" s="402"/>
      <c r="CJ472" s="402"/>
      <c r="CK472" s="402"/>
      <c r="CL472" s="402"/>
      <c r="CM472" s="402"/>
      <c r="CN472" s="402"/>
      <c r="CO472" s="402"/>
      <c r="CP472" s="402"/>
      <c r="CQ472" s="402"/>
      <c r="CR472" s="402"/>
      <c r="CS472" s="402"/>
      <c r="CT472" s="402"/>
    </row>
    <row r="473" spans="1:98" ht="16.05" customHeight="1" x14ac:dyDescent="0.3">
      <c r="A473" s="402"/>
      <c r="B473" s="402"/>
      <c r="C473" s="402"/>
      <c r="D473" s="402"/>
      <c r="E473" s="402"/>
      <c r="F473" s="402"/>
      <c r="G473" s="402"/>
      <c r="H473" s="402"/>
      <c r="I473" s="402"/>
      <c r="J473" s="402"/>
      <c r="K473" s="402"/>
      <c r="L473" s="402"/>
      <c r="M473" s="402"/>
      <c r="N473" s="402"/>
      <c r="O473" s="402"/>
      <c r="P473" s="402"/>
      <c r="Q473" s="402"/>
      <c r="R473" s="402"/>
      <c r="S473" s="402"/>
      <c r="T473" s="402"/>
      <c r="U473" s="402"/>
      <c r="V473" s="402"/>
      <c r="W473" s="402"/>
      <c r="X473" s="402"/>
      <c r="Y473" s="402"/>
      <c r="Z473" s="402"/>
      <c r="AA473" s="402"/>
      <c r="AB473" s="402"/>
      <c r="AC473" s="402"/>
      <c r="AD473" s="402"/>
      <c r="AE473" s="402"/>
      <c r="AF473" s="402"/>
      <c r="AG473" s="402"/>
      <c r="AH473" s="402"/>
      <c r="AI473" s="402"/>
      <c r="AJ473" s="402"/>
      <c r="AK473" s="402"/>
      <c r="AL473" s="402"/>
      <c r="AM473" s="402"/>
      <c r="AN473" s="402"/>
      <c r="AO473" s="402"/>
      <c r="AP473" s="402"/>
      <c r="AQ473" s="402"/>
      <c r="AR473" s="402"/>
      <c r="AS473" s="402"/>
      <c r="AT473" s="402"/>
      <c r="AU473" s="402"/>
      <c r="AV473" s="402"/>
      <c r="AW473" s="402"/>
      <c r="AX473" s="402"/>
      <c r="AY473" s="402"/>
      <c r="AZ473" s="402"/>
      <c r="BA473" s="402"/>
      <c r="BB473" s="402"/>
      <c r="BC473" s="402"/>
      <c r="BD473" s="402"/>
      <c r="BE473" s="402"/>
      <c r="BF473" s="402"/>
      <c r="BG473" s="402"/>
      <c r="BH473" s="402"/>
      <c r="BI473" s="402"/>
      <c r="BJ473" s="402"/>
      <c r="BK473" s="402"/>
      <c r="BL473" s="402"/>
      <c r="BM473" s="402"/>
      <c r="BN473" s="402"/>
      <c r="BO473" s="402"/>
      <c r="BP473" s="402"/>
      <c r="BQ473" s="402"/>
      <c r="BR473" s="402"/>
      <c r="BS473" s="402"/>
      <c r="BT473" s="402"/>
      <c r="BU473" s="402"/>
      <c r="BV473" s="402"/>
      <c r="BW473" s="402"/>
      <c r="BX473" s="402"/>
      <c r="BY473" s="402"/>
      <c r="BZ473" s="402"/>
      <c r="CA473" s="402"/>
      <c r="CB473" s="402"/>
      <c r="CC473" s="402"/>
      <c r="CD473" s="402"/>
      <c r="CE473" s="402"/>
      <c r="CF473" s="402"/>
      <c r="CG473" s="402"/>
      <c r="CH473" s="402"/>
      <c r="CI473" s="402"/>
      <c r="CJ473" s="402"/>
      <c r="CK473" s="402"/>
      <c r="CL473" s="402"/>
      <c r="CM473" s="402"/>
      <c r="CN473" s="402"/>
      <c r="CO473" s="402"/>
      <c r="CP473" s="402"/>
      <c r="CQ473" s="402"/>
      <c r="CR473" s="402"/>
      <c r="CS473" s="402"/>
      <c r="CT473" s="402"/>
    </row>
    <row r="474" spans="1:98" ht="16.05" customHeight="1" x14ac:dyDescent="0.3">
      <c r="A474" s="402"/>
      <c r="B474" s="402"/>
      <c r="C474" s="402"/>
      <c r="D474" s="402"/>
      <c r="E474" s="402"/>
      <c r="F474" s="402"/>
      <c r="G474" s="402"/>
      <c r="H474" s="402"/>
      <c r="I474" s="402"/>
      <c r="J474" s="402"/>
      <c r="K474" s="402"/>
      <c r="L474" s="402"/>
      <c r="M474" s="402"/>
      <c r="N474" s="402"/>
      <c r="O474" s="402"/>
      <c r="P474" s="402"/>
      <c r="Q474" s="402"/>
      <c r="R474" s="402"/>
      <c r="S474" s="402"/>
      <c r="T474" s="402"/>
      <c r="U474" s="402"/>
      <c r="V474" s="402"/>
      <c r="W474" s="402"/>
      <c r="X474" s="402"/>
      <c r="Y474" s="402"/>
      <c r="Z474" s="402"/>
      <c r="AA474" s="402"/>
      <c r="AB474" s="402"/>
      <c r="AC474" s="402"/>
      <c r="AD474" s="402"/>
      <c r="AE474" s="402"/>
      <c r="AF474" s="402"/>
      <c r="AG474" s="402"/>
      <c r="AH474" s="402"/>
      <c r="AI474" s="402"/>
      <c r="AJ474" s="402"/>
      <c r="AK474" s="402"/>
      <c r="AL474" s="402"/>
      <c r="AM474" s="402"/>
      <c r="AN474" s="402"/>
      <c r="AO474" s="402"/>
      <c r="AP474" s="402"/>
      <c r="AQ474" s="402"/>
      <c r="AR474" s="402"/>
      <c r="AS474" s="402"/>
      <c r="AT474" s="402"/>
      <c r="AU474" s="402"/>
      <c r="AV474" s="402"/>
      <c r="AW474" s="402"/>
      <c r="AX474" s="402"/>
      <c r="AY474" s="402"/>
      <c r="AZ474" s="402"/>
      <c r="BA474" s="402"/>
      <c r="BB474" s="402"/>
      <c r="BC474" s="402"/>
      <c r="BD474" s="402"/>
      <c r="BE474" s="402"/>
      <c r="BF474" s="402"/>
      <c r="BG474" s="402"/>
      <c r="BH474" s="402"/>
      <c r="BI474" s="402"/>
      <c r="BJ474" s="402"/>
      <c r="BK474" s="402"/>
      <c r="BL474" s="402"/>
      <c r="BM474" s="402"/>
      <c r="BN474" s="402"/>
      <c r="BO474" s="402"/>
      <c r="BP474" s="402"/>
      <c r="BQ474" s="402"/>
      <c r="BR474" s="402"/>
      <c r="BS474" s="402"/>
      <c r="BT474" s="402"/>
      <c r="BU474" s="402"/>
      <c r="BV474" s="402"/>
      <c r="BW474" s="402"/>
      <c r="BX474" s="402"/>
      <c r="BY474" s="402"/>
      <c r="BZ474" s="402"/>
      <c r="CA474" s="402"/>
      <c r="CB474" s="402"/>
      <c r="CC474" s="402"/>
      <c r="CD474" s="402"/>
      <c r="CE474" s="402"/>
      <c r="CF474" s="402"/>
      <c r="CG474" s="402"/>
      <c r="CH474" s="402"/>
      <c r="CI474" s="402"/>
      <c r="CJ474" s="402"/>
      <c r="CK474" s="402"/>
      <c r="CL474" s="402"/>
      <c r="CM474" s="402"/>
      <c r="CN474" s="402"/>
      <c r="CO474" s="402"/>
      <c r="CP474" s="402"/>
      <c r="CQ474" s="402"/>
      <c r="CR474" s="402"/>
      <c r="CS474" s="402"/>
      <c r="CT474" s="402"/>
    </row>
    <row r="475" spans="1:98" ht="16.05" customHeight="1" x14ac:dyDescent="0.3">
      <c r="A475" s="402"/>
      <c r="B475" s="402"/>
      <c r="C475" s="402"/>
      <c r="D475" s="402"/>
      <c r="E475" s="402"/>
      <c r="F475" s="402"/>
      <c r="G475" s="402"/>
      <c r="H475" s="402"/>
      <c r="I475" s="402"/>
      <c r="J475" s="402"/>
      <c r="K475" s="402"/>
      <c r="L475" s="402"/>
      <c r="M475" s="402"/>
      <c r="N475" s="402"/>
      <c r="O475" s="402"/>
      <c r="P475" s="402"/>
      <c r="Q475" s="402"/>
      <c r="R475" s="402"/>
      <c r="S475" s="402"/>
      <c r="T475" s="402"/>
      <c r="U475" s="402"/>
      <c r="V475" s="402"/>
      <c r="W475" s="402"/>
      <c r="X475" s="402"/>
      <c r="Y475" s="402"/>
      <c r="Z475" s="402"/>
      <c r="AA475" s="402"/>
      <c r="AB475" s="402"/>
      <c r="AC475" s="402"/>
      <c r="AD475" s="402"/>
      <c r="AE475" s="402"/>
      <c r="AF475" s="402"/>
      <c r="AG475" s="402"/>
      <c r="AH475" s="402"/>
      <c r="AI475" s="402"/>
      <c r="AJ475" s="402"/>
      <c r="AK475" s="402"/>
      <c r="AL475" s="402"/>
      <c r="AM475" s="402"/>
      <c r="AN475" s="402"/>
      <c r="AO475" s="402"/>
      <c r="AP475" s="402"/>
      <c r="AQ475" s="402"/>
      <c r="AR475" s="402"/>
      <c r="AS475" s="402"/>
      <c r="AT475" s="402"/>
      <c r="AU475" s="402"/>
      <c r="AV475" s="402"/>
      <c r="AW475" s="402"/>
      <c r="AX475" s="402"/>
      <c r="AY475" s="402"/>
      <c r="AZ475" s="402"/>
      <c r="BA475" s="402"/>
      <c r="BB475" s="402"/>
      <c r="BC475" s="402"/>
      <c r="BD475" s="402"/>
      <c r="BE475" s="402"/>
      <c r="BF475" s="402"/>
      <c r="BG475" s="402"/>
      <c r="BH475" s="402"/>
      <c r="BI475" s="402"/>
      <c r="BJ475" s="402"/>
      <c r="BK475" s="402"/>
      <c r="BL475" s="402"/>
      <c r="BM475" s="402"/>
      <c r="BN475" s="402"/>
      <c r="BO475" s="402"/>
      <c r="BP475" s="402"/>
      <c r="BQ475" s="402"/>
      <c r="BR475" s="402"/>
      <c r="BS475" s="402"/>
      <c r="BT475" s="402"/>
      <c r="BU475" s="402"/>
      <c r="BV475" s="402"/>
      <c r="BW475" s="402"/>
      <c r="BX475" s="402"/>
      <c r="BY475" s="402"/>
      <c r="BZ475" s="402"/>
      <c r="CA475" s="402"/>
      <c r="CB475" s="402"/>
      <c r="CC475" s="402"/>
      <c r="CD475" s="402"/>
      <c r="CE475" s="402"/>
      <c r="CF475" s="402"/>
      <c r="CG475" s="402"/>
      <c r="CH475" s="402"/>
      <c r="CI475" s="402"/>
      <c r="CJ475" s="402"/>
      <c r="CK475" s="402"/>
      <c r="CL475" s="402"/>
      <c r="CM475" s="402"/>
      <c r="CN475" s="402"/>
      <c r="CO475" s="402"/>
      <c r="CP475" s="402"/>
      <c r="CQ475" s="402"/>
      <c r="CR475" s="402"/>
      <c r="CS475" s="402"/>
      <c r="CT475" s="402"/>
    </row>
    <row r="476" spans="1:98" ht="16.05" customHeight="1" x14ac:dyDescent="0.3">
      <c r="A476" s="402"/>
      <c r="B476" s="402"/>
      <c r="C476" s="402"/>
      <c r="D476" s="402"/>
      <c r="E476" s="402"/>
      <c r="F476" s="402"/>
      <c r="G476" s="402"/>
      <c r="H476" s="402"/>
      <c r="I476" s="402"/>
      <c r="J476" s="402"/>
      <c r="K476" s="402"/>
      <c r="L476" s="402"/>
      <c r="M476" s="402"/>
      <c r="N476" s="402"/>
      <c r="O476" s="402"/>
      <c r="P476" s="402"/>
      <c r="Q476" s="402"/>
      <c r="R476" s="402"/>
      <c r="S476" s="402"/>
      <c r="T476" s="402"/>
      <c r="U476" s="402"/>
      <c r="V476" s="402"/>
      <c r="W476" s="402"/>
      <c r="X476" s="402"/>
      <c r="Y476" s="402"/>
      <c r="Z476" s="402"/>
      <c r="AA476" s="402"/>
      <c r="AB476" s="402"/>
      <c r="AC476" s="402"/>
      <c r="AD476" s="402"/>
      <c r="AE476" s="402"/>
      <c r="AF476" s="402"/>
      <c r="AG476" s="402"/>
      <c r="AH476" s="402"/>
      <c r="AI476" s="402"/>
      <c r="AJ476" s="402"/>
      <c r="AK476" s="402"/>
      <c r="AL476" s="402"/>
      <c r="AM476" s="402"/>
      <c r="AN476" s="402"/>
      <c r="AO476" s="402"/>
      <c r="AP476" s="402"/>
      <c r="AQ476" s="402"/>
      <c r="AR476" s="402"/>
      <c r="AS476" s="402"/>
      <c r="AT476" s="402"/>
      <c r="AU476" s="402"/>
      <c r="AV476" s="402"/>
      <c r="AW476" s="402"/>
      <c r="AX476" s="402"/>
      <c r="AY476" s="402"/>
      <c r="AZ476" s="402"/>
      <c r="BA476" s="402"/>
      <c r="BB476" s="402"/>
      <c r="BC476" s="402"/>
      <c r="BD476" s="402"/>
      <c r="BE476" s="402"/>
      <c r="BF476" s="402"/>
      <c r="BG476" s="402"/>
      <c r="BH476" s="402"/>
      <c r="BI476" s="402"/>
      <c r="BJ476" s="402"/>
      <c r="BK476" s="402"/>
      <c r="BL476" s="402"/>
      <c r="BM476" s="402"/>
      <c r="BN476" s="402"/>
      <c r="BO476" s="402"/>
      <c r="BP476" s="402"/>
      <c r="BQ476" s="402"/>
      <c r="BR476" s="402"/>
      <c r="BS476" s="402"/>
      <c r="BT476" s="402"/>
      <c r="BU476" s="402"/>
      <c r="BV476" s="402"/>
      <c r="BW476" s="402"/>
      <c r="BX476" s="402"/>
      <c r="BY476" s="402"/>
      <c r="BZ476" s="402"/>
      <c r="CA476" s="402"/>
      <c r="CB476" s="402"/>
      <c r="CC476" s="402"/>
      <c r="CD476" s="402"/>
      <c r="CE476" s="402"/>
      <c r="CF476" s="402"/>
      <c r="CG476" s="402"/>
      <c r="CH476" s="402"/>
      <c r="CI476" s="402"/>
      <c r="CJ476" s="402"/>
      <c r="CK476" s="402"/>
      <c r="CL476" s="402"/>
      <c r="CM476" s="402"/>
      <c r="CN476" s="402"/>
      <c r="CO476" s="402"/>
      <c r="CP476" s="402"/>
      <c r="CQ476" s="402"/>
      <c r="CR476" s="402"/>
      <c r="CS476" s="402"/>
      <c r="CT476" s="402"/>
    </row>
    <row r="477" spans="1:98" ht="16.05" customHeight="1" x14ac:dyDescent="0.3">
      <c r="A477" s="402"/>
      <c r="B477" s="402"/>
      <c r="C477" s="402"/>
      <c r="D477" s="402"/>
      <c r="E477" s="402"/>
      <c r="F477" s="402"/>
      <c r="G477" s="402"/>
      <c r="H477" s="402"/>
      <c r="I477" s="402"/>
      <c r="J477" s="402"/>
      <c r="K477" s="402"/>
      <c r="L477" s="402"/>
      <c r="M477" s="402"/>
      <c r="N477" s="402"/>
      <c r="O477" s="402"/>
      <c r="P477" s="402"/>
      <c r="Q477" s="402"/>
      <c r="R477" s="402"/>
      <c r="S477" s="402"/>
      <c r="T477" s="402"/>
      <c r="U477" s="402"/>
      <c r="V477" s="402"/>
      <c r="W477" s="402"/>
      <c r="X477" s="402"/>
      <c r="Y477" s="402"/>
      <c r="Z477" s="402"/>
      <c r="AA477" s="402"/>
      <c r="AB477" s="402"/>
      <c r="AC477" s="402"/>
      <c r="AD477" s="402"/>
      <c r="AE477" s="402"/>
      <c r="AF477" s="402"/>
      <c r="AG477" s="402"/>
      <c r="AH477" s="402"/>
      <c r="AI477" s="402"/>
      <c r="AJ477" s="402"/>
      <c r="AK477" s="402"/>
      <c r="AL477" s="402"/>
      <c r="AM477" s="402"/>
      <c r="AN477" s="402"/>
      <c r="AO477" s="402"/>
      <c r="AP477" s="402"/>
      <c r="AQ477" s="402"/>
      <c r="AR477" s="402"/>
      <c r="AS477" s="402"/>
      <c r="AT477" s="402"/>
      <c r="AU477" s="402"/>
      <c r="AV477" s="402"/>
      <c r="AW477" s="402"/>
      <c r="AX477" s="402"/>
      <c r="AY477" s="402"/>
      <c r="AZ477" s="402"/>
      <c r="BA477" s="402"/>
      <c r="BB477" s="402"/>
      <c r="BC477" s="402"/>
      <c r="BD477" s="402"/>
      <c r="BE477" s="402"/>
      <c r="BF477" s="402"/>
      <c r="BG477" s="402"/>
      <c r="BH477" s="402"/>
      <c r="BI477" s="402"/>
      <c r="BJ477" s="402"/>
      <c r="BK477" s="402"/>
      <c r="BL477" s="402"/>
      <c r="BM477" s="402"/>
      <c r="BN477" s="402"/>
      <c r="BO477" s="402"/>
      <c r="BP477" s="402"/>
      <c r="BQ477" s="402"/>
      <c r="BR477" s="402"/>
      <c r="BS477" s="402"/>
      <c r="BT477" s="402"/>
      <c r="BU477" s="402"/>
      <c r="BV477" s="402"/>
      <c r="BW477" s="402"/>
      <c r="BX477" s="402"/>
      <c r="BY477" s="402"/>
      <c r="BZ477" s="402"/>
      <c r="CA477" s="402"/>
      <c r="CB477" s="402"/>
      <c r="CC477" s="402"/>
      <c r="CD477" s="402"/>
      <c r="CE477" s="402"/>
      <c r="CF477" s="402"/>
      <c r="CG477" s="402"/>
      <c r="CH477" s="402"/>
      <c r="CI477" s="402"/>
      <c r="CJ477" s="402"/>
      <c r="CK477" s="402"/>
      <c r="CL477" s="402"/>
      <c r="CM477" s="402"/>
      <c r="CN477" s="402"/>
      <c r="CO477" s="402"/>
      <c r="CP477" s="402"/>
      <c r="CQ477" s="402"/>
      <c r="CR477" s="402"/>
      <c r="CS477" s="402"/>
      <c r="CT477" s="402"/>
    </row>
    <row r="478" spans="1:98" ht="16.05" customHeight="1" x14ac:dyDescent="0.3">
      <c r="A478" s="402"/>
      <c r="B478" s="402"/>
      <c r="C478" s="402"/>
      <c r="D478" s="402"/>
      <c r="E478" s="402"/>
      <c r="F478" s="402"/>
      <c r="G478" s="402"/>
      <c r="H478" s="402"/>
      <c r="I478" s="402"/>
      <c r="J478" s="402"/>
      <c r="K478" s="402"/>
      <c r="L478" s="402"/>
      <c r="M478" s="402"/>
      <c r="N478" s="402"/>
      <c r="O478" s="402"/>
      <c r="P478" s="402"/>
      <c r="Q478" s="402"/>
      <c r="R478" s="402"/>
      <c r="S478" s="402"/>
      <c r="T478" s="402"/>
      <c r="U478" s="402"/>
      <c r="V478" s="402"/>
      <c r="W478" s="402"/>
      <c r="X478" s="402"/>
      <c r="Y478" s="402"/>
      <c r="Z478" s="402"/>
      <c r="AA478" s="402"/>
      <c r="AB478" s="402"/>
      <c r="AC478" s="402"/>
      <c r="AD478" s="402"/>
      <c r="AE478" s="402"/>
      <c r="AF478" s="402"/>
      <c r="AG478" s="402"/>
      <c r="AH478" s="402"/>
      <c r="AI478" s="402"/>
      <c r="AJ478" s="402"/>
      <c r="AK478" s="402"/>
      <c r="AL478" s="402"/>
      <c r="AM478" s="402"/>
      <c r="AN478" s="402"/>
      <c r="AO478" s="402"/>
      <c r="AP478" s="402"/>
      <c r="AQ478" s="402"/>
      <c r="AR478" s="402"/>
      <c r="AS478" s="402"/>
      <c r="AT478" s="402"/>
      <c r="AU478" s="402"/>
      <c r="AV478" s="402"/>
      <c r="AW478" s="402"/>
      <c r="AX478" s="402"/>
      <c r="AY478" s="402"/>
      <c r="AZ478" s="402"/>
      <c r="BA478" s="402"/>
      <c r="BB478" s="402"/>
      <c r="BC478" s="402"/>
      <c r="BD478" s="402"/>
      <c r="BE478" s="402"/>
      <c r="BF478" s="402"/>
      <c r="BG478" s="402"/>
      <c r="BH478" s="402"/>
      <c r="BI478" s="402"/>
      <c r="BJ478" s="402"/>
      <c r="BK478" s="402"/>
      <c r="BL478" s="402"/>
      <c r="BM478" s="402"/>
      <c r="BN478" s="402"/>
      <c r="BO478" s="402"/>
      <c r="BP478" s="402"/>
      <c r="BQ478" s="402"/>
      <c r="BR478" s="402"/>
      <c r="BS478" s="402"/>
      <c r="BT478" s="402"/>
      <c r="BU478" s="402"/>
      <c r="BV478" s="402"/>
      <c r="BW478" s="402"/>
      <c r="BX478" s="402"/>
      <c r="BY478" s="402"/>
      <c r="BZ478" s="402"/>
      <c r="CA478" s="402"/>
      <c r="CB478" s="402"/>
      <c r="CC478" s="402"/>
      <c r="CD478" s="402"/>
      <c r="CE478" s="402"/>
      <c r="CF478" s="402"/>
      <c r="CG478" s="402"/>
      <c r="CH478" s="402"/>
      <c r="CI478" s="402"/>
      <c r="CJ478" s="402"/>
      <c r="CK478" s="402"/>
      <c r="CL478" s="402"/>
      <c r="CM478" s="402"/>
      <c r="CN478" s="402"/>
      <c r="CO478" s="402"/>
      <c r="CP478" s="402"/>
      <c r="CQ478" s="402"/>
      <c r="CR478" s="402"/>
      <c r="CS478" s="402"/>
      <c r="CT478" s="402"/>
    </row>
    <row r="479" spans="1:98" ht="16.05" customHeight="1" x14ac:dyDescent="0.3">
      <c r="A479" s="402"/>
      <c r="B479" s="402"/>
      <c r="C479" s="402"/>
      <c r="D479" s="402"/>
      <c r="E479" s="402"/>
      <c r="F479" s="402"/>
      <c r="G479" s="402"/>
      <c r="H479" s="402"/>
      <c r="I479" s="402"/>
      <c r="J479" s="402"/>
      <c r="K479" s="402"/>
      <c r="L479" s="402"/>
      <c r="M479" s="402"/>
      <c r="N479" s="402"/>
      <c r="O479" s="402"/>
      <c r="P479" s="402"/>
      <c r="Q479" s="402"/>
      <c r="R479" s="402"/>
      <c r="S479" s="402"/>
      <c r="T479" s="402"/>
      <c r="U479" s="402"/>
      <c r="V479" s="402"/>
      <c r="W479" s="402"/>
      <c r="X479" s="402"/>
      <c r="Y479" s="402"/>
      <c r="Z479" s="402"/>
      <c r="AA479" s="402"/>
      <c r="AB479" s="402"/>
      <c r="AC479" s="402"/>
      <c r="AD479" s="402"/>
      <c r="AE479" s="402"/>
      <c r="AF479" s="402"/>
      <c r="AG479" s="402"/>
      <c r="AH479" s="402"/>
      <c r="AI479" s="402"/>
      <c r="AJ479" s="402"/>
      <c r="AK479" s="402"/>
      <c r="AL479" s="402"/>
      <c r="AM479" s="402"/>
      <c r="AN479" s="402"/>
      <c r="AO479" s="402"/>
      <c r="AP479" s="402"/>
      <c r="AQ479" s="402"/>
      <c r="AR479" s="402"/>
      <c r="AS479" s="402"/>
      <c r="AT479" s="402"/>
      <c r="AU479" s="402"/>
      <c r="AV479" s="402"/>
      <c r="AW479" s="402"/>
      <c r="AX479" s="402"/>
      <c r="AY479" s="402"/>
      <c r="AZ479" s="402"/>
      <c r="BA479" s="402"/>
      <c r="BB479" s="402"/>
      <c r="BC479" s="402"/>
      <c r="BD479" s="402"/>
      <c r="BE479" s="402"/>
      <c r="BF479" s="402"/>
      <c r="BG479" s="402"/>
      <c r="BH479" s="402"/>
      <c r="BI479" s="402"/>
      <c r="BJ479" s="402"/>
      <c r="BK479" s="402"/>
      <c r="BL479" s="402"/>
      <c r="BM479" s="402"/>
      <c r="BN479" s="402"/>
      <c r="BO479" s="402"/>
      <c r="BP479" s="402"/>
      <c r="BQ479" s="402"/>
      <c r="BR479" s="402"/>
      <c r="BS479" s="402"/>
      <c r="BT479" s="402"/>
      <c r="BU479" s="402"/>
      <c r="BV479" s="402"/>
      <c r="BW479" s="402"/>
      <c r="BX479" s="402"/>
      <c r="BY479" s="402"/>
      <c r="BZ479" s="402"/>
      <c r="CA479" s="402"/>
      <c r="CB479" s="402"/>
      <c r="CC479" s="402"/>
      <c r="CD479" s="402"/>
      <c r="CE479" s="402"/>
      <c r="CF479" s="402"/>
      <c r="CG479" s="402"/>
      <c r="CH479" s="402"/>
      <c r="CI479" s="402"/>
      <c r="CJ479" s="402"/>
      <c r="CK479" s="402"/>
      <c r="CL479" s="402"/>
      <c r="CM479" s="402"/>
      <c r="CN479" s="402"/>
      <c r="CO479" s="402"/>
      <c r="CP479" s="402"/>
      <c r="CQ479" s="402"/>
      <c r="CR479" s="402"/>
      <c r="CS479" s="402"/>
      <c r="CT479" s="402"/>
    </row>
    <row r="480" spans="1:98" ht="16.05" customHeight="1" x14ac:dyDescent="0.3">
      <c r="A480" s="402"/>
      <c r="B480" s="402"/>
      <c r="C480" s="402"/>
      <c r="D480" s="402"/>
      <c r="E480" s="402"/>
      <c r="F480" s="402"/>
      <c r="G480" s="402"/>
      <c r="H480" s="402"/>
      <c r="I480" s="402"/>
      <c r="J480" s="402"/>
      <c r="K480" s="402"/>
      <c r="L480" s="402"/>
      <c r="M480" s="402"/>
      <c r="N480" s="402"/>
      <c r="O480" s="402"/>
      <c r="P480" s="402"/>
      <c r="Q480" s="402"/>
      <c r="R480" s="402"/>
      <c r="S480" s="402"/>
      <c r="T480" s="402"/>
      <c r="U480" s="402"/>
      <c r="V480" s="402"/>
      <c r="W480" s="402"/>
      <c r="X480" s="402"/>
      <c r="Y480" s="402"/>
      <c r="Z480" s="402"/>
      <c r="AA480" s="402"/>
      <c r="AB480" s="402"/>
      <c r="AC480" s="402"/>
      <c r="AD480" s="402"/>
      <c r="AE480" s="402"/>
      <c r="AF480" s="402"/>
      <c r="AG480" s="402"/>
      <c r="AH480" s="402"/>
      <c r="AI480" s="402"/>
      <c r="AJ480" s="402"/>
      <c r="AK480" s="402"/>
      <c r="AL480" s="402"/>
      <c r="AM480" s="402"/>
      <c r="AN480" s="402"/>
      <c r="AO480" s="402"/>
      <c r="AP480" s="402"/>
      <c r="AQ480" s="402"/>
      <c r="AR480" s="402"/>
      <c r="AS480" s="402"/>
      <c r="AT480" s="402"/>
      <c r="AU480" s="402"/>
      <c r="AV480" s="402"/>
      <c r="AW480" s="402"/>
      <c r="AX480" s="402"/>
      <c r="AY480" s="402"/>
      <c r="AZ480" s="402"/>
      <c r="BA480" s="402"/>
      <c r="BB480" s="402"/>
      <c r="BC480" s="402"/>
      <c r="BD480" s="402"/>
      <c r="BE480" s="402"/>
      <c r="BF480" s="402"/>
      <c r="BG480" s="402"/>
      <c r="BH480" s="402"/>
      <c r="BI480" s="402"/>
      <c r="BJ480" s="402"/>
      <c r="BK480" s="402"/>
      <c r="BL480" s="402"/>
      <c r="BM480" s="402"/>
      <c r="BN480" s="402"/>
      <c r="BO480" s="402"/>
      <c r="BP480" s="402"/>
      <c r="BQ480" s="402"/>
      <c r="BR480" s="402"/>
      <c r="BS480" s="402"/>
      <c r="BT480" s="402"/>
      <c r="BU480" s="402"/>
      <c r="BV480" s="402"/>
      <c r="BW480" s="402"/>
      <c r="BX480" s="402"/>
      <c r="BY480" s="402"/>
      <c r="BZ480" s="402"/>
      <c r="CA480" s="402"/>
      <c r="CB480" s="402"/>
      <c r="CC480" s="402"/>
      <c r="CD480" s="402"/>
      <c r="CE480" s="402"/>
      <c r="CF480" s="402"/>
      <c r="CG480" s="402"/>
      <c r="CH480" s="402"/>
      <c r="CI480" s="402"/>
      <c r="CJ480" s="402"/>
      <c r="CK480" s="402"/>
      <c r="CL480" s="402"/>
      <c r="CM480" s="402"/>
      <c r="CN480" s="402"/>
      <c r="CO480" s="402"/>
      <c r="CP480" s="402"/>
      <c r="CQ480" s="402"/>
      <c r="CR480" s="402"/>
      <c r="CS480" s="402"/>
      <c r="CT480" s="402"/>
    </row>
    <row r="481" spans="1:98" ht="16.05" customHeight="1" x14ac:dyDescent="0.3">
      <c r="A481" s="402"/>
      <c r="B481" s="402"/>
      <c r="C481" s="402"/>
      <c r="D481" s="402"/>
      <c r="E481" s="402"/>
      <c r="F481" s="402"/>
      <c r="G481" s="402"/>
      <c r="H481" s="402"/>
      <c r="I481" s="402"/>
      <c r="J481" s="402"/>
      <c r="K481" s="402"/>
      <c r="L481" s="402"/>
      <c r="M481" s="402"/>
      <c r="N481" s="402"/>
      <c r="O481" s="402"/>
      <c r="P481" s="402"/>
      <c r="Q481" s="402"/>
      <c r="R481" s="402"/>
      <c r="S481" s="402"/>
      <c r="T481" s="402"/>
      <c r="U481" s="402"/>
      <c r="V481" s="402"/>
      <c r="W481" s="402"/>
      <c r="X481" s="402"/>
      <c r="Y481" s="402"/>
      <c r="Z481" s="402"/>
      <c r="AA481" s="402"/>
      <c r="AB481" s="402"/>
      <c r="AC481" s="402"/>
      <c r="AD481" s="402"/>
      <c r="AE481" s="402"/>
      <c r="AF481" s="402"/>
      <c r="AG481" s="402"/>
      <c r="AH481" s="402"/>
      <c r="AI481" s="402"/>
      <c r="AJ481" s="402"/>
      <c r="AK481" s="402"/>
      <c r="AL481" s="402"/>
      <c r="AM481" s="402"/>
      <c r="AN481" s="402"/>
      <c r="AO481" s="402"/>
      <c r="AP481" s="402"/>
      <c r="AQ481" s="402"/>
      <c r="AR481" s="402"/>
      <c r="AS481" s="402"/>
      <c r="AT481" s="402"/>
      <c r="AU481" s="402"/>
      <c r="AV481" s="402"/>
      <c r="AW481" s="402"/>
      <c r="AX481" s="402"/>
      <c r="AY481" s="402"/>
      <c r="AZ481" s="402"/>
      <c r="BA481" s="402"/>
      <c r="BB481" s="402"/>
      <c r="BC481" s="402"/>
      <c r="BD481" s="402"/>
      <c r="BE481" s="402"/>
      <c r="BF481" s="402"/>
      <c r="BG481" s="402"/>
      <c r="BH481" s="402"/>
      <c r="BI481" s="402"/>
      <c r="BJ481" s="402"/>
      <c r="BK481" s="402"/>
      <c r="BL481" s="402"/>
      <c r="BM481" s="402"/>
      <c r="BN481" s="402"/>
      <c r="BO481" s="402"/>
      <c r="BP481" s="402"/>
      <c r="BQ481" s="402"/>
      <c r="BR481" s="402"/>
      <c r="BS481" s="402"/>
      <c r="BT481" s="402"/>
      <c r="BU481" s="402"/>
      <c r="BV481" s="402"/>
      <c r="BW481" s="402"/>
      <c r="BX481" s="402"/>
      <c r="BY481" s="402"/>
      <c r="BZ481" s="402"/>
      <c r="CA481" s="402"/>
      <c r="CB481" s="402"/>
      <c r="CC481" s="402"/>
      <c r="CD481" s="402"/>
      <c r="CE481" s="402"/>
      <c r="CF481" s="402"/>
      <c r="CG481" s="402"/>
      <c r="CH481" s="402"/>
      <c r="CI481" s="402"/>
      <c r="CJ481" s="402"/>
      <c r="CK481" s="402"/>
      <c r="CL481" s="402"/>
      <c r="CM481" s="402"/>
      <c r="CN481" s="402"/>
      <c r="CO481" s="402"/>
      <c r="CP481" s="402"/>
      <c r="CQ481" s="402"/>
      <c r="CR481" s="402"/>
      <c r="CS481" s="402"/>
      <c r="CT481" s="402"/>
    </row>
    <row r="482" spans="1:98" ht="16.05" customHeight="1" x14ac:dyDescent="0.3">
      <c r="A482" s="402"/>
      <c r="B482" s="402"/>
      <c r="C482" s="402"/>
      <c r="D482" s="402"/>
      <c r="E482" s="402"/>
      <c r="F482" s="402"/>
      <c r="G482" s="402"/>
      <c r="H482" s="402"/>
      <c r="I482" s="402"/>
      <c r="J482" s="402"/>
      <c r="K482" s="402"/>
      <c r="L482" s="402"/>
      <c r="M482" s="402"/>
      <c r="N482" s="402"/>
      <c r="O482" s="402"/>
      <c r="P482" s="402"/>
      <c r="Q482" s="402"/>
      <c r="R482" s="402"/>
      <c r="S482" s="402"/>
      <c r="T482" s="402"/>
      <c r="U482" s="402"/>
      <c r="V482" s="402"/>
      <c r="W482" s="402"/>
      <c r="X482" s="402"/>
      <c r="Y482" s="402"/>
      <c r="Z482" s="402"/>
      <c r="AA482" s="402"/>
      <c r="AB482" s="402"/>
      <c r="AC482" s="402"/>
      <c r="AD482" s="402"/>
      <c r="AE482" s="402"/>
      <c r="AF482" s="402"/>
      <c r="AG482" s="402"/>
      <c r="AH482" s="402"/>
      <c r="AI482" s="402"/>
      <c r="AJ482" s="402"/>
      <c r="AK482" s="402"/>
      <c r="AL482" s="402"/>
      <c r="AM482" s="402"/>
      <c r="AN482" s="402"/>
      <c r="AO482" s="402"/>
      <c r="AP482" s="402"/>
      <c r="AQ482" s="402"/>
      <c r="AR482" s="402"/>
      <c r="AS482" s="402"/>
      <c r="AT482" s="402"/>
      <c r="AU482" s="402"/>
      <c r="AV482" s="402"/>
      <c r="AW482" s="402"/>
      <c r="AX482" s="402"/>
      <c r="AY482" s="402"/>
      <c r="AZ482" s="402"/>
      <c r="BA482" s="402"/>
      <c r="BB482" s="402"/>
      <c r="BC482" s="402"/>
      <c r="BD482" s="402"/>
      <c r="BE482" s="402"/>
      <c r="BF482" s="402"/>
      <c r="BG482" s="402"/>
      <c r="BH482" s="402"/>
      <c r="BI482" s="402"/>
      <c r="BJ482" s="402"/>
      <c r="BK482" s="402"/>
      <c r="BL482" s="402"/>
      <c r="BM482" s="402"/>
      <c r="BN482" s="402"/>
      <c r="BO482" s="402"/>
      <c r="BP482" s="402"/>
      <c r="BQ482" s="402"/>
      <c r="BR482" s="402"/>
      <c r="BS482" s="402"/>
      <c r="BT482" s="402"/>
      <c r="BU482" s="402"/>
      <c r="BV482" s="402"/>
      <c r="BW482" s="402"/>
      <c r="BX482" s="402"/>
      <c r="BY482" s="402"/>
      <c r="BZ482" s="402"/>
      <c r="CA482" s="402"/>
      <c r="CB482" s="402"/>
      <c r="CC482" s="402"/>
      <c r="CD482" s="402"/>
      <c r="CE482" s="402"/>
      <c r="CF482" s="402"/>
      <c r="CG482" s="402"/>
      <c r="CH482" s="402"/>
      <c r="CI482" s="402"/>
      <c r="CJ482" s="402"/>
      <c r="CK482" s="402"/>
      <c r="CL482" s="402"/>
      <c r="CM482" s="402"/>
      <c r="CN482" s="402"/>
      <c r="CO482" s="402"/>
      <c r="CP482" s="402"/>
      <c r="CQ482" s="402"/>
      <c r="CR482" s="402"/>
      <c r="CS482" s="402"/>
      <c r="CT482" s="402"/>
    </row>
    <row r="483" spans="1:98" ht="16.05" customHeight="1" x14ac:dyDescent="0.3">
      <c r="A483" s="402"/>
      <c r="B483" s="402"/>
      <c r="C483" s="402"/>
      <c r="D483" s="402"/>
      <c r="E483" s="402"/>
      <c r="F483" s="402"/>
      <c r="G483" s="402"/>
      <c r="H483" s="402"/>
      <c r="I483" s="402"/>
      <c r="J483" s="402"/>
      <c r="K483" s="402"/>
      <c r="L483" s="402"/>
      <c r="M483" s="402"/>
      <c r="N483" s="402"/>
      <c r="O483" s="402"/>
      <c r="P483" s="402"/>
      <c r="Q483" s="402"/>
      <c r="R483" s="402"/>
      <c r="S483" s="402"/>
      <c r="T483" s="402"/>
      <c r="U483" s="402"/>
      <c r="V483" s="402"/>
      <c r="W483" s="402"/>
      <c r="X483" s="402"/>
      <c r="Y483" s="402"/>
      <c r="Z483" s="402"/>
      <c r="AA483" s="402"/>
      <c r="AB483" s="402"/>
      <c r="AC483" s="402"/>
      <c r="AD483" s="402"/>
      <c r="AE483" s="402"/>
      <c r="AF483" s="402"/>
      <c r="AG483" s="402"/>
      <c r="AH483" s="402"/>
      <c r="AI483" s="402"/>
      <c r="AJ483" s="402"/>
      <c r="AK483" s="402"/>
      <c r="AL483" s="402"/>
      <c r="AM483" s="402"/>
      <c r="AN483" s="402"/>
      <c r="AO483" s="402"/>
      <c r="AP483" s="402"/>
      <c r="AQ483" s="402"/>
      <c r="AR483" s="402"/>
      <c r="AS483" s="402"/>
      <c r="AT483" s="402"/>
      <c r="AU483" s="402"/>
      <c r="AV483" s="402"/>
      <c r="AW483" s="402"/>
      <c r="AX483" s="402"/>
      <c r="AY483" s="402"/>
      <c r="AZ483" s="402"/>
      <c r="BA483" s="402"/>
      <c r="BB483" s="402"/>
      <c r="BC483" s="402"/>
      <c r="BD483" s="402"/>
      <c r="BE483" s="402"/>
      <c r="BF483" s="402"/>
      <c r="BG483" s="402"/>
      <c r="BH483" s="402"/>
      <c r="BI483" s="402"/>
      <c r="BJ483" s="402"/>
      <c r="BK483" s="402"/>
      <c r="BL483" s="402"/>
      <c r="BM483" s="402"/>
      <c r="BN483" s="402"/>
      <c r="BO483" s="402"/>
      <c r="BP483" s="402"/>
      <c r="BQ483" s="402"/>
      <c r="BR483" s="402"/>
      <c r="BS483" s="402"/>
      <c r="BT483" s="402"/>
      <c r="BU483" s="402"/>
      <c r="BV483" s="402"/>
      <c r="BW483" s="402"/>
      <c r="BX483" s="402"/>
      <c r="BY483" s="402"/>
      <c r="BZ483" s="402"/>
      <c r="CA483" s="402"/>
      <c r="CB483" s="402"/>
      <c r="CC483" s="402"/>
      <c r="CD483" s="402"/>
      <c r="CE483" s="402"/>
      <c r="CF483" s="402"/>
      <c r="CG483" s="402"/>
      <c r="CH483" s="402"/>
      <c r="CI483" s="402"/>
      <c r="CJ483" s="402"/>
      <c r="CK483" s="402"/>
      <c r="CL483" s="402"/>
      <c r="CM483" s="402"/>
      <c r="CN483" s="402"/>
      <c r="CO483" s="402"/>
      <c r="CP483" s="402"/>
      <c r="CQ483" s="402"/>
      <c r="CR483" s="402"/>
      <c r="CS483" s="402"/>
      <c r="CT483" s="402"/>
    </row>
    <row r="484" spans="1:98" ht="16.05" customHeight="1" x14ac:dyDescent="0.3">
      <c r="A484" s="402"/>
      <c r="B484" s="402"/>
      <c r="C484" s="402"/>
      <c r="D484" s="402"/>
      <c r="E484" s="402"/>
      <c r="F484" s="402"/>
      <c r="G484" s="402"/>
      <c r="H484" s="402"/>
      <c r="I484" s="402"/>
      <c r="J484" s="402"/>
      <c r="K484" s="402"/>
      <c r="L484" s="402"/>
      <c r="M484" s="402"/>
      <c r="N484" s="402"/>
      <c r="O484" s="402"/>
      <c r="P484" s="402"/>
      <c r="Q484" s="402"/>
      <c r="R484" s="402"/>
      <c r="S484" s="402"/>
      <c r="T484" s="402"/>
      <c r="U484" s="402"/>
      <c r="V484" s="402"/>
      <c r="W484" s="402"/>
      <c r="X484" s="402"/>
      <c r="Y484" s="402"/>
      <c r="Z484" s="402"/>
      <c r="AA484" s="402"/>
      <c r="AB484" s="402"/>
      <c r="AC484" s="402"/>
      <c r="AD484" s="402"/>
      <c r="AE484" s="402"/>
      <c r="AF484" s="402"/>
      <c r="AG484" s="402"/>
      <c r="AH484" s="402"/>
      <c r="AI484" s="402"/>
      <c r="AJ484" s="402"/>
      <c r="AK484" s="402"/>
      <c r="AL484" s="402"/>
      <c r="AM484" s="402"/>
      <c r="AN484" s="402"/>
      <c r="AO484" s="402"/>
      <c r="AP484" s="402"/>
      <c r="AQ484" s="402"/>
      <c r="AR484" s="402"/>
      <c r="AS484" s="402"/>
      <c r="AT484" s="402"/>
      <c r="AU484" s="402"/>
      <c r="AV484" s="402"/>
      <c r="AW484" s="402"/>
      <c r="AX484" s="402"/>
      <c r="AY484" s="402"/>
      <c r="AZ484" s="402"/>
      <c r="BA484" s="402"/>
      <c r="BB484" s="402"/>
      <c r="BC484" s="402"/>
      <c r="BD484" s="402"/>
      <c r="BE484" s="402"/>
      <c r="BF484" s="402"/>
      <c r="BG484" s="402"/>
      <c r="BH484" s="402"/>
      <c r="BI484" s="402"/>
      <c r="BJ484" s="402"/>
      <c r="BK484" s="402"/>
      <c r="BL484" s="402"/>
      <c r="BM484" s="402"/>
      <c r="BN484" s="402"/>
      <c r="BO484" s="402"/>
      <c r="BP484" s="402"/>
      <c r="BQ484" s="402"/>
      <c r="BR484" s="402"/>
      <c r="BS484" s="402"/>
      <c r="BT484" s="402"/>
      <c r="BU484" s="402"/>
      <c r="BV484" s="402"/>
      <c r="BW484" s="402"/>
      <c r="BX484" s="402"/>
      <c r="BY484" s="402"/>
      <c r="BZ484" s="402"/>
      <c r="CA484" s="402"/>
      <c r="CB484" s="402"/>
      <c r="CC484" s="402"/>
      <c r="CD484" s="402"/>
      <c r="CE484" s="402"/>
      <c r="CF484" s="402"/>
      <c r="CG484" s="402"/>
      <c r="CH484" s="402"/>
      <c r="CI484" s="402"/>
      <c r="CJ484" s="402"/>
      <c r="CK484" s="402"/>
      <c r="CL484" s="402"/>
      <c r="CM484" s="402"/>
      <c r="CN484" s="402"/>
      <c r="CO484" s="402"/>
      <c r="CP484" s="402"/>
      <c r="CQ484" s="402"/>
      <c r="CR484" s="402"/>
      <c r="CS484" s="402"/>
      <c r="CT484" s="402"/>
    </row>
    <row r="485" spans="1:98" ht="16.05" customHeight="1" x14ac:dyDescent="0.3">
      <c r="A485" s="402"/>
      <c r="B485" s="402"/>
      <c r="C485" s="402"/>
      <c r="D485" s="402"/>
      <c r="E485" s="402"/>
      <c r="F485" s="402"/>
      <c r="G485" s="402"/>
      <c r="H485" s="402"/>
      <c r="I485" s="402"/>
      <c r="J485" s="402"/>
      <c r="K485" s="402"/>
      <c r="L485" s="402"/>
      <c r="M485" s="402"/>
      <c r="N485" s="402"/>
      <c r="O485" s="402"/>
      <c r="P485" s="402"/>
      <c r="Q485" s="402"/>
      <c r="R485" s="402"/>
      <c r="S485" s="402"/>
      <c r="T485" s="402"/>
      <c r="U485" s="402"/>
      <c r="V485" s="402"/>
      <c r="W485" s="402"/>
      <c r="X485" s="402"/>
      <c r="Y485" s="402"/>
      <c r="Z485" s="402"/>
      <c r="AA485" s="402"/>
      <c r="AB485" s="402"/>
      <c r="AC485" s="402"/>
      <c r="AD485" s="402"/>
      <c r="AE485" s="402"/>
      <c r="AF485" s="402"/>
      <c r="AG485" s="402"/>
      <c r="AH485" s="402"/>
      <c r="AI485" s="402"/>
      <c r="AJ485" s="402"/>
      <c r="AK485" s="402"/>
      <c r="AL485" s="402"/>
      <c r="AM485" s="402"/>
      <c r="AN485" s="402"/>
      <c r="AO485" s="402"/>
      <c r="AP485" s="402"/>
      <c r="AQ485" s="402"/>
      <c r="AR485" s="402"/>
      <c r="AS485" s="402"/>
      <c r="AT485" s="402"/>
      <c r="AU485" s="402"/>
      <c r="AV485" s="402"/>
      <c r="AW485" s="402"/>
      <c r="AX485" s="402"/>
      <c r="AY485" s="402"/>
      <c r="AZ485" s="402"/>
      <c r="BA485" s="402"/>
      <c r="BB485" s="402"/>
      <c r="BC485" s="402"/>
      <c r="BD485" s="402"/>
      <c r="BE485" s="402"/>
      <c r="BF485" s="402"/>
      <c r="BG485" s="402"/>
      <c r="BH485" s="402"/>
      <c r="BI485" s="402"/>
      <c r="BJ485" s="402"/>
      <c r="BK485" s="402"/>
      <c r="BL485" s="402"/>
      <c r="BM485" s="402"/>
      <c r="BN485" s="402"/>
      <c r="BO485" s="402"/>
      <c r="BP485" s="402"/>
      <c r="BQ485" s="402"/>
      <c r="BR485" s="402"/>
      <c r="BS485" s="402"/>
      <c r="BT485" s="402"/>
      <c r="BU485" s="402"/>
      <c r="BV485" s="402"/>
      <c r="BW485" s="402"/>
      <c r="BX485" s="402"/>
      <c r="BY485" s="402"/>
      <c r="BZ485" s="402"/>
      <c r="CA485" s="402"/>
      <c r="CB485" s="402"/>
      <c r="CC485" s="402"/>
      <c r="CD485" s="402"/>
      <c r="CE485" s="402"/>
      <c r="CF485" s="402"/>
      <c r="CG485" s="402"/>
      <c r="CH485" s="402"/>
      <c r="CI485" s="402"/>
      <c r="CJ485" s="402"/>
      <c r="CK485" s="402"/>
      <c r="CL485" s="402"/>
      <c r="CM485" s="402"/>
      <c r="CN485" s="402"/>
      <c r="CO485" s="402"/>
      <c r="CP485" s="402"/>
      <c r="CQ485" s="402"/>
      <c r="CR485" s="402"/>
      <c r="CS485" s="402"/>
      <c r="CT485" s="402"/>
    </row>
    <row r="486" spans="1:98" ht="16.05" customHeight="1" x14ac:dyDescent="0.3">
      <c r="A486" s="402"/>
      <c r="B486" s="402"/>
      <c r="C486" s="402"/>
      <c r="D486" s="402"/>
      <c r="E486" s="402"/>
      <c r="F486" s="402"/>
      <c r="G486" s="402"/>
      <c r="H486" s="402"/>
      <c r="I486" s="402"/>
      <c r="J486" s="402"/>
      <c r="K486" s="402"/>
      <c r="L486" s="402"/>
      <c r="M486" s="402"/>
      <c r="N486" s="402"/>
      <c r="O486" s="402"/>
      <c r="P486" s="402"/>
      <c r="Q486" s="402"/>
      <c r="R486" s="402"/>
      <c r="S486" s="402"/>
      <c r="T486" s="402"/>
      <c r="U486" s="402"/>
      <c r="V486" s="402"/>
      <c r="W486" s="402"/>
      <c r="X486" s="402"/>
      <c r="Y486" s="402"/>
      <c r="Z486" s="402"/>
      <c r="AA486" s="402"/>
      <c r="AB486" s="402"/>
      <c r="AC486" s="402"/>
      <c r="AD486" s="402"/>
      <c r="AE486" s="402"/>
      <c r="AF486" s="402"/>
      <c r="AG486" s="402"/>
      <c r="AH486" s="402"/>
      <c r="AI486" s="402"/>
      <c r="AJ486" s="402"/>
      <c r="AK486" s="402"/>
      <c r="AL486" s="402"/>
      <c r="AM486" s="402"/>
      <c r="AN486" s="402"/>
      <c r="AO486" s="402"/>
      <c r="AP486" s="402"/>
      <c r="AQ486" s="402"/>
      <c r="AR486" s="402"/>
      <c r="AS486" s="402"/>
      <c r="AT486" s="402"/>
      <c r="AU486" s="402"/>
      <c r="AV486" s="402"/>
      <c r="AW486" s="402"/>
      <c r="AX486" s="402"/>
      <c r="AY486" s="402"/>
      <c r="AZ486" s="402"/>
      <c r="BA486" s="402"/>
      <c r="BB486" s="402"/>
      <c r="BC486" s="402"/>
      <c r="BD486" s="402"/>
      <c r="BE486" s="402"/>
      <c r="BF486" s="402"/>
      <c r="BG486" s="402"/>
      <c r="BH486" s="402"/>
      <c r="BI486" s="402"/>
      <c r="BJ486" s="402"/>
      <c r="BK486" s="402"/>
      <c r="BL486" s="402"/>
      <c r="BM486" s="402"/>
      <c r="BN486" s="402"/>
      <c r="BO486" s="402"/>
      <c r="BP486" s="402"/>
      <c r="BQ486" s="402"/>
      <c r="BR486" s="402"/>
      <c r="BS486" s="402"/>
      <c r="BT486" s="402"/>
      <c r="BU486" s="402"/>
      <c r="BV486" s="402"/>
      <c r="BW486" s="402"/>
      <c r="BX486" s="402"/>
      <c r="BY486" s="402"/>
      <c r="BZ486" s="402"/>
      <c r="CA486" s="402"/>
      <c r="CB486" s="402"/>
      <c r="CC486" s="402"/>
      <c r="CD486" s="402"/>
      <c r="CE486" s="402"/>
      <c r="CF486" s="402"/>
      <c r="CG486" s="402"/>
      <c r="CH486" s="402"/>
      <c r="CI486" s="402"/>
      <c r="CJ486" s="402"/>
      <c r="CK486" s="402"/>
      <c r="CL486" s="402"/>
      <c r="CM486" s="402"/>
      <c r="CN486" s="402"/>
      <c r="CO486" s="402"/>
      <c r="CP486" s="402"/>
      <c r="CQ486" s="402"/>
      <c r="CR486" s="402"/>
      <c r="CS486" s="402"/>
      <c r="CT486" s="402"/>
    </row>
    <row r="487" spans="1:98" ht="16.05" customHeight="1" x14ac:dyDescent="0.3">
      <c r="A487" s="402"/>
      <c r="B487" s="402"/>
      <c r="C487" s="402"/>
      <c r="D487" s="402"/>
      <c r="E487" s="402"/>
      <c r="F487" s="402"/>
      <c r="G487" s="402"/>
      <c r="H487" s="402"/>
      <c r="I487" s="402"/>
      <c r="J487" s="402"/>
      <c r="K487" s="402"/>
      <c r="L487" s="402"/>
      <c r="M487" s="402"/>
      <c r="N487" s="402"/>
      <c r="O487" s="402"/>
      <c r="P487" s="402"/>
      <c r="Q487" s="402"/>
      <c r="R487" s="402"/>
      <c r="S487" s="402"/>
      <c r="T487" s="402"/>
      <c r="U487" s="402"/>
      <c r="V487" s="402"/>
      <c r="W487" s="402"/>
      <c r="X487" s="402"/>
      <c r="Y487" s="402"/>
      <c r="Z487" s="402"/>
      <c r="AA487" s="402"/>
      <c r="AB487" s="402"/>
      <c r="AC487" s="402"/>
      <c r="AD487" s="402"/>
      <c r="AE487" s="402"/>
      <c r="AF487" s="402"/>
      <c r="AG487" s="402"/>
      <c r="AH487" s="402"/>
      <c r="AI487" s="402"/>
      <c r="AJ487" s="402"/>
      <c r="AK487" s="402"/>
      <c r="AL487" s="402"/>
      <c r="AM487" s="402"/>
      <c r="AN487" s="402"/>
      <c r="AO487" s="402"/>
      <c r="AP487" s="402"/>
      <c r="AQ487" s="402"/>
      <c r="AR487" s="402"/>
      <c r="AS487" s="402"/>
      <c r="AT487" s="402"/>
      <c r="AU487" s="402"/>
      <c r="AV487" s="402"/>
      <c r="AW487" s="402"/>
      <c r="AX487" s="402"/>
      <c r="AY487" s="402"/>
      <c r="AZ487" s="402"/>
      <c r="BA487" s="402"/>
      <c r="BB487" s="402"/>
      <c r="BC487" s="402"/>
      <c r="BD487" s="402"/>
      <c r="BE487" s="402"/>
      <c r="BF487" s="402"/>
      <c r="BG487" s="402"/>
      <c r="BH487" s="402"/>
      <c r="BI487" s="402"/>
      <c r="BJ487" s="402"/>
      <c r="BK487" s="402"/>
      <c r="BL487" s="402"/>
      <c r="BM487" s="402"/>
      <c r="BN487" s="402"/>
      <c r="BO487" s="402"/>
      <c r="BP487" s="402"/>
      <c r="BQ487" s="402"/>
      <c r="BR487" s="402"/>
      <c r="BS487" s="402"/>
      <c r="BT487" s="402"/>
      <c r="BU487" s="402"/>
      <c r="BV487" s="402"/>
      <c r="BW487" s="402"/>
      <c r="BX487" s="402"/>
      <c r="BY487" s="402"/>
      <c r="BZ487" s="402"/>
      <c r="CA487" s="402"/>
      <c r="CB487" s="402"/>
      <c r="CC487" s="402"/>
      <c r="CD487" s="402"/>
      <c r="CE487" s="402"/>
      <c r="CF487" s="402"/>
      <c r="CG487" s="402"/>
      <c r="CH487" s="402"/>
      <c r="CI487" s="402"/>
      <c r="CJ487" s="402"/>
      <c r="CK487" s="402"/>
      <c r="CL487" s="402"/>
      <c r="CM487" s="402"/>
      <c r="CN487" s="402"/>
      <c r="CO487" s="402"/>
      <c r="CP487" s="402"/>
      <c r="CQ487" s="402"/>
      <c r="CR487" s="402"/>
      <c r="CS487" s="402"/>
      <c r="CT487" s="402"/>
    </row>
    <row r="488" spans="1:98" ht="16.05" customHeight="1" x14ac:dyDescent="0.3">
      <c r="A488" s="402"/>
      <c r="B488" s="402"/>
      <c r="C488" s="402"/>
      <c r="D488" s="402"/>
      <c r="E488" s="402"/>
      <c r="F488" s="402"/>
      <c r="G488" s="402"/>
      <c r="H488" s="402"/>
      <c r="I488" s="402"/>
      <c r="J488" s="402"/>
      <c r="K488" s="402"/>
      <c r="L488" s="402"/>
      <c r="M488" s="402"/>
      <c r="N488" s="402"/>
      <c r="O488" s="402"/>
      <c r="P488" s="402"/>
      <c r="Q488" s="402"/>
      <c r="R488" s="402"/>
      <c r="S488" s="402"/>
      <c r="T488" s="402"/>
      <c r="U488" s="402"/>
      <c r="V488" s="402"/>
      <c r="W488" s="402"/>
      <c r="X488" s="402"/>
      <c r="Y488" s="402"/>
      <c r="Z488" s="402"/>
      <c r="AA488" s="402"/>
      <c r="AB488" s="402"/>
      <c r="AC488" s="402"/>
      <c r="AD488" s="402"/>
      <c r="AE488" s="402"/>
      <c r="AF488" s="402"/>
      <c r="AG488" s="402"/>
      <c r="AH488" s="402"/>
      <c r="AI488" s="402"/>
      <c r="AJ488" s="402"/>
      <c r="AK488" s="402"/>
      <c r="AL488" s="402"/>
      <c r="AM488" s="402"/>
      <c r="AN488" s="402"/>
      <c r="AO488" s="402"/>
      <c r="AP488" s="402"/>
      <c r="AQ488" s="402"/>
      <c r="AR488" s="402"/>
      <c r="AS488" s="402"/>
      <c r="AT488" s="402"/>
      <c r="AU488" s="402"/>
      <c r="AV488" s="402"/>
      <c r="AW488" s="402"/>
      <c r="AX488" s="402"/>
      <c r="AY488" s="402"/>
      <c r="AZ488" s="402"/>
      <c r="BA488" s="402"/>
      <c r="BB488" s="402"/>
      <c r="BC488" s="402"/>
      <c r="BD488" s="402"/>
      <c r="BE488" s="402"/>
      <c r="BF488" s="402"/>
      <c r="BG488" s="402"/>
      <c r="BH488" s="402"/>
      <c r="BI488" s="402"/>
      <c r="BJ488" s="402"/>
      <c r="BK488" s="402"/>
      <c r="BL488" s="402"/>
      <c r="BM488" s="402"/>
      <c r="BN488" s="402"/>
      <c r="BO488" s="402"/>
      <c r="BP488" s="402"/>
      <c r="BQ488" s="402"/>
      <c r="BR488" s="402"/>
      <c r="BS488" s="402"/>
      <c r="BT488" s="402"/>
      <c r="BU488" s="402"/>
      <c r="BV488" s="402"/>
      <c r="BW488" s="402"/>
      <c r="BX488" s="402"/>
      <c r="BY488" s="402"/>
      <c r="BZ488" s="402"/>
      <c r="CA488" s="402"/>
      <c r="CB488" s="402"/>
      <c r="CC488" s="402"/>
      <c r="CD488" s="402"/>
      <c r="CE488" s="402"/>
      <c r="CF488" s="402"/>
      <c r="CG488" s="402"/>
      <c r="CH488" s="402"/>
      <c r="CI488" s="402"/>
      <c r="CJ488" s="402"/>
      <c r="CK488" s="402"/>
      <c r="CL488" s="402"/>
      <c r="CM488" s="402"/>
      <c r="CN488" s="402"/>
      <c r="CO488" s="402"/>
      <c r="CP488" s="402"/>
      <c r="CQ488" s="402"/>
      <c r="CR488" s="402"/>
      <c r="CS488" s="402"/>
      <c r="CT488" s="402"/>
    </row>
    <row r="489" spans="1:98" ht="16.05" customHeight="1" x14ac:dyDescent="0.3">
      <c r="A489" s="402"/>
      <c r="B489" s="402"/>
      <c r="C489" s="402"/>
      <c r="D489" s="402"/>
      <c r="E489" s="402"/>
      <c r="F489" s="402"/>
      <c r="G489" s="402"/>
      <c r="H489" s="402"/>
      <c r="I489" s="402"/>
      <c r="J489" s="402"/>
      <c r="K489" s="402"/>
      <c r="L489" s="402"/>
      <c r="M489" s="402"/>
      <c r="N489" s="402"/>
      <c r="O489" s="402"/>
      <c r="P489" s="402"/>
      <c r="Q489" s="402"/>
      <c r="R489" s="402"/>
      <c r="S489" s="402"/>
      <c r="T489" s="402"/>
      <c r="U489" s="402"/>
      <c r="V489" s="402"/>
      <c r="W489" s="402"/>
      <c r="X489" s="402"/>
      <c r="Y489" s="402"/>
      <c r="Z489" s="402"/>
      <c r="AA489" s="402"/>
      <c r="AB489" s="402"/>
      <c r="AC489" s="402"/>
      <c r="AD489" s="402"/>
      <c r="AE489" s="402"/>
      <c r="AF489" s="402"/>
      <c r="AG489" s="402"/>
      <c r="AH489" s="402"/>
      <c r="AI489" s="402"/>
      <c r="AJ489" s="402"/>
      <c r="AK489" s="402"/>
      <c r="AL489" s="402"/>
      <c r="AM489" s="402"/>
      <c r="AN489" s="402"/>
      <c r="AO489" s="402"/>
      <c r="AP489" s="402"/>
      <c r="AQ489" s="402"/>
      <c r="AR489" s="402"/>
      <c r="AS489" s="402"/>
      <c r="AT489" s="402"/>
      <c r="AU489" s="402"/>
      <c r="AV489" s="402"/>
      <c r="AW489" s="402"/>
      <c r="AX489" s="402"/>
      <c r="AY489" s="402"/>
      <c r="AZ489" s="402"/>
      <c r="BA489" s="402"/>
      <c r="BB489" s="402"/>
      <c r="BC489" s="402"/>
      <c r="BD489" s="402"/>
      <c r="BE489" s="402"/>
      <c r="BF489" s="402"/>
      <c r="BG489" s="402"/>
      <c r="BH489" s="402"/>
      <c r="BI489" s="402"/>
      <c r="BJ489" s="402"/>
      <c r="BK489" s="402"/>
      <c r="BL489" s="402"/>
      <c r="BM489" s="402"/>
      <c r="BN489" s="402"/>
      <c r="BO489" s="402"/>
      <c r="BP489" s="402"/>
      <c r="BQ489" s="402"/>
      <c r="BR489" s="402"/>
      <c r="BS489" s="402"/>
      <c r="BT489" s="402"/>
      <c r="BU489" s="402"/>
      <c r="BV489" s="402"/>
      <c r="BW489" s="402"/>
      <c r="BX489" s="402"/>
      <c r="BY489" s="402"/>
      <c r="BZ489" s="402"/>
      <c r="CA489" s="402"/>
      <c r="CB489" s="402"/>
      <c r="CC489" s="402"/>
      <c r="CD489" s="402"/>
      <c r="CE489" s="402"/>
      <c r="CF489" s="402"/>
      <c r="CG489" s="402"/>
      <c r="CH489" s="402"/>
      <c r="CI489" s="402"/>
      <c r="CJ489" s="402"/>
      <c r="CK489" s="402"/>
      <c r="CL489" s="402"/>
      <c r="CM489" s="402"/>
      <c r="CN489" s="402"/>
      <c r="CO489" s="402"/>
      <c r="CP489" s="402"/>
      <c r="CQ489" s="402"/>
      <c r="CR489" s="402"/>
      <c r="CS489" s="402"/>
      <c r="CT489" s="402"/>
    </row>
    <row r="490" spans="1:98" ht="16.05" customHeight="1" x14ac:dyDescent="0.3">
      <c r="A490" s="402"/>
      <c r="B490" s="402"/>
      <c r="C490" s="402"/>
      <c r="D490" s="402"/>
      <c r="E490" s="402"/>
      <c r="F490" s="402"/>
      <c r="G490" s="402"/>
      <c r="H490" s="402"/>
      <c r="I490" s="402"/>
      <c r="J490" s="402"/>
      <c r="K490" s="402"/>
      <c r="L490" s="402"/>
      <c r="M490" s="402"/>
      <c r="N490" s="402"/>
      <c r="O490" s="402"/>
      <c r="P490" s="402"/>
      <c r="Q490" s="402"/>
      <c r="R490" s="402"/>
      <c r="S490" s="402"/>
      <c r="T490" s="402"/>
      <c r="U490" s="402"/>
      <c r="V490" s="402"/>
      <c r="W490" s="402"/>
      <c r="X490" s="402"/>
      <c r="Y490" s="402"/>
      <c r="Z490" s="402"/>
      <c r="AA490" s="402"/>
      <c r="AB490" s="402"/>
      <c r="AC490" s="402"/>
      <c r="AD490" s="402"/>
      <c r="AE490" s="402"/>
      <c r="AF490" s="402"/>
      <c r="AG490" s="402"/>
      <c r="AH490" s="402"/>
      <c r="AI490" s="402"/>
      <c r="AJ490" s="402"/>
      <c r="AK490" s="402"/>
      <c r="AL490" s="402"/>
      <c r="AM490" s="402"/>
      <c r="AN490" s="402"/>
      <c r="AO490" s="402"/>
      <c r="AP490" s="402"/>
      <c r="AQ490" s="402"/>
      <c r="AR490" s="402"/>
      <c r="AS490" s="402"/>
      <c r="AT490" s="402"/>
      <c r="AU490" s="402"/>
      <c r="AV490" s="402"/>
      <c r="AW490" s="402"/>
      <c r="AX490" s="402"/>
      <c r="AY490" s="402"/>
      <c r="AZ490" s="402"/>
      <c r="BA490" s="402"/>
      <c r="BB490" s="402"/>
      <c r="BC490" s="402"/>
      <c r="BD490" s="402"/>
      <c r="BE490" s="402"/>
      <c r="BF490" s="402"/>
      <c r="BG490" s="402"/>
      <c r="BH490" s="402"/>
      <c r="BI490" s="402"/>
      <c r="BJ490" s="402"/>
      <c r="BK490" s="402"/>
      <c r="BL490" s="402"/>
      <c r="BM490" s="402"/>
      <c r="BN490" s="402"/>
      <c r="BO490" s="402"/>
      <c r="BP490" s="402"/>
      <c r="BQ490" s="402"/>
      <c r="BR490" s="402"/>
      <c r="BS490" s="402"/>
      <c r="BT490" s="402"/>
      <c r="BU490" s="402"/>
      <c r="BV490" s="402"/>
      <c r="BW490" s="402"/>
      <c r="BX490" s="402"/>
      <c r="BY490" s="402"/>
      <c r="BZ490" s="402"/>
      <c r="CA490" s="402"/>
      <c r="CB490" s="402"/>
      <c r="CC490" s="402"/>
      <c r="CD490" s="402"/>
      <c r="CE490" s="402"/>
      <c r="CF490" s="402"/>
      <c r="CG490" s="402"/>
      <c r="CH490" s="402"/>
      <c r="CI490" s="402"/>
      <c r="CJ490" s="402"/>
      <c r="CK490" s="402"/>
      <c r="CL490" s="402"/>
      <c r="CM490" s="402"/>
      <c r="CN490" s="402"/>
      <c r="CO490" s="402"/>
      <c r="CP490" s="402"/>
      <c r="CQ490" s="402"/>
      <c r="CR490" s="402"/>
      <c r="CS490" s="402"/>
      <c r="CT490" s="402"/>
    </row>
    <row r="491" spans="1:98" ht="16.05" customHeight="1" x14ac:dyDescent="0.3">
      <c r="A491" s="402"/>
      <c r="B491" s="402"/>
      <c r="C491" s="402"/>
      <c r="D491" s="402"/>
      <c r="E491" s="402"/>
      <c r="F491" s="402"/>
      <c r="G491" s="402"/>
      <c r="H491" s="402"/>
      <c r="I491" s="402"/>
      <c r="J491" s="402"/>
      <c r="K491" s="402"/>
      <c r="L491" s="402"/>
      <c r="M491" s="402"/>
      <c r="N491" s="402"/>
      <c r="O491" s="402"/>
      <c r="P491" s="402"/>
      <c r="Q491" s="402"/>
      <c r="R491" s="402"/>
      <c r="S491" s="402"/>
      <c r="T491" s="402"/>
      <c r="U491" s="402"/>
      <c r="V491" s="402"/>
      <c r="W491" s="402"/>
      <c r="X491" s="402"/>
      <c r="Y491" s="402"/>
      <c r="Z491" s="402"/>
      <c r="AA491" s="402"/>
      <c r="AB491" s="402"/>
      <c r="AC491" s="402"/>
      <c r="AD491" s="402"/>
      <c r="AE491" s="402"/>
      <c r="AF491" s="402"/>
      <c r="AG491" s="402"/>
      <c r="AH491" s="402"/>
      <c r="AI491" s="402"/>
      <c r="AJ491" s="402"/>
      <c r="AK491" s="402"/>
      <c r="AL491" s="402"/>
      <c r="AM491" s="402"/>
      <c r="AN491" s="402"/>
      <c r="AO491" s="402"/>
      <c r="AP491" s="402"/>
      <c r="AQ491" s="402"/>
      <c r="AR491" s="402"/>
      <c r="AS491" s="402"/>
      <c r="AT491" s="402"/>
      <c r="AU491" s="402"/>
      <c r="AV491" s="402"/>
      <c r="AW491" s="402"/>
      <c r="AX491" s="402"/>
      <c r="AY491" s="402"/>
      <c r="AZ491" s="402"/>
      <c r="BA491" s="402"/>
      <c r="BB491" s="402"/>
      <c r="BC491" s="402"/>
      <c r="BD491" s="402"/>
      <c r="BE491" s="402"/>
      <c r="BF491" s="402"/>
      <c r="BG491" s="402"/>
      <c r="BH491" s="402"/>
      <c r="BI491" s="402"/>
      <c r="BJ491" s="402"/>
      <c r="BK491" s="402"/>
      <c r="BL491" s="402"/>
      <c r="BM491" s="402"/>
      <c r="BN491" s="402"/>
      <c r="BO491" s="402"/>
      <c r="BP491" s="402"/>
      <c r="BQ491" s="402"/>
      <c r="BR491" s="402"/>
      <c r="BS491" s="402"/>
      <c r="BT491" s="402"/>
      <c r="BU491" s="402"/>
      <c r="BV491" s="402"/>
      <c r="BW491" s="402"/>
      <c r="BX491" s="402"/>
      <c r="BY491" s="402"/>
      <c r="BZ491" s="402"/>
      <c r="CA491" s="402"/>
      <c r="CB491" s="402"/>
      <c r="CC491" s="402"/>
      <c r="CD491" s="402"/>
      <c r="CE491" s="402"/>
      <c r="CF491" s="402"/>
      <c r="CG491" s="402"/>
      <c r="CH491" s="402"/>
      <c r="CI491" s="402"/>
      <c r="CJ491" s="402"/>
      <c r="CK491" s="402"/>
      <c r="CL491" s="402"/>
      <c r="CM491" s="402"/>
      <c r="CN491" s="402"/>
      <c r="CO491" s="402"/>
      <c r="CP491" s="402"/>
      <c r="CQ491" s="402"/>
      <c r="CR491" s="402"/>
      <c r="CS491" s="402"/>
      <c r="CT491" s="402"/>
    </row>
    <row r="492" spans="1:98" ht="16.05" customHeight="1" x14ac:dyDescent="0.3">
      <c r="A492" s="402"/>
      <c r="B492" s="402"/>
      <c r="C492" s="402"/>
      <c r="D492" s="402"/>
      <c r="E492" s="402"/>
      <c r="F492" s="402"/>
      <c r="G492" s="402"/>
      <c r="H492" s="402"/>
      <c r="I492" s="402"/>
      <c r="J492" s="402"/>
      <c r="K492" s="402"/>
      <c r="L492" s="402"/>
      <c r="M492" s="402"/>
      <c r="N492" s="402"/>
      <c r="O492" s="402"/>
      <c r="P492" s="402"/>
      <c r="Q492" s="402"/>
      <c r="R492" s="402"/>
      <c r="S492" s="402"/>
      <c r="T492" s="402"/>
      <c r="U492" s="402"/>
      <c r="V492" s="402"/>
      <c r="W492" s="402"/>
      <c r="X492" s="402"/>
      <c r="Y492" s="402"/>
      <c r="Z492" s="402"/>
      <c r="AA492" s="402"/>
      <c r="AB492" s="402"/>
      <c r="AC492" s="402"/>
      <c r="AD492" s="402"/>
      <c r="AE492" s="402"/>
      <c r="AF492" s="402"/>
      <c r="AG492" s="402"/>
      <c r="AH492" s="402"/>
      <c r="AI492" s="402"/>
      <c r="AJ492" s="402"/>
      <c r="AK492" s="402"/>
      <c r="AL492" s="402"/>
      <c r="AM492" s="402"/>
      <c r="AN492" s="402"/>
      <c r="AO492" s="402"/>
      <c r="AP492" s="402"/>
      <c r="AQ492" s="402"/>
      <c r="AR492" s="402"/>
      <c r="AS492" s="402"/>
      <c r="AT492" s="402"/>
      <c r="AU492" s="402"/>
      <c r="AV492" s="402"/>
      <c r="AW492" s="402"/>
      <c r="AX492" s="402"/>
      <c r="AY492" s="402"/>
      <c r="AZ492" s="402"/>
      <c r="BA492" s="402"/>
      <c r="BB492" s="402"/>
      <c r="BC492" s="402"/>
      <c r="BD492" s="402"/>
      <c r="BE492" s="402"/>
      <c r="BF492" s="402"/>
      <c r="BG492" s="402"/>
      <c r="BH492" s="402"/>
      <c r="BI492" s="402"/>
      <c r="BJ492" s="402"/>
      <c r="BK492" s="402"/>
      <c r="BL492" s="402"/>
      <c r="BM492" s="402"/>
      <c r="BN492" s="402"/>
      <c r="BO492" s="402"/>
      <c r="BP492" s="402"/>
      <c r="BQ492" s="402"/>
      <c r="BR492" s="402"/>
      <c r="BS492" s="402"/>
      <c r="BT492" s="402"/>
      <c r="BU492" s="402"/>
      <c r="BV492" s="402"/>
      <c r="BW492" s="402"/>
      <c r="BX492" s="402"/>
      <c r="BY492" s="402"/>
      <c r="BZ492" s="402"/>
      <c r="CA492" s="402"/>
      <c r="CB492" s="402"/>
      <c r="CC492" s="402"/>
      <c r="CD492" s="402"/>
      <c r="CE492" s="402"/>
      <c r="CF492" s="402"/>
      <c r="CG492" s="402"/>
      <c r="CH492" s="402"/>
      <c r="CI492" s="402"/>
      <c r="CJ492" s="402"/>
      <c r="CK492" s="402"/>
      <c r="CL492" s="402"/>
      <c r="CM492" s="402"/>
      <c r="CN492" s="402"/>
      <c r="CO492" s="402"/>
      <c r="CP492" s="402"/>
      <c r="CQ492" s="402"/>
      <c r="CR492" s="402"/>
      <c r="CS492" s="402"/>
      <c r="CT492" s="402"/>
    </row>
    <row r="493" spans="1:98" ht="16.05" customHeight="1" x14ac:dyDescent="0.3">
      <c r="A493" s="402"/>
      <c r="B493" s="402"/>
      <c r="C493" s="402"/>
      <c r="D493" s="402"/>
      <c r="E493" s="402"/>
      <c r="F493" s="402"/>
      <c r="G493" s="402"/>
      <c r="H493" s="402"/>
      <c r="I493" s="402"/>
      <c r="J493" s="402"/>
      <c r="K493" s="402"/>
      <c r="L493" s="402"/>
      <c r="M493" s="402"/>
      <c r="N493" s="402"/>
      <c r="O493" s="402"/>
      <c r="P493" s="402"/>
      <c r="Q493" s="402"/>
      <c r="R493" s="402"/>
      <c r="S493" s="402"/>
      <c r="T493" s="402"/>
      <c r="U493" s="402"/>
      <c r="V493" s="402"/>
      <c r="W493" s="402"/>
      <c r="X493" s="402"/>
      <c r="Y493" s="402"/>
      <c r="Z493" s="402"/>
      <c r="AA493" s="402"/>
      <c r="AB493" s="402"/>
      <c r="AC493" s="402"/>
      <c r="AD493" s="402"/>
      <c r="AE493" s="402"/>
      <c r="AF493" s="402"/>
      <c r="AG493" s="402"/>
      <c r="AH493" s="402"/>
      <c r="AI493" s="402"/>
      <c r="AJ493" s="402"/>
      <c r="AK493" s="402"/>
      <c r="AL493" s="402"/>
      <c r="AM493" s="402"/>
      <c r="AN493" s="402"/>
      <c r="AO493" s="402"/>
      <c r="AP493" s="402"/>
      <c r="AQ493" s="402"/>
      <c r="AR493" s="402"/>
      <c r="AS493" s="402"/>
      <c r="AT493" s="402"/>
      <c r="AU493" s="402"/>
      <c r="AV493" s="402"/>
      <c r="AW493" s="402"/>
      <c r="AX493" s="402"/>
      <c r="AY493" s="402"/>
      <c r="AZ493" s="402"/>
      <c r="BA493" s="402"/>
      <c r="BB493" s="402"/>
      <c r="BC493" s="402"/>
      <c r="BD493" s="402"/>
      <c r="BE493" s="402"/>
      <c r="BF493" s="402"/>
      <c r="BG493" s="402"/>
      <c r="BH493" s="402"/>
      <c r="BI493" s="402"/>
      <c r="BJ493" s="402"/>
      <c r="BK493" s="402"/>
      <c r="BL493" s="402"/>
      <c r="BM493" s="402"/>
      <c r="BN493" s="402"/>
      <c r="BO493" s="402"/>
      <c r="BP493" s="402"/>
      <c r="BQ493" s="402"/>
      <c r="BR493" s="402"/>
      <c r="BS493" s="402"/>
      <c r="BT493" s="402"/>
      <c r="BU493" s="402"/>
      <c r="BV493" s="402"/>
      <c r="BW493" s="402"/>
      <c r="BX493" s="402"/>
      <c r="BY493" s="402"/>
      <c r="BZ493" s="402"/>
      <c r="CA493" s="402"/>
      <c r="CB493" s="402"/>
      <c r="CC493" s="402"/>
      <c r="CD493" s="402"/>
      <c r="CE493" s="402"/>
      <c r="CF493" s="402"/>
      <c r="CG493" s="402"/>
      <c r="CH493" s="402"/>
      <c r="CI493" s="402"/>
      <c r="CJ493" s="402"/>
      <c r="CK493" s="402"/>
      <c r="CL493" s="402"/>
      <c r="CM493" s="402"/>
      <c r="CN493" s="402"/>
      <c r="CO493" s="402"/>
      <c r="CP493" s="402"/>
      <c r="CQ493" s="402"/>
      <c r="CR493" s="402"/>
      <c r="CS493" s="402"/>
      <c r="CT493" s="402"/>
    </row>
    <row r="494" spans="1:98" ht="16.05" customHeight="1" x14ac:dyDescent="0.3">
      <c r="A494" s="402"/>
      <c r="B494" s="402"/>
      <c r="C494" s="402"/>
      <c r="D494" s="402"/>
      <c r="E494" s="402"/>
      <c r="F494" s="402"/>
      <c r="G494" s="402"/>
      <c r="H494" s="402"/>
      <c r="I494" s="402"/>
      <c r="J494" s="402"/>
      <c r="K494" s="402"/>
      <c r="L494" s="402"/>
      <c r="M494" s="402"/>
      <c r="N494" s="402"/>
      <c r="O494" s="402"/>
      <c r="P494" s="402"/>
      <c r="Q494" s="402"/>
      <c r="R494" s="402"/>
      <c r="S494" s="402"/>
      <c r="T494" s="402"/>
      <c r="U494" s="402"/>
      <c r="V494" s="402"/>
      <c r="W494" s="402"/>
      <c r="X494" s="402"/>
      <c r="Y494" s="402"/>
      <c r="Z494" s="402"/>
      <c r="AA494" s="402"/>
      <c r="AB494" s="402"/>
      <c r="AC494" s="402"/>
      <c r="AD494" s="402"/>
      <c r="AE494" s="402"/>
      <c r="AF494" s="402"/>
      <c r="AG494" s="402"/>
      <c r="AH494" s="402"/>
      <c r="AI494" s="402"/>
      <c r="AJ494" s="402"/>
      <c r="AK494" s="402"/>
      <c r="AL494" s="402"/>
      <c r="AM494" s="402"/>
      <c r="AN494" s="402"/>
      <c r="AO494" s="402"/>
      <c r="AP494" s="402"/>
      <c r="AQ494" s="402"/>
      <c r="AR494" s="402"/>
      <c r="AS494" s="402"/>
      <c r="AT494" s="402"/>
      <c r="AU494" s="402"/>
      <c r="AV494" s="402"/>
      <c r="AW494" s="402"/>
      <c r="AX494" s="402"/>
      <c r="AY494" s="402"/>
      <c r="AZ494" s="402"/>
      <c r="BA494" s="402"/>
      <c r="BB494" s="402"/>
      <c r="BC494" s="402"/>
      <c r="BD494" s="402"/>
      <c r="BE494" s="402"/>
      <c r="BF494" s="402"/>
      <c r="BG494" s="402"/>
      <c r="BH494" s="402"/>
      <c r="BI494" s="402"/>
      <c r="BJ494" s="402"/>
      <c r="BK494" s="402"/>
      <c r="BL494" s="402"/>
      <c r="BM494" s="402"/>
      <c r="BN494" s="402"/>
      <c r="BO494" s="402"/>
      <c r="BP494" s="402"/>
      <c r="BQ494" s="402"/>
      <c r="BR494" s="402"/>
      <c r="BS494" s="402"/>
      <c r="BT494" s="402"/>
      <c r="BU494" s="402"/>
      <c r="BV494" s="402"/>
      <c r="BW494" s="402"/>
      <c r="BX494" s="402"/>
      <c r="BY494" s="402"/>
      <c r="BZ494" s="402"/>
      <c r="CA494" s="402"/>
      <c r="CB494" s="402"/>
      <c r="CC494" s="402"/>
      <c r="CD494" s="402"/>
      <c r="CE494" s="402"/>
      <c r="CF494" s="402"/>
      <c r="CG494" s="402"/>
      <c r="CH494" s="402"/>
      <c r="CI494" s="402"/>
      <c r="CJ494" s="402"/>
      <c r="CK494" s="402"/>
      <c r="CL494" s="402"/>
      <c r="CM494" s="402"/>
      <c r="CN494" s="402"/>
      <c r="CO494" s="402"/>
      <c r="CP494" s="402"/>
      <c r="CQ494" s="402"/>
      <c r="CR494" s="402"/>
      <c r="CS494" s="402"/>
      <c r="CT494" s="402"/>
    </row>
    <row r="495" spans="1:98" ht="16.05" customHeight="1" x14ac:dyDescent="0.3">
      <c r="A495" s="402"/>
      <c r="B495" s="402"/>
      <c r="C495" s="402"/>
      <c r="D495" s="402"/>
      <c r="E495" s="402"/>
      <c r="F495" s="402"/>
      <c r="G495" s="402"/>
      <c r="H495" s="402"/>
      <c r="I495" s="402"/>
      <c r="J495" s="402"/>
      <c r="K495" s="402"/>
      <c r="L495" s="402"/>
      <c r="M495" s="402"/>
      <c r="N495" s="402"/>
      <c r="O495" s="402"/>
      <c r="P495" s="402"/>
      <c r="Q495" s="402"/>
      <c r="R495" s="402"/>
      <c r="S495" s="402"/>
      <c r="T495" s="402"/>
      <c r="U495" s="402"/>
      <c r="V495" s="402"/>
      <c r="W495" s="402"/>
      <c r="X495" s="402"/>
      <c r="Y495" s="402"/>
      <c r="Z495" s="402"/>
      <c r="AA495" s="402"/>
      <c r="AB495" s="402"/>
      <c r="AC495" s="402"/>
      <c r="AD495" s="402"/>
      <c r="AE495" s="402"/>
      <c r="AF495" s="402"/>
      <c r="AG495" s="402"/>
      <c r="AH495" s="402"/>
      <c r="AI495" s="402"/>
      <c r="AJ495" s="402"/>
      <c r="AK495" s="402"/>
      <c r="AL495" s="402"/>
      <c r="AM495" s="402"/>
      <c r="AN495" s="402"/>
      <c r="AO495" s="402"/>
      <c r="AP495" s="402"/>
      <c r="AQ495" s="402"/>
      <c r="AR495" s="402"/>
      <c r="AS495" s="402"/>
      <c r="AT495" s="402"/>
      <c r="AU495" s="402"/>
      <c r="AV495" s="402"/>
      <c r="AW495" s="402"/>
      <c r="AX495" s="402"/>
      <c r="AY495" s="402"/>
      <c r="AZ495" s="402"/>
      <c r="BA495" s="402"/>
      <c r="BB495" s="402"/>
      <c r="BC495" s="402"/>
      <c r="BD495" s="402"/>
      <c r="BE495" s="402"/>
      <c r="BF495" s="402"/>
      <c r="BG495" s="402"/>
      <c r="BH495" s="402"/>
      <c r="BI495" s="402"/>
      <c r="BJ495" s="402"/>
      <c r="BK495" s="402"/>
      <c r="BL495" s="402"/>
      <c r="BM495" s="402"/>
      <c r="BN495" s="402"/>
      <c r="BO495" s="402"/>
      <c r="BP495" s="402"/>
      <c r="BQ495" s="402"/>
      <c r="BR495" s="402"/>
      <c r="BS495" s="402"/>
      <c r="BT495" s="402"/>
      <c r="BU495" s="402"/>
      <c r="BV495" s="402"/>
      <c r="BW495" s="402"/>
      <c r="BX495" s="402"/>
      <c r="BY495" s="402"/>
      <c r="BZ495" s="402"/>
      <c r="CA495" s="402"/>
      <c r="CB495" s="402"/>
      <c r="CC495" s="402"/>
      <c r="CD495" s="402"/>
      <c r="CE495" s="402"/>
      <c r="CF495" s="402"/>
      <c r="CG495" s="402"/>
      <c r="CH495" s="402"/>
      <c r="CI495" s="402"/>
      <c r="CJ495" s="402"/>
      <c r="CK495" s="402"/>
      <c r="CL495" s="402"/>
      <c r="CM495" s="402"/>
      <c r="CN495" s="402"/>
      <c r="CO495" s="402"/>
      <c r="CP495" s="402"/>
      <c r="CQ495" s="402"/>
      <c r="CR495" s="402"/>
      <c r="CS495" s="402"/>
      <c r="CT495" s="402"/>
    </row>
    <row r="496" spans="1:98" ht="16.05" customHeight="1" x14ac:dyDescent="0.3">
      <c r="A496" s="402"/>
      <c r="B496" s="402"/>
      <c r="C496" s="402"/>
      <c r="D496" s="402"/>
      <c r="E496" s="402"/>
      <c r="F496" s="402"/>
      <c r="G496" s="402"/>
      <c r="H496" s="402"/>
      <c r="I496" s="402"/>
      <c r="J496" s="402"/>
      <c r="K496" s="402"/>
      <c r="L496" s="402"/>
      <c r="M496" s="402"/>
      <c r="N496" s="402"/>
      <c r="O496" s="402"/>
      <c r="P496" s="402"/>
      <c r="Q496" s="402"/>
      <c r="R496" s="402"/>
      <c r="S496" s="402"/>
      <c r="T496" s="402"/>
      <c r="U496" s="402"/>
      <c r="V496" s="402"/>
      <c r="W496" s="402"/>
      <c r="X496" s="402"/>
      <c r="Y496" s="402"/>
      <c r="Z496" s="402"/>
      <c r="AA496" s="402"/>
      <c r="AB496" s="402"/>
      <c r="AC496" s="402"/>
      <c r="AD496" s="402"/>
      <c r="AE496" s="402"/>
      <c r="AF496" s="402"/>
      <c r="AG496" s="402"/>
      <c r="AH496" s="402"/>
      <c r="AI496" s="402"/>
      <c r="AJ496" s="402"/>
      <c r="AK496" s="402"/>
      <c r="AL496" s="402"/>
      <c r="AM496" s="402"/>
      <c r="AN496" s="402"/>
      <c r="AO496" s="402"/>
      <c r="AP496" s="402"/>
      <c r="AQ496" s="402"/>
      <c r="AR496" s="402"/>
      <c r="AS496" s="402"/>
      <c r="AT496" s="402"/>
      <c r="AU496" s="402"/>
      <c r="AV496" s="402"/>
      <c r="AW496" s="402"/>
      <c r="AX496" s="402"/>
      <c r="AY496" s="402"/>
      <c r="AZ496" s="402"/>
      <c r="BA496" s="402"/>
      <c r="BB496" s="402"/>
      <c r="BC496" s="402"/>
      <c r="BD496" s="402"/>
      <c r="BE496" s="402"/>
      <c r="BF496" s="402"/>
      <c r="BG496" s="402"/>
      <c r="BH496" s="402"/>
      <c r="BI496" s="402"/>
      <c r="BJ496" s="402"/>
      <c r="BK496" s="402"/>
      <c r="BL496" s="402"/>
      <c r="BM496" s="402"/>
      <c r="BN496" s="402"/>
      <c r="BO496" s="402"/>
      <c r="BP496" s="402"/>
      <c r="BQ496" s="402"/>
      <c r="BR496" s="402"/>
      <c r="BS496" s="402"/>
      <c r="BT496" s="402"/>
      <c r="BU496" s="402"/>
      <c r="BV496" s="402"/>
      <c r="BW496" s="402"/>
      <c r="BX496" s="402"/>
      <c r="BY496" s="402"/>
      <c r="BZ496" s="402"/>
      <c r="CA496" s="402"/>
      <c r="CB496" s="402"/>
      <c r="CC496" s="402"/>
      <c r="CD496" s="402"/>
      <c r="CE496" s="402"/>
      <c r="CF496" s="402"/>
      <c r="CG496" s="402"/>
      <c r="CH496" s="402"/>
      <c r="CI496" s="402"/>
      <c r="CJ496" s="402"/>
      <c r="CK496" s="402"/>
      <c r="CL496" s="402"/>
      <c r="CM496" s="402"/>
      <c r="CN496" s="402"/>
      <c r="CO496" s="402"/>
      <c r="CP496" s="402"/>
      <c r="CQ496" s="402"/>
      <c r="CR496" s="402"/>
      <c r="CS496" s="402"/>
      <c r="CT496" s="402"/>
    </row>
    <row r="497" spans="1:98" ht="16.05" customHeight="1" x14ac:dyDescent="0.3">
      <c r="A497" s="402"/>
      <c r="B497" s="402"/>
      <c r="C497" s="402"/>
      <c r="D497" s="402"/>
      <c r="E497" s="402"/>
      <c r="F497" s="402"/>
      <c r="G497" s="402"/>
      <c r="H497" s="402"/>
      <c r="I497" s="402"/>
      <c r="J497" s="402"/>
      <c r="K497" s="402"/>
      <c r="L497" s="402"/>
      <c r="M497" s="402"/>
      <c r="N497" s="402"/>
      <c r="O497" s="402"/>
      <c r="P497" s="402"/>
      <c r="Q497" s="402"/>
      <c r="R497" s="402"/>
      <c r="S497" s="402"/>
      <c r="T497" s="402"/>
      <c r="U497" s="402"/>
      <c r="V497" s="402"/>
      <c r="W497" s="402"/>
      <c r="X497" s="402"/>
      <c r="Y497" s="402"/>
      <c r="Z497" s="402"/>
      <c r="AA497" s="402"/>
      <c r="AB497" s="402"/>
      <c r="AC497" s="402"/>
      <c r="AD497" s="402"/>
      <c r="AE497" s="402"/>
      <c r="AF497" s="402"/>
      <c r="AG497" s="402"/>
      <c r="AH497" s="402"/>
      <c r="AI497" s="402"/>
      <c r="AJ497" s="402"/>
      <c r="AK497" s="402"/>
      <c r="AL497" s="402"/>
      <c r="AM497" s="402"/>
      <c r="AN497" s="402"/>
      <c r="AO497" s="402"/>
      <c r="AP497" s="402"/>
      <c r="AQ497" s="402"/>
      <c r="AR497" s="402"/>
      <c r="AS497" s="402"/>
      <c r="AT497" s="402"/>
      <c r="AU497" s="402"/>
      <c r="AV497" s="402"/>
      <c r="AW497" s="402"/>
      <c r="AX497" s="402"/>
      <c r="AY497" s="402"/>
      <c r="AZ497" s="402"/>
      <c r="BA497" s="402"/>
      <c r="BB497" s="402"/>
      <c r="BC497" s="402"/>
      <c r="BD497" s="402"/>
      <c r="BE497" s="402"/>
      <c r="BF497" s="402"/>
      <c r="BG497" s="402"/>
      <c r="BH497" s="402"/>
      <c r="BI497" s="402"/>
      <c r="BJ497" s="402"/>
      <c r="BK497" s="402"/>
      <c r="BL497" s="402"/>
      <c r="BM497" s="402"/>
      <c r="BN497" s="402"/>
      <c r="BO497" s="402"/>
      <c r="BP497" s="402"/>
      <c r="BQ497" s="402"/>
      <c r="BR497" s="402"/>
      <c r="BS497" s="402"/>
      <c r="BT497" s="402"/>
      <c r="BU497" s="402"/>
      <c r="BV497" s="402"/>
      <c r="BW497" s="402"/>
      <c r="BX497" s="402"/>
      <c r="BY497" s="402"/>
      <c r="BZ497" s="402"/>
      <c r="CA497" s="402"/>
      <c r="CB497" s="402"/>
      <c r="CC497" s="402"/>
      <c r="CD497" s="402"/>
      <c r="CE497" s="402"/>
      <c r="CF497" s="402"/>
      <c r="CG497" s="402"/>
      <c r="CH497" s="402"/>
      <c r="CI497" s="402"/>
      <c r="CJ497" s="402"/>
      <c r="CK497" s="402"/>
      <c r="CL497" s="402"/>
      <c r="CM497" s="402"/>
      <c r="CN497" s="402"/>
      <c r="CO497" s="402"/>
      <c r="CP497" s="402"/>
      <c r="CQ497" s="402"/>
      <c r="CR497" s="402"/>
      <c r="CS497" s="402"/>
      <c r="CT497" s="402"/>
    </row>
    <row r="498" spans="1:98" ht="16.05" customHeight="1" x14ac:dyDescent="0.3">
      <c r="A498" s="402"/>
      <c r="B498" s="402"/>
      <c r="C498" s="402"/>
      <c r="D498" s="402"/>
      <c r="E498" s="402"/>
      <c r="F498" s="402"/>
      <c r="G498" s="402"/>
      <c r="H498" s="402"/>
      <c r="I498" s="402"/>
      <c r="J498" s="402"/>
      <c r="K498" s="402"/>
      <c r="L498" s="402"/>
      <c r="M498" s="402"/>
      <c r="N498" s="402"/>
      <c r="O498" s="402"/>
      <c r="P498" s="402"/>
      <c r="Q498" s="402"/>
      <c r="R498" s="402"/>
      <c r="S498" s="402"/>
      <c r="T498" s="402"/>
      <c r="U498" s="402"/>
      <c r="V498" s="402"/>
      <c r="W498" s="402"/>
      <c r="X498" s="402"/>
      <c r="Y498" s="402"/>
      <c r="Z498" s="402"/>
      <c r="AA498" s="402"/>
      <c r="AB498" s="402"/>
      <c r="AC498" s="402"/>
      <c r="AD498" s="402"/>
      <c r="AE498" s="402"/>
      <c r="AF498" s="402"/>
      <c r="AG498" s="402"/>
      <c r="AH498" s="402"/>
      <c r="AI498" s="402"/>
      <c r="AJ498" s="402"/>
      <c r="AK498" s="402"/>
      <c r="AL498" s="402"/>
      <c r="AM498" s="402"/>
      <c r="AN498" s="402"/>
      <c r="AO498" s="402"/>
      <c r="AP498" s="402"/>
      <c r="AQ498" s="402"/>
      <c r="AR498" s="402"/>
      <c r="AS498" s="402"/>
      <c r="AT498" s="402"/>
      <c r="AU498" s="402"/>
      <c r="AV498" s="402"/>
      <c r="AW498" s="402"/>
      <c r="AX498" s="402"/>
      <c r="AY498" s="402"/>
      <c r="AZ498" s="402"/>
      <c r="BA498" s="402"/>
      <c r="BB498" s="402"/>
      <c r="BC498" s="402"/>
      <c r="BD498" s="402"/>
      <c r="BE498" s="402"/>
      <c r="BF498" s="402"/>
      <c r="BG498" s="402"/>
      <c r="BH498" s="402"/>
      <c r="BI498" s="402"/>
      <c r="BJ498" s="402"/>
      <c r="BK498" s="402"/>
      <c r="BL498" s="402"/>
      <c r="BM498" s="402"/>
      <c r="BN498" s="402"/>
      <c r="BO498" s="402"/>
      <c r="BP498" s="402"/>
      <c r="BQ498" s="402"/>
      <c r="BR498" s="402"/>
      <c r="BS498" s="402"/>
      <c r="BT498" s="402"/>
      <c r="BU498" s="402"/>
      <c r="BV498" s="402"/>
      <c r="BW498" s="402"/>
      <c r="BX498" s="402"/>
      <c r="BY498" s="402"/>
      <c r="BZ498" s="402"/>
      <c r="CA498" s="402"/>
      <c r="CB498" s="402"/>
      <c r="CC498" s="402"/>
      <c r="CD498" s="402"/>
      <c r="CE498" s="402"/>
      <c r="CF498" s="402"/>
      <c r="CG498" s="402"/>
      <c r="CH498" s="402"/>
      <c r="CI498" s="402"/>
      <c r="CJ498" s="402"/>
      <c r="CK498" s="402"/>
      <c r="CL498" s="402"/>
      <c r="CM498" s="402"/>
      <c r="CN498" s="402"/>
      <c r="CO498" s="402"/>
      <c r="CP498" s="402"/>
      <c r="CQ498" s="402"/>
      <c r="CR498" s="402"/>
      <c r="CS498" s="402"/>
      <c r="CT498" s="402"/>
    </row>
    <row r="499" spans="1:98" ht="16.05" customHeight="1" x14ac:dyDescent="0.3">
      <c r="A499" s="402"/>
      <c r="B499" s="402"/>
      <c r="C499" s="402"/>
      <c r="D499" s="402"/>
      <c r="E499" s="402"/>
      <c r="F499" s="402"/>
      <c r="G499" s="402"/>
      <c r="H499" s="402"/>
      <c r="I499" s="402"/>
      <c r="J499" s="402"/>
      <c r="K499" s="402"/>
      <c r="L499" s="402"/>
      <c r="M499" s="402"/>
      <c r="N499" s="402"/>
      <c r="O499" s="402"/>
      <c r="P499" s="402"/>
      <c r="Q499" s="402"/>
      <c r="R499" s="402"/>
      <c r="S499" s="402"/>
      <c r="T499" s="402"/>
      <c r="U499" s="402"/>
      <c r="V499" s="402"/>
      <c r="W499" s="402"/>
      <c r="X499" s="402"/>
      <c r="Y499" s="402"/>
      <c r="Z499" s="402"/>
      <c r="AA499" s="402"/>
      <c r="AB499" s="402"/>
      <c r="AC499" s="402"/>
      <c r="AD499" s="402"/>
      <c r="AE499" s="402"/>
      <c r="AF499" s="402"/>
      <c r="AG499" s="402"/>
      <c r="AH499" s="402"/>
      <c r="AI499" s="402"/>
      <c r="AJ499" s="402"/>
      <c r="AK499" s="402"/>
      <c r="AL499" s="402"/>
      <c r="AM499" s="402"/>
      <c r="AN499" s="402"/>
      <c r="AO499" s="402"/>
      <c r="AP499" s="402"/>
      <c r="AQ499" s="402"/>
      <c r="AR499" s="402"/>
      <c r="AS499" s="402"/>
      <c r="AT499" s="402"/>
      <c r="AU499" s="402"/>
      <c r="AV499" s="402"/>
      <c r="AW499" s="402"/>
      <c r="AX499" s="402"/>
      <c r="AY499" s="402"/>
      <c r="AZ499" s="402"/>
      <c r="BA499" s="402"/>
      <c r="BB499" s="402"/>
      <c r="BC499" s="402"/>
      <c r="BD499" s="402"/>
      <c r="BE499" s="402"/>
      <c r="BF499" s="402"/>
      <c r="BG499" s="402"/>
      <c r="BH499" s="402"/>
      <c r="BI499" s="402"/>
      <c r="BJ499" s="402"/>
      <c r="BK499" s="402"/>
      <c r="BL499" s="402"/>
      <c r="BM499" s="402"/>
      <c r="BN499" s="402"/>
      <c r="BO499" s="402"/>
      <c r="BP499" s="402"/>
      <c r="BQ499" s="402"/>
      <c r="BR499" s="402"/>
      <c r="BS499" s="402"/>
      <c r="BT499" s="402"/>
      <c r="BU499" s="402"/>
      <c r="BV499" s="402"/>
      <c r="BW499" s="402"/>
      <c r="BX499" s="402"/>
      <c r="BY499" s="402"/>
      <c r="BZ499" s="402"/>
      <c r="CA499" s="402"/>
      <c r="CB499" s="402"/>
      <c r="CC499" s="402"/>
      <c r="CD499" s="402"/>
      <c r="CE499" s="402"/>
      <c r="CF499" s="402"/>
      <c r="CG499" s="402"/>
      <c r="CH499" s="402"/>
      <c r="CI499" s="402"/>
      <c r="CJ499" s="402"/>
      <c r="CK499" s="402"/>
      <c r="CL499" s="402"/>
      <c r="CM499" s="402"/>
      <c r="CN499" s="402"/>
      <c r="CO499" s="402"/>
      <c r="CP499" s="402"/>
      <c r="CQ499" s="402"/>
      <c r="CR499" s="402"/>
      <c r="CS499" s="402"/>
      <c r="CT499" s="402"/>
    </row>
    <row r="500" spans="1:98" ht="16.05" customHeight="1" x14ac:dyDescent="0.3">
      <c r="A500" s="402"/>
      <c r="B500" s="402"/>
      <c r="C500" s="402"/>
      <c r="D500" s="402"/>
      <c r="E500" s="402"/>
      <c r="F500" s="402"/>
      <c r="G500" s="402"/>
      <c r="H500" s="402"/>
      <c r="I500" s="402"/>
      <c r="J500" s="402"/>
      <c r="K500" s="402"/>
      <c r="L500" s="402"/>
      <c r="M500" s="402"/>
      <c r="N500" s="402"/>
      <c r="O500" s="402"/>
      <c r="P500" s="402"/>
      <c r="Q500" s="402"/>
      <c r="R500" s="402"/>
      <c r="S500" s="402"/>
      <c r="T500" s="402"/>
      <c r="U500" s="402"/>
      <c r="V500" s="402"/>
      <c r="W500" s="402"/>
      <c r="X500" s="402"/>
      <c r="Y500" s="402"/>
      <c r="Z500" s="402"/>
      <c r="AA500" s="402"/>
      <c r="AB500" s="402"/>
      <c r="AC500" s="402"/>
      <c r="AD500" s="402"/>
      <c r="AE500" s="402"/>
      <c r="AF500" s="402"/>
      <c r="AG500" s="402"/>
      <c r="AH500" s="402"/>
      <c r="AI500" s="402"/>
      <c r="AJ500" s="402"/>
      <c r="AK500" s="402"/>
      <c r="AL500" s="402"/>
      <c r="AM500" s="402"/>
      <c r="AN500" s="402"/>
      <c r="AO500" s="402"/>
      <c r="AP500" s="402"/>
      <c r="AQ500" s="402"/>
      <c r="AR500" s="402"/>
      <c r="AS500" s="402"/>
      <c r="AT500" s="402"/>
      <c r="AU500" s="402"/>
      <c r="AV500" s="402"/>
      <c r="AW500" s="402"/>
      <c r="AX500" s="402"/>
      <c r="AY500" s="402"/>
      <c r="AZ500" s="402"/>
      <c r="BA500" s="402"/>
      <c r="BB500" s="402"/>
      <c r="BC500" s="402"/>
      <c r="BD500" s="402"/>
      <c r="BE500" s="402"/>
      <c r="BF500" s="402"/>
      <c r="BG500" s="402"/>
      <c r="BH500" s="402"/>
      <c r="BI500" s="402"/>
      <c r="BJ500" s="402"/>
      <c r="BK500" s="402"/>
      <c r="BL500" s="402"/>
      <c r="BM500" s="402"/>
      <c r="BN500" s="402"/>
      <c r="BO500" s="402"/>
      <c r="BP500" s="402"/>
      <c r="BQ500" s="402"/>
      <c r="BR500" s="402"/>
      <c r="BS500" s="402"/>
      <c r="BT500" s="402"/>
      <c r="BU500" s="402"/>
      <c r="BV500" s="402"/>
      <c r="BW500" s="402"/>
      <c r="BX500" s="402"/>
      <c r="BY500" s="402"/>
      <c r="BZ500" s="402"/>
      <c r="CA500" s="402"/>
      <c r="CB500" s="402"/>
      <c r="CC500" s="402"/>
      <c r="CD500" s="402"/>
      <c r="CE500" s="402"/>
      <c r="CF500" s="402"/>
      <c r="CG500" s="402"/>
      <c r="CH500" s="402"/>
      <c r="CI500" s="402"/>
      <c r="CJ500" s="402"/>
      <c r="CK500" s="402"/>
      <c r="CL500" s="402"/>
      <c r="CM500" s="402"/>
      <c r="CN500" s="402"/>
      <c r="CO500" s="402"/>
      <c r="CP500" s="402"/>
      <c r="CQ500" s="402"/>
      <c r="CR500" s="402"/>
      <c r="CS500" s="402"/>
      <c r="CT500" s="402"/>
    </row>
    <row r="501" spans="1:98" ht="16.05" customHeight="1" x14ac:dyDescent="0.3">
      <c r="A501" s="402"/>
      <c r="B501" s="402"/>
      <c r="C501" s="402"/>
      <c r="D501" s="402"/>
      <c r="E501" s="402"/>
      <c r="F501" s="402"/>
      <c r="G501" s="402"/>
      <c r="H501" s="402"/>
      <c r="I501" s="402"/>
      <c r="J501" s="402"/>
      <c r="K501" s="402"/>
      <c r="L501" s="402"/>
      <c r="M501" s="402"/>
      <c r="N501" s="402"/>
      <c r="O501" s="402"/>
      <c r="P501" s="402"/>
      <c r="Q501" s="402"/>
      <c r="R501" s="402"/>
      <c r="S501" s="402"/>
      <c r="T501" s="402"/>
      <c r="U501" s="402"/>
      <c r="V501" s="402"/>
      <c r="W501" s="402"/>
      <c r="X501" s="402"/>
      <c r="Y501" s="402"/>
      <c r="Z501" s="402"/>
      <c r="AA501" s="402"/>
      <c r="AB501" s="402"/>
      <c r="AC501" s="402"/>
      <c r="AD501" s="402"/>
      <c r="AE501" s="402"/>
      <c r="AF501" s="402"/>
      <c r="AG501" s="402"/>
      <c r="AH501" s="402"/>
      <c r="AI501" s="402"/>
      <c r="AJ501" s="402"/>
      <c r="AK501" s="402"/>
      <c r="AL501" s="402"/>
      <c r="AM501" s="402"/>
      <c r="AN501" s="402"/>
      <c r="AO501" s="402"/>
      <c r="AP501" s="402"/>
      <c r="AQ501" s="402"/>
      <c r="AR501" s="402"/>
      <c r="AS501" s="402"/>
      <c r="AT501" s="402"/>
      <c r="AU501" s="402"/>
      <c r="AV501" s="402"/>
      <c r="AW501" s="402"/>
      <c r="AX501" s="402"/>
      <c r="AY501" s="402"/>
      <c r="AZ501" s="402"/>
      <c r="BA501" s="402"/>
      <c r="BB501" s="402"/>
      <c r="BC501" s="402"/>
      <c r="BD501" s="402"/>
      <c r="BE501" s="402"/>
      <c r="BF501" s="402"/>
      <c r="BG501" s="402"/>
      <c r="BH501" s="402"/>
      <c r="BI501" s="402"/>
      <c r="BJ501" s="402"/>
      <c r="BK501" s="402"/>
      <c r="BL501" s="402"/>
      <c r="BM501" s="402"/>
      <c r="BN501" s="402"/>
      <c r="BO501" s="402"/>
      <c r="BP501" s="402"/>
      <c r="BQ501" s="402"/>
      <c r="BR501" s="402"/>
      <c r="BS501" s="402"/>
      <c r="BT501" s="402"/>
      <c r="BU501" s="402"/>
      <c r="BV501" s="402"/>
      <c r="BW501" s="402"/>
      <c r="BX501" s="402"/>
      <c r="BY501" s="402"/>
      <c r="BZ501" s="402"/>
      <c r="CA501" s="402"/>
      <c r="CB501" s="402"/>
      <c r="CC501" s="402"/>
      <c r="CD501" s="402"/>
      <c r="CE501" s="402"/>
      <c r="CF501" s="402"/>
      <c r="CG501" s="402"/>
      <c r="CH501" s="402"/>
      <c r="CI501" s="402"/>
      <c r="CJ501" s="402"/>
      <c r="CK501" s="402"/>
      <c r="CL501" s="402"/>
      <c r="CM501" s="402"/>
      <c r="CN501" s="402"/>
      <c r="CO501" s="402"/>
      <c r="CP501" s="402"/>
      <c r="CQ501" s="402"/>
      <c r="CR501" s="402"/>
      <c r="CS501" s="402"/>
      <c r="CT501" s="402"/>
    </row>
    <row r="502" spans="1:98" ht="16.05" customHeight="1" x14ac:dyDescent="0.3">
      <c r="A502" s="402"/>
      <c r="B502" s="402"/>
      <c r="C502" s="402"/>
      <c r="D502" s="402"/>
      <c r="E502" s="402"/>
      <c r="F502" s="402"/>
      <c r="G502" s="402"/>
      <c r="H502" s="402"/>
      <c r="I502" s="402"/>
      <c r="J502" s="402"/>
      <c r="K502" s="402"/>
      <c r="L502" s="402"/>
      <c r="M502" s="402"/>
      <c r="N502" s="402"/>
      <c r="O502" s="402"/>
      <c r="P502" s="402"/>
      <c r="Q502" s="402"/>
      <c r="R502" s="402"/>
      <c r="S502" s="402"/>
      <c r="T502" s="402"/>
      <c r="U502" s="402"/>
      <c r="V502" s="402"/>
      <c r="W502" s="402"/>
      <c r="X502" s="402"/>
      <c r="Y502" s="402"/>
      <c r="Z502" s="402"/>
      <c r="AA502" s="402"/>
      <c r="AB502" s="402"/>
      <c r="AC502" s="402"/>
      <c r="AD502" s="402"/>
      <c r="AE502" s="402"/>
      <c r="AF502" s="402"/>
      <c r="AG502" s="402"/>
      <c r="AH502" s="402"/>
      <c r="AI502" s="402"/>
      <c r="AJ502" s="402"/>
      <c r="AK502" s="402"/>
      <c r="AL502" s="402"/>
      <c r="AM502" s="402"/>
      <c r="AN502" s="402"/>
      <c r="AO502" s="402"/>
      <c r="AP502" s="402"/>
      <c r="AQ502" s="402"/>
      <c r="AR502" s="402"/>
      <c r="AS502" s="402"/>
      <c r="AT502" s="402"/>
      <c r="AU502" s="402"/>
      <c r="AV502" s="402"/>
      <c r="AW502" s="402"/>
      <c r="AX502" s="402"/>
      <c r="AY502" s="402"/>
      <c r="AZ502" s="402"/>
      <c r="BA502" s="402"/>
      <c r="BB502" s="402"/>
      <c r="BC502" s="402"/>
      <c r="BD502" s="402"/>
      <c r="BE502" s="402"/>
      <c r="BF502" s="402"/>
      <c r="BG502" s="402"/>
      <c r="BH502" s="402"/>
      <c r="BI502" s="402"/>
      <c r="BJ502" s="402"/>
      <c r="BK502" s="402"/>
      <c r="BL502" s="402"/>
      <c r="BM502" s="402"/>
      <c r="BN502" s="402"/>
      <c r="BO502" s="402"/>
      <c r="BP502" s="402"/>
      <c r="BQ502" s="402"/>
      <c r="BR502" s="402"/>
      <c r="BS502" s="402"/>
      <c r="BT502" s="402"/>
      <c r="BU502" s="402"/>
      <c r="BV502" s="402"/>
      <c r="BW502" s="402"/>
      <c r="BX502" s="402"/>
      <c r="BY502" s="402"/>
      <c r="BZ502" s="402"/>
      <c r="CA502" s="402"/>
      <c r="CB502" s="402"/>
      <c r="CC502" s="402"/>
      <c r="CD502" s="402"/>
      <c r="CE502" s="402"/>
      <c r="CF502" s="402"/>
      <c r="CG502" s="402"/>
      <c r="CH502" s="402"/>
      <c r="CI502" s="402"/>
      <c r="CJ502" s="402"/>
      <c r="CK502" s="402"/>
      <c r="CL502" s="402"/>
      <c r="CM502" s="402"/>
      <c r="CN502" s="402"/>
      <c r="CO502" s="402"/>
      <c r="CP502" s="402"/>
      <c r="CQ502" s="402"/>
      <c r="CR502" s="402"/>
      <c r="CS502" s="402"/>
      <c r="CT502" s="402"/>
    </row>
    <row r="503" spans="1:98" ht="16.05" customHeight="1" x14ac:dyDescent="0.3">
      <c r="A503" s="402"/>
      <c r="B503" s="402"/>
      <c r="C503" s="402"/>
      <c r="D503" s="402"/>
      <c r="E503" s="402"/>
      <c r="F503" s="402"/>
      <c r="G503" s="402"/>
      <c r="H503" s="402"/>
      <c r="I503" s="402"/>
      <c r="J503" s="402"/>
      <c r="K503" s="402"/>
      <c r="L503" s="402"/>
      <c r="M503" s="402"/>
      <c r="N503" s="402"/>
      <c r="O503" s="402"/>
      <c r="P503" s="402"/>
      <c r="Q503" s="402"/>
      <c r="R503" s="402"/>
      <c r="S503" s="402"/>
      <c r="T503" s="402"/>
      <c r="U503" s="402"/>
      <c r="V503" s="402"/>
      <c r="W503" s="402"/>
      <c r="X503" s="402"/>
      <c r="Y503" s="402"/>
      <c r="Z503" s="402"/>
      <c r="AA503" s="402"/>
      <c r="AB503" s="402"/>
      <c r="AC503" s="402"/>
      <c r="AD503" s="402"/>
      <c r="AE503" s="402"/>
      <c r="AF503" s="402"/>
      <c r="AG503" s="402"/>
      <c r="AH503" s="402"/>
      <c r="AI503" s="402"/>
      <c r="AJ503" s="402"/>
      <c r="AK503" s="402"/>
      <c r="AL503" s="402"/>
      <c r="AM503" s="402"/>
      <c r="AN503" s="402"/>
      <c r="AO503" s="402"/>
      <c r="AP503" s="402"/>
      <c r="AQ503" s="402"/>
      <c r="AR503" s="402"/>
      <c r="AS503" s="402"/>
      <c r="AT503" s="402"/>
      <c r="AU503" s="402"/>
      <c r="AV503" s="402"/>
      <c r="AW503" s="402"/>
      <c r="AX503" s="402"/>
      <c r="AY503" s="402"/>
      <c r="AZ503" s="402"/>
      <c r="BA503" s="402"/>
      <c r="BB503" s="402"/>
      <c r="BC503" s="402"/>
      <c r="BD503" s="402"/>
      <c r="BE503" s="402"/>
      <c r="BF503" s="402"/>
      <c r="BG503" s="402"/>
      <c r="BH503" s="402"/>
      <c r="BI503" s="402"/>
      <c r="BJ503" s="402"/>
      <c r="BK503" s="402"/>
      <c r="BL503" s="402"/>
      <c r="BM503" s="402"/>
      <c r="BN503" s="402"/>
      <c r="BO503" s="402"/>
      <c r="BP503" s="402"/>
      <c r="BQ503" s="402"/>
      <c r="BR503" s="402"/>
      <c r="BS503" s="402"/>
      <c r="BT503" s="402"/>
      <c r="BU503" s="402"/>
      <c r="BV503" s="402"/>
      <c r="BW503" s="402"/>
      <c r="BX503" s="402"/>
      <c r="BY503" s="402"/>
      <c r="BZ503" s="402"/>
      <c r="CA503" s="402"/>
      <c r="CB503" s="402"/>
      <c r="CC503" s="402"/>
      <c r="CD503" s="402"/>
      <c r="CE503" s="402"/>
      <c r="CF503" s="402"/>
      <c r="CG503" s="402"/>
      <c r="CH503" s="402"/>
      <c r="CI503" s="402"/>
      <c r="CJ503" s="402"/>
      <c r="CK503" s="402"/>
      <c r="CL503" s="402"/>
      <c r="CM503" s="402"/>
      <c r="CN503" s="402"/>
      <c r="CO503" s="402"/>
      <c r="CP503" s="402"/>
      <c r="CQ503" s="402"/>
      <c r="CR503" s="402"/>
      <c r="CS503" s="402"/>
      <c r="CT503" s="402"/>
    </row>
    <row r="504" spans="1:98" ht="16.05" customHeight="1" x14ac:dyDescent="0.3">
      <c r="A504" s="402"/>
      <c r="B504" s="402"/>
      <c r="C504" s="402"/>
      <c r="D504" s="402"/>
      <c r="E504" s="402"/>
      <c r="F504" s="402"/>
      <c r="G504" s="402"/>
      <c r="H504" s="402"/>
      <c r="I504" s="402"/>
      <c r="J504" s="402"/>
      <c r="K504" s="402"/>
      <c r="L504" s="402"/>
      <c r="M504" s="402"/>
      <c r="N504" s="402"/>
      <c r="O504" s="402"/>
      <c r="P504" s="402"/>
      <c r="Q504" s="402"/>
      <c r="R504" s="402"/>
      <c r="S504" s="402"/>
      <c r="T504" s="402"/>
      <c r="U504" s="402"/>
      <c r="V504" s="402"/>
      <c r="W504" s="402"/>
      <c r="X504" s="402"/>
      <c r="Y504" s="402"/>
      <c r="Z504" s="402"/>
      <c r="AA504" s="402"/>
      <c r="AB504" s="402"/>
      <c r="AC504" s="402"/>
      <c r="AD504" s="402"/>
      <c r="AE504" s="402"/>
      <c r="AF504" s="402"/>
      <c r="AG504" s="402"/>
      <c r="AH504" s="402"/>
      <c r="AI504" s="402"/>
      <c r="AJ504" s="402"/>
      <c r="AK504" s="402"/>
      <c r="AL504" s="402"/>
      <c r="AM504" s="402"/>
      <c r="AN504" s="402"/>
      <c r="AO504" s="402"/>
      <c r="AP504" s="402"/>
      <c r="AQ504" s="402"/>
      <c r="AR504" s="402"/>
      <c r="AS504" s="402"/>
      <c r="AT504" s="402"/>
      <c r="AU504" s="402"/>
      <c r="AV504" s="402"/>
      <c r="AW504" s="402"/>
      <c r="AX504" s="402"/>
      <c r="AY504" s="402"/>
      <c r="AZ504" s="402"/>
      <c r="BA504" s="402"/>
      <c r="BB504" s="402"/>
      <c r="BC504" s="402"/>
      <c r="BD504" s="402"/>
      <c r="BE504" s="402"/>
      <c r="BF504" s="402"/>
      <c r="BG504" s="402"/>
      <c r="BH504" s="402"/>
      <c r="BI504" s="402"/>
      <c r="BJ504" s="402"/>
      <c r="BK504" s="402"/>
      <c r="BL504" s="402"/>
      <c r="BM504" s="402"/>
      <c r="BN504" s="402"/>
      <c r="BO504" s="402"/>
      <c r="BP504" s="402"/>
      <c r="BQ504" s="402"/>
      <c r="BR504" s="402"/>
      <c r="BS504" s="402"/>
      <c r="BT504" s="402"/>
      <c r="BU504" s="402"/>
      <c r="BV504" s="402"/>
      <c r="BW504" s="402"/>
      <c r="BX504" s="402"/>
      <c r="BY504" s="402"/>
      <c r="BZ504" s="402"/>
      <c r="CA504" s="402"/>
      <c r="CB504" s="402"/>
      <c r="CC504" s="402"/>
      <c r="CD504" s="402"/>
      <c r="CE504" s="402"/>
      <c r="CF504" s="402"/>
      <c r="CG504" s="402"/>
      <c r="CH504" s="402"/>
      <c r="CI504" s="402"/>
      <c r="CJ504" s="402"/>
      <c r="CK504" s="402"/>
      <c r="CL504" s="402"/>
      <c r="CM504" s="402"/>
      <c r="CN504" s="402"/>
      <c r="CO504" s="402"/>
      <c r="CP504" s="402"/>
      <c r="CQ504" s="402"/>
      <c r="CR504" s="402"/>
      <c r="CS504" s="402"/>
      <c r="CT504" s="402"/>
    </row>
    <row r="505" spans="1:98" ht="16.05" customHeight="1" x14ac:dyDescent="0.3">
      <c r="A505" s="402"/>
      <c r="B505" s="402"/>
      <c r="C505" s="402"/>
      <c r="D505" s="402"/>
      <c r="E505" s="402"/>
      <c r="F505" s="402"/>
      <c r="G505" s="402"/>
      <c r="H505" s="402"/>
      <c r="I505" s="402"/>
      <c r="J505" s="402"/>
      <c r="K505" s="402"/>
      <c r="L505" s="402"/>
      <c r="M505" s="402"/>
      <c r="N505" s="402"/>
      <c r="O505" s="402"/>
      <c r="P505" s="402"/>
      <c r="Q505" s="402"/>
      <c r="R505" s="402"/>
      <c r="S505" s="402"/>
      <c r="T505" s="402"/>
      <c r="U505" s="402"/>
      <c r="V505" s="402"/>
      <c r="W505" s="402"/>
      <c r="X505" s="402"/>
      <c r="Y505" s="402"/>
      <c r="Z505" s="402"/>
      <c r="AA505" s="402"/>
      <c r="AB505" s="402"/>
      <c r="AC505" s="402"/>
      <c r="AD505" s="402"/>
      <c r="AE505" s="402"/>
      <c r="AF505" s="402"/>
      <c r="AG505" s="402"/>
      <c r="AH505" s="402"/>
      <c r="AI505" s="402"/>
      <c r="AJ505" s="402"/>
      <c r="AK505" s="402"/>
      <c r="AL505" s="402"/>
      <c r="AM505" s="402"/>
      <c r="AN505" s="402"/>
      <c r="AO505" s="402"/>
      <c r="AP505" s="402"/>
      <c r="AQ505" s="402"/>
      <c r="AR505" s="402"/>
      <c r="AS505" s="402"/>
      <c r="AT505" s="402"/>
      <c r="AU505" s="402"/>
      <c r="AV505" s="402"/>
      <c r="AW505" s="402"/>
      <c r="AX505" s="402"/>
      <c r="AY505" s="402"/>
      <c r="AZ505" s="402"/>
      <c r="BA505" s="402"/>
      <c r="BB505" s="402"/>
      <c r="BC505" s="402"/>
      <c r="BD505" s="402"/>
      <c r="BE505" s="402"/>
      <c r="BF505" s="402"/>
      <c r="BG505" s="402"/>
      <c r="BH505" s="402"/>
      <c r="BI505" s="402"/>
      <c r="BJ505" s="402"/>
      <c r="BK505" s="402"/>
      <c r="BL505" s="402"/>
      <c r="BM505" s="402"/>
      <c r="BN505" s="402"/>
      <c r="BO505" s="402"/>
      <c r="BP505" s="402"/>
      <c r="BQ505" s="402"/>
      <c r="BR505" s="402"/>
      <c r="BS505" s="402"/>
      <c r="BT505" s="402"/>
      <c r="BU505" s="402"/>
      <c r="BV505" s="402"/>
      <c r="BW505" s="402"/>
      <c r="BX505" s="402"/>
      <c r="BY505" s="402"/>
      <c r="BZ505" s="402"/>
      <c r="CA505" s="402"/>
      <c r="CB505" s="402"/>
      <c r="CC505" s="402"/>
      <c r="CD505" s="402"/>
      <c r="CE505" s="402"/>
      <c r="CF505" s="402"/>
      <c r="CG505" s="402"/>
      <c r="CH505" s="402"/>
      <c r="CI505" s="402"/>
      <c r="CJ505" s="402"/>
      <c r="CK505" s="402"/>
      <c r="CL505" s="402"/>
      <c r="CM505" s="402"/>
      <c r="CN505" s="402"/>
      <c r="CO505" s="402"/>
      <c r="CP505" s="402"/>
      <c r="CQ505" s="402"/>
      <c r="CR505" s="402"/>
      <c r="CS505" s="402"/>
      <c r="CT505" s="402"/>
    </row>
    <row r="506" spans="1:98" ht="16.05" customHeight="1" x14ac:dyDescent="0.3">
      <c r="A506" s="402"/>
      <c r="B506" s="402"/>
      <c r="C506" s="402"/>
      <c r="D506" s="402"/>
      <c r="E506" s="402"/>
      <c r="F506" s="402"/>
      <c r="G506" s="402"/>
      <c r="H506" s="402"/>
      <c r="I506" s="402"/>
      <c r="J506" s="402"/>
      <c r="K506" s="402"/>
      <c r="L506" s="402"/>
      <c r="M506" s="402"/>
      <c r="N506" s="402"/>
      <c r="O506" s="402"/>
      <c r="P506" s="402"/>
      <c r="Q506" s="402"/>
      <c r="R506" s="402"/>
      <c r="S506" s="402"/>
      <c r="T506" s="402"/>
      <c r="U506" s="402"/>
      <c r="V506" s="402"/>
      <c r="W506" s="402"/>
      <c r="X506" s="402"/>
      <c r="Y506" s="402"/>
      <c r="Z506" s="402"/>
      <c r="AA506" s="402"/>
      <c r="AB506" s="402"/>
      <c r="AC506" s="402"/>
      <c r="AD506" s="402"/>
      <c r="AE506" s="402"/>
      <c r="AF506" s="402"/>
      <c r="AG506" s="402"/>
      <c r="AH506" s="402"/>
      <c r="AI506" s="402"/>
      <c r="AJ506" s="402"/>
      <c r="AK506" s="402"/>
      <c r="AL506" s="402"/>
      <c r="AM506" s="402"/>
      <c r="AN506" s="402"/>
      <c r="AO506" s="402"/>
      <c r="AP506" s="402"/>
      <c r="AQ506" s="402"/>
      <c r="AR506" s="402"/>
      <c r="AS506" s="402"/>
      <c r="AT506" s="402"/>
      <c r="AU506" s="402"/>
      <c r="AV506" s="402"/>
      <c r="AW506" s="402"/>
      <c r="AX506" s="402"/>
      <c r="AY506" s="402"/>
      <c r="AZ506" s="402"/>
      <c r="BA506" s="402"/>
      <c r="BB506" s="402"/>
      <c r="BC506" s="402"/>
      <c r="BD506" s="402"/>
      <c r="BE506" s="402"/>
      <c r="BF506" s="402"/>
      <c r="BG506" s="402"/>
      <c r="BH506" s="402"/>
      <c r="BI506" s="402"/>
      <c r="BJ506" s="402"/>
      <c r="BK506" s="402"/>
      <c r="BL506" s="402"/>
      <c r="BM506" s="402"/>
      <c r="BN506" s="402"/>
      <c r="BO506" s="402"/>
      <c r="BP506" s="402"/>
      <c r="BQ506" s="402"/>
      <c r="BR506" s="402"/>
      <c r="BS506" s="402"/>
      <c r="BT506" s="402"/>
      <c r="BU506" s="402"/>
      <c r="BV506" s="402"/>
      <c r="BW506" s="402"/>
      <c r="BX506" s="402"/>
      <c r="BY506" s="402"/>
      <c r="BZ506" s="402"/>
      <c r="CA506" s="402"/>
      <c r="CB506" s="402"/>
      <c r="CC506" s="402"/>
      <c r="CD506" s="402"/>
      <c r="CE506" s="402"/>
      <c r="CF506" s="402"/>
      <c r="CG506" s="402"/>
      <c r="CH506" s="402"/>
      <c r="CI506" s="402"/>
      <c r="CJ506" s="402"/>
      <c r="CK506" s="402"/>
      <c r="CL506" s="402"/>
      <c r="CM506" s="402"/>
      <c r="CN506" s="402"/>
      <c r="CO506" s="402"/>
      <c r="CP506" s="402"/>
      <c r="CQ506" s="402"/>
      <c r="CR506" s="402"/>
      <c r="CS506" s="402"/>
      <c r="CT506" s="402"/>
    </row>
    <row r="507" spans="1:98" ht="16.05" customHeight="1" x14ac:dyDescent="0.3">
      <c r="A507" s="402"/>
      <c r="B507" s="402"/>
      <c r="C507" s="402"/>
      <c r="D507" s="402"/>
      <c r="E507" s="402"/>
      <c r="F507" s="402"/>
      <c r="G507" s="402"/>
      <c r="H507" s="402"/>
      <c r="I507" s="402"/>
      <c r="J507" s="402"/>
      <c r="K507" s="402"/>
      <c r="L507" s="402"/>
      <c r="M507" s="402"/>
      <c r="N507" s="402"/>
      <c r="O507" s="402"/>
      <c r="P507" s="402"/>
      <c r="Q507" s="402"/>
      <c r="R507" s="402"/>
      <c r="S507" s="402"/>
      <c r="T507" s="402"/>
      <c r="U507" s="402"/>
      <c r="V507" s="402"/>
      <c r="W507" s="402"/>
      <c r="X507" s="402"/>
      <c r="Y507" s="402"/>
      <c r="Z507" s="402"/>
      <c r="AA507" s="402"/>
      <c r="AB507" s="402"/>
      <c r="AC507" s="402"/>
      <c r="AD507" s="402"/>
      <c r="AE507" s="402"/>
      <c r="AF507" s="402"/>
      <c r="AG507" s="402"/>
      <c r="AH507" s="402"/>
      <c r="AI507" s="402"/>
      <c r="AJ507" s="402"/>
      <c r="AK507" s="402"/>
      <c r="AL507" s="402"/>
      <c r="AM507" s="402"/>
      <c r="AN507" s="402"/>
      <c r="AO507" s="402"/>
      <c r="AP507" s="402"/>
      <c r="AQ507" s="402"/>
      <c r="AR507" s="402"/>
      <c r="AS507" s="402"/>
      <c r="AT507" s="402"/>
      <c r="AU507" s="402"/>
      <c r="AV507" s="402"/>
      <c r="AW507" s="402"/>
      <c r="AX507" s="402"/>
      <c r="AY507" s="402"/>
      <c r="AZ507" s="402"/>
      <c r="BA507" s="402"/>
      <c r="BB507" s="402"/>
      <c r="BC507" s="402"/>
      <c r="BD507" s="402"/>
      <c r="BE507" s="402"/>
      <c r="BF507" s="402"/>
      <c r="BG507" s="402"/>
      <c r="BH507" s="402"/>
      <c r="BI507" s="402"/>
      <c r="BJ507" s="402"/>
      <c r="BK507" s="402"/>
      <c r="BL507" s="402"/>
      <c r="BM507" s="402"/>
      <c r="BN507" s="402"/>
      <c r="BO507" s="402"/>
      <c r="BP507" s="402"/>
      <c r="BQ507" s="402"/>
      <c r="BR507" s="402"/>
      <c r="BS507" s="402"/>
      <c r="BT507" s="402"/>
      <c r="BU507" s="402"/>
      <c r="BV507" s="402"/>
      <c r="BW507" s="402"/>
      <c r="BX507" s="402"/>
      <c r="BY507" s="402"/>
      <c r="BZ507" s="402"/>
      <c r="CA507" s="402"/>
      <c r="CB507" s="402"/>
      <c r="CC507" s="402"/>
      <c r="CD507" s="402"/>
      <c r="CE507" s="402"/>
      <c r="CF507" s="402"/>
      <c r="CG507" s="402"/>
      <c r="CH507" s="402"/>
      <c r="CI507" s="402"/>
      <c r="CJ507" s="402"/>
      <c r="CK507" s="402"/>
      <c r="CL507" s="402"/>
      <c r="CM507" s="402"/>
      <c r="CN507" s="402"/>
      <c r="CO507" s="402"/>
      <c r="CP507" s="402"/>
      <c r="CQ507" s="402"/>
      <c r="CR507" s="402"/>
      <c r="CS507" s="402"/>
      <c r="CT507" s="402"/>
    </row>
    <row r="508" spans="1:98" ht="16.05" customHeight="1" x14ac:dyDescent="0.3">
      <c r="A508" s="402"/>
      <c r="B508" s="402"/>
      <c r="C508" s="402"/>
      <c r="D508" s="402"/>
      <c r="E508" s="402"/>
      <c r="F508" s="402"/>
      <c r="G508" s="402"/>
      <c r="H508" s="402"/>
      <c r="I508" s="402"/>
      <c r="J508" s="402"/>
      <c r="K508" s="402"/>
      <c r="L508" s="402"/>
      <c r="M508" s="402"/>
      <c r="N508" s="402"/>
      <c r="O508" s="402"/>
      <c r="P508" s="402"/>
      <c r="Q508" s="402"/>
      <c r="R508" s="402"/>
      <c r="S508" s="402"/>
      <c r="T508" s="402"/>
      <c r="U508" s="402"/>
      <c r="V508" s="402"/>
      <c r="W508" s="402"/>
      <c r="X508" s="402"/>
      <c r="Y508" s="402"/>
      <c r="Z508" s="402"/>
      <c r="AA508" s="402"/>
      <c r="AB508" s="402"/>
      <c r="AC508" s="402"/>
      <c r="AD508" s="402"/>
      <c r="AE508" s="402"/>
      <c r="AF508" s="402"/>
      <c r="AG508" s="402"/>
      <c r="AH508" s="402"/>
      <c r="AI508" s="402"/>
      <c r="AJ508" s="402"/>
      <c r="AK508" s="402"/>
      <c r="AL508" s="402"/>
      <c r="AM508" s="402"/>
      <c r="AN508" s="402"/>
      <c r="AO508" s="402"/>
      <c r="AP508" s="402"/>
      <c r="AQ508" s="402"/>
      <c r="AR508" s="402"/>
      <c r="AS508" s="402"/>
      <c r="AT508" s="402"/>
      <c r="AU508" s="402"/>
      <c r="AV508" s="402"/>
      <c r="AW508" s="402"/>
      <c r="AX508" s="402"/>
      <c r="AY508" s="402"/>
      <c r="AZ508" s="402"/>
      <c r="BA508" s="402"/>
      <c r="BB508" s="402"/>
      <c r="BC508" s="402"/>
      <c r="BD508" s="402"/>
      <c r="BE508" s="402"/>
      <c r="BF508" s="402"/>
      <c r="BG508" s="402"/>
      <c r="BH508" s="402"/>
      <c r="BI508" s="402"/>
      <c r="BJ508" s="402"/>
      <c r="BK508" s="402"/>
      <c r="BL508" s="402"/>
      <c r="BM508" s="402"/>
      <c r="BN508" s="402"/>
      <c r="BO508" s="402"/>
      <c r="BP508" s="402"/>
      <c r="BQ508" s="402"/>
      <c r="BR508" s="402"/>
      <c r="BS508" s="402"/>
      <c r="BT508" s="402"/>
      <c r="BU508" s="402"/>
      <c r="BV508" s="402"/>
      <c r="BW508" s="402"/>
      <c r="BX508" s="402"/>
      <c r="BY508" s="402"/>
      <c r="BZ508" s="402"/>
      <c r="CA508" s="402"/>
      <c r="CB508" s="402"/>
      <c r="CC508" s="402"/>
      <c r="CD508" s="402"/>
      <c r="CE508" s="402"/>
      <c r="CF508" s="402"/>
      <c r="CG508" s="402"/>
      <c r="CH508" s="402"/>
      <c r="CI508" s="402"/>
      <c r="CJ508" s="402"/>
      <c r="CK508" s="402"/>
      <c r="CL508" s="402"/>
      <c r="CM508" s="402"/>
      <c r="CN508" s="402"/>
      <c r="CO508" s="402"/>
      <c r="CP508" s="402"/>
      <c r="CQ508" s="402"/>
      <c r="CR508" s="402"/>
      <c r="CS508" s="402"/>
      <c r="CT508" s="402"/>
    </row>
    <row r="509" spans="1:98" ht="16.05" customHeight="1" x14ac:dyDescent="0.3">
      <c r="A509" s="402"/>
      <c r="B509" s="402"/>
      <c r="C509" s="402"/>
      <c r="D509" s="402"/>
      <c r="E509" s="402"/>
      <c r="F509" s="402"/>
      <c r="G509" s="402"/>
      <c r="H509" s="402"/>
      <c r="I509" s="402"/>
      <c r="J509" s="402"/>
      <c r="K509" s="402"/>
      <c r="L509" s="402"/>
      <c r="M509" s="402"/>
      <c r="N509" s="402"/>
      <c r="O509" s="402"/>
      <c r="P509" s="402"/>
      <c r="Q509" s="402"/>
      <c r="R509" s="402"/>
      <c r="S509" s="402"/>
      <c r="T509" s="402"/>
      <c r="U509" s="402"/>
      <c r="V509" s="402"/>
      <c r="W509" s="402"/>
      <c r="X509" s="402"/>
      <c r="Y509" s="402"/>
      <c r="Z509" s="402"/>
      <c r="AA509" s="402"/>
      <c r="AB509" s="402"/>
      <c r="AC509" s="402"/>
      <c r="AD509" s="402"/>
      <c r="AE509" s="402"/>
      <c r="AF509" s="402"/>
      <c r="AG509" s="402"/>
      <c r="AH509" s="402"/>
      <c r="AI509" s="402"/>
      <c r="AJ509" s="402"/>
      <c r="AK509" s="402"/>
      <c r="AL509" s="402"/>
      <c r="AM509" s="402"/>
      <c r="AN509" s="402"/>
      <c r="AO509" s="402"/>
      <c r="AP509" s="402"/>
      <c r="AQ509" s="402"/>
      <c r="AR509" s="402"/>
      <c r="AS509" s="402"/>
      <c r="AT509" s="402"/>
      <c r="AU509" s="402"/>
      <c r="AV509" s="402"/>
      <c r="AW509" s="402"/>
      <c r="AX509" s="402"/>
      <c r="AY509" s="402"/>
      <c r="AZ509" s="402"/>
      <c r="BA509" s="402"/>
      <c r="BB509" s="402"/>
      <c r="BC509" s="402"/>
      <c r="BD509" s="402"/>
      <c r="BE509" s="402"/>
      <c r="BF509" s="402"/>
      <c r="BG509" s="402"/>
      <c r="BH509" s="402"/>
      <c r="BI509" s="402"/>
      <c r="BJ509" s="402"/>
      <c r="BK509" s="402"/>
      <c r="BL509" s="402"/>
      <c r="BM509" s="402"/>
      <c r="BN509" s="402"/>
      <c r="BO509" s="402"/>
      <c r="BP509" s="402"/>
      <c r="BQ509" s="402"/>
      <c r="BR509" s="402"/>
      <c r="BS509" s="402"/>
      <c r="BT509" s="402"/>
      <c r="BU509" s="402"/>
      <c r="BV509" s="402"/>
      <c r="BW509" s="402"/>
      <c r="BX509" s="402"/>
      <c r="BY509" s="402"/>
      <c r="BZ509" s="402"/>
      <c r="CA509" s="402"/>
      <c r="CB509" s="402"/>
      <c r="CC509" s="402"/>
      <c r="CD509" s="402"/>
      <c r="CE509" s="402"/>
      <c r="CF509" s="402"/>
      <c r="CG509" s="402"/>
      <c r="CH509" s="402"/>
      <c r="CI509" s="402"/>
      <c r="CJ509" s="402"/>
      <c r="CK509" s="402"/>
      <c r="CL509" s="402"/>
      <c r="CM509" s="402"/>
      <c r="CN509" s="402"/>
      <c r="CO509" s="402"/>
      <c r="CP509" s="402"/>
      <c r="CQ509" s="402"/>
      <c r="CR509" s="402"/>
      <c r="CS509" s="402"/>
      <c r="CT509" s="402"/>
    </row>
    <row r="510" spans="1:98" ht="16.05" customHeight="1" x14ac:dyDescent="0.3">
      <c r="A510" s="402"/>
      <c r="B510" s="402"/>
      <c r="C510" s="402"/>
      <c r="D510" s="402"/>
      <c r="E510" s="402"/>
      <c r="F510" s="402"/>
      <c r="G510" s="402"/>
      <c r="H510" s="402"/>
      <c r="I510" s="402"/>
      <c r="J510" s="402"/>
      <c r="K510" s="402"/>
      <c r="L510" s="402"/>
      <c r="M510" s="402"/>
      <c r="N510" s="402"/>
      <c r="O510" s="402"/>
      <c r="P510" s="402"/>
      <c r="Q510" s="402"/>
      <c r="R510" s="402"/>
      <c r="S510" s="402"/>
      <c r="T510" s="402"/>
      <c r="U510" s="402"/>
      <c r="V510" s="402"/>
      <c r="W510" s="402"/>
      <c r="X510" s="402"/>
      <c r="Y510" s="402"/>
      <c r="Z510" s="402"/>
      <c r="AA510" s="402"/>
      <c r="AB510" s="402"/>
      <c r="AC510" s="402"/>
      <c r="AD510" s="402"/>
      <c r="AE510" s="402"/>
      <c r="AF510" s="402"/>
      <c r="AG510" s="402"/>
      <c r="AH510" s="402"/>
      <c r="AI510" s="402"/>
      <c r="AJ510" s="402"/>
      <c r="AK510" s="402"/>
      <c r="AL510" s="402"/>
      <c r="AM510" s="402"/>
      <c r="AN510" s="402"/>
      <c r="AO510" s="402"/>
      <c r="AP510" s="402"/>
      <c r="AQ510" s="402"/>
      <c r="AR510" s="402"/>
      <c r="AS510" s="402"/>
      <c r="AT510" s="402"/>
      <c r="AU510" s="402"/>
      <c r="AV510" s="402"/>
      <c r="AW510" s="402"/>
      <c r="AX510" s="402"/>
      <c r="AY510" s="402"/>
      <c r="AZ510" s="402"/>
      <c r="BA510" s="402"/>
      <c r="BB510" s="402"/>
      <c r="BC510" s="402"/>
      <c r="BD510" s="402"/>
      <c r="BE510" s="402"/>
      <c r="BF510" s="402"/>
      <c r="BG510" s="402"/>
      <c r="BH510" s="402"/>
      <c r="BI510" s="402"/>
      <c r="BJ510" s="402"/>
      <c r="BK510" s="402"/>
      <c r="BL510" s="402"/>
      <c r="BM510" s="402"/>
      <c r="BN510" s="402"/>
      <c r="BO510" s="402"/>
      <c r="BP510" s="402"/>
      <c r="BQ510" s="402"/>
      <c r="BR510" s="402"/>
      <c r="BS510" s="402"/>
      <c r="BT510" s="402"/>
      <c r="BU510" s="402"/>
      <c r="BV510" s="402"/>
      <c r="BW510" s="402"/>
      <c r="BX510" s="402"/>
      <c r="BY510" s="402"/>
      <c r="BZ510" s="402"/>
      <c r="CA510" s="402"/>
      <c r="CB510" s="402"/>
      <c r="CC510" s="402"/>
      <c r="CD510" s="402"/>
      <c r="CE510" s="402"/>
      <c r="CF510" s="402"/>
      <c r="CG510" s="402"/>
      <c r="CH510" s="402"/>
      <c r="CI510" s="402"/>
      <c r="CJ510" s="402"/>
      <c r="CK510" s="402"/>
      <c r="CL510" s="402"/>
      <c r="CM510" s="402"/>
      <c r="CN510" s="402"/>
      <c r="CO510" s="402"/>
      <c r="CP510" s="402"/>
      <c r="CQ510" s="402"/>
      <c r="CR510" s="402"/>
      <c r="CS510" s="402"/>
      <c r="CT510" s="402"/>
    </row>
    <row r="511" spans="1:98" ht="16.05" customHeight="1" x14ac:dyDescent="0.3">
      <c r="A511" s="402"/>
      <c r="B511" s="402"/>
      <c r="C511" s="402"/>
      <c r="D511" s="402"/>
      <c r="E511" s="402"/>
      <c r="F511" s="402"/>
      <c r="G511" s="402"/>
      <c r="H511" s="402"/>
      <c r="I511" s="402"/>
      <c r="J511" s="402"/>
      <c r="K511" s="402"/>
      <c r="L511" s="402"/>
      <c r="M511" s="402"/>
      <c r="N511" s="402"/>
      <c r="O511" s="402"/>
      <c r="P511" s="402"/>
      <c r="Q511" s="402"/>
      <c r="R511" s="402"/>
      <c r="S511" s="402"/>
      <c r="T511" s="402"/>
      <c r="U511" s="402"/>
      <c r="V511" s="402"/>
      <c r="W511" s="402"/>
      <c r="X511" s="402"/>
      <c r="Y511" s="402"/>
      <c r="Z511" s="402"/>
      <c r="AA511" s="402"/>
      <c r="AB511" s="402"/>
      <c r="AC511" s="402"/>
      <c r="AD511" s="402"/>
      <c r="AE511" s="402"/>
      <c r="AF511" s="402"/>
      <c r="AG511" s="402"/>
      <c r="AH511" s="402"/>
      <c r="AI511" s="402"/>
      <c r="AJ511" s="402"/>
      <c r="AK511" s="402"/>
      <c r="AL511" s="402"/>
      <c r="AM511" s="402"/>
      <c r="AN511" s="402"/>
      <c r="AO511" s="402"/>
      <c r="AP511" s="402"/>
      <c r="AQ511" s="402"/>
      <c r="AR511" s="402"/>
      <c r="AS511" s="402"/>
      <c r="AT511" s="402"/>
      <c r="AU511" s="402"/>
      <c r="AV511" s="402"/>
      <c r="AW511" s="402"/>
      <c r="AX511" s="402"/>
      <c r="AY511" s="402"/>
      <c r="AZ511" s="402"/>
      <c r="BA511" s="402"/>
      <c r="BB511" s="402"/>
      <c r="BC511" s="402"/>
      <c r="BD511" s="402"/>
      <c r="BE511" s="402"/>
      <c r="BF511" s="402"/>
      <c r="BG511" s="402"/>
      <c r="BH511" s="402"/>
      <c r="BI511" s="402"/>
      <c r="BJ511" s="402"/>
      <c r="BK511" s="402"/>
      <c r="BL511" s="402"/>
      <c r="BM511" s="402"/>
      <c r="BN511" s="402"/>
      <c r="BO511" s="402"/>
      <c r="BP511" s="402"/>
      <c r="BQ511" s="402"/>
      <c r="BR511" s="402"/>
      <c r="BS511" s="402"/>
      <c r="BT511" s="402"/>
      <c r="BU511" s="402"/>
      <c r="BV511" s="402"/>
      <c r="BW511" s="402"/>
      <c r="BX511" s="402"/>
      <c r="BY511" s="402"/>
      <c r="BZ511" s="402"/>
      <c r="CA511" s="402"/>
      <c r="CB511" s="402"/>
      <c r="CC511" s="402"/>
      <c r="CD511" s="402"/>
      <c r="CE511" s="402"/>
      <c r="CF511" s="402"/>
      <c r="CG511" s="402"/>
      <c r="CH511" s="402"/>
      <c r="CI511" s="402"/>
      <c r="CJ511" s="402"/>
      <c r="CK511" s="402"/>
      <c r="CL511" s="402"/>
      <c r="CM511" s="402"/>
      <c r="CN511" s="402"/>
      <c r="CO511" s="402"/>
      <c r="CP511" s="402"/>
      <c r="CQ511" s="402"/>
      <c r="CR511" s="402"/>
      <c r="CS511" s="402"/>
      <c r="CT511" s="402"/>
    </row>
    <row r="512" spans="1:98" ht="16.05" customHeight="1" x14ac:dyDescent="0.3">
      <c r="A512" s="402"/>
      <c r="B512" s="402"/>
      <c r="C512" s="402"/>
      <c r="D512" s="402"/>
      <c r="E512" s="402"/>
      <c r="F512" s="402"/>
      <c r="G512" s="402"/>
      <c r="H512" s="402"/>
      <c r="I512" s="402"/>
      <c r="J512" s="402"/>
      <c r="K512" s="402"/>
      <c r="L512" s="402"/>
      <c r="M512" s="402"/>
      <c r="N512" s="402"/>
      <c r="O512" s="402"/>
      <c r="P512" s="402"/>
      <c r="Q512" s="402"/>
      <c r="R512" s="402"/>
      <c r="S512" s="402"/>
      <c r="T512" s="402"/>
      <c r="U512" s="402"/>
      <c r="V512" s="402"/>
      <c r="W512" s="402"/>
      <c r="X512" s="402"/>
      <c r="Y512" s="402"/>
      <c r="Z512" s="402"/>
      <c r="AA512" s="402"/>
      <c r="AB512" s="402"/>
      <c r="AC512" s="402"/>
      <c r="AD512" s="402"/>
      <c r="AE512" s="402"/>
      <c r="AF512" s="402"/>
      <c r="AG512" s="402"/>
      <c r="AH512" s="402"/>
      <c r="AI512" s="402"/>
      <c r="AJ512" s="402"/>
      <c r="AK512" s="402"/>
      <c r="AL512" s="402"/>
      <c r="AM512" s="402"/>
      <c r="AN512" s="402"/>
      <c r="AO512" s="402"/>
      <c r="AP512" s="402"/>
      <c r="AQ512" s="402"/>
      <c r="AR512" s="402"/>
      <c r="AS512" s="402"/>
      <c r="AT512" s="402"/>
      <c r="AU512" s="402"/>
      <c r="AV512" s="402"/>
      <c r="AW512" s="402"/>
      <c r="AX512" s="402"/>
      <c r="AY512" s="402"/>
      <c r="AZ512" s="402"/>
      <c r="BA512" s="402"/>
      <c r="BB512" s="402"/>
      <c r="BC512" s="402"/>
      <c r="BD512" s="402"/>
      <c r="BE512" s="402"/>
      <c r="BF512" s="402"/>
      <c r="BG512" s="402"/>
      <c r="BH512" s="402"/>
      <c r="BI512" s="402"/>
      <c r="BJ512" s="402"/>
      <c r="BK512" s="402"/>
      <c r="BL512" s="402"/>
      <c r="BM512" s="402"/>
      <c r="BN512" s="402"/>
      <c r="BO512" s="402"/>
      <c r="BP512" s="402"/>
      <c r="BQ512" s="402"/>
      <c r="BR512" s="402"/>
      <c r="BS512" s="402"/>
      <c r="BT512" s="402"/>
      <c r="BU512" s="402"/>
      <c r="BV512" s="402"/>
      <c r="BW512" s="402"/>
      <c r="BX512" s="402"/>
      <c r="BY512" s="402"/>
      <c r="BZ512" s="402"/>
      <c r="CA512" s="402"/>
      <c r="CB512" s="402"/>
      <c r="CC512" s="402"/>
      <c r="CD512" s="402"/>
      <c r="CE512" s="402"/>
      <c r="CF512" s="402"/>
      <c r="CG512" s="402"/>
      <c r="CH512" s="402"/>
      <c r="CI512" s="402"/>
      <c r="CJ512" s="402"/>
      <c r="CK512" s="402"/>
      <c r="CL512" s="402"/>
      <c r="CM512" s="402"/>
      <c r="CN512" s="402"/>
      <c r="CO512" s="402"/>
      <c r="CP512" s="402"/>
      <c r="CQ512" s="402"/>
      <c r="CR512" s="402"/>
      <c r="CS512" s="402"/>
      <c r="CT512" s="402"/>
    </row>
    <row r="513" spans="1:98" ht="16.05" customHeight="1" x14ac:dyDescent="0.3">
      <c r="A513" s="402"/>
      <c r="B513" s="402"/>
      <c r="C513" s="402"/>
      <c r="D513" s="402"/>
      <c r="E513" s="402"/>
      <c r="F513" s="402"/>
      <c r="G513" s="402"/>
      <c r="H513" s="402"/>
      <c r="I513" s="402"/>
      <c r="J513" s="402"/>
      <c r="K513" s="402"/>
      <c r="L513" s="402"/>
      <c r="M513" s="402"/>
      <c r="N513" s="402"/>
      <c r="O513" s="402"/>
      <c r="P513" s="402"/>
      <c r="Q513" s="402"/>
      <c r="R513" s="402"/>
      <c r="S513" s="402"/>
      <c r="T513" s="402"/>
      <c r="U513" s="402"/>
      <c r="V513" s="402"/>
      <c r="W513" s="402"/>
      <c r="X513" s="402"/>
      <c r="Y513" s="402"/>
      <c r="Z513" s="402"/>
      <c r="AA513" s="402"/>
      <c r="AB513" s="402"/>
      <c r="AC513" s="402"/>
      <c r="AD513" s="402"/>
      <c r="AE513" s="402"/>
      <c r="AF513" s="402"/>
      <c r="AG513" s="402"/>
      <c r="AH513" s="402"/>
      <c r="AI513" s="402"/>
      <c r="AJ513" s="402"/>
      <c r="AK513" s="402"/>
      <c r="AL513" s="402"/>
      <c r="AM513" s="402"/>
      <c r="AN513" s="402"/>
      <c r="AO513" s="402"/>
      <c r="AP513" s="402"/>
      <c r="AQ513" s="402"/>
      <c r="AR513" s="402"/>
      <c r="AS513" s="402"/>
      <c r="AT513" s="402"/>
      <c r="AU513" s="402"/>
      <c r="AV513" s="402"/>
      <c r="AW513" s="402"/>
      <c r="AX513" s="402"/>
      <c r="AY513" s="402"/>
      <c r="AZ513" s="402"/>
      <c r="BA513" s="402"/>
      <c r="BB513" s="402"/>
      <c r="BC513" s="402"/>
      <c r="BD513" s="402"/>
      <c r="BE513" s="402"/>
      <c r="BF513" s="402"/>
      <c r="BG513" s="402"/>
      <c r="BH513" s="402"/>
      <c r="BI513" s="402"/>
      <c r="BJ513" s="402"/>
      <c r="BK513" s="402"/>
      <c r="BL513" s="402"/>
      <c r="BM513" s="402"/>
      <c r="BN513" s="402"/>
      <c r="BO513" s="402"/>
      <c r="BP513" s="402"/>
      <c r="BQ513" s="402"/>
      <c r="BR513" s="402"/>
      <c r="BS513" s="402"/>
      <c r="BT513" s="402"/>
      <c r="BU513" s="402"/>
      <c r="BV513" s="402"/>
      <c r="BW513" s="402"/>
      <c r="BX513" s="402"/>
      <c r="BY513" s="402"/>
      <c r="BZ513" s="402"/>
      <c r="CA513" s="402"/>
      <c r="CB513" s="402"/>
      <c r="CC513" s="402"/>
      <c r="CD513" s="402"/>
      <c r="CE513" s="402"/>
      <c r="CF513" s="402"/>
      <c r="CG513" s="402"/>
      <c r="CH513" s="402"/>
      <c r="CI513" s="402"/>
      <c r="CJ513" s="402"/>
      <c r="CK513" s="402"/>
      <c r="CL513" s="402"/>
      <c r="CM513" s="402"/>
      <c r="CN513" s="402"/>
      <c r="CO513" s="402"/>
      <c r="CP513" s="402"/>
      <c r="CQ513" s="402"/>
      <c r="CR513" s="402"/>
      <c r="CS513" s="402"/>
      <c r="CT513" s="402"/>
    </row>
    <row r="514" spans="1:98" ht="16.05" customHeight="1" x14ac:dyDescent="0.3">
      <c r="A514" s="402"/>
      <c r="B514" s="402"/>
      <c r="C514" s="402"/>
      <c r="D514" s="402"/>
      <c r="E514" s="402"/>
      <c r="F514" s="402"/>
      <c r="G514" s="402"/>
      <c r="H514" s="402"/>
      <c r="I514" s="402"/>
      <c r="J514" s="402"/>
      <c r="K514" s="402"/>
      <c r="L514" s="402"/>
      <c r="M514" s="402"/>
      <c r="N514" s="402"/>
      <c r="O514" s="402"/>
      <c r="P514" s="402"/>
      <c r="Q514" s="402"/>
      <c r="R514" s="402"/>
      <c r="S514" s="402"/>
      <c r="T514" s="402"/>
      <c r="U514" s="402"/>
      <c r="V514" s="402"/>
      <c r="W514" s="402"/>
      <c r="X514" s="402"/>
      <c r="Y514" s="402"/>
      <c r="Z514" s="402"/>
      <c r="AA514" s="402"/>
      <c r="AB514" s="402"/>
      <c r="AC514" s="402"/>
      <c r="AD514" s="402"/>
      <c r="AE514" s="402"/>
      <c r="AF514" s="402"/>
      <c r="AG514" s="402"/>
      <c r="AH514" s="402"/>
      <c r="AI514" s="402"/>
      <c r="AJ514" s="402"/>
      <c r="AK514" s="402"/>
      <c r="AL514" s="402"/>
      <c r="AM514" s="402"/>
      <c r="AN514" s="402"/>
      <c r="AO514" s="402"/>
      <c r="AP514" s="402"/>
      <c r="AQ514" s="402"/>
      <c r="AR514" s="402"/>
      <c r="AS514" s="402"/>
      <c r="AT514" s="402"/>
      <c r="AU514" s="402"/>
      <c r="AV514" s="402"/>
      <c r="AW514" s="402"/>
      <c r="AX514" s="402"/>
      <c r="AY514" s="402"/>
      <c r="AZ514" s="402"/>
      <c r="BA514" s="402"/>
      <c r="BB514" s="402"/>
      <c r="BC514" s="402"/>
      <c r="BD514" s="402"/>
      <c r="BE514" s="402"/>
      <c r="BF514" s="402"/>
      <c r="BG514" s="402"/>
      <c r="BH514" s="402"/>
      <c r="BI514" s="402"/>
      <c r="BJ514" s="402"/>
      <c r="BK514" s="402"/>
      <c r="BL514" s="402"/>
      <c r="BM514" s="402"/>
      <c r="BN514" s="402"/>
      <c r="BO514" s="402"/>
      <c r="BP514" s="402"/>
      <c r="BQ514" s="402"/>
      <c r="BR514" s="402"/>
      <c r="BS514" s="402"/>
      <c r="BT514" s="402"/>
      <c r="BU514" s="402"/>
      <c r="BV514" s="402"/>
      <c r="BW514" s="402"/>
      <c r="BX514" s="402"/>
      <c r="BY514" s="402"/>
      <c r="BZ514" s="402"/>
      <c r="CA514" s="402"/>
      <c r="CB514" s="402"/>
      <c r="CC514" s="402"/>
      <c r="CD514" s="402"/>
      <c r="CE514" s="402"/>
      <c r="CF514" s="402"/>
      <c r="CG514" s="402"/>
      <c r="CH514" s="402"/>
      <c r="CI514" s="402"/>
      <c r="CJ514" s="402"/>
      <c r="CK514" s="402"/>
      <c r="CL514" s="402"/>
      <c r="CM514" s="402"/>
      <c r="CN514" s="402"/>
      <c r="CO514" s="402"/>
      <c r="CP514" s="402"/>
      <c r="CQ514" s="402"/>
      <c r="CR514" s="402"/>
      <c r="CS514" s="402"/>
      <c r="CT514" s="402"/>
    </row>
    <row r="515" spans="1:98" ht="16.05" customHeight="1" x14ac:dyDescent="0.3">
      <c r="A515" s="402"/>
      <c r="B515" s="402"/>
      <c r="C515" s="402"/>
      <c r="D515" s="402"/>
      <c r="E515" s="402"/>
      <c r="F515" s="402"/>
      <c r="G515" s="402"/>
      <c r="H515" s="402"/>
      <c r="I515" s="402"/>
      <c r="J515" s="402"/>
      <c r="K515" s="402"/>
      <c r="L515" s="402"/>
      <c r="M515" s="402"/>
      <c r="N515" s="402"/>
      <c r="O515" s="402"/>
      <c r="P515" s="402"/>
      <c r="Q515" s="402"/>
      <c r="R515" s="402"/>
      <c r="S515" s="402"/>
      <c r="T515" s="402"/>
      <c r="U515" s="402"/>
      <c r="V515" s="402"/>
      <c r="W515" s="402"/>
      <c r="X515" s="402"/>
      <c r="Y515" s="402"/>
      <c r="Z515" s="402"/>
      <c r="AA515" s="402"/>
      <c r="AB515" s="402"/>
      <c r="AC515" s="402"/>
      <c r="AD515" s="402"/>
      <c r="AE515" s="402"/>
      <c r="AF515" s="402"/>
      <c r="AG515" s="402"/>
      <c r="AH515" s="402"/>
      <c r="AI515" s="402"/>
      <c r="AJ515" s="402"/>
      <c r="AK515" s="402"/>
      <c r="AL515" s="402"/>
      <c r="AM515" s="402"/>
      <c r="AN515" s="402"/>
      <c r="AO515" s="402"/>
      <c r="AP515" s="402"/>
      <c r="AQ515" s="402"/>
      <c r="AR515" s="402"/>
      <c r="AS515" s="402"/>
      <c r="AT515" s="402"/>
      <c r="AU515" s="402"/>
      <c r="AV515" s="402"/>
      <c r="AW515" s="402"/>
      <c r="AX515" s="402"/>
      <c r="AY515" s="402"/>
      <c r="AZ515" s="402"/>
      <c r="BA515" s="402"/>
      <c r="BB515" s="402"/>
      <c r="BC515" s="402"/>
      <c r="BD515" s="402"/>
      <c r="BE515" s="402"/>
      <c r="BF515" s="402"/>
      <c r="BG515" s="402"/>
      <c r="BH515" s="402"/>
      <c r="BI515" s="402"/>
      <c r="BJ515" s="402"/>
      <c r="BK515" s="402"/>
      <c r="BL515" s="402"/>
      <c r="BM515" s="402"/>
      <c r="BN515" s="402"/>
      <c r="BO515" s="402"/>
      <c r="BP515" s="402"/>
      <c r="BQ515" s="402"/>
      <c r="BR515" s="402"/>
      <c r="BS515" s="402"/>
      <c r="BT515" s="402"/>
      <c r="BU515" s="402"/>
      <c r="BV515" s="402"/>
      <c r="BW515" s="402"/>
      <c r="BX515" s="402"/>
      <c r="BY515" s="402"/>
      <c r="BZ515" s="402"/>
      <c r="CA515" s="402"/>
      <c r="CB515" s="402"/>
      <c r="CC515" s="402"/>
      <c r="CD515" s="402"/>
      <c r="CE515" s="402"/>
      <c r="CF515" s="402"/>
      <c r="CG515" s="402"/>
      <c r="CH515" s="402"/>
      <c r="CI515" s="402"/>
      <c r="CJ515" s="402"/>
      <c r="CK515" s="402"/>
      <c r="CL515" s="402"/>
      <c r="CM515" s="402"/>
      <c r="CN515" s="402"/>
      <c r="CO515" s="402"/>
      <c r="CP515" s="402"/>
      <c r="CQ515" s="402"/>
      <c r="CR515" s="402"/>
      <c r="CS515" s="402"/>
      <c r="CT515" s="402"/>
    </row>
    <row r="516" spans="1:98" ht="16.05" customHeight="1" x14ac:dyDescent="0.3">
      <c r="A516" s="402"/>
      <c r="B516" s="402"/>
      <c r="C516" s="402"/>
      <c r="D516" s="402"/>
      <c r="E516" s="402"/>
      <c r="F516" s="402"/>
      <c r="G516" s="402"/>
      <c r="H516" s="402"/>
      <c r="I516" s="402"/>
      <c r="J516" s="402"/>
      <c r="K516" s="402"/>
      <c r="L516" s="402"/>
      <c r="M516" s="402"/>
      <c r="N516" s="402"/>
      <c r="O516" s="402"/>
      <c r="P516" s="402"/>
      <c r="Q516" s="402"/>
      <c r="R516" s="402"/>
      <c r="S516" s="402"/>
      <c r="T516" s="402"/>
      <c r="U516" s="402"/>
      <c r="V516" s="402"/>
      <c r="W516" s="402"/>
      <c r="X516" s="402"/>
      <c r="Y516" s="402"/>
      <c r="Z516" s="402"/>
      <c r="AA516" s="402"/>
      <c r="AB516" s="402"/>
      <c r="AC516" s="402"/>
      <c r="AD516" s="402"/>
      <c r="AE516" s="402"/>
      <c r="AF516" s="402"/>
      <c r="AG516" s="402"/>
      <c r="AH516" s="402"/>
      <c r="AI516" s="402"/>
      <c r="AJ516" s="402"/>
      <c r="AK516" s="402"/>
      <c r="AL516" s="402"/>
      <c r="AM516" s="402"/>
      <c r="AN516" s="402"/>
      <c r="AO516" s="402"/>
      <c r="AP516" s="402"/>
      <c r="AQ516" s="402"/>
      <c r="AR516" s="402"/>
      <c r="AS516" s="402"/>
      <c r="AT516" s="402"/>
      <c r="AU516" s="402"/>
      <c r="AV516" s="402"/>
      <c r="AW516" s="402"/>
      <c r="AX516" s="402"/>
      <c r="AY516" s="402"/>
      <c r="AZ516" s="402"/>
      <c r="BA516" s="402"/>
      <c r="BB516" s="402"/>
      <c r="BC516" s="402"/>
      <c r="BD516" s="402"/>
      <c r="BE516" s="402"/>
      <c r="BF516" s="402"/>
      <c r="BG516" s="402"/>
      <c r="BH516" s="402"/>
      <c r="BI516" s="402"/>
      <c r="BJ516" s="402"/>
      <c r="BK516" s="402"/>
      <c r="BL516" s="402"/>
      <c r="BM516" s="402"/>
      <c r="BN516" s="402"/>
      <c r="BO516" s="402"/>
      <c r="BP516" s="402"/>
      <c r="BQ516" s="402"/>
      <c r="BR516" s="402"/>
      <c r="BS516" s="402"/>
      <c r="BT516" s="402"/>
      <c r="BU516" s="402"/>
      <c r="BV516" s="402"/>
      <c r="BW516" s="402"/>
      <c r="BX516" s="402"/>
      <c r="BY516" s="402"/>
      <c r="BZ516" s="402"/>
      <c r="CA516" s="402"/>
      <c r="CB516" s="402"/>
      <c r="CC516" s="402"/>
      <c r="CD516" s="402"/>
      <c r="CE516" s="402"/>
      <c r="CF516" s="402"/>
      <c r="CG516" s="402"/>
      <c r="CH516" s="402"/>
      <c r="CI516" s="402"/>
      <c r="CJ516" s="402"/>
      <c r="CK516" s="402"/>
      <c r="CL516" s="402"/>
      <c r="CM516" s="402"/>
      <c r="CN516" s="402"/>
      <c r="CO516" s="402"/>
      <c r="CP516" s="402"/>
      <c r="CQ516" s="402"/>
      <c r="CR516" s="402"/>
      <c r="CS516" s="402"/>
      <c r="CT516" s="402"/>
    </row>
    <row r="517" spans="1:98" ht="16.05" customHeight="1" x14ac:dyDescent="0.3">
      <c r="A517" s="402"/>
      <c r="B517" s="402"/>
      <c r="C517" s="402"/>
      <c r="D517" s="402"/>
      <c r="E517" s="402"/>
      <c r="F517" s="402"/>
      <c r="G517" s="402"/>
      <c r="H517" s="402"/>
      <c r="I517" s="402"/>
      <c r="J517" s="402"/>
      <c r="K517" s="402"/>
      <c r="L517" s="402"/>
      <c r="M517" s="402"/>
      <c r="N517" s="402"/>
      <c r="O517" s="402"/>
      <c r="P517" s="402"/>
      <c r="Q517" s="402"/>
      <c r="R517" s="402"/>
      <c r="S517" s="402"/>
      <c r="T517" s="402"/>
      <c r="U517" s="402"/>
      <c r="V517" s="402"/>
      <c r="W517" s="402"/>
      <c r="X517" s="402"/>
      <c r="Y517" s="402"/>
      <c r="Z517" s="402"/>
      <c r="AA517" s="402"/>
      <c r="AB517" s="402"/>
      <c r="AC517" s="402"/>
      <c r="AD517" s="402"/>
      <c r="AE517" s="402"/>
      <c r="AF517" s="402"/>
      <c r="AG517" s="402"/>
      <c r="AH517" s="402"/>
      <c r="AI517" s="402"/>
      <c r="AJ517" s="402"/>
      <c r="AK517" s="402"/>
      <c r="AL517" s="402"/>
      <c r="AM517" s="402"/>
      <c r="AN517" s="402"/>
      <c r="AO517" s="402"/>
      <c r="AP517" s="402"/>
      <c r="AQ517" s="402"/>
      <c r="AR517" s="402"/>
      <c r="AS517" s="402"/>
      <c r="AT517" s="402"/>
      <c r="AU517" s="402"/>
      <c r="AV517" s="402"/>
      <c r="AW517" s="402"/>
      <c r="AX517" s="402"/>
      <c r="AY517" s="402"/>
      <c r="AZ517" s="402"/>
      <c r="BA517" s="402"/>
      <c r="BB517" s="402"/>
      <c r="BC517" s="402"/>
      <c r="BD517" s="402"/>
      <c r="BE517" s="402"/>
      <c r="BF517" s="402"/>
      <c r="BG517" s="402"/>
      <c r="BH517" s="402"/>
      <c r="BI517" s="402"/>
      <c r="BJ517" s="402"/>
      <c r="BK517" s="402"/>
      <c r="BL517" s="402"/>
      <c r="BM517" s="402"/>
      <c r="BN517" s="402"/>
      <c r="BO517" s="402"/>
      <c r="BP517" s="402"/>
      <c r="BQ517" s="402"/>
      <c r="BR517" s="402"/>
      <c r="BS517" s="402"/>
      <c r="BT517" s="402"/>
      <c r="BU517" s="402"/>
      <c r="BV517" s="402"/>
      <c r="BW517" s="402"/>
      <c r="BX517" s="402"/>
      <c r="BY517" s="402"/>
      <c r="BZ517" s="402"/>
      <c r="CA517" s="402"/>
      <c r="CB517" s="402"/>
      <c r="CC517" s="402"/>
      <c r="CD517" s="402"/>
      <c r="CE517" s="402"/>
      <c r="CF517" s="402"/>
      <c r="CG517" s="402"/>
      <c r="CH517" s="402"/>
      <c r="CI517" s="402"/>
      <c r="CJ517" s="402"/>
      <c r="CK517" s="402"/>
      <c r="CL517" s="402"/>
      <c r="CM517" s="402"/>
      <c r="CN517" s="402"/>
      <c r="CO517" s="402"/>
      <c r="CP517" s="402"/>
      <c r="CQ517" s="402"/>
      <c r="CR517" s="402"/>
      <c r="CS517" s="402"/>
      <c r="CT517" s="402"/>
    </row>
    <row r="518" spans="1:98" ht="16.05" customHeight="1" x14ac:dyDescent="0.3">
      <c r="A518" s="402"/>
      <c r="B518" s="402"/>
      <c r="C518" s="402"/>
      <c r="D518" s="402"/>
      <c r="E518" s="402"/>
      <c r="F518" s="402"/>
      <c r="G518" s="402"/>
      <c r="H518" s="402"/>
      <c r="I518" s="402"/>
      <c r="J518" s="402"/>
      <c r="K518" s="402"/>
      <c r="L518" s="402"/>
      <c r="M518" s="402"/>
      <c r="N518" s="402"/>
      <c r="O518" s="402"/>
      <c r="P518" s="402"/>
      <c r="Q518" s="402"/>
      <c r="R518" s="402"/>
      <c r="S518" s="402"/>
      <c r="T518" s="402"/>
      <c r="U518" s="402"/>
      <c r="V518" s="402"/>
      <c r="W518" s="402"/>
      <c r="X518" s="402"/>
      <c r="Y518" s="402"/>
      <c r="Z518" s="402"/>
      <c r="AA518" s="402"/>
      <c r="AB518" s="402"/>
      <c r="AC518" s="402"/>
      <c r="AD518" s="402"/>
      <c r="AE518" s="402"/>
      <c r="AF518" s="402"/>
      <c r="AG518" s="402"/>
      <c r="AH518" s="402"/>
      <c r="AI518" s="402"/>
      <c r="AJ518" s="402"/>
      <c r="AK518" s="402"/>
      <c r="AL518" s="402"/>
      <c r="AM518" s="402"/>
      <c r="AN518" s="402"/>
      <c r="AO518" s="402"/>
      <c r="AP518" s="402"/>
      <c r="AQ518" s="402"/>
      <c r="AR518" s="402"/>
      <c r="AS518" s="402"/>
      <c r="AT518" s="402"/>
      <c r="AU518" s="402"/>
      <c r="AV518" s="402"/>
      <c r="AW518" s="402"/>
      <c r="AX518" s="402"/>
      <c r="AY518" s="402"/>
      <c r="AZ518" s="402"/>
      <c r="BA518" s="402"/>
      <c r="BB518" s="402"/>
      <c r="BC518" s="402"/>
      <c r="BD518" s="402"/>
      <c r="BE518" s="402"/>
      <c r="BF518" s="402"/>
      <c r="BG518" s="402"/>
      <c r="BH518" s="402"/>
      <c r="BI518" s="402"/>
      <c r="BJ518" s="402"/>
      <c r="BK518" s="402"/>
      <c r="BL518" s="402"/>
      <c r="BM518" s="402"/>
      <c r="BN518" s="402"/>
      <c r="BO518" s="402"/>
      <c r="BP518" s="402"/>
      <c r="BQ518" s="402"/>
      <c r="BR518" s="402"/>
      <c r="BS518" s="402"/>
      <c r="BT518" s="402"/>
      <c r="BU518" s="402"/>
      <c r="BV518" s="402"/>
      <c r="BW518" s="402"/>
      <c r="BX518" s="402"/>
      <c r="BY518" s="402"/>
      <c r="BZ518" s="402"/>
      <c r="CA518" s="402"/>
      <c r="CB518" s="402"/>
      <c r="CC518" s="402"/>
      <c r="CD518" s="402"/>
      <c r="CE518" s="402"/>
      <c r="CF518" s="402"/>
      <c r="CG518" s="402"/>
      <c r="CH518" s="402"/>
      <c r="CI518" s="402"/>
      <c r="CJ518" s="402"/>
      <c r="CK518" s="402"/>
      <c r="CL518" s="402"/>
      <c r="CM518" s="402"/>
      <c r="CN518" s="402"/>
      <c r="CO518" s="402"/>
      <c r="CP518" s="402"/>
      <c r="CQ518" s="402"/>
      <c r="CR518" s="402"/>
      <c r="CS518" s="402"/>
      <c r="CT518" s="402"/>
    </row>
    <row r="519" spans="1:98" ht="16.05" customHeight="1" x14ac:dyDescent="0.3">
      <c r="A519" s="402"/>
      <c r="B519" s="402"/>
      <c r="C519" s="402"/>
      <c r="D519" s="402"/>
      <c r="E519" s="402"/>
      <c r="F519" s="402"/>
      <c r="G519" s="402"/>
      <c r="H519" s="402"/>
      <c r="I519" s="402"/>
      <c r="J519" s="402"/>
      <c r="K519" s="402"/>
      <c r="L519" s="402"/>
      <c r="M519" s="402"/>
      <c r="N519" s="402"/>
      <c r="O519" s="402"/>
      <c r="P519" s="402"/>
      <c r="Q519" s="402"/>
      <c r="R519" s="402"/>
      <c r="S519" s="402"/>
      <c r="T519" s="402"/>
      <c r="U519" s="402"/>
      <c r="V519" s="402"/>
      <c r="W519" s="402"/>
      <c r="X519" s="402"/>
      <c r="Y519" s="402"/>
      <c r="Z519" s="402"/>
      <c r="AA519" s="402"/>
      <c r="AB519" s="402"/>
      <c r="AC519" s="402"/>
      <c r="AD519" s="402"/>
      <c r="AE519" s="402"/>
      <c r="AF519" s="402"/>
      <c r="AG519" s="402"/>
      <c r="AH519" s="402"/>
      <c r="AI519" s="402"/>
      <c r="AJ519" s="402"/>
      <c r="AK519" s="402"/>
      <c r="AL519" s="402"/>
      <c r="AM519" s="402"/>
      <c r="AN519" s="402"/>
      <c r="AO519" s="402"/>
      <c r="AP519" s="402"/>
      <c r="AQ519" s="402"/>
      <c r="AR519" s="402"/>
      <c r="AS519" s="402"/>
      <c r="AT519" s="402"/>
      <c r="AU519" s="402"/>
      <c r="AV519" s="402"/>
      <c r="AW519" s="402"/>
      <c r="AX519" s="402"/>
      <c r="AY519" s="402"/>
      <c r="AZ519" s="402"/>
      <c r="BA519" s="402"/>
      <c r="BB519" s="402"/>
      <c r="BC519" s="402"/>
      <c r="BD519" s="402"/>
      <c r="BE519" s="402"/>
      <c r="BF519" s="402"/>
      <c r="BG519" s="402"/>
      <c r="BH519" s="402"/>
      <c r="BI519" s="402"/>
      <c r="BJ519" s="402"/>
      <c r="BK519" s="402"/>
      <c r="BL519" s="402"/>
      <c r="BM519" s="402"/>
      <c r="BN519" s="402"/>
      <c r="BO519" s="402"/>
      <c r="BP519" s="402"/>
      <c r="BQ519" s="402"/>
      <c r="BR519" s="402"/>
      <c r="BS519" s="402"/>
      <c r="BT519" s="402"/>
      <c r="BU519" s="402"/>
      <c r="BV519" s="402"/>
      <c r="BW519" s="402"/>
      <c r="BX519" s="402"/>
      <c r="BY519" s="402"/>
      <c r="BZ519" s="402"/>
      <c r="CA519" s="402"/>
      <c r="CB519" s="402"/>
      <c r="CC519" s="402"/>
      <c r="CD519" s="402"/>
      <c r="CE519" s="402"/>
      <c r="CF519" s="402"/>
      <c r="CG519" s="402"/>
      <c r="CH519" s="402"/>
      <c r="CI519" s="402"/>
      <c r="CJ519" s="402"/>
      <c r="CK519" s="402"/>
      <c r="CL519" s="402"/>
      <c r="CM519" s="402"/>
      <c r="CN519" s="402"/>
      <c r="CO519" s="402"/>
      <c r="CP519" s="402"/>
      <c r="CQ519" s="402"/>
      <c r="CR519" s="402"/>
      <c r="CS519" s="402"/>
      <c r="CT519" s="402"/>
    </row>
    <row r="520" spans="1:98" ht="16.05" customHeight="1" x14ac:dyDescent="0.3">
      <c r="A520" s="402"/>
      <c r="B520" s="402"/>
      <c r="C520" s="402"/>
      <c r="D520" s="402"/>
      <c r="E520" s="402"/>
      <c r="F520" s="402"/>
      <c r="G520" s="402"/>
      <c r="H520" s="402"/>
      <c r="I520" s="402"/>
      <c r="J520" s="402"/>
      <c r="K520" s="402"/>
      <c r="L520" s="402"/>
      <c r="M520" s="402"/>
      <c r="N520" s="402"/>
      <c r="O520" s="402"/>
      <c r="P520" s="402"/>
      <c r="Q520" s="402"/>
      <c r="R520" s="402"/>
      <c r="S520" s="402"/>
      <c r="T520" s="402"/>
      <c r="U520" s="402"/>
      <c r="V520" s="402"/>
      <c r="W520" s="402"/>
      <c r="X520" s="402"/>
      <c r="Y520" s="402"/>
      <c r="Z520" s="402"/>
      <c r="AA520" s="402"/>
      <c r="AB520" s="402"/>
      <c r="AC520" s="402"/>
      <c r="AD520" s="402"/>
      <c r="AE520" s="402"/>
      <c r="AF520" s="402"/>
      <c r="AG520" s="402"/>
      <c r="AH520" s="402"/>
      <c r="AI520" s="402"/>
      <c r="AJ520" s="402"/>
      <c r="AK520" s="402"/>
      <c r="AL520" s="402"/>
      <c r="AM520" s="402"/>
      <c r="AN520" s="402"/>
      <c r="AO520" s="402"/>
      <c r="AP520" s="402"/>
      <c r="AQ520" s="402"/>
      <c r="AR520" s="402"/>
      <c r="AS520" s="402"/>
      <c r="AT520" s="402"/>
      <c r="AU520" s="402"/>
      <c r="AV520" s="402"/>
      <c r="AW520" s="402"/>
      <c r="AX520" s="402"/>
      <c r="AY520" s="402"/>
      <c r="AZ520" s="402"/>
      <c r="BA520" s="402"/>
      <c r="BB520" s="402"/>
      <c r="BC520" s="402"/>
      <c r="BD520" s="402"/>
      <c r="BE520" s="402"/>
      <c r="BF520" s="402"/>
      <c r="BG520" s="402"/>
      <c r="BH520" s="402"/>
      <c r="BI520" s="402"/>
      <c r="BJ520" s="402"/>
      <c r="BK520" s="402"/>
      <c r="BL520" s="402"/>
      <c r="BM520" s="402"/>
      <c r="BN520" s="402"/>
      <c r="BO520" s="402"/>
      <c r="BP520" s="402"/>
      <c r="BQ520" s="402"/>
      <c r="BR520" s="402"/>
      <c r="BS520" s="402"/>
      <c r="BT520" s="402"/>
      <c r="BU520" s="402"/>
      <c r="BV520" s="402"/>
      <c r="BW520" s="402"/>
      <c r="BX520" s="402"/>
      <c r="BY520" s="402"/>
      <c r="BZ520" s="402"/>
      <c r="CA520" s="402"/>
      <c r="CB520" s="402"/>
      <c r="CC520" s="402"/>
      <c r="CD520" s="402"/>
      <c r="CE520" s="402"/>
      <c r="CF520" s="402"/>
      <c r="CG520" s="402"/>
      <c r="CH520" s="402"/>
      <c r="CI520" s="402"/>
      <c r="CJ520" s="402"/>
      <c r="CK520" s="402"/>
      <c r="CL520" s="402"/>
      <c r="CM520" s="402"/>
      <c r="CN520" s="402"/>
      <c r="CO520" s="402"/>
      <c r="CP520" s="402"/>
      <c r="CQ520" s="402"/>
      <c r="CR520" s="402"/>
      <c r="CS520" s="402"/>
      <c r="CT520" s="402"/>
    </row>
    <row r="521" spans="1:98" ht="16.05" customHeight="1" x14ac:dyDescent="0.3">
      <c r="A521" s="402"/>
      <c r="B521" s="402"/>
      <c r="C521" s="402"/>
      <c r="D521" s="402"/>
      <c r="E521" s="402"/>
      <c r="F521" s="402"/>
      <c r="G521" s="402"/>
      <c r="H521" s="402"/>
      <c r="I521" s="402"/>
      <c r="J521" s="402"/>
      <c r="K521" s="402"/>
      <c r="L521" s="402"/>
      <c r="M521" s="402"/>
      <c r="N521" s="402"/>
      <c r="O521" s="402"/>
      <c r="P521" s="402"/>
      <c r="Q521" s="402"/>
      <c r="R521" s="402"/>
      <c r="S521" s="402"/>
      <c r="T521" s="402"/>
      <c r="U521" s="402"/>
      <c r="V521" s="402"/>
      <c r="W521" s="402"/>
      <c r="X521" s="402"/>
      <c r="Y521" s="402"/>
      <c r="Z521" s="402"/>
      <c r="AA521" s="402"/>
      <c r="AB521" s="402"/>
      <c r="AC521" s="402"/>
      <c r="AD521" s="402"/>
      <c r="AE521" s="402"/>
      <c r="AF521" s="402"/>
      <c r="AG521" s="402"/>
      <c r="AH521" s="402"/>
      <c r="AI521" s="402"/>
      <c r="AJ521" s="402"/>
      <c r="AK521" s="402"/>
      <c r="AL521" s="402"/>
      <c r="AM521" s="402"/>
      <c r="AN521" s="402"/>
      <c r="AO521" s="402"/>
      <c r="AP521" s="402"/>
      <c r="AQ521" s="402"/>
      <c r="AR521" s="402"/>
      <c r="AS521" s="402"/>
      <c r="AT521" s="402"/>
      <c r="AU521" s="402"/>
      <c r="AV521" s="402"/>
      <c r="AW521" s="402"/>
      <c r="AX521" s="402"/>
      <c r="AY521" s="402"/>
      <c r="AZ521" s="402"/>
      <c r="BA521" s="402"/>
      <c r="BB521" s="402"/>
      <c r="BC521" s="402"/>
      <c r="BD521" s="402"/>
      <c r="BE521" s="402"/>
      <c r="BF521" s="402"/>
      <c r="BG521" s="402"/>
      <c r="BH521" s="402"/>
      <c r="BI521" s="402"/>
      <c r="BJ521" s="402"/>
      <c r="BK521" s="402"/>
      <c r="BL521" s="402"/>
      <c r="BM521" s="402"/>
      <c r="BN521" s="402"/>
      <c r="BO521" s="402"/>
      <c r="BP521" s="402"/>
      <c r="BQ521" s="402"/>
      <c r="BR521" s="402"/>
      <c r="BS521" s="402"/>
      <c r="BT521" s="402"/>
      <c r="BU521" s="402"/>
      <c r="BV521" s="402"/>
      <c r="BW521" s="402"/>
      <c r="BX521" s="402"/>
      <c r="BY521" s="402"/>
      <c r="BZ521" s="402"/>
      <c r="CA521" s="402"/>
      <c r="CB521" s="402"/>
      <c r="CC521" s="402"/>
      <c r="CD521" s="402"/>
      <c r="CE521" s="402"/>
      <c r="CF521" s="402"/>
      <c r="CG521" s="402"/>
      <c r="CH521" s="402"/>
      <c r="CI521" s="402"/>
      <c r="CJ521" s="402"/>
      <c r="CK521" s="402"/>
      <c r="CL521" s="402"/>
      <c r="CM521" s="402"/>
      <c r="CN521" s="402"/>
      <c r="CO521" s="402"/>
      <c r="CP521" s="402"/>
      <c r="CQ521" s="402"/>
      <c r="CR521" s="402"/>
      <c r="CS521" s="402"/>
      <c r="CT521" s="402"/>
    </row>
    <row r="522" spans="1:98" ht="16.05" customHeight="1" x14ac:dyDescent="0.3">
      <c r="A522" s="402"/>
      <c r="B522" s="402"/>
      <c r="C522" s="402"/>
      <c r="D522" s="402"/>
      <c r="E522" s="402"/>
      <c r="F522" s="402"/>
      <c r="G522" s="402"/>
      <c r="H522" s="402"/>
      <c r="I522" s="402"/>
      <c r="J522" s="402"/>
      <c r="K522" s="402"/>
      <c r="L522" s="402"/>
      <c r="M522" s="402"/>
      <c r="N522" s="402"/>
      <c r="O522" s="402"/>
      <c r="P522" s="402"/>
      <c r="Q522" s="402"/>
      <c r="R522" s="402"/>
      <c r="S522" s="402"/>
      <c r="T522" s="402"/>
      <c r="U522" s="402"/>
      <c r="V522" s="402"/>
      <c r="W522" s="402"/>
      <c r="X522" s="402"/>
      <c r="Y522" s="402"/>
      <c r="Z522" s="402"/>
      <c r="AA522" s="402"/>
      <c r="AB522" s="402"/>
      <c r="AC522" s="402"/>
      <c r="AD522" s="402"/>
      <c r="AE522" s="402"/>
      <c r="AF522" s="402"/>
      <c r="AG522" s="402"/>
      <c r="AH522" s="402"/>
      <c r="AI522" s="402"/>
      <c r="AJ522" s="402"/>
      <c r="AK522" s="402"/>
      <c r="AL522" s="402"/>
      <c r="AM522" s="402"/>
      <c r="AN522" s="402"/>
      <c r="AO522" s="402"/>
      <c r="AP522" s="402"/>
      <c r="AQ522" s="402"/>
      <c r="AR522" s="402"/>
      <c r="AS522" s="402"/>
      <c r="AT522" s="402"/>
      <c r="AU522" s="402"/>
      <c r="AV522" s="402"/>
      <c r="AW522" s="402"/>
      <c r="AX522" s="402"/>
      <c r="AY522" s="402"/>
      <c r="AZ522" s="402"/>
      <c r="BA522" s="402"/>
      <c r="BB522" s="402"/>
      <c r="BC522" s="402"/>
      <c r="BD522" s="402"/>
      <c r="BE522" s="402"/>
      <c r="BF522" s="402"/>
      <c r="BG522" s="402"/>
      <c r="BH522" s="402"/>
      <c r="BI522" s="402"/>
      <c r="BJ522" s="402"/>
      <c r="BK522" s="402"/>
      <c r="BL522" s="402"/>
      <c r="BM522" s="402"/>
      <c r="BN522" s="402"/>
      <c r="BO522" s="402"/>
      <c r="BP522" s="402"/>
      <c r="BQ522" s="402"/>
      <c r="BR522" s="402"/>
      <c r="BS522" s="402"/>
      <c r="BT522" s="402"/>
      <c r="BU522" s="402"/>
      <c r="BV522" s="402"/>
      <c r="BW522" s="402"/>
      <c r="BX522" s="402"/>
      <c r="BY522" s="402"/>
      <c r="BZ522" s="402"/>
      <c r="CA522" s="402"/>
      <c r="CB522" s="402"/>
      <c r="CC522" s="402"/>
      <c r="CD522" s="402"/>
      <c r="CE522" s="402"/>
      <c r="CF522" s="402"/>
      <c r="CG522" s="402"/>
      <c r="CH522" s="402"/>
      <c r="CI522" s="402"/>
      <c r="CJ522" s="402"/>
      <c r="CK522" s="402"/>
      <c r="CL522" s="402"/>
      <c r="CM522" s="402"/>
      <c r="CN522" s="402"/>
      <c r="CO522" s="402"/>
      <c r="CP522" s="402"/>
      <c r="CQ522" s="402"/>
      <c r="CR522" s="402"/>
      <c r="CS522" s="402"/>
      <c r="CT522" s="402"/>
    </row>
    <row r="523" spans="1:98" ht="16.05" customHeight="1" x14ac:dyDescent="0.3">
      <c r="A523" s="402"/>
      <c r="B523" s="402"/>
      <c r="C523" s="402"/>
      <c r="D523" s="402"/>
      <c r="E523" s="402"/>
      <c r="F523" s="402"/>
      <c r="G523" s="402"/>
      <c r="H523" s="402"/>
      <c r="I523" s="402"/>
      <c r="J523" s="402"/>
      <c r="K523" s="402"/>
      <c r="L523" s="402"/>
      <c r="M523" s="402"/>
      <c r="N523" s="402"/>
      <c r="O523" s="402"/>
      <c r="P523" s="402"/>
      <c r="Q523" s="402"/>
      <c r="R523" s="402"/>
      <c r="S523" s="402"/>
      <c r="T523" s="402"/>
      <c r="U523" s="402"/>
      <c r="V523" s="402"/>
      <c r="W523" s="402"/>
      <c r="X523" s="402"/>
      <c r="Y523" s="402"/>
      <c r="Z523" s="402"/>
      <c r="AA523" s="402"/>
      <c r="AB523" s="402"/>
      <c r="AC523" s="402"/>
      <c r="AD523" s="402"/>
      <c r="AE523" s="402"/>
      <c r="AF523" s="402"/>
      <c r="AG523" s="402"/>
      <c r="AH523" s="402"/>
      <c r="AI523" s="402"/>
      <c r="AJ523" s="402"/>
      <c r="AK523" s="402"/>
      <c r="AL523" s="402"/>
      <c r="AM523" s="402"/>
      <c r="AN523" s="402"/>
      <c r="AO523" s="402"/>
      <c r="AP523" s="402"/>
      <c r="AQ523" s="402"/>
      <c r="AR523" s="402"/>
      <c r="AS523" s="402"/>
      <c r="AT523" s="402"/>
      <c r="AU523" s="402"/>
      <c r="AV523" s="402"/>
      <c r="AW523" s="402"/>
      <c r="AX523" s="402"/>
      <c r="AY523" s="402"/>
      <c r="AZ523" s="402"/>
      <c r="BA523" s="402"/>
      <c r="BB523" s="402"/>
      <c r="BC523" s="402"/>
      <c r="BD523" s="402"/>
      <c r="BE523" s="402"/>
      <c r="BF523" s="402"/>
      <c r="BG523" s="402"/>
      <c r="BH523" s="402"/>
      <c r="BI523" s="402"/>
      <c r="BJ523" s="402"/>
      <c r="BK523" s="402"/>
      <c r="BL523" s="402"/>
      <c r="BM523" s="402"/>
      <c r="BN523" s="402"/>
      <c r="BO523" s="402"/>
      <c r="BP523" s="402"/>
      <c r="BQ523" s="402"/>
      <c r="BR523" s="402"/>
      <c r="BS523" s="402"/>
      <c r="BT523" s="402"/>
      <c r="BU523" s="402"/>
      <c r="BV523" s="402"/>
      <c r="BW523" s="402"/>
      <c r="BX523" s="402"/>
      <c r="BY523" s="402"/>
      <c r="BZ523" s="402"/>
      <c r="CA523" s="402"/>
      <c r="CB523" s="402"/>
      <c r="CC523" s="402"/>
      <c r="CD523" s="402"/>
      <c r="CE523" s="402"/>
      <c r="CF523" s="402"/>
      <c r="CG523" s="402"/>
      <c r="CH523" s="402"/>
      <c r="CI523" s="402"/>
      <c r="CJ523" s="402"/>
      <c r="CK523" s="402"/>
      <c r="CL523" s="402"/>
      <c r="CM523" s="402"/>
      <c r="CN523" s="402"/>
      <c r="CO523" s="402"/>
      <c r="CP523" s="402"/>
      <c r="CQ523" s="402"/>
      <c r="CR523" s="402"/>
      <c r="CS523" s="402"/>
      <c r="CT523" s="402"/>
    </row>
    <row r="524" spans="1:98" ht="16.05" customHeight="1" x14ac:dyDescent="0.3">
      <c r="A524" s="402"/>
      <c r="B524" s="402"/>
      <c r="C524" s="402"/>
      <c r="D524" s="402"/>
      <c r="E524" s="402"/>
      <c r="F524" s="402"/>
      <c r="G524" s="402"/>
      <c r="H524" s="402"/>
      <c r="I524" s="402"/>
      <c r="J524" s="402"/>
      <c r="K524" s="402"/>
      <c r="L524" s="402"/>
      <c r="M524" s="402"/>
      <c r="N524" s="402"/>
      <c r="O524" s="402"/>
      <c r="P524" s="402"/>
      <c r="Q524" s="402"/>
      <c r="R524" s="402"/>
      <c r="S524" s="402"/>
      <c r="T524" s="402"/>
      <c r="U524" s="402"/>
      <c r="V524" s="402"/>
      <c r="W524" s="402"/>
      <c r="X524" s="402"/>
      <c r="Y524" s="402"/>
      <c r="Z524" s="402"/>
      <c r="AA524" s="402"/>
      <c r="AB524" s="402"/>
      <c r="AC524" s="402"/>
      <c r="AD524" s="402"/>
      <c r="AE524" s="402"/>
      <c r="AF524" s="402"/>
      <c r="AG524" s="402"/>
      <c r="AH524" s="402"/>
      <c r="AI524" s="402"/>
      <c r="AJ524" s="402"/>
      <c r="AK524" s="402"/>
      <c r="AL524" s="402"/>
      <c r="AM524" s="402"/>
      <c r="AN524" s="402"/>
      <c r="AO524" s="402"/>
      <c r="AP524" s="402"/>
      <c r="AQ524" s="402"/>
      <c r="AR524" s="402"/>
      <c r="AS524" s="402"/>
      <c r="AT524" s="402"/>
      <c r="AU524" s="402"/>
      <c r="AV524" s="402"/>
      <c r="AW524" s="402"/>
      <c r="AX524" s="402"/>
      <c r="AY524" s="402"/>
      <c r="AZ524" s="402"/>
      <c r="BA524" s="402"/>
      <c r="BB524" s="402"/>
      <c r="BC524" s="402"/>
      <c r="BD524" s="402"/>
      <c r="BE524" s="402"/>
      <c r="BF524" s="402"/>
      <c r="BG524" s="402"/>
      <c r="BH524" s="402"/>
      <c r="BI524" s="402"/>
      <c r="BJ524" s="402"/>
      <c r="BK524" s="402"/>
      <c r="BL524" s="402"/>
      <c r="BM524" s="402"/>
      <c r="BN524" s="402"/>
      <c r="BO524" s="402"/>
      <c r="BP524" s="402"/>
      <c r="BQ524" s="402"/>
      <c r="BR524" s="402"/>
      <c r="BS524" s="402"/>
      <c r="BT524" s="402"/>
      <c r="BU524" s="402"/>
      <c r="BV524" s="402"/>
      <c r="BW524" s="402"/>
      <c r="BX524" s="402"/>
      <c r="BY524" s="402"/>
      <c r="BZ524" s="402"/>
      <c r="CA524" s="402"/>
      <c r="CB524" s="402"/>
      <c r="CC524" s="402"/>
      <c r="CD524" s="402"/>
      <c r="CE524" s="402"/>
      <c r="CF524" s="402"/>
      <c r="CG524" s="402"/>
      <c r="CH524" s="402"/>
      <c r="CI524" s="402"/>
      <c r="CJ524" s="402"/>
      <c r="CK524" s="402"/>
      <c r="CL524" s="402"/>
      <c r="CM524" s="402"/>
      <c r="CN524" s="402"/>
      <c r="CO524" s="402"/>
      <c r="CP524" s="402"/>
      <c r="CQ524" s="402"/>
      <c r="CR524" s="402"/>
      <c r="CS524" s="402"/>
      <c r="CT524" s="402"/>
    </row>
    <row r="525" spans="1:98" ht="16.05" customHeight="1" x14ac:dyDescent="0.3">
      <c r="A525" s="402"/>
      <c r="B525" s="402"/>
      <c r="C525" s="402"/>
      <c r="D525" s="402"/>
      <c r="E525" s="402"/>
      <c r="F525" s="402"/>
      <c r="G525" s="402"/>
      <c r="H525" s="402"/>
      <c r="I525" s="402"/>
      <c r="J525" s="402"/>
      <c r="K525" s="402"/>
      <c r="L525" s="402"/>
      <c r="M525" s="402"/>
      <c r="N525" s="402"/>
      <c r="O525" s="402"/>
      <c r="P525" s="402"/>
      <c r="Q525" s="402"/>
      <c r="R525" s="402"/>
      <c r="S525" s="402"/>
      <c r="T525" s="402"/>
      <c r="U525" s="402"/>
      <c r="V525" s="402"/>
      <c r="W525" s="402"/>
      <c r="X525" s="402"/>
      <c r="Y525" s="402"/>
      <c r="Z525" s="402"/>
      <c r="AA525" s="402"/>
      <c r="AB525" s="402"/>
      <c r="AC525" s="402"/>
      <c r="AD525" s="402"/>
      <c r="AE525" s="402"/>
      <c r="AF525" s="402"/>
      <c r="AG525" s="402"/>
      <c r="AH525" s="402"/>
      <c r="AI525" s="402"/>
      <c r="AJ525" s="402"/>
      <c r="AK525" s="402"/>
      <c r="AL525" s="402"/>
      <c r="AM525" s="402"/>
      <c r="AN525" s="402"/>
      <c r="AO525" s="402"/>
      <c r="AP525" s="402"/>
      <c r="AQ525" s="402"/>
      <c r="AR525" s="402"/>
      <c r="AS525" s="402"/>
      <c r="AT525" s="402"/>
      <c r="AU525" s="402"/>
      <c r="AV525" s="402"/>
      <c r="AW525" s="402"/>
      <c r="AX525" s="402"/>
      <c r="AY525" s="402"/>
      <c r="AZ525" s="402"/>
      <c r="BA525" s="402"/>
      <c r="BB525" s="402"/>
      <c r="BC525" s="402"/>
      <c r="BD525" s="402"/>
      <c r="BE525" s="402"/>
      <c r="BF525" s="402"/>
      <c r="BG525" s="402"/>
      <c r="BH525" s="402"/>
      <c r="BI525" s="402"/>
      <c r="BJ525" s="402"/>
      <c r="BK525" s="402"/>
      <c r="BL525" s="402"/>
      <c r="BM525" s="402"/>
      <c r="BN525" s="402"/>
      <c r="BO525" s="402"/>
      <c r="BP525" s="402"/>
      <c r="BQ525" s="402"/>
      <c r="BR525" s="402"/>
      <c r="BS525" s="402"/>
      <c r="BT525" s="402"/>
      <c r="BU525" s="402"/>
      <c r="BV525" s="402"/>
      <c r="BW525" s="402"/>
      <c r="BX525" s="402"/>
      <c r="BY525" s="402"/>
      <c r="BZ525" s="402"/>
      <c r="CA525" s="402"/>
      <c r="CB525" s="402"/>
      <c r="CC525" s="402"/>
      <c r="CD525" s="402"/>
      <c r="CE525" s="402"/>
      <c r="CF525" s="402"/>
      <c r="CG525" s="402"/>
      <c r="CH525" s="402"/>
      <c r="CI525" s="402"/>
      <c r="CJ525" s="402"/>
      <c r="CK525" s="402"/>
      <c r="CL525" s="402"/>
      <c r="CM525" s="402"/>
      <c r="CN525" s="402"/>
      <c r="CO525" s="402"/>
      <c r="CP525" s="402"/>
      <c r="CQ525" s="402"/>
      <c r="CR525" s="402"/>
      <c r="CS525" s="402"/>
      <c r="CT525" s="402"/>
    </row>
    <row r="526" spans="1:98" ht="16.05" customHeight="1" x14ac:dyDescent="0.3">
      <c r="A526" s="402"/>
      <c r="B526" s="402"/>
      <c r="C526" s="402"/>
      <c r="D526" s="402"/>
      <c r="E526" s="402"/>
      <c r="F526" s="402"/>
      <c r="G526" s="402"/>
      <c r="H526" s="402"/>
      <c r="I526" s="402"/>
      <c r="J526" s="402"/>
      <c r="K526" s="402"/>
      <c r="L526" s="402"/>
      <c r="M526" s="402"/>
      <c r="N526" s="402"/>
      <c r="O526" s="402"/>
      <c r="P526" s="402"/>
      <c r="Q526" s="402"/>
      <c r="R526" s="402"/>
      <c r="S526" s="402"/>
      <c r="T526" s="402"/>
      <c r="U526" s="402"/>
      <c r="V526" s="402"/>
      <c r="W526" s="402"/>
      <c r="X526" s="402"/>
      <c r="Y526" s="402"/>
      <c r="Z526" s="402"/>
      <c r="AA526" s="402"/>
      <c r="AB526" s="402"/>
      <c r="AC526" s="402"/>
      <c r="AD526" s="402"/>
      <c r="AE526" s="402"/>
      <c r="AF526" s="402"/>
      <c r="AG526" s="402"/>
      <c r="AH526" s="402"/>
      <c r="AI526" s="402"/>
      <c r="AJ526" s="402"/>
      <c r="AK526" s="402"/>
      <c r="AL526" s="402"/>
      <c r="AM526" s="402"/>
      <c r="AN526" s="402"/>
      <c r="AO526" s="402"/>
      <c r="AP526" s="402"/>
      <c r="AQ526" s="402"/>
      <c r="AR526" s="402"/>
      <c r="AS526" s="402"/>
      <c r="AT526" s="402"/>
      <c r="AU526" s="402"/>
      <c r="AV526" s="402"/>
      <c r="AW526" s="402"/>
      <c r="AX526" s="402"/>
      <c r="AY526" s="402"/>
      <c r="AZ526" s="402"/>
      <c r="BA526" s="402"/>
      <c r="BB526" s="402"/>
      <c r="BC526" s="402"/>
      <c r="BD526" s="402"/>
      <c r="BE526" s="402"/>
      <c r="BF526" s="402"/>
      <c r="BG526" s="402"/>
      <c r="BH526" s="402"/>
      <c r="BI526" s="402"/>
      <c r="BJ526" s="402"/>
      <c r="BK526" s="402"/>
      <c r="BL526" s="402"/>
      <c r="BM526" s="402"/>
      <c r="BN526" s="402"/>
      <c r="BO526" s="402"/>
      <c r="BP526" s="402"/>
      <c r="BQ526" s="402"/>
      <c r="BR526" s="402"/>
      <c r="BS526" s="402"/>
      <c r="BT526" s="402"/>
      <c r="BU526" s="402"/>
      <c r="BV526" s="402"/>
      <c r="BW526" s="402"/>
      <c r="BX526" s="402"/>
      <c r="BY526" s="402"/>
      <c r="BZ526" s="402"/>
      <c r="CA526" s="402"/>
      <c r="CB526" s="402"/>
      <c r="CC526" s="402"/>
      <c r="CD526" s="402"/>
      <c r="CE526" s="402"/>
      <c r="CF526" s="402"/>
      <c r="CG526" s="402"/>
      <c r="CH526" s="402"/>
      <c r="CI526" s="402"/>
      <c r="CJ526" s="402"/>
      <c r="CK526" s="402"/>
      <c r="CL526" s="402"/>
      <c r="CM526" s="402"/>
      <c r="CN526" s="402"/>
      <c r="CO526" s="402"/>
      <c r="CP526" s="402"/>
      <c r="CQ526" s="402"/>
      <c r="CR526" s="402"/>
      <c r="CS526" s="402"/>
      <c r="CT526" s="402"/>
    </row>
    <row r="527" spans="1:98" ht="16.05" customHeight="1" x14ac:dyDescent="0.3">
      <c r="A527" s="402"/>
      <c r="B527" s="402"/>
      <c r="C527" s="402"/>
      <c r="D527" s="402"/>
      <c r="E527" s="402"/>
      <c r="F527" s="402"/>
      <c r="G527" s="402"/>
      <c r="H527" s="402"/>
      <c r="I527" s="402"/>
      <c r="J527" s="402"/>
      <c r="K527" s="402"/>
      <c r="L527" s="402"/>
      <c r="M527" s="402"/>
      <c r="N527" s="402"/>
      <c r="O527" s="402"/>
      <c r="P527" s="402"/>
      <c r="Q527" s="402"/>
      <c r="R527" s="402"/>
      <c r="S527" s="402"/>
      <c r="T527" s="402"/>
      <c r="U527" s="402"/>
      <c r="V527" s="402"/>
      <c r="W527" s="402"/>
      <c r="X527" s="402"/>
      <c r="Y527" s="402"/>
      <c r="Z527" s="402"/>
      <c r="AA527" s="402"/>
      <c r="AB527" s="402"/>
      <c r="AC527" s="402"/>
      <c r="AD527" s="402"/>
      <c r="AE527" s="402"/>
      <c r="AF527" s="402"/>
      <c r="AG527" s="402"/>
      <c r="AH527" s="402"/>
      <c r="AI527" s="402"/>
      <c r="AJ527" s="402"/>
      <c r="AK527" s="402"/>
      <c r="AL527" s="402"/>
      <c r="AM527" s="402"/>
      <c r="AN527" s="402"/>
      <c r="AO527" s="402"/>
      <c r="AP527" s="402"/>
      <c r="AQ527" s="402"/>
      <c r="AR527" s="402"/>
      <c r="AS527" s="402"/>
      <c r="AT527" s="402"/>
      <c r="AU527" s="402"/>
      <c r="AV527" s="402"/>
      <c r="AW527" s="402"/>
      <c r="AX527" s="402"/>
      <c r="AY527" s="402"/>
      <c r="AZ527" s="402"/>
      <c r="BA527" s="402"/>
      <c r="BB527" s="402"/>
      <c r="BC527" s="402"/>
      <c r="BD527" s="402"/>
      <c r="BE527" s="402"/>
      <c r="BF527" s="402"/>
      <c r="BG527" s="402"/>
      <c r="BH527" s="402"/>
      <c r="BI527" s="402"/>
      <c r="BJ527" s="402"/>
      <c r="BK527" s="402"/>
      <c r="BL527" s="402"/>
      <c r="BM527" s="402"/>
      <c r="BN527" s="402"/>
      <c r="BO527" s="402"/>
      <c r="BP527" s="402"/>
      <c r="BQ527" s="402"/>
      <c r="BR527" s="402"/>
      <c r="BS527" s="402"/>
      <c r="BT527" s="402"/>
      <c r="BU527" s="402"/>
      <c r="BV527" s="402"/>
      <c r="BW527" s="402"/>
      <c r="BX527" s="402"/>
      <c r="BY527" s="402"/>
      <c r="BZ527" s="402"/>
      <c r="CA527" s="402"/>
      <c r="CB527" s="402"/>
      <c r="CC527" s="402"/>
      <c r="CD527" s="402"/>
      <c r="CE527" s="402"/>
      <c r="CF527" s="402"/>
      <c r="CG527" s="402"/>
      <c r="CH527" s="402"/>
      <c r="CI527" s="402"/>
      <c r="CJ527" s="402"/>
      <c r="CK527" s="402"/>
      <c r="CL527" s="402"/>
      <c r="CM527" s="402"/>
      <c r="CN527" s="402"/>
      <c r="CO527" s="402"/>
      <c r="CP527" s="402"/>
      <c r="CQ527" s="402"/>
      <c r="CR527" s="402"/>
      <c r="CS527" s="402"/>
      <c r="CT527" s="402"/>
    </row>
    <row r="528" spans="1:98" ht="16.05" customHeight="1" x14ac:dyDescent="0.3">
      <c r="A528" s="402"/>
      <c r="B528" s="402"/>
      <c r="C528" s="402"/>
      <c r="D528" s="402"/>
      <c r="E528" s="402"/>
      <c r="F528" s="402"/>
      <c r="G528" s="402"/>
      <c r="H528" s="402"/>
      <c r="I528" s="402"/>
      <c r="J528" s="402"/>
      <c r="K528" s="402"/>
      <c r="L528" s="402"/>
      <c r="M528" s="402"/>
      <c r="N528" s="402"/>
      <c r="O528" s="402"/>
      <c r="P528" s="402"/>
      <c r="Q528" s="402"/>
      <c r="R528" s="402"/>
      <c r="S528" s="402"/>
      <c r="T528" s="402"/>
      <c r="U528" s="402"/>
      <c r="V528" s="402"/>
      <c r="W528" s="402"/>
      <c r="X528" s="402"/>
      <c r="Y528" s="402"/>
      <c r="Z528" s="402"/>
      <c r="AA528" s="402"/>
      <c r="AB528" s="402"/>
      <c r="AC528" s="402"/>
      <c r="AD528" s="402"/>
      <c r="AE528" s="402"/>
      <c r="AF528" s="402"/>
      <c r="AG528" s="402"/>
      <c r="AH528" s="402"/>
      <c r="AI528" s="402"/>
      <c r="AJ528" s="402"/>
      <c r="AK528" s="402"/>
      <c r="AL528" s="402"/>
      <c r="AM528" s="402"/>
      <c r="AN528" s="402"/>
      <c r="AO528" s="402"/>
      <c r="AP528" s="402"/>
      <c r="AQ528" s="402"/>
      <c r="AR528" s="402"/>
      <c r="AS528" s="402"/>
      <c r="AT528" s="402"/>
      <c r="AU528" s="402"/>
      <c r="AV528" s="402"/>
      <c r="AW528" s="402"/>
      <c r="AX528" s="402"/>
      <c r="AY528" s="402"/>
      <c r="AZ528" s="402"/>
      <c r="BA528" s="402"/>
      <c r="BB528" s="402"/>
      <c r="BC528" s="402"/>
      <c r="BD528" s="402"/>
      <c r="BE528" s="402"/>
      <c r="BF528" s="402"/>
      <c r="BG528" s="402"/>
      <c r="BH528" s="402"/>
      <c r="BI528" s="402"/>
      <c r="BJ528" s="402"/>
      <c r="BK528" s="402"/>
      <c r="BL528" s="402"/>
      <c r="BM528" s="402"/>
      <c r="BN528" s="402"/>
      <c r="BO528" s="402"/>
      <c r="BP528" s="402"/>
      <c r="BQ528" s="402"/>
      <c r="BR528" s="402"/>
      <c r="BS528" s="402"/>
      <c r="BT528" s="402"/>
      <c r="BU528" s="402"/>
      <c r="BV528" s="402"/>
      <c r="BW528" s="402"/>
      <c r="BX528" s="402"/>
      <c r="BY528" s="402"/>
      <c r="BZ528" s="402"/>
      <c r="CA528" s="402"/>
      <c r="CB528" s="402"/>
      <c r="CC528" s="402"/>
      <c r="CD528" s="402"/>
      <c r="CE528" s="402"/>
      <c r="CF528" s="402"/>
      <c r="CG528" s="402"/>
      <c r="CH528" s="402"/>
      <c r="CI528" s="402"/>
      <c r="CJ528" s="402"/>
      <c r="CK528" s="402"/>
      <c r="CL528" s="402"/>
      <c r="CM528" s="402"/>
      <c r="CN528" s="402"/>
      <c r="CO528" s="402"/>
      <c r="CP528" s="402"/>
      <c r="CQ528" s="402"/>
      <c r="CR528" s="402"/>
      <c r="CS528" s="402"/>
      <c r="CT528" s="402"/>
    </row>
    <row r="529" spans="1:98" ht="16.05" customHeight="1" x14ac:dyDescent="0.3">
      <c r="A529" s="402"/>
      <c r="B529" s="402"/>
      <c r="C529" s="402"/>
      <c r="D529" s="402"/>
      <c r="E529" s="402"/>
      <c r="F529" s="402"/>
      <c r="G529" s="402"/>
      <c r="H529" s="402"/>
      <c r="I529" s="402"/>
      <c r="J529" s="402"/>
      <c r="K529" s="402"/>
      <c r="L529" s="402"/>
      <c r="M529" s="402"/>
      <c r="N529" s="402"/>
      <c r="O529" s="402"/>
      <c r="P529" s="402"/>
      <c r="Q529" s="402"/>
      <c r="R529" s="402"/>
      <c r="S529" s="402"/>
      <c r="T529" s="402"/>
      <c r="U529" s="402"/>
      <c r="V529" s="402"/>
      <c r="W529" s="402"/>
      <c r="X529" s="402"/>
      <c r="Y529" s="402"/>
      <c r="Z529" s="402"/>
      <c r="AA529" s="402"/>
      <c r="AB529" s="402"/>
      <c r="AC529" s="402"/>
      <c r="AD529" s="402"/>
      <c r="AE529" s="402"/>
      <c r="AF529" s="402"/>
      <c r="AG529" s="402"/>
      <c r="AH529" s="402"/>
      <c r="AI529" s="402"/>
      <c r="AJ529" s="402"/>
      <c r="AK529" s="402"/>
      <c r="AL529" s="402"/>
      <c r="AM529" s="402"/>
      <c r="AN529" s="402"/>
      <c r="AO529" s="402"/>
      <c r="AP529" s="402"/>
      <c r="AQ529" s="402"/>
      <c r="AR529" s="402"/>
      <c r="AS529" s="402"/>
      <c r="AT529" s="402"/>
      <c r="AU529" s="402"/>
      <c r="AV529" s="402"/>
      <c r="AW529" s="402"/>
      <c r="AX529" s="402"/>
      <c r="AY529" s="402"/>
      <c r="AZ529" s="402"/>
      <c r="BA529" s="402"/>
      <c r="BB529" s="402"/>
      <c r="BC529" s="402"/>
      <c r="BD529" s="402"/>
      <c r="BE529" s="402"/>
      <c r="BF529" s="402"/>
      <c r="BG529" s="402"/>
      <c r="BH529" s="402"/>
      <c r="BI529" s="402"/>
      <c r="BJ529" s="402"/>
      <c r="BK529" s="402"/>
      <c r="BL529" s="402"/>
      <c r="BM529" s="402"/>
      <c r="BN529" s="402"/>
      <c r="BO529" s="402"/>
      <c r="BP529" s="402"/>
      <c r="BQ529" s="402"/>
      <c r="BR529" s="402"/>
      <c r="BS529" s="402"/>
      <c r="BT529" s="402"/>
      <c r="BU529" s="402"/>
      <c r="BV529" s="402"/>
      <c r="BW529" s="402"/>
      <c r="BX529" s="402"/>
      <c r="BY529" s="402"/>
      <c r="BZ529" s="402"/>
      <c r="CA529" s="402"/>
      <c r="CB529" s="402"/>
      <c r="CC529" s="402"/>
      <c r="CD529" s="402"/>
      <c r="CE529" s="402"/>
      <c r="CF529" s="402"/>
      <c r="CG529" s="402"/>
      <c r="CH529" s="402"/>
      <c r="CI529" s="402"/>
      <c r="CJ529" s="402"/>
      <c r="CK529" s="402"/>
      <c r="CL529" s="402"/>
      <c r="CM529" s="402"/>
      <c r="CN529" s="402"/>
      <c r="CO529" s="402"/>
      <c r="CP529" s="402"/>
      <c r="CQ529" s="402"/>
      <c r="CR529" s="402"/>
      <c r="CS529" s="402"/>
      <c r="CT529" s="402"/>
    </row>
    <row r="530" spans="1:98" ht="16.05" customHeight="1" x14ac:dyDescent="0.3">
      <c r="A530" s="402"/>
      <c r="B530" s="402"/>
      <c r="C530" s="402"/>
      <c r="D530" s="402"/>
      <c r="E530" s="402"/>
      <c r="F530" s="402"/>
      <c r="G530" s="402"/>
      <c r="H530" s="402"/>
      <c r="I530" s="402"/>
      <c r="J530" s="402"/>
      <c r="K530" s="402"/>
      <c r="L530" s="402"/>
      <c r="M530" s="402"/>
      <c r="N530" s="402"/>
      <c r="O530" s="402"/>
      <c r="P530" s="402"/>
      <c r="Q530" s="402"/>
      <c r="R530" s="402"/>
      <c r="S530" s="402"/>
      <c r="T530" s="402"/>
      <c r="U530" s="402"/>
      <c r="V530" s="402"/>
      <c r="W530" s="402"/>
      <c r="X530" s="402"/>
      <c r="Y530" s="402"/>
      <c r="Z530" s="402"/>
      <c r="AA530" s="402"/>
      <c r="AB530" s="402"/>
      <c r="AC530" s="402"/>
      <c r="AD530" s="402"/>
      <c r="AE530" s="402"/>
      <c r="AF530" s="402"/>
      <c r="AG530" s="402"/>
      <c r="AH530" s="402"/>
      <c r="AI530" s="402"/>
      <c r="AJ530" s="402"/>
      <c r="AK530" s="402"/>
      <c r="AL530" s="402"/>
      <c r="AM530" s="402"/>
      <c r="AN530" s="402"/>
      <c r="AO530" s="402"/>
      <c r="AP530" s="402"/>
      <c r="AQ530" s="402"/>
      <c r="AR530" s="402"/>
      <c r="AS530" s="402"/>
      <c r="AT530" s="402"/>
      <c r="AU530" s="402"/>
      <c r="AV530" s="402"/>
      <c r="AW530" s="402"/>
      <c r="AX530" s="402"/>
      <c r="AY530" s="402"/>
      <c r="AZ530" s="402"/>
      <c r="BA530" s="402"/>
      <c r="BB530" s="402"/>
      <c r="BC530" s="402"/>
      <c r="BD530" s="402"/>
      <c r="BE530" s="402"/>
      <c r="BF530" s="402"/>
      <c r="BG530" s="402"/>
      <c r="BH530" s="402"/>
      <c r="BI530" s="402"/>
      <c r="BJ530" s="402"/>
      <c r="BK530" s="402"/>
      <c r="BL530" s="402"/>
      <c r="BM530" s="402"/>
      <c r="BN530" s="402"/>
      <c r="BO530" s="402"/>
      <c r="BP530" s="402"/>
      <c r="BQ530" s="402"/>
      <c r="BR530" s="402"/>
      <c r="BS530" s="402"/>
      <c r="BT530" s="402"/>
      <c r="BU530" s="402"/>
      <c r="BV530" s="402"/>
      <c r="BW530" s="402"/>
      <c r="BX530" s="402"/>
      <c r="BY530" s="402"/>
      <c r="BZ530" s="402"/>
      <c r="CA530" s="402"/>
      <c r="CB530" s="402"/>
      <c r="CC530" s="402"/>
      <c r="CD530" s="402"/>
      <c r="CE530" s="402"/>
      <c r="CF530" s="402"/>
      <c r="CG530" s="402"/>
      <c r="CH530" s="402"/>
      <c r="CI530" s="402"/>
      <c r="CJ530" s="402"/>
      <c r="CK530" s="402"/>
      <c r="CL530" s="402"/>
      <c r="CM530" s="402"/>
      <c r="CN530" s="402"/>
      <c r="CO530" s="402"/>
      <c r="CP530" s="402"/>
      <c r="CQ530" s="402"/>
      <c r="CR530" s="402"/>
      <c r="CS530" s="402"/>
      <c r="CT530" s="402"/>
    </row>
    <row r="531" spans="1:98" ht="16.05" customHeight="1" x14ac:dyDescent="0.3">
      <c r="A531" s="402"/>
      <c r="B531" s="402"/>
      <c r="C531" s="402"/>
      <c r="D531" s="402"/>
      <c r="E531" s="402"/>
      <c r="F531" s="402"/>
      <c r="G531" s="402"/>
      <c r="H531" s="402"/>
      <c r="I531" s="402"/>
      <c r="J531" s="402"/>
      <c r="K531" s="402"/>
      <c r="L531" s="402"/>
      <c r="M531" s="402"/>
      <c r="N531" s="402"/>
      <c r="O531" s="402"/>
      <c r="P531" s="402"/>
      <c r="Q531" s="402"/>
      <c r="R531" s="402"/>
      <c r="S531" s="402"/>
      <c r="T531" s="402"/>
      <c r="U531" s="402"/>
      <c r="V531" s="402"/>
      <c r="W531" s="402"/>
      <c r="X531" s="402"/>
      <c r="Y531" s="402"/>
      <c r="Z531" s="402"/>
      <c r="AA531" s="402"/>
      <c r="AB531" s="402"/>
      <c r="AC531" s="402"/>
      <c r="AD531" s="402"/>
      <c r="AE531" s="402"/>
      <c r="AF531" s="402"/>
      <c r="AG531" s="402"/>
      <c r="AH531" s="402"/>
      <c r="AI531" s="402"/>
      <c r="AJ531" s="402"/>
      <c r="AK531" s="402"/>
      <c r="AL531" s="402"/>
      <c r="AM531" s="402"/>
      <c r="AN531" s="402"/>
      <c r="AO531" s="402"/>
      <c r="AP531" s="402"/>
      <c r="AQ531" s="402"/>
      <c r="AR531" s="402"/>
      <c r="AS531" s="402"/>
      <c r="AT531" s="402"/>
      <c r="AU531" s="402"/>
      <c r="AV531" s="402"/>
      <c r="AW531" s="402"/>
      <c r="AX531" s="402"/>
      <c r="AY531" s="402"/>
      <c r="AZ531" s="402"/>
      <c r="BA531" s="402"/>
      <c r="BB531" s="402"/>
      <c r="BC531" s="402"/>
      <c r="BD531" s="402"/>
      <c r="BE531" s="402"/>
      <c r="BF531" s="402"/>
      <c r="BG531" s="402"/>
      <c r="BH531" s="402"/>
      <c r="BI531" s="402"/>
      <c r="BJ531" s="402"/>
      <c r="BK531" s="402"/>
      <c r="BL531" s="402"/>
      <c r="BM531" s="402"/>
      <c r="BN531" s="402"/>
      <c r="BO531" s="402"/>
      <c r="BP531" s="402"/>
      <c r="BQ531" s="402"/>
      <c r="BR531" s="402"/>
      <c r="BS531" s="402"/>
      <c r="BT531" s="402"/>
      <c r="BU531" s="402"/>
      <c r="BV531" s="402"/>
      <c r="BW531" s="402"/>
      <c r="BX531" s="402"/>
      <c r="BY531" s="402"/>
      <c r="BZ531" s="402"/>
      <c r="CA531" s="402"/>
      <c r="CB531" s="402"/>
      <c r="CC531" s="402"/>
      <c r="CD531" s="402"/>
      <c r="CE531" s="402"/>
      <c r="CF531" s="402"/>
      <c r="CG531" s="402"/>
      <c r="CH531" s="402"/>
      <c r="CI531" s="402"/>
      <c r="CJ531" s="402"/>
      <c r="CK531" s="402"/>
      <c r="CL531" s="402"/>
      <c r="CM531" s="402"/>
      <c r="CN531" s="402"/>
      <c r="CO531" s="402"/>
      <c r="CP531" s="402"/>
      <c r="CQ531" s="402"/>
      <c r="CR531" s="402"/>
      <c r="CS531" s="402"/>
      <c r="CT531" s="402"/>
    </row>
    <row r="532" spans="1:98" ht="16.05" customHeight="1" x14ac:dyDescent="0.3">
      <c r="A532" s="402"/>
      <c r="B532" s="402"/>
      <c r="C532" s="402"/>
      <c r="D532" s="402"/>
      <c r="E532" s="402"/>
      <c r="F532" s="402"/>
      <c r="G532" s="402"/>
      <c r="H532" s="402"/>
      <c r="I532" s="402"/>
      <c r="J532" s="402"/>
      <c r="K532" s="402"/>
      <c r="L532" s="402"/>
      <c r="M532" s="402"/>
      <c r="N532" s="402"/>
      <c r="O532" s="402"/>
      <c r="P532" s="402"/>
      <c r="Q532" s="402"/>
      <c r="R532" s="402"/>
      <c r="S532" s="402"/>
      <c r="T532" s="402"/>
      <c r="U532" s="402"/>
      <c r="V532" s="402"/>
      <c r="W532" s="402"/>
      <c r="X532" s="402"/>
      <c r="Y532" s="402"/>
      <c r="Z532" s="402"/>
      <c r="AA532" s="402"/>
      <c r="AB532" s="402"/>
      <c r="AC532" s="402"/>
      <c r="AD532" s="402"/>
      <c r="AE532" s="402"/>
      <c r="AF532" s="402"/>
      <c r="AG532" s="402"/>
      <c r="AH532" s="402"/>
      <c r="AI532" s="402"/>
      <c r="AJ532" s="402"/>
      <c r="AK532" s="402"/>
      <c r="AL532" s="402"/>
      <c r="AM532" s="402"/>
      <c r="AN532" s="402"/>
      <c r="AO532" s="402"/>
      <c r="AP532" s="402"/>
      <c r="AQ532" s="402"/>
      <c r="AR532" s="402"/>
      <c r="AS532" s="402"/>
      <c r="AT532" s="402"/>
      <c r="AU532" s="402"/>
      <c r="AV532" s="402"/>
      <c r="AW532" s="402"/>
      <c r="AX532" s="402"/>
      <c r="AY532" s="402"/>
      <c r="AZ532" s="402"/>
      <c r="BA532" s="402"/>
      <c r="BB532" s="402"/>
      <c r="BC532" s="402"/>
      <c r="BD532" s="402"/>
      <c r="BE532" s="402"/>
      <c r="BF532" s="402"/>
      <c r="BG532" s="402"/>
      <c r="BH532" s="402"/>
      <c r="BI532" s="402"/>
      <c r="BJ532" s="402"/>
      <c r="BK532" s="402"/>
      <c r="BL532" s="402"/>
      <c r="BM532" s="402"/>
      <c r="BN532" s="402"/>
      <c r="BO532" s="402"/>
      <c r="BP532" s="402"/>
      <c r="BQ532" s="402"/>
      <c r="BR532" s="402"/>
      <c r="BS532" s="402"/>
      <c r="BT532" s="402"/>
      <c r="BU532" s="402"/>
      <c r="BV532" s="402"/>
      <c r="BW532" s="402"/>
      <c r="BX532" s="402"/>
      <c r="BY532" s="402"/>
      <c r="BZ532" s="402"/>
      <c r="CA532" s="402"/>
      <c r="CB532" s="402"/>
      <c r="CC532" s="402"/>
      <c r="CD532" s="402"/>
      <c r="CE532" s="402"/>
      <c r="CF532" s="402"/>
      <c r="CG532" s="402"/>
      <c r="CH532" s="402"/>
      <c r="CI532" s="402"/>
      <c r="CJ532" s="402"/>
      <c r="CK532" s="402"/>
      <c r="CL532" s="402"/>
      <c r="CM532" s="402"/>
      <c r="CN532" s="402"/>
      <c r="CO532" s="402"/>
      <c r="CP532" s="402"/>
      <c r="CQ532" s="402"/>
      <c r="CR532" s="402"/>
      <c r="CS532" s="402"/>
      <c r="CT532" s="402"/>
    </row>
    <row r="533" spans="1:98" ht="16.05" customHeight="1" x14ac:dyDescent="0.3">
      <c r="A533" s="402"/>
      <c r="B533" s="402"/>
      <c r="C533" s="402"/>
      <c r="D533" s="402"/>
      <c r="E533" s="402"/>
      <c r="F533" s="402"/>
      <c r="G533" s="402"/>
      <c r="H533" s="402"/>
      <c r="I533" s="402"/>
      <c r="J533" s="402"/>
      <c r="K533" s="402"/>
      <c r="L533" s="402"/>
      <c r="M533" s="402"/>
      <c r="N533" s="402"/>
      <c r="O533" s="402"/>
      <c r="P533" s="402"/>
      <c r="Q533" s="402"/>
      <c r="R533" s="402"/>
      <c r="S533" s="402"/>
      <c r="T533" s="402"/>
      <c r="U533" s="402"/>
      <c r="V533" s="402"/>
      <c r="W533" s="402"/>
      <c r="X533" s="402"/>
      <c r="Y533" s="402"/>
      <c r="Z533" s="402"/>
      <c r="AA533" s="402"/>
      <c r="AB533" s="402"/>
      <c r="AC533" s="402"/>
      <c r="AD533" s="402"/>
      <c r="AE533" s="402"/>
      <c r="AF533" s="402"/>
      <c r="AG533" s="402"/>
      <c r="AH533" s="402"/>
      <c r="AI533" s="402"/>
      <c r="AJ533" s="402"/>
      <c r="AK533" s="402"/>
      <c r="AL533" s="402"/>
      <c r="AM533" s="402"/>
      <c r="AN533" s="402"/>
      <c r="AO533" s="402"/>
      <c r="AP533" s="402"/>
      <c r="AQ533" s="402"/>
      <c r="AR533" s="402"/>
      <c r="AS533" s="402"/>
      <c r="AT533" s="402"/>
      <c r="AU533" s="402"/>
      <c r="AV533" s="402"/>
      <c r="AW533" s="402"/>
      <c r="AX533" s="402"/>
      <c r="AY533" s="402"/>
      <c r="AZ533" s="402"/>
      <c r="BA533" s="402"/>
      <c r="BB533" s="402"/>
      <c r="BC533" s="402"/>
      <c r="BD533" s="402"/>
      <c r="BE533" s="402"/>
      <c r="BF533" s="402"/>
      <c r="BG533" s="402"/>
      <c r="BH533" s="402"/>
      <c r="BI533" s="402"/>
      <c r="BJ533" s="402"/>
      <c r="BK533" s="402"/>
      <c r="BL533" s="402"/>
      <c r="BM533" s="402"/>
      <c r="BN533" s="402"/>
      <c r="BO533" s="402"/>
      <c r="BP533" s="402"/>
      <c r="BQ533" s="402"/>
      <c r="BR533" s="402"/>
      <c r="BS533" s="402"/>
      <c r="BT533" s="402"/>
      <c r="BU533" s="402"/>
      <c r="BV533" s="402"/>
      <c r="BW533" s="402"/>
      <c r="BX533" s="402"/>
      <c r="BY533" s="402"/>
      <c r="BZ533" s="402"/>
      <c r="CA533" s="402"/>
      <c r="CB533" s="402"/>
      <c r="CC533" s="402"/>
      <c r="CD533" s="402"/>
      <c r="CE533" s="402"/>
      <c r="CF533" s="402"/>
      <c r="CG533" s="402"/>
      <c r="CH533" s="402"/>
      <c r="CI533" s="402"/>
      <c r="CJ533" s="402"/>
      <c r="CK533" s="402"/>
      <c r="CL533" s="402"/>
      <c r="CM533" s="402"/>
      <c r="CN533" s="402"/>
      <c r="CO533" s="402"/>
      <c r="CP533" s="402"/>
      <c r="CQ533" s="402"/>
      <c r="CR533" s="402"/>
      <c r="CS533" s="402"/>
      <c r="CT533" s="402"/>
    </row>
    <row r="534" spans="1:98" ht="16.05" customHeight="1" x14ac:dyDescent="0.3">
      <c r="A534" s="402"/>
      <c r="B534" s="402"/>
      <c r="C534" s="402"/>
      <c r="D534" s="402"/>
      <c r="E534" s="402"/>
      <c r="F534" s="402"/>
      <c r="G534" s="402"/>
      <c r="H534" s="402"/>
      <c r="I534" s="402"/>
      <c r="J534" s="402"/>
      <c r="K534" s="402"/>
      <c r="L534" s="402"/>
      <c r="M534" s="402"/>
      <c r="N534" s="402"/>
      <c r="O534" s="402"/>
      <c r="P534" s="402"/>
      <c r="Q534" s="402"/>
      <c r="R534" s="402"/>
      <c r="S534" s="402"/>
      <c r="T534" s="402"/>
      <c r="U534" s="402"/>
      <c r="V534" s="402"/>
      <c r="W534" s="402"/>
      <c r="X534" s="402"/>
      <c r="Y534" s="402"/>
      <c r="Z534" s="402"/>
      <c r="AA534" s="402"/>
      <c r="AB534" s="402"/>
      <c r="AC534" s="402"/>
      <c r="AD534" s="402"/>
      <c r="AE534" s="402"/>
      <c r="AF534" s="402"/>
      <c r="AG534" s="402"/>
      <c r="AH534" s="402"/>
      <c r="AI534" s="402"/>
      <c r="AJ534" s="402"/>
      <c r="AK534" s="402"/>
      <c r="AL534" s="402"/>
      <c r="AM534" s="402"/>
      <c r="AN534" s="402"/>
      <c r="AO534" s="402"/>
      <c r="AP534" s="402"/>
      <c r="AQ534" s="402"/>
      <c r="AR534" s="402"/>
      <c r="AS534" s="402"/>
      <c r="AT534" s="402"/>
      <c r="AU534" s="402"/>
      <c r="AV534" s="402"/>
      <c r="AW534" s="402"/>
      <c r="AX534" s="402"/>
      <c r="AY534" s="402"/>
      <c r="AZ534" s="402"/>
      <c r="BA534" s="402"/>
      <c r="BB534" s="402"/>
      <c r="BC534" s="402"/>
      <c r="BD534" s="402"/>
      <c r="BE534" s="402"/>
      <c r="BF534" s="402"/>
      <c r="BG534" s="402"/>
      <c r="BH534" s="402"/>
      <c r="BI534" s="402"/>
      <c r="BJ534" s="402"/>
      <c r="BK534" s="402"/>
      <c r="BL534" s="402"/>
      <c r="BM534" s="402"/>
      <c r="BN534" s="402"/>
      <c r="BO534" s="402"/>
      <c r="BP534" s="402"/>
      <c r="BQ534" s="402"/>
      <c r="BR534" s="402"/>
      <c r="BS534" s="402"/>
      <c r="BT534" s="402"/>
      <c r="BU534" s="402"/>
      <c r="BV534" s="402"/>
      <c r="BW534" s="402"/>
      <c r="BX534" s="402"/>
      <c r="BY534" s="402"/>
      <c r="BZ534" s="402"/>
      <c r="CA534" s="402"/>
      <c r="CB534" s="402"/>
      <c r="CC534" s="402"/>
      <c r="CD534" s="402"/>
      <c r="CE534" s="402"/>
      <c r="CF534" s="402"/>
      <c r="CG534" s="402"/>
      <c r="CH534" s="402"/>
      <c r="CI534" s="402"/>
      <c r="CJ534" s="402"/>
      <c r="CK534" s="402"/>
      <c r="CL534" s="402"/>
      <c r="CM534" s="402"/>
      <c r="CN534" s="402"/>
      <c r="CO534" s="402"/>
      <c r="CP534" s="402"/>
      <c r="CQ534" s="402"/>
      <c r="CR534" s="402"/>
      <c r="CS534" s="402"/>
      <c r="CT534" s="402"/>
    </row>
    <row r="535" spans="1:98" ht="16.05" customHeight="1" x14ac:dyDescent="0.3">
      <c r="A535" s="402"/>
      <c r="B535" s="402"/>
      <c r="C535" s="402"/>
      <c r="D535" s="402"/>
      <c r="E535" s="402"/>
      <c r="F535" s="402"/>
      <c r="G535" s="402"/>
      <c r="H535" s="402"/>
      <c r="I535" s="402"/>
      <c r="J535" s="402"/>
      <c r="K535" s="402"/>
      <c r="L535" s="402"/>
      <c r="M535" s="402"/>
      <c r="N535" s="402"/>
      <c r="O535" s="402"/>
      <c r="P535" s="402"/>
      <c r="Q535" s="402"/>
      <c r="R535" s="402"/>
      <c r="S535" s="402"/>
      <c r="T535" s="402"/>
      <c r="U535" s="402"/>
      <c r="V535" s="402"/>
      <c r="W535" s="402"/>
      <c r="X535" s="402"/>
      <c r="Y535" s="402"/>
      <c r="Z535" s="402"/>
      <c r="AA535" s="402"/>
      <c r="AB535" s="402"/>
      <c r="AC535" s="402"/>
      <c r="AD535" s="402"/>
      <c r="AE535" s="402"/>
      <c r="AF535" s="402"/>
      <c r="AG535" s="402"/>
      <c r="AH535" s="402"/>
      <c r="AI535" s="402"/>
      <c r="AJ535" s="402"/>
      <c r="AK535" s="402"/>
      <c r="AL535" s="402"/>
      <c r="AM535" s="402"/>
      <c r="AN535" s="402"/>
      <c r="AO535" s="402"/>
      <c r="AP535" s="402"/>
      <c r="AQ535" s="402"/>
      <c r="AR535" s="402"/>
      <c r="AS535" s="402"/>
      <c r="AT535" s="402"/>
      <c r="AU535" s="402"/>
      <c r="AV535" s="402"/>
      <c r="AW535" s="402"/>
      <c r="AX535" s="402"/>
      <c r="AY535" s="402"/>
      <c r="AZ535" s="402"/>
      <c r="BA535" s="402"/>
      <c r="BB535" s="402"/>
      <c r="BC535" s="402"/>
      <c r="BD535" s="402"/>
      <c r="BE535" s="402"/>
      <c r="BF535" s="402"/>
      <c r="BG535" s="402"/>
      <c r="BH535" s="402"/>
      <c r="BI535" s="402"/>
      <c r="BJ535" s="402"/>
      <c r="BK535" s="402"/>
      <c r="BL535" s="402"/>
      <c r="BM535" s="402"/>
      <c r="BN535" s="402"/>
      <c r="BO535" s="402"/>
      <c r="BP535" s="402"/>
      <c r="BQ535" s="402"/>
      <c r="BR535" s="402"/>
      <c r="BS535" s="402"/>
      <c r="BT535" s="402"/>
      <c r="BU535" s="402"/>
      <c r="BV535" s="402"/>
      <c r="BW535" s="402"/>
      <c r="BX535" s="402"/>
      <c r="BY535" s="402"/>
      <c r="BZ535" s="402"/>
      <c r="CA535" s="402"/>
      <c r="CB535" s="402"/>
      <c r="CC535" s="402"/>
      <c r="CD535" s="402"/>
      <c r="CE535" s="402"/>
      <c r="CF535" s="402"/>
      <c r="CG535" s="402"/>
      <c r="CH535" s="402"/>
      <c r="CI535" s="402"/>
      <c r="CJ535" s="402"/>
      <c r="CK535" s="402"/>
      <c r="CL535" s="402"/>
      <c r="CM535" s="402"/>
      <c r="CN535" s="402"/>
      <c r="CO535" s="402"/>
      <c r="CP535" s="402"/>
      <c r="CQ535" s="402"/>
      <c r="CR535" s="402"/>
      <c r="CS535" s="402"/>
      <c r="CT535" s="402"/>
    </row>
    <row r="536" spans="1:98" ht="16.05" customHeight="1" x14ac:dyDescent="0.3">
      <c r="A536" s="402"/>
      <c r="B536" s="402"/>
      <c r="C536" s="402"/>
      <c r="D536" s="402"/>
      <c r="E536" s="402"/>
      <c r="F536" s="402"/>
      <c r="G536" s="402"/>
      <c r="H536" s="402"/>
      <c r="I536" s="402"/>
      <c r="J536" s="402"/>
      <c r="K536" s="402"/>
      <c r="L536" s="402"/>
      <c r="M536" s="402"/>
      <c r="N536" s="402"/>
      <c r="O536" s="402"/>
      <c r="P536" s="402"/>
      <c r="Q536" s="402"/>
      <c r="R536" s="402"/>
      <c r="S536" s="402"/>
      <c r="T536" s="402"/>
      <c r="U536" s="402"/>
      <c r="V536" s="402"/>
      <c r="W536" s="402"/>
      <c r="X536" s="402"/>
      <c r="Y536" s="402"/>
      <c r="Z536" s="402"/>
      <c r="AA536" s="402"/>
      <c r="AB536" s="402"/>
      <c r="AC536" s="402"/>
      <c r="AD536" s="402"/>
      <c r="AE536" s="402"/>
      <c r="AF536" s="402"/>
      <c r="AG536" s="402"/>
      <c r="AH536" s="402"/>
      <c r="AI536" s="402"/>
      <c r="AJ536" s="402"/>
      <c r="AK536" s="402"/>
      <c r="AL536" s="402"/>
      <c r="AM536" s="402"/>
      <c r="AN536" s="402"/>
      <c r="AO536" s="402"/>
      <c r="AP536" s="402"/>
      <c r="AQ536" s="402"/>
      <c r="AR536" s="402"/>
      <c r="AS536" s="402"/>
      <c r="AT536" s="402"/>
      <c r="AU536" s="402"/>
      <c r="AV536" s="402"/>
      <c r="AW536" s="402"/>
      <c r="AX536" s="402"/>
      <c r="AY536" s="402"/>
      <c r="AZ536" s="402"/>
      <c r="BA536" s="402"/>
      <c r="BB536" s="402"/>
      <c r="BC536" s="402"/>
      <c r="BD536" s="402"/>
      <c r="BE536" s="402"/>
      <c r="BF536" s="402"/>
      <c r="BG536" s="402"/>
      <c r="BH536" s="402"/>
      <c r="BI536" s="402"/>
      <c r="BJ536" s="402"/>
      <c r="BK536" s="402"/>
      <c r="BL536" s="402"/>
      <c r="BM536" s="402"/>
      <c r="BN536" s="402"/>
      <c r="BO536" s="402"/>
      <c r="BP536" s="402"/>
      <c r="BQ536" s="402"/>
      <c r="BR536" s="402"/>
      <c r="BS536" s="402"/>
      <c r="BT536" s="402"/>
      <c r="BU536" s="402"/>
      <c r="BV536" s="402"/>
      <c r="BW536" s="402"/>
      <c r="BX536" s="402"/>
      <c r="BY536" s="402"/>
      <c r="BZ536" s="402"/>
      <c r="CA536" s="402"/>
      <c r="CB536" s="402"/>
      <c r="CC536" s="402"/>
      <c r="CD536" s="402"/>
      <c r="CE536" s="402"/>
      <c r="CF536" s="402"/>
      <c r="CG536" s="402"/>
      <c r="CH536" s="402"/>
      <c r="CI536" s="402"/>
      <c r="CJ536" s="402"/>
      <c r="CK536" s="402"/>
      <c r="CL536" s="402"/>
      <c r="CM536" s="402"/>
      <c r="CN536" s="402"/>
      <c r="CO536" s="402"/>
      <c r="CP536" s="402"/>
      <c r="CQ536" s="402"/>
      <c r="CR536" s="402"/>
      <c r="CS536" s="402"/>
      <c r="CT536" s="402"/>
    </row>
    <row r="537" spans="1:98" ht="16.05" customHeight="1" x14ac:dyDescent="0.3">
      <c r="A537" s="402"/>
      <c r="B537" s="402"/>
      <c r="C537" s="402"/>
      <c r="D537" s="402"/>
      <c r="E537" s="402"/>
      <c r="F537" s="402"/>
      <c r="G537" s="402"/>
      <c r="H537" s="402"/>
      <c r="I537" s="402"/>
      <c r="J537" s="402"/>
      <c r="K537" s="402"/>
      <c r="L537" s="402"/>
      <c r="M537" s="402"/>
      <c r="N537" s="402"/>
      <c r="O537" s="402"/>
      <c r="P537" s="402"/>
      <c r="Q537" s="402"/>
      <c r="R537" s="402"/>
      <c r="S537" s="402"/>
      <c r="T537" s="402"/>
      <c r="U537" s="402"/>
      <c r="V537" s="402"/>
      <c r="W537" s="402"/>
      <c r="X537" s="402"/>
      <c r="Y537" s="402"/>
      <c r="Z537" s="402"/>
      <c r="AA537" s="402"/>
      <c r="AB537" s="402"/>
      <c r="AC537" s="402"/>
      <c r="AD537" s="402"/>
      <c r="AE537" s="402"/>
      <c r="AF537" s="402"/>
      <c r="AG537" s="402"/>
      <c r="AH537" s="402"/>
      <c r="AI537" s="402"/>
      <c r="AJ537" s="402"/>
      <c r="AK537" s="402"/>
      <c r="AL537" s="402"/>
      <c r="AM537" s="402"/>
      <c r="AN537" s="402"/>
      <c r="AO537" s="402"/>
      <c r="AP537" s="402"/>
      <c r="AQ537" s="402"/>
      <c r="AR537" s="402"/>
      <c r="AS537" s="402"/>
      <c r="AT537" s="402"/>
      <c r="AU537" s="402"/>
      <c r="AV537" s="402"/>
      <c r="AW537" s="402"/>
      <c r="AX537" s="402"/>
      <c r="AY537" s="402"/>
      <c r="AZ537" s="402"/>
      <c r="BA537" s="402"/>
      <c r="BB537" s="402"/>
      <c r="BC537" s="402"/>
      <c r="BD537" s="402"/>
      <c r="BE537" s="402"/>
      <c r="BF537" s="402"/>
      <c r="BG537" s="402"/>
      <c r="BH537" s="402"/>
      <c r="BI537" s="402"/>
      <c r="BJ537" s="402"/>
      <c r="BK537" s="402"/>
      <c r="BL537" s="402"/>
      <c r="BM537" s="402"/>
      <c r="BN537" s="402"/>
      <c r="BO537" s="402"/>
      <c r="BP537" s="402"/>
      <c r="BQ537" s="402"/>
      <c r="BR537" s="402"/>
      <c r="BS537" s="402"/>
      <c r="BT537" s="402"/>
      <c r="BU537" s="402"/>
      <c r="BV537" s="402"/>
      <c r="BW537" s="402"/>
      <c r="BX537" s="402"/>
      <c r="BY537" s="402"/>
      <c r="BZ537" s="402"/>
      <c r="CA537" s="402"/>
      <c r="CB537" s="402"/>
      <c r="CC537" s="402"/>
      <c r="CD537" s="402"/>
      <c r="CE537" s="402"/>
      <c r="CF537" s="402"/>
      <c r="CG537" s="402"/>
      <c r="CH537" s="402"/>
      <c r="CI537" s="402"/>
      <c r="CJ537" s="402"/>
      <c r="CK537" s="402"/>
      <c r="CL537" s="402"/>
      <c r="CM537" s="402"/>
      <c r="CN537" s="402"/>
      <c r="CO537" s="402"/>
      <c r="CP537" s="402"/>
      <c r="CQ537" s="402"/>
      <c r="CR537" s="402"/>
      <c r="CS537" s="402"/>
      <c r="CT537" s="402"/>
    </row>
    <row r="538" spans="1:98" ht="16.05" customHeight="1" x14ac:dyDescent="0.3">
      <c r="A538" s="402"/>
      <c r="B538" s="402"/>
      <c r="C538" s="402"/>
      <c r="D538" s="402"/>
      <c r="E538" s="402"/>
      <c r="F538" s="402"/>
      <c r="G538" s="402"/>
      <c r="H538" s="402"/>
      <c r="I538" s="402"/>
      <c r="J538" s="402"/>
      <c r="K538" s="402"/>
      <c r="L538" s="402"/>
      <c r="M538" s="402"/>
      <c r="N538" s="402"/>
      <c r="O538" s="402"/>
      <c r="P538" s="402"/>
      <c r="Q538" s="402"/>
      <c r="R538" s="402"/>
      <c r="S538" s="402"/>
      <c r="T538" s="402"/>
      <c r="U538" s="402"/>
      <c r="V538" s="402"/>
      <c r="W538" s="402"/>
      <c r="X538" s="402"/>
      <c r="Y538" s="402"/>
      <c r="Z538" s="402"/>
      <c r="AA538" s="402"/>
      <c r="AB538" s="402"/>
      <c r="AC538" s="402"/>
      <c r="AD538" s="402"/>
      <c r="AE538" s="402"/>
      <c r="AF538" s="402"/>
      <c r="AG538" s="402"/>
      <c r="AH538" s="402"/>
      <c r="AI538" s="402"/>
      <c r="AJ538" s="402"/>
      <c r="AK538" s="402"/>
      <c r="AL538" s="402"/>
      <c r="AM538" s="402"/>
      <c r="AN538" s="402"/>
      <c r="AO538" s="402"/>
      <c r="AP538" s="402"/>
      <c r="AQ538" s="402"/>
      <c r="AR538" s="402"/>
      <c r="AS538" s="402"/>
      <c r="AT538" s="402"/>
      <c r="AU538" s="402"/>
      <c r="AV538" s="402"/>
      <c r="AW538" s="402"/>
      <c r="AX538" s="402"/>
      <c r="AY538" s="402"/>
      <c r="AZ538" s="402"/>
      <c r="BA538" s="402"/>
      <c r="BB538" s="402"/>
      <c r="BC538" s="402"/>
      <c r="BD538" s="402"/>
      <c r="BE538" s="402"/>
      <c r="BF538" s="402"/>
      <c r="BG538" s="402"/>
      <c r="BH538" s="402"/>
      <c r="BI538" s="402"/>
      <c r="BJ538" s="402"/>
      <c r="BK538" s="402"/>
      <c r="BL538" s="402"/>
      <c r="BM538" s="402"/>
      <c r="BN538" s="402"/>
      <c r="BO538" s="402"/>
      <c r="BP538" s="402"/>
      <c r="BQ538" s="402"/>
      <c r="BR538" s="402"/>
      <c r="BS538" s="402"/>
      <c r="BT538" s="402"/>
      <c r="BU538" s="402"/>
      <c r="BV538" s="402"/>
      <c r="BW538" s="402"/>
      <c r="BX538" s="402"/>
      <c r="BY538" s="402"/>
      <c r="BZ538" s="402"/>
      <c r="CA538" s="402"/>
      <c r="CB538" s="402"/>
      <c r="CC538" s="402"/>
      <c r="CD538" s="402"/>
      <c r="CE538" s="402"/>
      <c r="CF538" s="402"/>
      <c r="CG538" s="402"/>
      <c r="CH538" s="402"/>
      <c r="CI538" s="402"/>
      <c r="CJ538" s="402"/>
      <c r="CK538" s="402"/>
      <c r="CL538" s="402"/>
      <c r="CM538" s="402"/>
      <c r="CN538" s="402"/>
      <c r="CO538" s="402"/>
      <c r="CP538" s="402"/>
      <c r="CQ538" s="402"/>
      <c r="CR538" s="402"/>
      <c r="CS538" s="402"/>
      <c r="CT538" s="402"/>
    </row>
    <row r="539" spans="1:98" ht="16.05" customHeight="1" x14ac:dyDescent="0.3">
      <c r="A539" s="402"/>
      <c r="B539" s="402"/>
      <c r="C539" s="402"/>
      <c r="D539" s="402"/>
      <c r="E539" s="402"/>
      <c r="F539" s="402"/>
      <c r="G539" s="402"/>
      <c r="H539" s="402"/>
      <c r="I539" s="402"/>
      <c r="J539" s="402"/>
      <c r="K539" s="402"/>
      <c r="L539" s="402"/>
      <c r="M539" s="402"/>
      <c r="N539" s="402"/>
      <c r="O539" s="402"/>
      <c r="P539" s="402"/>
      <c r="Q539" s="402"/>
      <c r="R539" s="402"/>
      <c r="S539" s="402"/>
      <c r="T539" s="402"/>
      <c r="U539" s="402"/>
      <c r="V539" s="402"/>
      <c r="W539" s="402"/>
      <c r="X539" s="402"/>
      <c r="Y539" s="402"/>
      <c r="Z539" s="402"/>
      <c r="AA539" s="402"/>
      <c r="AB539" s="402"/>
      <c r="AC539" s="402"/>
      <c r="AD539" s="402"/>
      <c r="AE539" s="402"/>
      <c r="AF539" s="402"/>
      <c r="AG539" s="402"/>
      <c r="AH539" s="402"/>
      <c r="AI539" s="402"/>
      <c r="AJ539" s="402"/>
      <c r="AK539" s="402"/>
      <c r="AL539" s="402"/>
      <c r="AM539" s="402"/>
      <c r="AN539" s="402"/>
      <c r="AO539" s="402"/>
      <c r="AP539" s="402"/>
      <c r="AQ539" s="402"/>
      <c r="AR539" s="402"/>
      <c r="AS539" s="402"/>
      <c r="AT539" s="402"/>
      <c r="AU539" s="402"/>
      <c r="AV539" s="402"/>
      <c r="AW539" s="402"/>
      <c r="AX539" s="402"/>
      <c r="AY539" s="402"/>
      <c r="AZ539" s="402"/>
      <c r="BA539" s="402"/>
      <c r="BB539" s="402"/>
      <c r="BC539" s="402"/>
      <c r="BD539" s="402"/>
      <c r="BE539" s="402"/>
      <c r="BF539" s="402"/>
      <c r="BG539" s="402"/>
      <c r="BH539" s="402"/>
      <c r="BI539" s="402"/>
      <c r="BJ539" s="402"/>
      <c r="BK539" s="402"/>
      <c r="BL539" s="402"/>
      <c r="BM539" s="402"/>
      <c r="BN539" s="402"/>
      <c r="BO539" s="402"/>
      <c r="BP539" s="402"/>
      <c r="BQ539" s="402"/>
      <c r="BR539" s="402"/>
      <c r="BS539" s="402"/>
      <c r="BT539" s="402"/>
      <c r="BU539" s="402"/>
      <c r="BV539" s="402"/>
      <c r="BW539" s="402"/>
      <c r="BX539" s="402"/>
      <c r="BY539" s="402"/>
      <c r="BZ539" s="402"/>
      <c r="CA539" s="402"/>
      <c r="CB539" s="402"/>
      <c r="CC539" s="402"/>
      <c r="CD539" s="402"/>
      <c r="CE539" s="402"/>
      <c r="CF539" s="402"/>
      <c r="CG539" s="402"/>
      <c r="CH539" s="402"/>
      <c r="CI539" s="402"/>
      <c r="CJ539" s="402"/>
      <c r="CK539" s="402"/>
      <c r="CL539" s="402"/>
      <c r="CM539" s="402"/>
      <c r="CN539" s="402"/>
      <c r="CO539" s="402"/>
      <c r="CP539" s="402"/>
      <c r="CQ539" s="402"/>
      <c r="CR539" s="402"/>
      <c r="CS539" s="402"/>
      <c r="CT539" s="402"/>
    </row>
    <row r="540" spans="1:98" ht="16.05" customHeight="1" x14ac:dyDescent="0.3">
      <c r="A540" s="402"/>
      <c r="B540" s="402"/>
      <c r="C540" s="402"/>
      <c r="D540" s="402"/>
      <c r="E540" s="402"/>
      <c r="F540" s="402"/>
      <c r="G540" s="402"/>
      <c r="H540" s="402"/>
      <c r="I540" s="402"/>
      <c r="J540" s="402"/>
      <c r="K540" s="402"/>
      <c r="L540" s="402"/>
      <c r="M540" s="402"/>
      <c r="N540" s="402"/>
      <c r="O540" s="402"/>
      <c r="P540" s="402"/>
      <c r="Q540" s="402"/>
      <c r="R540" s="402"/>
      <c r="S540" s="402"/>
      <c r="T540" s="402"/>
      <c r="U540" s="402"/>
      <c r="V540" s="402"/>
      <c r="W540" s="402"/>
      <c r="X540" s="402"/>
      <c r="Y540" s="402"/>
      <c r="Z540" s="402"/>
      <c r="AA540" s="402"/>
      <c r="AB540" s="402"/>
      <c r="AC540" s="402"/>
      <c r="AD540" s="402"/>
      <c r="AE540" s="402"/>
      <c r="AF540" s="402"/>
      <c r="AG540" s="402"/>
      <c r="AH540" s="402"/>
      <c r="AI540" s="402"/>
      <c r="AJ540" s="402"/>
      <c r="AK540" s="402"/>
      <c r="AL540" s="402"/>
      <c r="AM540" s="402"/>
      <c r="AN540" s="402"/>
      <c r="AO540" s="402"/>
      <c r="AP540" s="402"/>
      <c r="AQ540" s="402"/>
      <c r="AR540" s="402"/>
      <c r="AS540" s="402"/>
      <c r="AT540" s="402"/>
      <c r="AU540" s="402"/>
      <c r="AV540" s="402"/>
      <c r="AW540" s="402"/>
      <c r="AX540" s="402"/>
      <c r="AY540" s="402"/>
      <c r="AZ540" s="402"/>
      <c r="BA540" s="402"/>
      <c r="BB540" s="402"/>
      <c r="BC540" s="402"/>
      <c r="BD540" s="402"/>
      <c r="BE540" s="402"/>
      <c r="BF540" s="402"/>
      <c r="BG540" s="402"/>
      <c r="BH540" s="402"/>
      <c r="BI540" s="402"/>
      <c r="BJ540" s="402"/>
      <c r="BK540" s="402"/>
      <c r="BL540" s="402"/>
      <c r="BM540" s="402"/>
      <c r="BN540" s="402"/>
      <c r="BO540" s="402"/>
      <c r="BP540" s="402"/>
      <c r="BQ540" s="402"/>
      <c r="BR540" s="402"/>
      <c r="BS540" s="402"/>
      <c r="BT540" s="402"/>
      <c r="BU540" s="402"/>
      <c r="BV540" s="402"/>
      <c r="BW540" s="402"/>
      <c r="BX540" s="402"/>
      <c r="BY540" s="402"/>
      <c r="BZ540" s="402"/>
      <c r="CA540" s="402"/>
      <c r="CB540" s="402"/>
      <c r="CC540" s="402"/>
      <c r="CD540" s="402"/>
      <c r="CE540" s="402"/>
      <c r="CF540" s="402"/>
      <c r="CG540" s="402"/>
      <c r="CH540" s="402"/>
      <c r="CI540" s="402"/>
      <c r="CJ540" s="402"/>
      <c r="CK540" s="402"/>
      <c r="CL540" s="402"/>
      <c r="CM540" s="402"/>
      <c r="CN540" s="402"/>
      <c r="CO540" s="402"/>
      <c r="CP540" s="402"/>
      <c r="CQ540" s="402"/>
      <c r="CR540" s="402"/>
      <c r="CS540" s="402"/>
      <c r="CT540" s="402"/>
    </row>
    <row r="541" spans="1:98" ht="16.05" customHeight="1" x14ac:dyDescent="0.3">
      <c r="A541" s="402"/>
      <c r="B541" s="402"/>
      <c r="C541" s="402"/>
      <c r="D541" s="402"/>
      <c r="E541" s="402"/>
      <c r="F541" s="402"/>
      <c r="G541" s="402"/>
      <c r="H541" s="402"/>
      <c r="I541" s="402"/>
      <c r="J541" s="402"/>
      <c r="K541" s="402"/>
      <c r="L541" s="402"/>
      <c r="M541" s="402"/>
      <c r="N541" s="402"/>
      <c r="O541" s="402"/>
      <c r="P541" s="402"/>
      <c r="Q541" s="402"/>
      <c r="R541" s="402"/>
      <c r="S541" s="402"/>
      <c r="T541" s="402"/>
      <c r="U541" s="402"/>
      <c r="V541" s="402"/>
      <c r="W541" s="402"/>
      <c r="X541" s="402"/>
      <c r="Y541" s="402"/>
      <c r="Z541" s="402"/>
      <c r="AA541" s="402"/>
      <c r="AB541" s="402"/>
      <c r="AC541" s="402"/>
      <c r="AD541" s="402"/>
      <c r="AE541" s="402"/>
      <c r="AF541" s="402"/>
      <c r="AG541" s="402"/>
      <c r="AH541" s="402"/>
      <c r="AI541" s="402"/>
      <c r="AJ541" s="402"/>
      <c r="AK541" s="402"/>
      <c r="AL541" s="402"/>
      <c r="AM541" s="402"/>
      <c r="AN541" s="402"/>
      <c r="AO541" s="402"/>
      <c r="AP541" s="402"/>
      <c r="AQ541" s="402"/>
      <c r="AR541" s="402"/>
      <c r="AS541" s="402"/>
      <c r="AT541" s="402"/>
      <c r="AU541" s="402"/>
      <c r="AV541" s="402"/>
      <c r="AW541" s="402"/>
      <c r="AX541" s="402"/>
      <c r="AY541" s="402"/>
      <c r="AZ541" s="402"/>
      <c r="BA541" s="402"/>
      <c r="BB541" s="402"/>
      <c r="BC541" s="402"/>
      <c r="BD541" s="402"/>
      <c r="BE541" s="402"/>
      <c r="BF541" s="402"/>
      <c r="BG541" s="402"/>
      <c r="BH541" s="402"/>
      <c r="BI541" s="402"/>
      <c r="BJ541" s="402"/>
      <c r="BK541" s="402"/>
      <c r="BL541" s="402"/>
      <c r="BM541" s="402"/>
      <c r="BN541" s="402"/>
      <c r="BO541" s="402"/>
      <c r="BP541" s="402"/>
      <c r="BQ541" s="402"/>
      <c r="BR541" s="402"/>
      <c r="BS541" s="402"/>
      <c r="BT541" s="402"/>
      <c r="BU541" s="402"/>
      <c r="BV541" s="402"/>
      <c r="BW541" s="402"/>
      <c r="BX541" s="402"/>
      <c r="BY541" s="402"/>
      <c r="BZ541" s="402"/>
      <c r="CA541" s="402"/>
      <c r="CB541" s="402"/>
      <c r="CC541" s="402"/>
      <c r="CD541" s="402"/>
      <c r="CE541" s="402"/>
      <c r="CF541" s="402"/>
      <c r="CG541" s="402"/>
      <c r="CH541" s="402"/>
      <c r="CI541" s="402"/>
      <c r="CJ541" s="402"/>
      <c r="CK541" s="402"/>
      <c r="CL541" s="402"/>
      <c r="CM541" s="402"/>
      <c r="CN541" s="402"/>
      <c r="CO541" s="402"/>
      <c r="CP541" s="402"/>
      <c r="CQ541" s="402"/>
      <c r="CR541" s="402"/>
      <c r="CS541" s="402"/>
      <c r="CT541" s="402"/>
    </row>
    <row r="542" spans="1:98" ht="16.05" customHeight="1" x14ac:dyDescent="0.3">
      <c r="A542" s="402"/>
      <c r="B542" s="402"/>
      <c r="C542" s="402"/>
      <c r="D542" s="402"/>
      <c r="E542" s="402"/>
      <c r="F542" s="402"/>
      <c r="G542" s="402"/>
      <c r="H542" s="402"/>
      <c r="I542" s="402"/>
      <c r="J542" s="402"/>
      <c r="K542" s="402"/>
      <c r="L542" s="402"/>
      <c r="M542" s="402"/>
      <c r="N542" s="402"/>
      <c r="O542" s="402"/>
      <c r="P542" s="402"/>
      <c r="Q542" s="402"/>
      <c r="R542" s="402"/>
      <c r="S542" s="402"/>
      <c r="T542" s="402"/>
      <c r="U542" s="402"/>
      <c r="V542" s="402"/>
      <c r="W542" s="402"/>
      <c r="X542" s="402"/>
      <c r="Y542" s="402"/>
      <c r="Z542" s="402"/>
      <c r="AA542" s="402"/>
      <c r="AB542" s="402"/>
      <c r="AC542" s="402"/>
      <c r="AD542" s="402"/>
      <c r="AE542" s="402"/>
      <c r="AF542" s="402"/>
      <c r="AG542" s="402"/>
      <c r="AH542" s="402"/>
      <c r="AI542" s="402"/>
      <c r="AJ542" s="402"/>
      <c r="AK542" s="402"/>
      <c r="AL542" s="402"/>
      <c r="AM542" s="402"/>
      <c r="AN542" s="402"/>
      <c r="AO542" s="402"/>
      <c r="AP542" s="402"/>
      <c r="AQ542" s="402"/>
      <c r="AR542" s="402"/>
      <c r="AS542" s="402"/>
      <c r="AT542" s="402"/>
      <c r="AU542" s="402"/>
      <c r="AV542" s="402"/>
      <c r="AW542" s="402"/>
      <c r="AX542" s="402"/>
      <c r="AY542" s="402"/>
      <c r="AZ542" s="402"/>
      <c r="BA542" s="402"/>
      <c r="BB542" s="402"/>
      <c r="BC542" s="402"/>
      <c r="BD542" s="402"/>
      <c r="BE542" s="402"/>
      <c r="BF542" s="402"/>
      <c r="BG542" s="402"/>
      <c r="BH542" s="402"/>
      <c r="BI542" s="402"/>
      <c r="BJ542" s="402"/>
      <c r="BK542" s="402"/>
      <c r="BL542" s="402"/>
      <c r="BM542" s="402"/>
      <c r="BN542" s="402"/>
      <c r="BO542" s="402"/>
      <c r="BP542" s="402"/>
      <c r="BQ542" s="402"/>
      <c r="BR542" s="402"/>
      <c r="BS542" s="402"/>
      <c r="BT542" s="402"/>
      <c r="BU542" s="402"/>
      <c r="BV542" s="402"/>
      <c r="BW542" s="402"/>
      <c r="BX542" s="402"/>
      <c r="BY542" s="402"/>
      <c r="BZ542" s="402"/>
      <c r="CA542" s="402"/>
      <c r="CB542" s="402"/>
      <c r="CC542" s="402"/>
      <c r="CD542" s="402"/>
      <c r="CE542" s="402"/>
      <c r="CF542" s="402"/>
      <c r="CG542" s="402"/>
      <c r="CH542" s="402"/>
      <c r="CI542" s="402"/>
      <c r="CJ542" s="402"/>
      <c r="CK542" s="402"/>
      <c r="CL542" s="402"/>
      <c r="CM542" s="402"/>
      <c r="CN542" s="402"/>
      <c r="CO542" s="402"/>
      <c r="CP542" s="402"/>
      <c r="CQ542" s="402"/>
      <c r="CR542" s="402"/>
      <c r="CS542" s="402"/>
      <c r="CT542" s="402"/>
    </row>
    <row r="543" spans="1:98" ht="16.05" customHeight="1" x14ac:dyDescent="0.3">
      <c r="A543" s="402"/>
      <c r="B543" s="402"/>
      <c r="C543" s="402"/>
      <c r="D543" s="402"/>
      <c r="E543" s="402"/>
      <c r="F543" s="402"/>
      <c r="G543" s="402"/>
      <c r="H543" s="402"/>
      <c r="I543" s="402"/>
      <c r="J543" s="402"/>
      <c r="K543" s="402"/>
      <c r="L543" s="402"/>
      <c r="M543" s="402"/>
      <c r="N543" s="402"/>
      <c r="O543" s="402"/>
      <c r="P543" s="402"/>
      <c r="Q543" s="402"/>
      <c r="R543" s="402"/>
      <c r="S543" s="402"/>
      <c r="T543" s="402"/>
      <c r="U543" s="402"/>
      <c r="V543" s="402"/>
      <c r="W543" s="402"/>
      <c r="X543" s="402"/>
      <c r="Y543" s="402"/>
      <c r="Z543" s="402"/>
      <c r="AA543" s="402"/>
      <c r="AB543" s="402"/>
      <c r="AC543" s="402"/>
      <c r="AD543" s="402"/>
      <c r="AE543" s="402"/>
      <c r="AF543" s="402"/>
      <c r="AG543" s="402"/>
      <c r="AH543" s="402"/>
      <c r="AI543" s="402"/>
      <c r="AJ543" s="402"/>
      <c r="AK543" s="402"/>
      <c r="AL543" s="402"/>
      <c r="AM543" s="402"/>
      <c r="AN543" s="402"/>
      <c r="AO543" s="402"/>
      <c r="AP543" s="402"/>
      <c r="AQ543" s="402"/>
      <c r="AR543" s="402"/>
      <c r="AS543" s="402"/>
      <c r="AT543" s="402"/>
      <c r="AU543" s="402"/>
      <c r="AV543" s="402"/>
      <c r="AW543" s="402"/>
      <c r="AX543" s="402"/>
      <c r="AY543" s="402"/>
      <c r="AZ543" s="402"/>
      <c r="BA543" s="402"/>
      <c r="BB543" s="402"/>
      <c r="BC543" s="402"/>
      <c r="BD543" s="402"/>
      <c r="BE543" s="402"/>
      <c r="BF543" s="402"/>
      <c r="BG543" s="402"/>
      <c r="BH543" s="402"/>
      <c r="BI543" s="402"/>
      <c r="BJ543" s="402"/>
      <c r="BK543" s="402"/>
      <c r="BL543" s="402"/>
      <c r="BM543" s="402"/>
      <c r="BN543" s="402"/>
      <c r="BO543" s="402"/>
      <c r="BP543" s="402"/>
      <c r="BQ543" s="402"/>
      <c r="BR543" s="402"/>
      <c r="BS543" s="402"/>
      <c r="BT543" s="402"/>
      <c r="BU543" s="402"/>
      <c r="BV543" s="402"/>
      <c r="BW543" s="402"/>
      <c r="BX543" s="402"/>
      <c r="BY543" s="402"/>
      <c r="BZ543" s="402"/>
      <c r="CA543" s="402"/>
      <c r="CB543" s="402"/>
      <c r="CC543" s="402"/>
      <c r="CD543" s="402"/>
      <c r="CE543" s="402"/>
      <c r="CF543" s="402"/>
      <c r="CG543" s="402"/>
      <c r="CH543" s="402"/>
      <c r="CI543" s="402"/>
      <c r="CJ543" s="402"/>
      <c r="CK543" s="402"/>
      <c r="CL543" s="402"/>
      <c r="CM543" s="402"/>
      <c r="CN543" s="402"/>
      <c r="CO543" s="402"/>
      <c r="CP543" s="402"/>
      <c r="CQ543" s="402"/>
      <c r="CR543" s="402"/>
      <c r="CS543" s="402"/>
      <c r="CT543" s="402"/>
    </row>
    <row r="544" spans="1:98" ht="16.05" customHeight="1" x14ac:dyDescent="0.3">
      <c r="A544" s="402"/>
      <c r="B544" s="402"/>
      <c r="C544" s="402"/>
      <c r="D544" s="402"/>
      <c r="E544" s="402"/>
      <c r="F544" s="402"/>
      <c r="G544" s="402"/>
      <c r="H544" s="402"/>
      <c r="I544" s="402"/>
      <c r="J544" s="402"/>
      <c r="K544" s="402"/>
      <c r="L544" s="402"/>
      <c r="M544" s="402"/>
      <c r="N544" s="402"/>
      <c r="O544" s="402"/>
      <c r="P544" s="402"/>
      <c r="Q544" s="402"/>
      <c r="R544" s="402"/>
      <c r="S544" s="402"/>
      <c r="T544" s="402"/>
      <c r="U544" s="402"/>
      <c r="V544" s="402"/>
      <c r="W544" s="402"/>
      <c r="X544" s="402"/>
      <c r="Y544" s="402"/>
      <c r="Z544" s="402"/>
      <c r="AA544" s="402"/>
      <c r="AB544" s="402"/>
      <c r="AC544" s="402"/>
      <c r="AD544" s="402"/>
      <c r="AE544" s="402"/>
      <c r="AF544" s="402"/>
      <c r="AG544" s="402"/>
      <c r="AH544" s="402"/>
      <c r="AI544" s="402"/>
      <c r="AJ544" s="402"/>
      <c r="AK544" s="402"/>
      <c r="AL544" s="402"/>
      <c r="AM544" s="402"/>
      <c r="AN544" s="402"/>
      <c r="AO544" s="402"/>
      <c r="AP544" s="402"/>
      <c r="AQ544" s="402"/>
      <c r="AR544" s="402"/>
      <c r="AS544" s="402"/>
      <c r="AT544" s="402"/>
      <c r="AU544" s="402"/>
      <c r="AV544" s="402"/>
      <c r="AW544" s="402"/>
      <c r="AX544" s="402"/>
      <c r="AY544" s="402"/>
      <c r="AZ544" s="402"/>
      <c r="BA544" s="402"/>
      <c r="BB544" s="402"/>
      <c r="BC544" s="402"/>
      <c r="BD544" s="402"/>
      <c r="BE544" s="402"/>
      <c r="BF544" s="402"/>
      <c r="BG544" s="402"/>
      <c r="BH544" s="402"/>
      <c r="BI544" s="402"/>
      <c r="BJ544" s="402"/>
      <c r="BK544" s="402"/>
      <c r="BL544" s="402"/>
      <c r="BM544" s="402"/>
      <c r="BN544" s="402"/>
      <c r="BO544" s="402"/>
      <c r="BP544" s="402"/>
      <c r="BQ544" s="402"/>
      <c r="BR544" s="402"/>
      <c r="BS544" s="402"/>
      <c r="BT544" s="402"/>
      <c r="BU544" s="402"/>
      <c r="BV544" s="402"/>
      <c r="BW544" s="402"/>
      <c r="BX544" s="402"/>
      <c r="BY544" s="402"/>
      <c r="BZ544" s="402"/>
      <c r="CA544" s="402"/>
      <c r="CB544" s="402"/>
      <c r="CC544" s="402"/>
      <c r="CD544" s="402"/>
      <c r="CE544" s="402"/>
      <c r="CF544" s="402"/>
      <c r="CG544" s="402"/>
      <c r="CH544" s="402"/>
      <c r="CI544" s="402"/>
      <c r="CJ544" s="402"/>
      <c r="CK544" s="402"/>
      <c r="CL544" s="402"/>
      <c r="CM544" s="402"/>
      <c r="CN544" s="402"/>
      <c r="CO544" s="402"/>
      <c r="CP544" s="402"/>
      <c r="CQ544" s="402"/>
      <c r="CR544" s="402"/>
      <c r="CS544" s="402"/>
      <c r="CT544" s="402"/>
    </row>
    <row r="545" spans="1:98" ht="16.05" customHeight="1" x14ac:dyDescent="0.3">
      <c r="A545" s="402"/>
      <c r="B545" s="402"/>
      <c r="C545" s="402"/>
      <c r="D545" s="402"/>
      <c r="E545" s="402"/>
      <c r="F545" s="402"/>
      <c r="G545" s="402"/>
      <c r="H545" s="402"/>
      <c r="I545" s="402"/>
      <c r="J545" s="402"/>
      <c r="K545" s="402"/>
      <c r="L545" s="402"/>
      <c r="M545" s="402"/>
      <c r="N545" s="402"/>
      <c r="O545" s="402"/>
      <c r="P545" s="402"/>
      <c r="Q545" s="402"/>
      <c r="R545" s="402"/>
      <c r="S545" s="402"/>
      <c r="T545" s="402"/>
      <c r="U545" s="402"/>
      <c r="V545" s="402"/>
      <c r="W545" s="402"/>
      <c r="X545" s="402"/>
      <c r="Y545" s="402"/>
      <c r="Z545" s="402"/>
      <c r="AA545" s="402"/>
      <c r="AB545" s="402"/>
      <c r="AC545" s="402"/>
      <c r="AD545" s="402"/>
      <c r="AE545" s="402"/>
      <c r="AF545" s="402"/>
      <c r="AG545" s="402"/>
      <c r="AH545" s="402"/>
      <c r="AI545" s="402"/>
      <c r="AJ545" s="402"/>
      <c r="AK545" s="402"/>
      <c r="AL545" s="402"/>
      <c r="AM545" s="402"/>
      <c r="AN545" s="402"/>
      <c r="AO545" s="402"/>
      <c r="AP545" s="402"/>
      <c r="AQ545" s="402"/>
      <c r="AR545" s="402"/>
      <c r="AS545" s="402"/>
      <c r="AT545" s="402"/>
      <c r="AU545" s="402"/>
      <c r="AV545" s="402"/>
      <c r="AW545" s="402"/>
      <c r="AX545" s="402"/>
      <c r="AY545" s="402"/>
      <c r="AZ545" s="402"/>
      <c r="BA545" s="402"/>
      <c r="BB545" s="402"/>
      <c r="BC545" s="402"/>
      <c r="BD545" s="402"/>
      <c r="BE545" s="402"/>
      <c r="BF545" s="402"/>
      <c r="BG545" s="402"/>
      <c r="BH545" s="402"/>
      <c r="BI545" s="402"/>
      <c r="BJ545" s="402"/>
      <c r="BK545" s="402"/>
      <c r="BL545" s="402"/>
      <c r="BM545" s="402"/>
      <c r="BN545" s="402"/>
      <c r="BO545" s="402"/>
      <c r="BP545" s="402"/>
      <c r="BQ545" s="402"/>
      <c r="BR545" s="402"/>
      <c r="BS545" s="402"/>
      <c r="BT545" s="402"/>
      <c r="BU545" s="402"/>
      <c r="BV545" s="402"/>
      <c r="BW545" s="402"/>
      <c r="BX545" s="402"/>
      <c r="BY545" s="402"/>
      <c r="BZ545" s="402"/>
      <c r="CA545" s="402"/>
      <c r="CB545" s="402"/>
      <c r="CC545" s="402"/>
      <c r="CD545" s="402"/>
      <c r="CE545" s="402"/>
      <c r="CF545" s="402"/>
      <c r="CG545" s="402"/>
      <c r="CH545" s="402"/>
      <c r="CI545" s="402"/>
      <c r="CJ545" s="402"/>
      <c r="CK545" s="402"/>
      <c r="CL545" s="402"/>
      <c r="CM545" s="402"/>
      <c r="CN545" s="402"/>
      <c r="CO545" s="402"/>
      <c r="CP545" s="402"/>
      <c r="CQ545" s="402"/>
      <c r="CR545" s="402"/>
      <c r="CS545" s="402"/>
      <c r="CT545" s="402"/>
    </row>
    <row r="546" spans="1:98" ht="16.05" customHeight="1" x14ac:dyDescent="0.3">
      <c r="A546" s="402"/>
      <c r="B546" s="402"/>
      <c r="C546" s="402"/>
      <c r="D546" s="402"/>
      <c r="E546" s="402"/>
      <c r="F546" s="402"/>
      <c r="G546" s="402"/>
      <c r="H546" s="402"/>
      <c r="I546" s="402"/>
      <c r="J546" s="402"/>
      <c r="K546" s="402"/>
      <c r="L546" s="402"/>
      <c r="M546" s="402"/>
      <c r="N546" s="402"/>
      <c r="O546" s="402"/>
      <c r="P546" s="402"/>
      <c r="Q546" s="402"/>
      <c r="R546" s="402"/>
      <c r="S546" s="402"/>
      <c r="T546" s="402"/>
      <c r="U546" s="402"/>
      <c r="V546" s="402"/>
      <c r="W546" s="402"/>
      <c r="X546" s="402"/>
      <c r="Y546" s="402"/>
      <c r="Z546" s="402"/>
      <c r="AA546" s="402"/>
      <c r="AB546" s="402"/>
      <c r="AC546" s="402"/>
      <c r="AD546" s="402"/>
      <c r="AE546" s="402"/>
      <c r="AF546" s="402"/>
      <c r="AG546" s="402"/>
      <c r="AH546" s="402"/>
      <c r="AI546" s="402"/>
      <c r="AJ546" s="402"/>
      <c r="AK546" s="402"/>
      <c r="AL546" s="402"/>
      <c r="AM546" s="402"/>
      <c r="AN546" s="402"/>
      <c r="AO546" s="402"/>
      <c r="AP546" s="402"/>
      <c r="AQ546" s="402"/>
      <c r="AR546" s="402"/>
      <c r="AS546" s="402"/>
      <c r="AT546" s="402"/>
      <c r="AU546" s="402"/>
      <c r="AV546" s="402"/>
      <c r="AW546" s="402"/>
      <c r="AX546" s="402"/>
      <c r="AY546" s="402"/>
      <c r="AZ546" s="402"/>
      <c r="BA546" s="402"/>
      <c r="BB546" s="402"/>
      <c r="BC546" s="402"/>
      <c r="BD546" s="402"/>
      <c r="BE546" s="402"/>
      <c r="BF546" s="402"/>
      <c r="BG546" s="402"/>
      <c r="BH546" s="402"/>
      <c r="BI546" s="402"/>
      <c r="BJ546" s="402"/>
      <c r="BK546" s="402"/>
      <c r="BL546" s="402"/>
      <c r="BM546" s="402"/>
      <c r="BN546" s="402"/>
      <c r="BO546" s="402"/>
      <c r="BP546" s="402"/>
      <c r="BQ546" s="402"/>
      <c r="BR546" s="402"/>
      <c r="BS546" s="402"/>
      <c r="BT546" s="402"/>
      <c r="BU546" s="402"/>
      <c r="BV546" s="402"/>
      <c r="BW546" s="402"/>
      <c r="BX546" s="402"/>
      <c r="BY546" s="402"/>
      <c r="BZ546" s="402"/>
      <c r="CA546" s="402"/>
      <c r="CB546" s="402"/>
      <c r="CC546" s="402"/>
      <c r="CD546" s="402"/>
      <c r="CE546" s="402"/>
      <c r="CF546" s="402"/>
      <c r="CG546" s="402"/>
      <c r="CH546" s="402"/>
      <c r="CI546" s="402"/>
      <c r="CJ546" s="402"/>
      <c r="CK546" s="402"/>
      <c r="CL546" s="402"/>
      <c r="CM546" s="402"/>
      <c r="CN546" s="402"/>
      <c r="CO546" s="402"/>
      <c r="CP546" s="402"/>
      <c r="CQ546" s="402"/>
      <c r="CR546" s="402"/>
      <c r="CS546" s="402"/>
      <c r="CT546" s="402"/>
    </row>
    <row r="547" spans="1:98" ht="16.05" customHeight="1" x14ac:dyDescent="0.3">
      <c r="A547" s="402"/>
      <c r="B547" s="402"/>
      <c r="C547" s="402"/>
      <c r="D547" s="402"/>
      <c r="E547" s="402"/>
      <c r="F547" s="402"/>
      <c r="G547" s="402"/>
      <c r="H547" s="402"/>
      <c r="I547" s="402"/>
      <c r="J547" s="402"/>
      <c r="K547" s="402"/>
      <c r="L547" s="402"/>
      <c r="M547" s="402"/>
      <c r="N547" s="402"/>
      <c r="O547" s="402"/>
      <c r="P547" s="402"/>
      <c r="Q547" s="402"/>
      <c r="R547" s="402"/>
      <c r="S547" s="402"/>
      <c r="T547" s="402"/>
      <c r="U547" s="402"/>
      <c r="V547" s="402"/>
      <c r="W547" s="402"/>
      <c r="X547" s="402"/>
      <c r="Y547" s="402"/>
      <c r="Z547" s="402"/>
      <c r="AA547" s="402"/>
      <c r="AB547" s="402"/>
      <c r="AC547" s="402"/>
      <c r="AD547" s="402"/>
      <c r="AE547" s="402"/>
      <c r="AF547" s="402"/>
      <c r="AG547" s="402"/>
      <c r="AH547" s="402"/>
      <c r="AI547" s="402"/>
      <c r="AJ547" s="402"/>
      <c r="AK547" s="402"/>
      <c r="AL547" s="402"/>
      <c r="AM547" s="402"/>
      <c r="AN547" s="402"/>
      <c r="AO547" s="402"/>
      <c r="AP547" s="402"/>
      <c r="AQ547" s="402"/>
      <c r="AR547" s="402"/>
      <c r="AS547" s="402"/>
      <c r="AT547" s="402"/>
      <c r="AU547" s="402"/>
      <c r="AV547" s="402"/>
      <c r="AW547" s="402"/>
      <c r="AX547" s="402"/>
      <c r="AY547" s="402"/>
      <c r="AZ547" s="402"/>
      <c r="BA547" s="402"/>
      <c r="BB547" s="402"/>
      <c r="BC547" s="402"/>
      <c r="BD547" s="402"/>
      <c r="BE547" s="402"/>
      <c r="BF547" s="402"/>
      <c r="BG547" s="402"/>
      <c r="BH547" s="402"/>
      <c r="BI547" s="402"/>
      <c r="BJ547" s="402"/>
      <c r="BK547" s="402"/>
      <c r="BL547" s="402"/>
      <c r="BM547" s="402"/>
      <c r="BN547" s="402"/>
      <c r="BO547" s="402"/>
      <c r="BP547" s="402"/>
      <c r="BQ547" s="402"/>
      <c r="BR547" s="402"/>
      <c r="BS547" s="402"/>
      <c r="BT547" s="402"/>
      <c r="BU547" s="402"/>
      <c r="BV547" s="402"/>
      <c r="BW547" s="402"/>
      <c r="BX547" s="402"/>
      <c r="BY547" s="402"/>
      <c r="BZ547" s="402"/>
      <c r="CA547" s="402"/>
      <c r="CB547" s="402"/>
      <c r="CC547" s="402"/>
      <c r="CD547" s="402"/>
      <c r="CE547" s="402"/>
      <c r="CF547" s="402"/>
      <c r="CG547" s="402"/>
      <c r="CH547" s="402"/>
      <c r="CI547" s="402"/>
      <c r="CJ547" s="402"/>
      <c r="CK547" s="402"/>
      <c r="CL547" s="402"/>
      <c r="CM547" s="402"/>
      <c r="CN547" s="402"/>
      <c r="CO547" s="402"/>
      <c r="CP547" s="402"/>
      <c r="CQ547" s="402"/>
      <c r="CR547" s="402"/>
      <c r="CS547" s="402"/>
      <c r="CT547" s="402"/>
    </row>
    <row r="548" spans="1:98" ht="16.05" customHeight="1" x14ac:dyDescent="0.3">
      <c r="A548" s="402"/>
      <c r="B548" s="402"/>
      <c r="C548" s="402"/>
      <c r="D548" s="402"/>
      <c r="E548" s="402"/>
      <c r="F548" s="402"/>
      <c r="G548" s="402"/>
      <c r="H548" s="402"/>
      <c r="I548" s="402"/>
      <c r="J548" s="402"/>
      <c r="K548" s="402"/>
      <c r="L548" s="402"/>
      <c r="M548" s="402"/>
      <c r="N548" s="402"/>
      <c r="O548" s="402"/>
      <c r="P548" s="402"/>
      <c r="Q548" s="402"/>
      <c r="R548" s="402"/>
      <c r="S548" s="402"/>
      <c r="T548" s="402"/>
      <c r="U548" s="402"/>
      <c r="V548" s="402"/>
      <c r="W548" s="402"/>
      <c r="X548" s="402"/>
      <c r="Y548" s="402"/>
      <c r="Z548" s="402"/>
      <c r="AA548" s="402"/>
      <c r="AB548" s="402"/>
      <c r="AC548" s="402"/>
      <c r="AD548" s="402"/>
      <c r="AE548" s="402"/>
      <c r="AF548" s="402"/>
      <c r="AG548" s="402"/>
      <c r="AH548" s="402"/>
      <c r="AI548" s="402"/>
      <c r="AJ548" s="402"/>
      <c r="AK548" s="402"/>
      <c r="AL548" s="402"/>
      <c r="AM548" s="402"/>
      <c r="AN548" s="402"/>
      <c r="AO548" s="402"/>
      <c r="AP548" s="402"/>
      <c r="AQ548" s="402"/>
      <c r="AR548" s="402"/>
      <c r="AS548" s="402"/>
      <c r="AT548" s="402"/>
      <c r="AU548" s="402"/>
      <c r="AV548" s="402"/>
      <c r="AW548" s="402"/>
      <c r="AX548" s="402"/>
      <c r="AY548" s="402"/>
      <c r="AZ548" s="402"/>
      <c r="BA548" s="402"/>
      <c r="BB548" s="402"/>
      <c r="BC548" s="402"/>
      <c r="BD548" s="402"/>
      <c r="BE548" s="402"/>
      <c r="BF548" s="402"/>
      <c r="BG548" s="402"/>
      <c r="BH548" s="402"/>
      <c r="BI548" s="402"/>
      <c r="BJ548" s="402"/>
      <c r="BK548" s="402"/>
      <c r="BL548" s="402"/>
      <c r="BM548" s="402"/>
      <c r="BN548" s="402"/>
      <c r="BO548" s="402"/>
      <c r="BP548" s="402"/>
      <c r="BQ548" s="402"/>
      <c r="BR548" s="402"/>
      <c r="BS548" s="402"/>
      <c r="BT548" s="402"/>
      <c r="BU548" s="402"/>
      <c r="BV548" s="402"/>
      <c r="BW548" s="402"/>
      <c r="BX548" s="402"/>
      <c r="BY548" s="402"/>
      <c r="BZ548" s="402"/>
      <c r="CA548" s="402"/>
      <c r="CB548" s="402"/>
      <c r="CC548" s="402"/>
      <c r="CD548" s="402"/>
      <c r="CE548" s="402"/>
      <c r="CF548" s="402"/>
      <c r="CG548" s="402"/>
      <c r="CH548" s="402"/>
      <c r="CI548" s="402"/>
      <c r="CJ548" s="402"/>
      <c r="CK548" s="402"/>
      <c r="CL548" s="402"/>
      <c r="CM548" s="402"/>
      <c r="CN548" s="402"/>
      <c r="CO548" s="402"/>
      <c r="CP548" s="402"/>
      <c r="CQ548" s="402"/>
      <c r="CR548" s="402"/>
      <c r="CS548" s="402"/>
      <c r="CT548" s="402"/>
    </row>
    <row r="549" spans="1:98" ht="16.05" customHeight="1" x14ac:dyDescent="0.3">
      <c r="A549" s="402"/>
      <c r="B549" s="402"/>
      <c r="C549" s="402"/>
      <c r="D549" s="402"/>
      <c r="E549" s="402"/>
      <c r="F549" s="402"/>
      <c r="G549" s="402"/>
      <c r="H549" s="402"/>
      <c r="I549" s="402"/>
      <c r="J549" s="402"/>
      <c r="K549" s="402"/>
      <c r="L549" s="402"/>
      <c r="M549" s="402"/>
      <c r="N549" s="402"/>
      <c r="O549" s="402"/>
      <c r="P549" s="402"/>
      <c r="Q549" s="402"/>
      <c r="R549" s="402"/>
      <c r="S549" s="402"/>
      <c r="T549" s="402"/>
      <c r="U549" s="402"/>
      <c r="V549" s="402"/>
      <c r="W549" s="402"/>
      <c r="X549" s="402"/>
      <c r="Y549" s="402"/>
      <c r="Z549" s="402"/>
      <c r="AA549" s="402"/>
      <c r="AB549" s="402"/>
      <c r="AC549" s="402"/>
      <c r="AD549" s="402"/>
      <c r="AE549" s="402"/>
      <c r="AF549" s="402"/>
      <c r="AG549" s="402"/>
      <c r="AH549" s="402"/>
      <c r="AI549" s="402"/>
      <c r="AJ549" s="402"/>
      <c r="AK549" s="402"/>
      <c r="AL549" s="402"/>
      <c r="AM549" s="402"/>
      <c r="AN549" s="402"/>
      <c r="AO549" s="402"/>
      <c r="AP549" s="402"/>
      <c r="AQ549" s="402"/>
      <c r="AR549" s="402"/>
      <c r="AS549" s="402"/>
      <c r="AT549" s="402"/>
      <c r="AU549" s="402"/>
      <c r="AV549" s="402"/>
      <c r="AW549" s="402"/>
      <c r="AX549" s="402"/>
      <c r="AY549" s="402"/>
      <c r="AZ549" s="402"/>
      <c r="BA549" s="402"/>
      <c r="BB549" s="402"/>
      <c r="BC549" s="402"/>
      <c r="BD549" s="402"/>
      <c r="BE549" s="402"/>
      <c r="BF549" s="402"/>
      <c r="BG549" s="402"/>
      <c r="BH549" s="402"/>
      <c r="BI549" s="402"/>
      <c r="BJ549" s="402"/>
      <c r="BK549" s="402"/>
      <c r="BL549" s="402"/>
      <c r="BM549" s="402"/>
      <c r="BN549" s="402"/>
      <c r="BO549" s="402"/>
      <c r="BP549" s="402"/>
      <c r="BQ549" s="402"/>
      <c r="BR549" s="402"/>
      <c r="BS549" s="402"/>
      <c r="BT549" s="402"/>
      <c r="BU549" s="402"/>
      <c r="BV549" s="402"/>
      <c r="BW549" s="402"/>
      <c r="BX549" s="402"/>
      <c r="BY549" s="402"/>
      <c r="BZ549" s="402"/>
      <c r="CA549" s="402"/>
      <c r="CB549" s="402"/>
      <c r="CC549" s="402"/>
      <c r="CD549" s="402"/>
      <c r="CE549" s="402"/>
      <c r="CF549" s="402"/>
      <c r="CG549" s="402"/>
      <c r="CH549" s="402"/>
      <c r="CI549" s="402"/>
      <c r="CJ549" s="402"/>
      <c r="CK549" s="402"/>
      <c r="CL549" s="402"/>
      <c r="CM549" s="402"/>
      <c r="CN549" s="402"/>
      <c r="CO549" s="402"/>
      <c r="CP549" s="402"/>
      <c r="CQ549" s="402"/>
      <c r="CR549" s="402"/>
      <c r="CS549" s="402"/>
      <c r="CT549" s="402"/>
    </row>
    <row r="550" spans="1:98" ht="16.05" customHeight="1" x14ac:dyDescent="0.3">
      <c r="A550" s="402"/>
      <c r="B550" s="402"/>
      <c r="C550" s="402"/>
      <c r="D550" s="402"/>
      <c r="E550" s="402"/>
      <c r="F550" s="402"/>
      <c r="G550" s="402"/>
      <c r="H550" s="402"/>
      <c r="I550" s="402"/>
      <c r="J550" s="402"/>
      <c r="K550" s="402"/>
      <c r="L550" s="402"/>
      <c r="M550" s="402"/>
      <c r="N550" s="402"/>
      <c r="O550" s="402"/>
      <c r="P550" s="402"/>
      <c r="Q550" s="402"/>
      <c r="R550" s="402"/>
      <c r="S550" s="402"/>
      <c r="T550" s="402"/>
      <c r="U550" s="402"/>
      <c r="V550" s="402"/>
      <c r="W550" s="402"/>
      <c r="X550" s="402"/>
      <c r="Y550" s="402"/>
      <c r="Z550" s="402"/>
      <c r="AA550" s="402"/>
      <c r="AB550" s="402"/>
      <c r="AC550" s="402"/>
      <c r="AD550" s="402"/>
      <c r="AE550" s="402"/>
      <c r="AF550" s="402"/>
      <c r="AG550" s="402"/>
      <c r="AH550" s="402"/>
      <c r="AI550" s="402"/>
      <c r="AJ550" s="402"/>
      <c r="AK550" s="402"/>
      <c r="AL550" s="402"/>
      <c r="AM550" s="402"/>
      <c r="AN550" s="402"/>
      <c r="AO550" s="402"/>
      <c r="AP550" s="402"/>
      <c r="AQ550" s="402"/>
      <c r="AR550" s="402"/>
      <c r="AS550" s="402"/>
      <c r="AT550" s="402"/>
      <c r="AU550" s="402"/>
      <c r="AV550" s="402"/>
      <c r="AW550" s="402"/>
      <c r="AX550" s="402"/>
      <c r="AY550" s="402"/>
      <c r="AZ550" s="402"/>
      <c r="BA550" s="402"/>
      <c r="BB550" s="402"/>
      <c r="BC550" s="402"/>
      <c r="BD550" s="402"/>
      <c r="BE550" s="402"/>
      <c r="BF550" s="402"/>
      <c r="BG550" s="402"/>
      <c r="BH550" s="402"/>
      <c r="BI550" s="402"/>
      <c r="BJ550" s="402"/>
      <c r="BK550" s="402"/>
      <c r="BL550" s="402"/>
      <c r="BM550" s="402"/>
      <c r="BN550" s="402"/>
      <c r="BO550" s="402"/>
      <c r="BP550" s="402"/>
      <c r="BQ550" s="402"/>
      <c r="BR550" s="402"/>
      <c r="BS550" s="402"/>
      <c r="BT550" s="402"/>
      <c r="BU550" s="402"/>
      <c r="BV550" s="402"/>
      <c r="BW550" s="402"/>
      <c r="BX550" s="402"/>
      <c r="BY550" s="402"/>
      <c r="BZ550" s="402"/>
      <c r="CA550" s="402"/>
      <c r="CB550" s="402"/>
      <c r="CC550" s="402"/>
      <c r="CD550" s="402"/>
      <c r="CE550" s="402"/>
      <c r="CF550" s="402"/>
      <c r="CG550" s="402"/>
      <c r="CH550" s="402"/>
      <c r="CI550" s="402"/>
      <c r="CJ550" s="402"/>
      <c r="CK550" s="402"/>
      <c r="CL550" s="402"/>
      <c r="CM550" s="402"/>
      <c r="CN550" s="402"/>
      <c r="CO550" s="402"/>
      <c r="CP550" s="402"/>
      <c r="CQ550" s="402"/>
      <c r="CR550" s="402"/>
      <c r="CS550" s="402"/>
      <c r="CT550" s="402"/>
    </row>
    <row r="551" spans="1:98" ht="16.05" customHeight="1" x14ac:dyDescent="0.3">
      <c r="A551" s="402"/>
      <c r="B551" s="402"/>
      <c r="C551" s="402"/>
      <c r="D551" s="402"/>
      <c r="E551" s="402"/>
      <c r="F551" s="402"/>
      <c r="G551" s="402"/>
      <c r="H551" s="402"/>
      <c r="I551" s="402"/>
      <c r="J551" s="402"/>
      <c r="K551" s="402"/>
      <c r="L551" s="402"/>
      <c r="M551" s="402"/>
      <c r="N551" s="402"/>
      <c r="O551" s="402"/>
      <c r="P551" s="402"/>
      <c r="Q551" s="402"/>
      <c r="R551" s="402"/>
      <c r="S551" s="402"/>
      <c r="T551" s="402"/>
      <c r="U551" s="402"/>
      <c r="V551" s="402"/>
      <c r="W551" s="402"/>
      <c r="X551" s="402"/>
      <c r="Y551" s="402"/>
      <c r="Z551" s="402"/>
      <c r="AA551" s="402"/>
      <c r="AB551" s="402"/>
      <c r="AC551" s="402"/>
      <c r="AD551" s="402"/>
      <c r="AE551" s="402"/>
      <c r="AF551" s="402"/>
      <c r="AG551" s="402"/>
      <c r="AH551" s="402"/>
      <c r="AI551" s="402"/>
      <c r="AJ551" s="402"/>
      <c r="AK551" s="402"/>
      <c r="AL551" s="402"/>
      <c r="AM551" s="402"/>
      <c r="AN551" s="402"/>
      <c r="AO551" s="402"/>
      <c r="AP551" s="402"/>
      <c r="AQ551" s="402"/>
      <c r="AR551" s="402"/>
      <c r="AS551" s="402"/>
      <c r="AT551" s="402"/>
      <c r="AU551" s="402"/>
      <c r="AV551" s="402"/>
      <c r="AW551" s="402"/>
      <c r="AX551" s="402"/>
      <c r="AY551" s="402"/>
      <c r="AZ551" s="402"/>
      <c r="BA551" s="402"/>
      <c r="BB551" s="402"/>
      <c r="BC551" s="402"/>
      <c r="BD551" s="402"/>
      <c r="BE551" s="402"/>
      <c r="BF551" s="402"/>
      <c r="BG551" s="402"/>
      <c r="BH551" s="402"/>
      <c r="BI551" s="402"/>
      <c r="BJ551" s="402"/>
      <c r="BK551" s="402"/>
      <c r="BL551" s="402"/>
      <c r="BM551" s="402"/>
      <c r="BN551" s="402"/>
      <c r="BO551" s="402"/>
      <c r="BP551" s="402"/>
      <c r="BQ551" s="402"/>
      <c r="BR551" s="402"/>
      <c r="BS551" s="402"/>
      <c r="BT551" s="402"/>
      <c r="BU551" s="402"/>
      <c r="BV551" s="402"/>
      <c r="BW551" s="402"/>
      <c r="BX551" s="402"/>
      <c r="BY551" s="402"/>
      <c r="BZ551" s="402"/>
      <c r="CA551" s="402"/>
      <c r="CB551" s="402"/>
      <c r="CC551" s="402"/>
      <c r="CD551" s="402"/>
      <c r="CE551" s="402"/>
      <c r="CF551" s="402"/>
      <c r="CG551" s="402"/>
      <c r="CH551" s="402"/>
      <c r="CI551" s="402"/>
      <c r="CJ551" s="402"/>
      <c r="CK551" s="402"/>
      <c r="CL551" s="402"/>
      <c r="CM551" s="402"/>
      <c r="CN551" s="402"/>
      <c r="CO551" s="402"/>
      <c r="CP551" s="402"/>
      <c r="CQ551" s="402"/>
      <c r="CR551" s="402"/>
      <c r="CS551" s="402"/>
      <c r="CT551" s="402"/>
    </row>
    <row r="552" spans="1:98" ht="16.05" customHeight="1" x14ac:dyDescent="0.3">
      <c r="A552" s="402"/>
      <c r="B552" s="402"/>
      <c r="C552" s="402"/>
      <c r="D552" s="402"/>
      <c r="E552" s="402"/>
      <c r="F552" s="402"/>
      <c r="G552" s="402"/>
      <c r="H552" s="402"/>
      <c r="I552" s="402"/>
      <c r="J552" s="402"/>
      <c r="K552" s="402"/>
      <c r="L552" s="402"/>
      <c r="M552" s="402"/>
      <c r="N552" s="402"/>
      <c r="O552" s="402"/>
      <c r="P552" s="402"/>
      <c r="Q552" s="402"/>
      <c r="R552" s="402"/>
      <c r="S552" s="402"/>
      <c r="T552" s="402"/>
      <c r="U552" s="402"/>
      <c r="V552" s="402"/>
      <c r="W552" s="402"/>
      <c r="X552" s="402"/>
      <c r="Y552" s="402"/>
      <c r="Z552" s="402"/>
      <c r="AA552" s="402"/>
      <c r="AB552" s="402"/>
      <c r="AC552" s="402"/>
      <c r="AD552" s="402"/>
      <c r="AE552" s="402"/>
      <c r="AF552" s="402"/>
      <c r="AG552" s="402"/>
      <c r="AH552" s="402"/>
      <c r="AI552" s="402"/>
      <c r="AJ552" s="402"/>
      <c r="AK552" s="402"/>
      <c r="AL552" s="402"/>
      <c r="AM552" s="402"/>
      <c r="AN552" s="402"/>
      <c r="AO552" s="402"/>
      <c r="AP552" s="402"/>
      <c r="AQ552" s="402"/>
      <c r="AR552" s="402"/>
      <c r="AS552" s="402"/>
      <c r="AT552" s="402"/>
      <c r="AU552" s="402"/>
      <c r="AV552" s="402"/>
      <c r="AW552" s="402"/>
      <c r="AX552" s="402"/>
      <c r="AY552" s="402"/>
      <c r="AZ552" s="402"/>
      <c r="BA552" s="402"/>
      <c r="BB552" s="402"/>
      <c r="BC552" s="402"/>
      <c r="BD552" s="402"/>
      <c r="BE552" s="402"/>
      <c r="BF552" s="402"/>
      <c r="BG552" s="402"/>
      <c r="BH552" s="402"/>
      <c r="BI552" s="402"/>
      <c r="BJ552" s="402"/>
      <c r="BK552" s="402"/>
      <c r="BL552" s="402"/>
      <c r="BM552" s="402"/>
      <c r="BN552" s="402"/>
      <c r="BO552" s="402"/>
      <c r="BP552" s="402"/>
      <c r="BQ552" s="402"/>
      <c r="BR552" s="402"/>
      <c r="BS552" s="402"/>
      <c r="BT552" s="402"/>
      <c r="BU552" s="402"/>
      <c r="BV552" s="402"/>
      <c r="BW552" s="402"/>
      <c r="BX552" s="402"/>
      <c r="BY552" s="402"/>
      <c r="BZ552" s="402"/>
      <c r="CA552" s="402"/>
      <c r="CB552" s="402"/>
      <c r="CC552" s="402"/>
      <c r="CD552" s="402"/>
      <c r="CE552" s="402"/>
      <c r="CF552" s="402"/>
      <c r="CG552" s="402"/>
      <c r="CH552" s="402"/>
      <c r="CI552" s="402"/>
      <c r="CJ552" s="402"/>
      <c r="CK552" s="402"/>
      <c r="CL552" s="402"/>
      <c r="CM552" s="402"/>
      <c r="CN552" s="402"/>
      <c r="CO552" s="402"/>
      <c r="CP552" s="402"/>
      <c r="CQ552" s="402"/>
      <c r="CR552" s="402"/>
      <c r="CS552" s="402"/>
      <c r="CT552" s="402"/>
    </row>
    <row r="553" spans="1:98" ht="16.05" customHeight="1" x14ac:dyDescent="0.3">
      <c r="A553" s="402"/>
      <c r="B553" s="402"/>
      <c r="C553" s="402"/>
      <c r="D553" s="402"/>
      <c r="E553" s="402"/>
      <c r="F553" s="402"/>
      <c r="G553" s="402"/>
      <c r="H553" s="402"/>
      <c r="I553" s="402"/>
      <c r="J553" s="402"/>
      <c r="K553" s="402"/>
      <c r="L553" s="402"/>
      <c r="M553" s="402"/>
      <c r="N553" s="402"/>
      <c r="O553" s="402"/>
      <c r="P553" s="402"/>
      <c r="Q553" s="402"/>
      <c r="R553" s="402"/>
      <c r="S553" s="402"/>
      <c r="T553" s="402"/>
      <c r="U553" s="402"/>
      <c r="V553" s="402"/>
      <c r="W553" s="402"/>
      <c r="X553" s="402"/>
      <c r="Y553" s="402"/>
      <c r="Z553" s="402"/>
      <c r="AA553" s="402"/>
      <c r="AB553" s="402"/>
      <c r="AC553" s="402"/>
      <c r="AD553" s="402"/>
      <c r="AE553" s="402"/>
      <c r="AF553" s="402"/>
      <c r="AG553" s="402"/>
      <c r="AH553" s="402"/>
      <c r="AI553" s="402"/>
      <c r="AJ553" s="402"/>
      <c r="AK553" s="402"/>
      <c r="AL553" s="402"/>
      <c r="AM553" s="402"/>
      <c r="AN553" s="402"/>
      <c r="AO553" s="402"/>
      <c r="AP553" s="402"/>
      <c r="AQ553" s="402"/>
      <c r="AR553" s="402"/>
      <c r="AS553" s="402"/>
      <c r="AT553" s="402"/>
      <c r="AU553" s="402"/>
      <c r="AV553" s="402"/>
      <c r="AW553" s="402"/>
      <c r="AX553" s="402"/>
      <c r="AY553" s="402"/>
      <c r="AZ553" s="402"/>
      <c r="BA553" s="402"/>
      <c r="BB553" s="402"/>
      <c r="BC553" s="402"/>
      <c r="BD553" s="402"/>
      <c r="BE553" s="402"/>
      <c r="BF553" s="402"/>
      <c r="BG553" s="402"/>
      <c r="BH553" s="402"/>
      <c r="BI553" s="402"/>
      <c r="BJ553" s="402"/>
      <c r="BK553" s="402"/>
      <c r="BL553" s="402"/>
      <c r="BM553" s="402"/>
      <c r="BN553" s="402"/>
      <c r="BO553" s="402"/>
      <c r="BP553" s="402"/>
      <c r="BQ553" s="402"/>
      <c r="BR553" s="402"/>
      <c r="BS553" s="402"/>
      <c r="BT553" s="402"/>
      <c r="BU553" s="402"/>
      <c r="BV553" s="402"/>
      <c r="BW553" s="402"/>
      <c r="BX553" s="402"/>
      <c r="BY553" s="402"/>
      <c r="BZ553" s="402"/>
      <c r="CA553" s="402"/>
      <c r="CB553" s="402"/>
      <c r="CC553" s="402"/>
      <c r="CD553" s="402"/>
      <c r="CE553" s="402"/>
      <c r="CF553" s="402"/>
      <c r="CG553" s="402"/>
      <c r="CH553" s="402"/>
      <c r="CI553" s="402"/>
      <c r="CJ553" s="402"/>
      <c r="CK553" s="402"/>
      <c r="CL553" s="402"/>
      <c r="CM553" s="402"/>
      <c r="CN553" s="402"/>
      <c r="CO553" s="402"/>
      <c r="CP553" s="402"/>
      <c r="CQ553" s="402"/>
      <c r="CR553" s="402"/>
      <c r="CS553" s="402"/>
      <c r="CT553" s="402"/>
    </row>
    <row r="554" spans="1:98" ht="16.05" customHeight="1" x14ac:dyDescent="0.3">
      <c r="A554" s="402"/>
      <c r="B554" s="402"/>
      <c r="C554" s="402"/>
      <c r="D554" s="402"/>
      <c r="E554" s="402"/>
      <c r="F554" s="402"/>
      <c r="G554" s="402"/>
      <c r="H554" s="402"/>
      <c r="I554" s="402"/>
      <c r="J554" s="402"/>
      <c r="K554" s="402"/>
      <c r="L554" s="402"/>
      <c r="M554" s="402"/>
      <c r="N554" s="402"/>
      <c r="O554" s="402"/>
      <c r="P554" s="402"/>
      <c r="Q554" s="402"/>
      <c r="R554" s="402"/>
      <c r="S554" s="402"/>
      <c r="T554" s="402"/>
      <c r="U554" s="402"/>
      <c r="V554" s="402"/>
      <c r="W554" s="402"/>
      <c r="X554" s="402"/>
      <c r="Y554" s="402"/>
      <c r="Z554" s="402"/>
      <c r="AA554" s="402"/>
      <c r="AB554" s="402"/>
      <c r="AC554" s="402"/>
      <c r="AD554" s="402"/>
      <c r="AE554" s="402"/>
      <c r="AF554" s="402"/>
      <c r="AG554" s="402"/>
      <c r="AH554" s="402"/>
      <c r="AI554" s="402"/>
      <c r="AJ554" s="402"/>
      <c r="AK554" s="402"/>
      <c r="AL554" s="402"/>
      <c r="AM554" s="402"/>
      <c r="AN554" s="402"/>
      <c r="AO554" s="402"/>
      <c r="AP554" s="402"/>
      <c r="AQ554" s="402"/>
      <c r="AR554" s="402"/>
      <c r="AS554" s="402"/>
      <c r="AT554" s="402"/>
      <c r="AU554" s="402"/>
      <c r="AV554" s="402"/>
      <c r="AW554" s="402"/>
      <c r="AX554" s="402"/>
      <c r="AY554" s="402"/>
      <c r="AZ554" s="402"/>
      <c r="BA554" s="402"/>
      <c r="BB554" s="402"/>
      <c r="BC554" s="402"/>
      <c r="BD554" s="402"/>
      <c r="BE554" s="402"/>
      <c r="BF554" s="402"/>
      <c r="BG554" s="402"/>
      <c r="BH554" s="402"/>
      <c r="BI554" s="402"/>
      <c r="BJ554" s="402"/>
      <c r="BK554" s="402"/>
      <c r="BL554" s="402"/>
      <c r="BM554" s="402"/>
      <c r="BN554" s="402"/>
      <c r="BO554" s="402"/>
      <c r="BP554" s="402"/>
      <c r="BQ554" s="402"/>
      <c r="BR554" s="402"/>
      <c r="BS554" s="402"/>
      <c r="BT554" s="402"/>
      <c r="BU554" s="402"/>
      <c r="BV554" s="402"/>
      <c r="BW554" s="402"/>
      <c r="BX554" s="402"/>
      <c r="BY554" s="402"/>
      <c r="BZ554" s="402"/>
      <c r="CA554" s="402"/>
      <c r="CB554" s="402"/>
      <c r="CC554" s="402"/>
      <c r="CD554" s="402"/>
      <c r="CE554" s="402"/>
      <c r="CF554" s="402"/>
      <c r="CG554" s="402"/>
      <c r="CH554" s="402"/>
      <c r="CI554" s="402"/>
      <c r="CJ554" s="402"/>
      <c r="CK554" s="402"/>
      <c r="CL554" s="402"/>
      <c r="CM554" s="402"/>
      <c r="CN554" s="402"/>
      <c r="CO554" s="402"/>
      <c r="CP554" s="402"/>
      <c r="CQ554" s="402"/>
      <c r="CR554" s="402"/>
      <c r="CS554" s="402"/>
      <c r="CT554" s="402"/>
    </row>
    <row r="555" spans="1:98" ht="16.05" customHeight="1" x14ac:dyDescent="0.3">
      <c r="A555" s="402"/>
      <c r="B555" s="402"/>
      <c r="C555" s="402"/>
      <c r="D555" s="402"/>
      <c r="E555" s="402"/>
      <c r="F555" s="402"/>
      <c r="G555" s="402"/>
      <c r="H555" s="402"/>
      <c r="I555" s="402"/>
      <c r="J555" s="402"/>
      <c r="K555" s="402"/>
      <c r="L555" s="402"/>
      <c r="M555" s="402"/>
      <c r="N555" s="402"/>
      <c r="O555" s="402"/>
      <c r="P555" s="402"/>
      <c r="Q555" s="402"/>
      <c r="R555" s="402"/>
      <c r="S555" s="402"/>
      <c r="T555" s="402"/>
      <c r="U555" s="402"/>
      <c r="V555" s="402"/>
      <c r="W555" s="402"/>
      <c r="X555" s="402"/>
      <c r="Y555" s="402"/>
      <c r="Z555" s="402"/>
      <c r="AA555" s="402"/>
      <c r="AB555" s="402"/>
      <c r="AC555" s="402"/>
      <c r="AD555" s="402"/>
      <c r="AE555" s="402"/>
      <c r="AF555" s="402"/>
      <c r="AG555" s="402"/>
      <c r="AH555" s="402"/>
      <c r="AI555" s="402"/>
      <c r="AJ555" s="402"/>
      <c r="AK555" s="402"/>
      <c r="AL555" s="402"/>
      <c r="AM555" s="402"/>
      <c r="AN555" s="402"/>
      <c r="AO555" s="402"/>
      <c r="AP555" s="402"/>
      <c r="AQ555" s="402"/>
      <c r="AR555" s="402"/>
      <c r="AS555" s="402"/>
      <c r="AT555" s="402"/>
      <c r="AU555" s="402"/>
      <c r="AV555" s="402"/>
      <c r="AW555" s="402"/>
      <c r="AX555" s="402"/>
      <c r="AY555" s="402"/>
      <c r="AZ555" s="402"/>
      <c r="BA555" s="402"/>
      <c r="BB555" s="402"/>
      <c r="BC555" s="402"/>
      <c r="BD555" s="402"/>
      <c r="BE555" s="402"/>
      <c r="BF555" s="402"/>
      <c r="BG555" s="402"/>
      <c r="BH555" s="402"/>
      <c r="BI555" s="402"/>
      <c r="BJ555" s="402"/>
      <c r="BK555" s="402"/>
      <c r="BL555" s="402"/>
      <c r="BM555" s="402"/>
      <c r="BN555" s="402"/>
      <c r="BO555" s="402"/>
      <c r="BP555" s="402"/>
      <c r="BQ555" s="402"/>
      <c r="BR555" s="402"/>
      <c r="BS555" s="402"/>
      <c r="BT555" s="402"/>
      <c r="BU555" s="402"/>
      <c r="BV555" s="402"/>
      <c r="BW555" s="402"/>
      <c r="BX555" s="402"/>
      <c r="BY555" s="402"/>
      <c r="BZ555" s="402"/>
      <c r="CA555" s="402"/>
      <c r="CB555" s="402"/>
      <c r="CC555" s="402"/>
      <c r="CD555" s="402"/>
      <c r="CE555" s="402"/>
      <c r="CF555" s="402"/>
      <c r="CG555" s="402"/>
      <c r="CH555" s="402"/>
      <c r="CI555" s="402"/>
      <c r="CJ555" s="402"/>
      <c r="CK555" s="402"/>
      <c r="CL555" s="402"/>
      <c r="CM555" s="402"/>
      <c r="CN555" s="402"/>
      <c r="CO555" s="402"/>
      <c r="CP555" s="402"/>
      <c r="CQ555" s="402"/>
      <c r="CR555" s="402"/>
      <c r="CS555" s="402"/>
      <c r="CT555" s="402"/>
    </row>
    <row r="556" spans="1:98" ht="16.05" customHeight="1" x14ac:dyDescent="0.3">
      <c r="A556" s="402"/>
      <c r="B556" s="402"/>
      <c r="C556" s="402"/>
      <c r="D556" s="402"/>
      <c r="E556" s="402"/>
      <c r="F556" s="402"/>
      <c r="G556" s="402"/>
      <c r="H556" s="402"/>
      <c r="I556" s="402"/>
      <c r="J556" s="402"/>
      <c r="K556" s="402"/>
      <c r="L556" s="402"/>
      <c r="M556" s="402"/>
      <c r="N556" s="402"/>
      <c r="O556" s="402"/>
      <c r="P556" s="402"/>
      <c r="Q556" s="402"/>
      <c r="R556" s="402"/>
      <c r="S556" s="402"/>
      <c r="T556" s="402"/>
      <c r="U556" s="402"/>
      <c r="V556" s="402"/>
      <c r="W556" s="402"/>
      <c r="X556" s="402"/>
      <c r="Y556" s="402"/>
      <c r="Z556" s="402"/>
      <c r="AA556" s="402"/>
      <c r="AB556" s="402"/>
      <c r="AC556" s="402"/>
      <c r="AD556" s="402"/>
      <c r="AE556" s="402"/>
      <c r="AF556" s="402"/>
      <c r="AG556" s="402"/>
      <c r="AH556" s="402"/>
      <c r="AI556" s="402"/>
      <c r="AJ556" s="402"/>
      <c r="AK556" s="402"/>
      <c r="AL556" s="402"/>
      <c r="AM556" s="402"/>
      <c r="AN556" s="402"/>
      <c r="AO556" s="402"/>
      <c r="AP556" s="402"/>
      <c r="AQ556" s="402"/>
      <c r="AR556" s="402"/>
      <c r="AS556" s="402"/>
      <c r="AT556" s="402"/>
      <c r="AU556" s="402"/>
      <c r="AV556" s="402"/>
      <c r="AW556" s="402"/>
      <c r="AX556" s="402"/>
      <c r="AY556" s="402"/>
      <c r="AZ556" s="402"/>
      <c r="BA556" s="402"/>
      <c r="BB556" s="402"/>
      <c r="BC556" s="402"/>
      <c r="BD556" s="402"/>
      <c r="BE556" s="402"/>
      <c r="BF556" s="402"/>
      <c r="BG556" s="402"/>
      <c r="BH556" s="402"/>
      <c r="BI556" s="402"/>
      <c r="BJ556" s="402"/>
      <c r="BK556" s="402"/>
      <c r="BL556" s="402"/>
      <c r="BM556" s="402"/>
      <c r="BN556" s="402"/>
      <c r="BO556" s="402"/>
      <c r="BP556" s="402"/>
      <c r="BQ556" s="402"/>
      <c r="BR556" s="402"/>
      <c r="BS556" s="402"/>
      <c r="BT556" s="402"/>
      <c r="BU556" s="402"/>
      <c r="BV556" s="402"/>
      <c r="BW556" s="402"/>
      <c r="BX556" s="402"/>
      <c r="BY556" s="402"/>
      <c r="BZ556" s="402"/>
      <c r="CA556" s="402"/>
      <c r="CB556" s="402"/>
      <c r="CC556" s="402"/>
      <c r="CD556" s="402"/>
      <c r="CE556" s="402"/>
      <c r="CF556" s="402"/>
      <c r="CG556" s="402"/>
      <c r="CH556" s="402"/>
      <c r="CI556" s="402"/>
      <c r="CJ556" s="402"/>
      <c r="CK556" s="402"/>
      <c r="CL556" s="402"/>
      <c r="CM556" s="402"/>
      <c r="CN556" s="402"/>
      <c r="CO556" s="402"/>
      <c r="CP556" s="402"/>
      <c r="CQ556" s="402"/>
      <c r="CR556" s="402"/>
      <c r="CS556" s="402"/>
      <c r="CT556" s="402"/>
    </row>
    <row r="557" spans="1:98" ht="16.05" customHeight="1" x14ac:dyDescent="0.3">
      <c r="A557" s="402"/>
      <c r="B557" s="402"/>
      <c r="C557" s="402"/>
      <c r="D557" s="402"/>
      <c r="E557" s="402"/>
      <c r="F557" s="402"/>
      <c r="G557" s="402"/>
      <c r="H557" s="402"/>
      <c r="I557" s="402"/>
      <c r="J557" s="402"/>
      <c r="K557" s="402"/>
      <c r="L557" s="402"/>
      <c r="M557" s="402"/>
      <c r="N557" s="402"/>
      <c r="O557" s="402"/>
      <c r="P557" s="402"/>
      <c r="Q557" s="402"/>
      <c r="R557" s="402"/>
      <c r="S557" s="402"/>
      <c r="T557" s="402"/>
      <c r="U557" s="402"/>
      <c r="V557" s="402"/>
      <c r="W557" s="402"/>
      <c r="X557" s="402"/>
      <c r="Y557" s="402"/>
      <c r="Z557" s="402"/>
      <c r="AA557" s="402"/>
      <c r="AB557" s="402"/>
      <c r="AC557" s="402"/>
      <c r="AD557" s="402"/>
      <c r="AE557" s="402"/>
      <c r="AF557" s="402"/>
      <c r="AG557" s="402"/>
      <c r="AH557" s="402"/>
      <c r="AI557" s="402"/>
      <c r="AJ557" s="402"/>
      <c r="AK557" s="402"/>
      <c r="AL557" s="402"/>
      <c r="AM557" s="402"/>
      <c r="AN557" s="402"/>
      <c r="AO557" s="402"/>
      <c r="AP557" s="402"/>
      <c r="AQ557" s="402"/>
      <c r="AR557" s="402"/>
      <c r="AS557" s="402"/>
      <c r="AT557" s="402"/>
      <c r="AU557" s="402"/>
      <c r="AV557" s="402"/>
      <c r="AW557" s="402"/>
      <c r="AX557" s="402"/>
      <c r="AY557" s="402"/>
      <c r="AZ557" s="402"/>
      <c r="BA557" s="402"/>
      <c r="BB557" s="402"/>
      <c r="BC557" s="402"/>
      <c r="BD557" s="402"/>
      <c r="BE557" s="402"/>
      <c r="BF557" s="402"/>
      <c r="BG557" s="402"/>
      <c r="BH557" s="402"/>
      <c r="BI557" s="402"/>
      <c r="BJ557" s="402"/>
      <c r="BK557" s="402"/>
      <c r="BL557" s="402"/>
      <c r="BM557" s="402"/>
      <c r="BN557" s="402"/>
      <c r="BO557" s="402"/>
      <c r="BP557" s="402"/>
      <c r="BQ557" s="402"/>
      <c r="BR557" s="402"/>
      <c r="BS557" s="402"/>
      <c r="BT557" s="402"/>
      <c r="BU557" s="402"/>
      <c r="BV557" s="402"/>
      <c r="BW557" s="402"/>
      <c r="BX557" s="402"/>
      <c r="BY557" s="402"/>
      <c r="BZ557" s="402"/>
      <c r="CA557" s="402"/>
      <c r="CB557" s="402"/>
      <c r="CC557" s="402"/>
      <c r="CD557" s="402"/>
      <c r="CE557" s="402"/>
      <c r="CF557" s="402"/>
      <c r="CG557" s="402"/>
      <c r="CH557" s="402"/>
      <c r="CI557" s="402"/>
      <c r="CJ557" s="402"/>
      <c r="CK557" s="402"/>
      <c r="CL557" s="402"/>
      <c r="CM557" s="402"/>
      <c r="CN557" s="402"/>
      <c r="CO557" s="402"/>
      <c r="CP557" s="402"/>
      <c r="CQ557" s="402"/>
      <c r="CR557" s="402"/>
      <c r="CS557" s="402"/>
      <c r="CT557" s="402"/>
    </row>
    <row r="558" spans="1:98" ht="16.05" customHeight="1" x14ac:dyDescent="0.3">
      <c r="A558" s="402"/>
      <c r="B558" s="402"/>
      <c r="C558" s="402"/>
      <c r="D558" s="402"/>
      <c r="E558" s="402"/>
      <c r="F558" s="402"/>
      <c r="G558" s="402"/>
      <c r="H558" s="402"/>
      <c r="I558" s="402"/>
      <c r="J558" s="402"/>
      <c r="K558" s="402"/>
      <c r="L558" s="402"/>
      <c r="M558" s="402"/>
      <c r="N558" s="402"/>
      <c r="O558" s="402"/>
      <c r="P558" s="402"/>
      <c r="Q558" s="402"/>
      <c r="R558" s="402"/>
      <c r="S558" s="402"/>
      <c r="T558" s="402"/>
      <c r="U558" s="402"/>
      <c r="V558" s="402"/>
      <c r="W558" s="402"/>
      <c r="X558" s="402"/>
      <c r="Y558" s="402"/>
      <c r="Z558" s="402"/>
      <c r="AA558" s="402"/>
      <c r="AB558" s="402"/>
      <c r="AC558" s="402"/>
      <c r="AD558" s="402"/>
      <c r="AE558" s="402"/>
      <c r="AF558" s="402"/>
      <c r="AG558" s="402"/>
      <c r="AH558" s="402"/>
      <c r="AI558" s="402"/>
      <c r="AJ558" s="402"/>
      <c r="AK558" s="402"/>
      <c r="AL558" s="402"/>
      <c r="AM558" s="402"/>
      <c r="AN558" s="402"/>
      <c r="AO558" s="402"/>
      <c r="AP558" s="402"/>
      <c r="AQ558" s="402"/>
      <c r="AR558" s="402"/>
      <c r="AS558" s="402"/>
      <c r="AT558" s="402"/>
      <c r="AU558" s="402"/>
      <c r="AV558" s="402"/>
      <c r="AW558" s="402"/>
      <c r="AX558" s="402"/>
      <c r="AY558" s="402"/>
      <c r="AZ558" s="402"/>
      <c r="BA558" s="402"/>
      <c r="BB558" s="402"/>
      <c r="BC558" s="402"/>
      <c r="BD558" s="402"/>
      <c r="BE558" s="402"/>
      <c r="BF558" s="402"/>
      <c r="BG558" s="402"/>
      <c r="BH558" s="402"/>
      <c r="BI558" s="402"/>
      <c r="BJ558" s="402"/>
      <c r="BK558" s="402"/>
      <c r="BL558" s="402"/>
      <c r="BM558" s="402"/>
      <c r="BN558" s="402"/>
      <c r="BO558" s="402"/>
      <c r="BP558" s="402"/>
      <c r="BQ558" s="402"/>
      <c r="BR558" s="402"/>
      <c r="BS558" s="402"/>
      <c r="BT558" s="402"/>
      <c r="BU558" s="402"/>
      <c r="BV558" s="402"/>
      <c r="BW558" s="402"/>
      <c r="BX558" s="402"/>
      <c r="BY558" s="402"/>
      <c r="BZ558" s="402"/>
      <c r="CA558" s="402"/>
      <c r="CB558" s="402"/>
      <c r="CC558" s="402"/>
      <c r="CD558" s="402"/>
      <c r="CE558" s="402"/>
      <c r="CF558" s="402"/>
      <c r="CG558" s="402"/>
      <c r="CH558" s="402"/>
      <c r="CI558" s="402"/>
      <c r="CJ558" s="402"/>
      <c r="CK558" s="402"/>
      <c r="CL558" s="402"/>
      <c r="CM558" s="402"/>
      <c r="CN558" s="402"/>
      <c r="CO558" s="402"/>
      <c r="CP558" s="402"/>
      <c r="CQ558" s="402"/>
      <c r="CR558" s="402"/>
      <c r="CS558" s="402"/>
      <c r="CT558" s="402"/>
    </row>
    <row r="559" spans="1:98" ht="16.05" customHeight="1" x14ac:dyDescent="0.3">
      <c r="A559" s="402"/>
      <c r="B559" s="402"/>
      <c r="C559" s="402"/>
      <c r="D559" s="402"/>
      <c r="E559" s="402"/>
      <c r="F559" s="402"/>
      <c r="G559" s="402"/>
      <c r="H559" s="402"/>
      <c r="I559" s="402"/>
      <c r="J559" s="402"/>
      <c r="K559" s="402"/>
      <c r="L559" s="402"/>
      <c r="M559" s="402"/>
      <c r="N559" s="402"/>
      <c r="O559" s="402"/>
      <c r="P559" s="402"/>
      <c r="Q559" s="402"/>
      <c r="R559" s="402"/>
      <c r="S559" s="402"/>
      <c r="T559" s="402"/>
      <c r="U559" s="402"/>
      <c r="V559" s="402"/>
      <c r="W559" s="402"/>
      <c r="X559" s="402"/>
      <c r="Y559" s="402"/>
      <c r="Z559" s="402"/>
      <c r="AA559" s="402"/>
      <c r="AB559" s="402"/>
      <c r="AC559" s="402"/>
      <c r="AD559" s="402"/>
      <c r="AE559" s="402"/>
      <c r="AF559" s="402"/>
      <c r="AG559" s="402"/>
      <c r="AH559" s="402"/>
      <c r="AI559" s="402"/>
      <c r="AJ559" s="402"/>
      <c r="AK559" s="402"/>
      <c r="AL559" s="402"/>
      <c r="AM559" s="402"/>
      <c r="AN559" s="402"/>
      <c r="AO559" s="402"/>
      <c r="AP559" s="402"/>
      <c r="AQ559" s="402"/>
      <c r="AR559" s="402"/>
      <c r="AS559" s="402"/>
      <c r="AT559" s="402"/>
      <c r="AU559" s="402"/>
      <c r="AV559" s="402"/>
      <c r="AW559" s="402"/>
      <c r="AX559" s="402"/>
      <c r="AY559" s="402"/>
      <c r="AZ559" s="402"/>
      <c r="BA559" s="402"/>
      <c r="BB559" s="402"/>
      <c r="BC559" s="402"/>
      <c r="BD559" s="402"/>
      <c r="BE559" s="402"/>
      <c r="BF559" s="402"/>
      <c r="BG559" s="402"/>
      <c r="BH559" s="402"/>
      <c r="BI559" s="402"/>
      <c r="BJ559" s="402"/>
      <c r="BK559" s="402"/>
      <c r="BL559" s="402"/>
      <c r="BM559" s="402"/>
      <c r="BN559" s="402"/>
      <c r="BO559" s="402"/>
      <c r="BP559" s="402"/>
      <c r="BQ559" s="402"/>
      <c r="BR559" s="402"/>
      <c r="BS559" s="402"/>
      <c r="BT559" s="402"/>
      <c r="BU559" s="402"/>
      <c r="BV559" s="402"/>
      <c r="BW559" s="402"/>
      <c r="BX559" s="402"/>
      <c r="BY559" s="402"/>
      <c r="BZ559" s="402"/>
      <c r="CA559" s="402"/>
      <c r="CB559" s="402"/>
      <c r="CC559" s="402"/>
      <c r="CD559" s="402"/>
      <c r="CE559" s="402"/>
      <c r="CF559" s="402"/>
      <c r="CG559" s="402"/>
      <c r="CH559" s="402"/>
      <c r="CI559" s="402"/>
      <c r="CJ559" s="402"/>
      <c r="CK559" s="402"/>
      <c r="CL559" s="402"/>
      <c r="CM559" s="402"/>
      <c r="CN559" s="402"/>
      <c r="CO559" s="402"/>
      <c r="CP559" s="402"/>
      <c r="CQ559" s="402"/>
      <c r="CR559" s="402"/>
      <c r="CS559" s="402"/>
      <c r="CT559" s="402"/>
    </row>
    <row r="560" spans="1:98" ht="16.05" customHeight="1" x14ac:dyDescent="0.3">
      <c r="A560" s="402"/>
      <c r="B560" s="402"/>
      <c r="C560" s="402"/>
      <c r="D560" s="402"/>
      <c r="E560" s="402"/>
      <c r="F560" s="402"/>
      <c r="G560" s="402"/>
      <c r="H560" s="402"/>
      <c r="I560" s="402"/>
      <c r="J560" s="402"/>
      <c r="K560" s="402"/>
      <c r="L560" s="402"/>
      <c r="M560" s="402"/>
      <c r="N560" s="402"/>
      <c r="O560" s="402"/>
      <c r="P560" s="402"/>
      <c r="Q560" s="402"/>
      <c r="R560" s="402"/>
      <c r="S560" s="402"/>
      <c r="T560" s="402"/>
      <c r="U560" s="402"/>
      <c r="V560" s="402"/>
      <c r="W560" s="402"/>
      <c r="X560" s="402"/>
      <c r="Y560" s="402"/>
      <c r="Z560" s="402"/>
      <c r="AA560" s="402"/>
      <c r="AB560" s="402"/>
      <c r="AC560" s="402"/>
      <c r="AD560" s="402"/>
      <c r="AE560" s="402"/>
      <c r="AF560" s="402"/>
      <c r="AG560" s="402"/>
      <c r="AH560" s="402"/>
      <c r="AI560" s="402"/>
      <c r="AJ560" s="402"/>
      <c r="AK560" s="402"/>
      <c r="AL560" s="402"/>
      <c r="AM560" s="402"/>
      <c r="AN560" s="402"/>
      <c r="AO560" s="402"/>
      <c r="AP560" s="402"/>
      <c r="AQ560" s="402"/>
      <c r="AR560" s="402"/>
      <c r="AS560" s="402"/>
      <c r="AT560" s="402"/>
      <c r="AU560" s="402"/>
      <c r="AV560" s="402"/>
      <c r="AW560" s="402"/>
      <c r="AX560" s="402"/>
      <c r="AY560" s="402"/>
      <c r="AZ560" s="402"/>
      <c r="BA560" s="402"/>
      <c r="BB560" s="402"/>
      <c r="BC560" s="402"/>
      <c r="BD560" s="402"/>
      <c r="BE560" s="402"/>
      <c r="BF560" s="402"/>
      <c r="BG560" s="402"/>
      <c r="BH560" s="402"/>
      <c r="BI560" s="402"/>
      <c r="BJ560" s="402"/>
      <c r="BK560" s="402"/>
      <c r="BL560" s="402"/>
      <c r="BM560" s="402"/>
      <c r="BN560" s="402"/>
      <c r="BO560" s="402"/>
      <c r="BP560" s="402"/>
      <c r="BQ560" s="402"/>
      <c r="BR560" s="402"/>
      <c r="BS560" s="402"/>
      <c r="BT560" s="402"/>
      <c r="BU560" s="402"/>
      <c r="BV560" s="402"/>
      <c r="BW560" s="402"/>
      <c r="BX560" s="402"/>
      <c r="BY560" s="402"/>
      <c r="BZ560" s="402"/>
      <c r="CA560" s="402"/>
      <c r="CB560" s="402"/>
      <c r="CC560" s="402"/>
      <c r="CD560" s="402"/>
      <c r="CE560" s="402"/>
      <c r="CF560" s="402"/>
      <c r="CG560" s="402"/>
      <c r="CH560" s="402"/>
      <c r="CI560" s="402"/>
      <c r="CJ560" s="402"/>
      <c r="CK560" s="402"/>
      <c r="CL560" s="402"/>
      <c r="CM560" s="402"/>
      <c r="CN560" s="402"/>
      <c r="CO560" s="402"/>
      <c r="CP560" s="402"/>
      <c r="CQ560" s="402"/>
      <c r="CR560" s="402"/>
      <c r="CS560" s="402"/>
      <c r="CT560" s="402"/>
    </row>
    <row r="561" spans="1:98" ht="16.05" customHeight="1" x14ac:dyDescent="0.3">
      <c r="A561" s="402"/>
      <c r="B561" s="402"/>
      <c r="C561" s="402"/>
      <c r="D561" s="402"/>
      <c r="E561" s="402"/>
      <c r="F561" s="402"/>
      <c r="G561" s="402"/>
      <c r="H561" s="402"/>
      <c r="I561" s="402"/>
      <c r="J561" s="402"/>
      <c r="K561" s="402"/>
      <c r="L561" s="402"/>
      <c r="M561" s="402"/>
      <c r="N561" s="402"/>
      <c r="O561" s="402"/>
      <c r="P561" s="402"/>
      <c r="Q561" s="402"/>
      <c r="R561" s="402"/>
      <c r="S561" s="402"/>
      <c r="T561" s="402"/>
      <c r="U561" s="402"/>
      <c r="V561" s="402"/>
      <c r="W561" s="402"/>
      <c r="X561" s="402"/>
      <c r="Y561" s="402"/>
      <c r="Z561" s="402"/>
      <c r="AA561" s="402"/>
      <c r="AB561" s="402"/>
      <c r="AC561" s="402"/>
      <c r="AD561" s="402"/>
      <c r="AE561" s="402"/>
      <c r="AF561" s="402"/>
      <c r="AG561" s="402"/>
      <c r="AH561" s="402"/>
      <c r="AI561" s="402"/>
      <c r="AJ561" s="402"/>
      <c r="AK561" s="402"/>
      <c r="AL561" s="402"/>
      <c r="AM561" s="402"/>
      <c r="AN561" s="402"/>
      <c r="AO561" s="402"/>
      <c r="AP561" s="402"/>
      <c r="AQ561" s="402"/>
      <c r="AR561" s="402"/>
      <c r="AS561" s="402"/>
      <c r="AT561" s="402"/>
      <c r="AU561" s="402"/>
      <c r="AV561" s="402"/>
      <c r="AW561" s="402"/>
      <c r="AX561" s="402"/>
      <c r="AY561" s="402"/>
      <c r="AZ561" s="402"/>
      <c r="BA561" s="402"/>
      <c r="BB561" s="402"/>
      <c r="BC561" s="402"/>
      <c r="BD561" s="402"/>
      <c r="BE561" s="402"/>
      <c r="BF561" s="402"/>
      <c r="BG561" s="402"/>
      <c r="BH561" s="402"/>
      <c r="BI561" s="402"/>
      <c r="BJ561" s="402"/>
      <c r="BK561" s="402"/>
      <c r="BL561" s="402"/>
      <c r="BM561" s="402"/>
      <c r="BN561" s="402"/>
      <c r="BO561" s="402"/>
      <c r="BP561" s="402"/>
      <c r="BQ561" s="402"/>
      <c r="BR561" s="402"/>
      <c r="BS561" s="402"/>
      <c r="BT561" s="402"/>
      <c r="BU561" s="402"/>
      <c r="BV561" s="402"/>
      <c r="BW561" s="402"/>
      <c r="BX561" s="402"/>
      <c r="BY561" s="402"/>
      <c r="BZ561" s="402"/>
      <c r="CA561" s="402"/>
      <c r="CB561" s="402"/>
      <c r="CC561" s="402"/>
      <c r="CD561" s="402"/>
      <c r="CE561" s="402"/>
      <c r="CF561" s="402"/>
      <c r="CG561" s="402"/>
      <c r="CH561" s="402"/>
      <c r="CI561" s="402"/>
      <c r="CJ561" s="402"/>
      <c r="CK561" s="402"/>
      <c r="CL561" s="402"/>
      <c r="CM561" s="402"/>
      <c r="CN561" s="402"/>
      <c r="CO561" s="402"/>
      <c r="CP561" s="402"/>
      <c r="CQ561" s="402"/>
      <c r="CR561" s="402"/>
      <c r="CS561" s="402"/>
      <c r="CT561" s="402"/>
    </row>
    <row r="562" spans="1:98" ht="16.05" customHeight="1" x14ac:dyDescent="0.3">
      <c r="A562" s="402"/>
      <c r="B562" s="402"/>
      <c r="C562" s="402"/>
      <c r="D562" s="402"/>
      <c r="E562" s="402"/>
      <c r="F562" s="402"/>
      <c r="G562" s="402"/>
      <c r="H562" s="402"/>
      <c r="I562" s="402"/>
      <c r="J562" s="402"/>
      <c r="K562" s="402"/>
      <c r="L562" s="402"/>
      <c r="M562" s="402"/>
      <c r="N562" s="402"/>
      <c r="O562" s="402"/>
      <c r="P562" s="402"/>
      <c r="Q562" s="402"/>
      <c r="R562" s="402"/>
      <c r="S562" s="402"/>
      <c r="T562" s="402"/>
      <c r="U562" s="402"/>
      <c r="V562" s="402"/>
      <c r="W562" s="402"/>
      <c r="X562" s="402"/>
      <c r="Y562" s="402"/>
      <c r="Z562" s="402"/>
      <c r="AA562" s="402"/>
      <c r="AB562" s="402"/>
      <c r="AC562" s="402"/>
      <c r="AD562" s="402"/>
      <c r="AE562" s="402"/>
      <c r="AF562" s="402"/>
      <c r="AG562" s="402"/>
      <c r="AH562" s="402"/>
      <c r="AI562" s="402"/>
      <c r="AJ562" s="402"/>
      <c r="AK562" s="402"/>
      <c r="AL562" s="402"/>
      <c r="AM562" s="402"/>
      <c r="AN562" s="402"/>
      <c r="AO562" s="402"/>
      <c r="AP562" s="402"/>
      <c r="AQ562" s="402"/>
      <c r="AR562" s="402"/>
      <c r="AS562" s="402"/>
      <c r="AT562" s="402"/>
      <c r="AU562" s="402"/>
      <c r="AV562" s="402"/>
      <c r="AW562" s="402"/>
      <c r="AX562" s="402"/>
      <c r="AY562" s="402"/>
      <c r="AZ562" s="402"/>
      <c r="BA562" s="402"/>
      <c r="BB562" s="402"/>
      <c r="BC562" s="402"/>
      <c r="BD562" s="402"/>
      <c r="BE562" s="402"/>
      <c r="BF562" s="402"/>
      <c r="BG562" s="402"/>
      <c r="BH562" s="402"/>
      <c r="BI562" s="402"/>
      <c r="BJ562" s="402"/>
      <c r="BK562" s="402"/>
      <c r="BL562" s="402"/>
      <c r="BM562" s="402"/>
      <c r="BN562" s="402"/>
      <c r="BO562" s="402"/>
      <c r="BP562" s="402"/>
      <c r="BQ562" s="402"/>
      <c r="BR562" s="402"/>
      <c r="BS562" s="402"/>
      <c r="BT562" s="402"/>
      <c r="BU562" s="402"/>
      <c r="BV562" s="402"/>
      <c r="BW562" s="402"/>
      <c r="BX562" s="402"/>
      <c r="BY562" s="402"/>
      <c r="BZ562" s="402"/>
      <c r="CA562" s="402"/>
      <c r="CB562" s="402"/>
      <c r="CC562" s="402"/>
      <c r="CD562" s="402"/>
      <c r="CE562" s="402"/>
      <c r="CF562" s="402"/>
      <c r="CG562" s="402"/>
      <c r="CH562" s="402"/>
      <c r="CI562" s="402"/>
      <c r="CJ562" s="402"/>
      <c r="CK562" s="402"/>
      <c r="CL562" s="402"/>
      <c r="CM562" s="402"/>
      <c r="CN562" s="402"/>
      <c r="CO562" s="402"/>
      <c r="CP562" s="402"/>
      <c r="CQ562" s="402"/>
      <c r="CR562" s="402"/>
      <c r="CS562" s="402"/>
      <c r="CT562" s="402"/>
    </row>
    <row r="563" spans="1:98" ht="16.05" customHeight="1" x14ac:dyDescent="0.3">
      <c r="A563" s="402"/>
      <c r="B563" s="402"/>
      <c r="C563" s="402"/>
      <c r="D563" s="402"/>
      <c r="E563" s="402"/>
      <c r="F563" s="402"/>
      <c r="G563" s="402"/>
      <c r="H563" s="402"/>
      <c r="I563" s="402"/>
      <c r="J563" s="402"/>
      <c r="K563" s="402"/>
      <c r="L563" s="402"/>
      <c r="M563" s="402"/>
      <c r="N563" s="402"/>
      <c r="O563" s="402"/>
      <c r="P563" s="402"/>
      <c r="Q563" s="402"/>
      <c r="R563" s="402"/>
      <c r="S563" s="402"/>
      <c r="T563" s="402"/>
      <c r="U563" s="402"/>
      <c r="V563" s="402"/>
      <c r="W563" s="402"/>
      <c r="X563" s="402"/>
      <c r="Y563" s="402"/>
      <c r="Z563" s="402"/>
      <c r="AA563" s="402"/>
      <c r="AB563" s="402"/>
      <c r="AC563" s="402"/>
      <c r="AD563" s="402"/>
      <c r="AE563" s="402"/>
      <c r="AF563" s="402"/>
      <c r="AG563" s="402"/>
      <c r="AH563" s="402"/>
      <c r="AI563" s="402"/>
      <c r="AJ563" s="402"/>
      <c r="AK563" s="402"/>
      <c r="AL563" s="402"/>
      <c r="AM563" s="402"/>
      <c r="AN563" s="402"/>
      <c r="AO563" s="402"/>
      <c r="AP563" s="402"/>
      <c r="AQ563" s="402"/>
      <c r="AR563" s="402"/>
      <c r="AS563" s="402"/>
      <c r="AT563" s="402"/>
      <c r="AU563" s="402"/>
      <c r="AV563" s="402"/>
      <c r="AW563" s="402"/>
      <c r="AX563" s="402"/>
      <c r="AY563" s="402"/>
      <c r="AZ563" s="402"/>
      <c r="BA563" s="402"/>
      <c r="BB563" s="402"/>
      <c r="BC563" s="402"/>
      <c r="BD563" s="402"/>
      <c r="BE563" s="402"/>
      <c r="BF563" s="402"/>
      <c r="BG563" s="402"/>
      <c r="BH563" s="402"/>
      <c r="BI563" s="402"/>
      <c r="BJ563" s="402"/>
      <c r="BK563" s="402"/>
      <c r="BL563" s="402"/>
      <c r="BM563" s="402"/>
      <c r="BN563" s="402"/>
      <c r="BO563" s="402"/>
      <c r="BP563" s="402"/>
      <c r="BQ563" s="402"/>
      <c r="BR563" s="402"/>
      <c r="BS563" s="402"/>
      <c r="BT563" s="402"/>
      <c r="BU563" s="402"/>
      <c r="BV563" s="402"/>
      <c r="BW563" s="402"/>
      <c r="BX563" s="402"/>
      <c r="BY563" s="402"/>
      <c r="BZ563" s="402"/>
      <c r="CA563" s="402"/>
      <c r="CB563" s="402"/>
      <c r="CC563" s="402"/>
      <c r="CD563" s="402"/>
      <c r="CE563" s="402"/>
      <c r="CF563" s="402"/>
      <c r="CG563" s="402"/>
      <c r="CH563" s="402"/>
      <c r="CI563" s="402"/>
      <c r="CJ563" s="402"/>
      <c r="CK563" s="402"/>
      <c r="CL563" s="402"/>
      <c r="CM563" s="402"/>
      <c r="CN563" s="402"/>
      <c r="CO563" s="402"/>
      <c r="CP563" s="402"/>
      <c r="CQ563" s="402"/>
      <c r="CR563" s="402"/>
      <c r="CS563" s="402"/>
      <c r="CT563" s="402"/>
    </row>
    <row r="564" spans="1:98" ht="16.05" customHeight="1" x14ac:dyDescent="0.3">
      <c r="A564" s="402"/>
      <c r="B564" s="402"/>
      <c r="C564" s="402"/>
      <c r="D564" s="402"/>
      <c r="E564" s="402"/>
      <c r="F564" s="402"/>
      <c r="G564" s="402"/>
      <c r="H564" s="402"/>
      <c r="I564" s="402"/>
      <c r="J564" s="402"/>
      <c r="K564" s="402"/>
      <c r="L564" s="402"/>
      <c r="M564" s="402"/>
      <c r="N564" s="402"/>
      <c r="O564" s="402"/>
      <c r="P564" s="402"/>
      <c r="Q564" s="402"/>
      <c r="R564" s="402"/>
      <c r="S564" s="402"/>
      <c r="T564" s="402"/>
      <c r="U564" s="402"/>
      <c r="V564" s="402"/>
      <c r="W564" s="402"/>
      <c r="X564" s="402"/>
      <c r="Y564" s="402"/>
      <c r="Z564" s="402"/>
      <c r="AA564" s="402"/>
      <c r="AB564" s="402"/>
      <c r="AC564" s="402"/>
      <c r="AD564" s="402"/>
      <c r="AE564" s="402"/>
      <c r="AF564" s="402"/>
      <c r="AG564" s="402"/>
      <c r="AH564" s="402"/>
      <c r="AI564" s="402"/>
      <c r="AJ564" s="402"/>
      <c r="AK564" s="402"/>
      <c r="AL564" s="402"/>
      <c r="AM564" s="402"/>
      <c r="AN564" s="402"/>
      <c r="AO564" s="402"/>
      <c r="AP564" s="402"/>
      <c r="AQ564" s="402"/>
      <c r="AR564" s="402"/>
      <c r="AS564" s="402"/>
      <c r="AT564" s="402"/>
      <c r="AU564" s="402"/>
      <c r="AV564" s="402"/>
      <c r="AW564" s="402"/>
      <c r="AX564" s="402"/>
      <c r="AY564" s="402"/>
      <c r="AZ564" s="402"/>
      <c r="BA564" s="402"/>
      <c r="BB564" s="402"/>
      <c r="BC564" s="402"/>
      <c r="BD564" s="402"/>
      <c r="BE564" s="402"/>
      <c r="BF564" s="402"/>
      <c r="BG564" s="402"/>
      <c r="BH564" s="402"/>
      <c r="BI564" s="402"/>
      <c r="BJ564" s="402"/>
      <c r="BK564" s="402"/>
      <c r="BL564" s="402"/>
      <c r="BM564" s="402"/>
      <c r="BN564" s="402"/>
      <c r="BO564" s="402"/>
      <c r="BP564" s="402"/>
      <c r="BQ564" s="402"/>
      <c r="BR564" s="402"/>
      <c r="BS564" s="402"/>
      <c r="BT564" s="402"/>
      <c r="BU564" s="402"/>
      <c r="BV564" s="402"/>
      <c r="BW564" s="402"/>
      <c r="BX564" s="402"/>
      <c r="BY564" s="402"/>
      <c r="BZ564" s="402"/>
      <c r="CA564" s="402"/>
      <c r="CB564" s="402"/>
      <c r="CC564" s="402"/>
      <c r="CD564" s="402"/>
      <c r="CE564" s="402"/>
      <c r="CF564" s="402"/>
      <c r="CG564" s="402"/>
      <c r="CH564" s="402"/>
      <c r="CI564" s="402"/>
      <c r="CJ564" s="402"/>
      <c r="CK564" s="402"/>
      <c r="CL564" s="402"/>
      <c r="CM564" s="402"/>
      <c r="CN564" s="402"/>
      <c r="CO564" s="402"/>
      <c r="CP564" s="402"/>
      <c r="CQ564" s="402"/>
      <c r="CR564" s="402"/>
      <c r="CS564" s="402"/>
      <c r="CT564" s="402"/>
    </row>
    <row r="565" spans="1:98" ht="16.05" customHeight="1" x14ac:dyDescent="0.3">
      <c r="A565" s="402"/>
      <c r="B565" s="402"/>
      <c r="C565" s="402"/>
      <c r="D565" s="402"/>
      <c r="E565" s="402"/>
      <c r="F565" s="402"/>
      <c r="G565" s="402"/>
      <c r="H565" s="402"/>
      <c r="I565" s="402"/>
      <c r="J565" s="402"/>
      <c r="K565" s="402"/>
      <c r="L565" s="402"/>
      <c r="M565" s="402"/>
      <c r="N565" s="402"/>
      <c r="O565" s="402"/>
      <c r="P565" s="402"/>
      <c r="Q565" s="402"/>
      <c r="R565" s="402"/>
      <c r="S565" s="402"/>
      <c r="T565" s="402"/>
      <c r="U565" s="402"/>
      <c r="V565" s="402"/>
      <c r="W565" s="402"/>
      <c r="X565" s="402"/>
      <c r="Y565" s="402"/>
      <c r="Z565" s="402"/>
      <c r="AA565" s="402"/>
      <c r="AB565" s="402"/>
      <c r="AC565" s="402"/>
      <c r="AD565" s="402"/>
      <c r="AE565" s="402"/>
      <c r="AF565" s="402"/>
      <c r="AG565" s="402"/>
      <c r="AH565" s="402"/>
      <c r="AI565" s="402"/>
      <c r="AJ565" s="402"/>
      <c r="AK565" s="402"/>
      <c r="AL565" s="402"/>
      <c r="AM565" s="402"/>
      <c r="AN565" s="402"/>
      <c r="AO565" s="402"/>
      <c r="AP565" s="402"/>
      <c r="AQ565" s="402"/>
      <c r="AR565" s="402"/>
      <c r="AS565" s="402"/>
      <c r="AT565" s="402"/>
      <c r="AU565" s="402"/>
      <c r="AV565" s="402"/>
      <c r="AW565" s="402"/>
      <c r="AX565" s="402"/>
      <c r="AY565" s="402"/>
      <c r="AZ565" s="402"/>
      <c r="BA565" s="402"/>
      <c r="BB565" s="402"/>
      <c r="BC565" s="402"/>
      <c r="BD565" s="402"/>
      <c r="BE565" s="402"/>
      <c r="BF565" s="402"/>
      <c r="BG565" s="402"/>
      <c r="BH565" s="402"/>
      <c r="BI565" s="402"/>
      <c r="BJ565" s="402"/>
      <c r="BK565" s="402"/>
      <c r="BL565" s="402"/>
      <c r="BM565" s="402"/>
      <c r="BN565" s="402"/>
      <c r="BO565" s="402"/>
      <c r="BP565" s="402"/>
      <c r="BQ565" s="402"/>
      <c r="BR565" s="402"/>
      <c r="BS565" s="402"/>
      <c r="BT565" s="402"/>
      <c r="BU565" s="402"/>
      <c r="BV565" s="402"/>
      <c r="BW565" s="402"/>
      <c r="BX565" s="402"/>
      <c r="BY565" s="402"/>
      <c r="BZ565" s="402"/>
      <c r="CA565" s="402"/>
      <c r="CB565" s="402"/>
      <c r="CC565" s="402"/>
      <c r="CD565" s="402"/>
      <c r="CE565" s="402"/>
      <c r="CF565" s="402"/>
      <c r="CG565" s="402"/>
      <c r="CH565" s="402"/>
      <c r="CI565" s="402"/>
      <c r="CJ565" s="402"/>
      <c r="CK565" s="402"/>
      <c r="CL565" s="402"/>
      <c r="CM565" s="402"/>
      <c r="CN565" s="402"/>
      <c r="CO565" s="402"/>
      <c r="CP565" s="402"/>
      <c r="CQ565" s="402"/>
      <c r="CR565" s="402"/>
      <c r="CS565" s="402"/>
      <c r="CT565" s="402"/>
    </row>
    <row r="566" spans="1:98" ht="16.05" customHeight="1" x14ac:dyDescent="0.3">
      <c r="A566" s="402"/>
      <c r="B566" s="402"/>
      <c r="C566" s="402"/>
      <c r="D566" s="402"/>
      <c r="E566" s="402"/>
      <c r="F566" s="402"/>
      <c r="G566" s="402"/>
      <c r="H566" s="402"/>
      <c r="I566" s="402"/>
      <c r="J566" s="402"/>
      <c r="K566" s="402"/>
      <c r="L566" s="402"/>
      <c r="M566" s="402"/>
      <c r="N566" s="402"/>
      <c r="O566" s="402"/>
      <c r="P566" s="402"/>
      <c r="Q566" s="402"/>
      <c r="R566" s="402"/>
      <c r="S566" s="402"/>
      <c r="T566" s="402"/>
      <c r="U566" s="402"/>
      <c r="V566" s="402"/>
      <c r="W566" s="402"/>
      <c r="X566" s="402"/>
      <c r="Y566" s="402"/>
      <c r="Z566" s="402"/>
      <c r="AA566" s="402"/>
      <c r="AB566" s="402"/>
      <c r="AC566" s="402"/>
      <c r="AD566" s="402"/>
      <c r="AE566" s="402"/>
      <c r="AF566" s="402"/>
      <c r="AG566" s="402"/>
      <c r="AH566" s="402"/>
      <c r="AI566" s="402"/>
      <c r="AJ566" s="402"/>
      <c r="AK566" s="402"/>
      <c r="AL566" s="402"/>
      <c r="AM566" s="402"/>
      <c r="AN566" s="402"/>
      <c r="AO566" s="402"/>
      <c r="AP566" s="402"/>
      <c r="AQ566" s="402"/>
      <c r="AR566" s="402"/>
      <c r="AS566" s="402"/>
      <c r="AT566" s="402"/>
      <c r="AU566" s="402"/>
      <c r="AV566" s="402"/>
      <c r="AW566" s="402"/>
      <c r="AX566" s="402"/>
      <c r="AY566" s="402"/>
      <c r="AZ566" s="402"/>
      <c r="BA566" s="402"/>
      <c r="BB566" s="402"/>
      <c r="BC566" s="402"/>
      <c r="BD566" s="402"/>
      <c r="BE566" s="402"/>
      <c r="BF566" s="402"/>
      <c r="BG566" s="402"/>
      <c r="BH566" s="402"/>
      <c r="BI566" s="402"/>
      <c r="BJ566" s="402"/>
      <c r="BK566" s="402"/>
      <c r="BL566" s="402"/>
      <c r="BM566" s="402"/>
      <c r="BN566" s="402"/>
      <c r="BO566" s="402"/>
      <c r="BP566" s="402"/>
      <c r="BQ566" s="402"/>
      <c r="BR566" s="402"/>
      <c r="BS566" s="402"/>
      <c r="BT566" s="402"/>
      <c r="BU566" s="402"/>
      <c r="BV566" s="402"/>
      <c r="BW566" s="402"/>
      <c r="BX566" s="402"/>
      <c r="BY566" s="402"/>
      <c r="BZ566" s="402"/>
      <c r="CA566" s="402"/>
      <c r="CB566" s="402"/>
      <c r="CC566" s="402"/>
      <c r="CD566" s="402"/>
      <c r="CE566" s="402"/>
      <c r="CF566" s="402"/>
      <c r="CG566" s="402"/>
      <c r="CH566" s="402"/>
      <c r="CI566" s="402"/>
      <c r="CJ566" s="402"/>
      <c r="CK566" s="402"/>
      <c r="CL566" s="402"/>
      <c r="CM566" s="402"/>
      <c r="CN566" s="402"/>
      <c r="CO566" s="402"/>
      <c r="CP566" s="402"/>
      <c r="CQ566" s="402"/>
      <c r="CR566" s="402"/>
      <c r="CS566" s="402"/>
      <c r="CT566" s="402"/>
    </row>
    <row r="567" spans="1:98" ht="16.05" customHeight="1" x14ac:dyDescent="0.3">
      <c r="A567" s="402"/>
      <c r="B567" s="402"/>
      <c r="C567" s="402"/>
      <c r="D567" s="402"/>
      <c r="E567" s="402"/>
      <c r="F567" s="402"/>
      <c r="G567" s="402"/>
      <c r="H567" s="402"/>
      <c r="I567" s="402"/>
      <c r="J567" s="402"/>
      <c r="K567" s="402"/>
      <c r="L567" s="402"/>
      <c r="M567" s="402"/>
      <c r="N567" s="402"/>
      <c r="O567" s="402"/>
      <c r="P567" s="402"/>
      <c r="Q567" s="402"/>
      <c r="R567" s="402"/>
      <c r="S567" s="402"/>
      <c r="T567" s="402"/>
      <c r="U567" s="402"/>
      <c r="V567" s="402"/>
      <c r="W567" s="402"/>
      <c r="X567" s="402"/>
      <c r="Y567" s="402"/>
      <c r="Z567" s="402"/>
      <c r="AA567" s="402"/>
      <c r="AB567" s="402"/>
      <c r="AC567" s="402"/>
      <c r="AD567" s="402"/>
      <c r="AE567" s="402"/>
      <c r="AF567" s="402"/>
      <c r="AG567" s="402"/>
      <c r="AH567" s="402"/>
      <c r="AI567" s="402"/>
      <c r="AJ567" s="402"/>
      <c r="AK567" s="402"/>
      <c r="AL567" s="402"/>
      <c r="AM567" s="402"/>
      <c r="AN567" s="402"/>
      <c r="AO567" s="402"/>
      <c r="AP567" s="402"/>
      <c r="AQ567" s="402"/>
      <c r="AR567" s="402"/>
      <c r="AS567" s="402"/>
      <c r="AT567" s="402"/>
      <c r="AU567" s="402"/>
      <c r="AV567" s="402"/>
      <c r="AW567" s="402"/>
      <c r="AX567" s="402"/>
      <c r="AY567" s="402"/>
      <c r="AZ567" s="402"/>
      <c r="BA567" s="402"/>
      <c r="BB567" s="402"/>
      <c r="BC567" s="402"/>
      <c r="BD567" s="402"/>
      <c r="BE567" s="402"/>
      <c r="BF567" s="402"/>
      <c r="BG567" s="402"/>
      <c r="BH567" s="402"/>
      <c r="BI567" s="402"/>
      <c r="BJ567" s="402"/>
      <c r="BK567" s="402"/>
      <c r="BL567" s="402"/>
      <c r="BM567" s="402"/>
      <c r="BN567" s="402"/>
      <c r="BO567" s="402"/>
      <c r="BP567" s="402"/>
      <c r="BQ567" s="402"/>
      <c r="BR567" s="402"/>
      <c r="BS567" s="402"/>
      <c r="BT567" s="402"/>
      <c r="BU567" s="402"/>
      <c r="BV567" s="402"/>
      <c r="BW567" s="402"/>
      <c r="BX567" s="402"/>
      <c r="BY567" s="402"/>
      <c r="BZ567" s="402"/>
      <c r="CA567" s="402"/>
      <c r="CB567" s="402"/>
      <c r="CC567" s="402"/>
      <c r="CD567" s="402"/>
      <c r="CE567" s="402"/>
      <c r="CF567" s="402"/>
      <c r="CG567" s="402"/>
      <c r="CH567" s="402"/>
      <c r="CI567" s="402"/>
      <c r="CJ567" s="402"/>
      <c r="CK567" s="402"/>
      <c r="CL567" s="402"/>
      <c r="CM567" s="402"/>
      <c r="CN567" s="402"/>
      <c r="CO567" s="402"/>
      <c r="CP567" s="402"/>
      <c r="CQ567" s="402"/>
      <c r="CR567" s="402"/>
      <c r="CS567" s="402"/>
      <c r="CT567" s="402"/>
    </row>
    <row r="568" spans="1:98" ht="16.05" customHeight="1" x14ac:dyDescent="0.3">
      <c r="A568" s="402"/>
      <c r="B568" s="402"/>
      <c r="C568" s="402"/>
      <c r="D568" s="402"/>
      <c r="E568" s="402"/>
      <c r="F568" s="402"/>
      <c r="G568" s="402"/>
      <c r="H568" s="402"/>
      <c r="I568" s="402"/>
      <c r="J568" s="402"/>
      <c r="K568" s="402"/>
      <c r="L568" s="402"/>
      <c r="M568" s="402"/>
      <c r="N568" s="402"/>
      <c r="O568" s="402"/>
      <c r="P568" s="402"/>
      <c r="Q568" s="402"/>
      <c r="R568" s="402"/>
      <c r="S568" s="402"/>
      <c r="T568" s="402"/>
      <c r="U568" s="402"/>
      <c r="V568" s="402"/>
      <c r="W568" s="402"/>
      <c r="X568" s="402"/>
      <c r="Y568" s="402"/>
      <c r="Z568" s="402"/>
      <c r="AA568" s="402"/>
      <c r="AB568" s="402"/>
      <c r="AC568" s="402"/>
      <c r="AD568" s="402"/>
      <c r="AE568" s="402"/>
      <c r="AF568" s="402"/>
      <c r="AG568" s="402"/>
      <c r="AH568" s="402"/>
      <c r="AI568" s="402"/>
      <c r="AJ568" s="402"/>
      <c r="AK568" s="402"/>
      <c r="AL568" s="402"/>
      <c r="AM568" s="402"/>
      <c r="AN568" s="402"/>
      <c r="AO568" s="402"/>
      <c r="AP568" s="402"/>
      <c r="AQ568" s="402"/>
      <c r="AR568" s="402"/>
      <c r="AS568" s="402"/>
      <c r="AT568" s="402"/>
      <c r="AU568" s="402"/>
      <c r="AV568" s="402"/>
      <c r="AW568" s="402"/>
      <c r="AX568" s="402"/>
      <c r="AY568" s="402"/>
      <c r="AZ568" s="402"/>
      <c r="BA568" s="402"/>
      <c r="BB568" s="402"/>
      <c r="BC568" s="402"/>
      <c r="BD568" s="402"/>
      <c r="BE568" s="402"/>
      <c r="BF568" s="402"/>
      <c r="BG568" s="402"/>
      <c r="BH568" s="402"/>
      <c r="BI568" s="402"/>
      <c r="BJ568" s="402"/>
      <c r="BK568" s="402"/>
      <c r="BL568" s="402"/>
      <c r="BM568" s="402"/>
      <c r="BN568" s="402"/>
      <c r="BO568" s="402"/>
      <c r="BP568" s="402"/>
      <c r="BQ568" s="402"/>
      <c r="BR568" s="402"/>
      <c r="BS568" s="402"/>
      <c r="BT568" s="402"/>
      <c r="BU568" s="402"/>
      <c r="BV568" s="402"/>
      <c r="BW568" s="402"/>
      <c r="BX568" s="402"/>
      <c r="BY568" s="402"/>
      <c r="BZ568" s="402"/>
      <c r="CA568" s="402"/>
      <c r="CB568" s="402"/>
      <c r="CC568" s="402"/>
      <c r="CD568" s="402"/>
      <c r="CE568" s="402"/>
      <c r="CF568" s="402"/>
      <c r="CG568" s="402"/>
      <c r="CH568" s="402"/>
      <c r="CI568" s="402"/>
      <c r="CJ568" s="402"/>
      <c r="CK568" s="402"/>
      <c r="CL568" s="402"/>
      <c r="CM568" s="402"/>
      <c r="CN568" s="402"/>
      <c r="CO568" s="402"/>
      <c r="CP568" s="402"/>
      <c r="CQ568" s="402"/>
      <c r="CR568" s="402"/>
      <c r="CS568" s="402"/>
      <c r="CT568" s="402"/>
    </row>
    <row r="569" spans="1:98" ht="16.05" customHeight="1" x14ac:dyDescent="0.3">
      <c r="A569" s="402"/>
      <c r="B569" s="402"/>
      <c r="C569" s="402"/>
      <c r="D569" s="402"/>
      <c r="E569" s="402"/>
      <c r="F569" s="402"/>
      <c r="G569" s="402"/>
      <c r="H569" s="402"/>
      <c r="I569" s="402"/>
      <c r="J569" s="402"/>
      <c r="K569" s="402"/>
      <c r="L569" s="402"/>
      <c r="M569" s="402"/>
      <c r="N569" s="402"/>
      <c r="O569" s="402"/>
      <c r="P569" s="402"/>
      <c r="Q569" s="402"/>
      <c r="R569" s="402"/>
      <c r="S569" s="402"/>
      <c r="T569" s="402"/>
      <c r="U569" s="402"/>
      <c r="V569" s="402"/>
      <c r="W569" s="402"/>
      <c r="X569" s="402"/>
      <c r="Y569" s="402"/>
      <c r="Z569" s="402"/>
      <c r="AA569" s="402"/>
      <c r="AB569" s="402"/>
      <c r="AC569" s="402"/>
      <c r="AD569" s="402"/>
      <c r="AE569" s="402"/>
      <c r="AF569" s="402"/>
      <c r="AG569" s="402"/>
      <c r="AH569" s="402"/>
      <c r="AI569" s="402"/>
      <c r="AJ569" s="402"/>
      <c r="AK569" s="402"/>
      <c r="AL569" s="402"/>
      <c r="AM569" s="402"/>
      <c r="AN569" s="402"/>
      <c r="AO569" s="402"/>
      <c r="AP569" s="402"/>
      <c r="AQ569" s="402"/>
      <c r="AR569" s="402"/>
      <c r="AS569" s="402"/>
      <c r="AT569" s="402"/>
      <c r="AU569" s="402"/>
      <c r="AV569" s="402"/>
      <c r="AW569" s="402"/>
      <c r="AX569" s="402"/>
      <c r="AY569" s="402"/>
      <c r="AZ569" s="402"/>
      <c r="BA569" s="402"/>
      <c r="BB569" s="402"/>
      <c r="BC569" s="402"/>
      <c r="BD569" s="402"/>
      <c r="BE569" s="402"/>
      <c r="BF569" s="402"/>
      <c r="BG569" s="402"/>
      <c r="BH569" s="402"/>
      <c r="BI569" s="402"/>
      <c r="BJ569" s="402"/>
      <c r="BK569" s="402"/>
      <c r="BL569" s="402"/>
      <c r="BM569" s="402"/>
      <c r="BN569" s="402"/>
      <c r="BO569" s="402"/>
      <c r="BP569" s="402"/>
      <c r="BQ569" s="402"/>
      <c r="BR569" s="402"/>
      <c r="BS569" s="402"/>
      <c r="BT569" s="402"/>
      <c r="BU569" s="402"/>
      <c r="BV569" s="402"/>
      <c r="BW569" s="402"/>
      <c r="BX569" s="402"/>
      <c r="BY569" s="402"/>
      <c r="BZ569" s="402"/>
      <c r="CA569" s="402"/>
      <c r="CB569" s="402"/>
      <c r="CC569" s="402"/>
      <c r="CD569" s="402"/>
      <c r="CE569" s="402"/>
      <c r="CF569" s="402"/>
      <c r="CG569" s="402"/>
      <c r="CH569" s="402"/>
      <c r="CI569" s="402"/>
      <c r="CJ569" s="402"/>
      <c r="CK569" s="402"/>
      <c r="CL569" s="402"/>
      <c r="CM569" s="402"/>
      <c r="CN569" s="402"/>
      <c r="CO569" s="402"/>
      <c r="CP569" s="402"/>
      <c r="CQ569" s="402"/>
      <c r="CR569" s="402"/>
      <c r="CS569" s="402"/>
      <c r="CT569" s="402"/>
    </row>
    <row r="570" spans="1:98" ht="16.05" customHeight="1" x14ac:dyDescent="0.3">
      <c r="A570" s="402"/>
      <c r="B570" s="402"/>
      <c r="C570" s="402"/>
      <c r="D570" s="402"/>
      <c r="E570" s="402"/>
      <c r="F570" s="402"/>
      <c r="G570" s="402"/>
      <c r="H570" s="402"/>
      <c r="I570" s="402"/>
      <c r="J570" s="402"/>
      <c r="K570" s="402"/>
      <c r="L570" s="402"/>
      <c r="M570" s="402"/>
      <c r="N570" s="402"/>
      <c r="O570" s="402"/>
      <c r="P570" s="402"/>
      <c r="Q570" s="402"/>
      <c r="R570" s="402"/>
      <c r="S570" s="402"/>
      <c r="T570" s="402"/>
      <c r="U570" s="402"/>
      <c r="V570" s="402"/>
      <c r="W570" s="402"/>
      <c r="X570" s="402"/>
      <c r="Y570" s="402"/>
      <c r="Z570" s="402"/>
      <c r="AA570" s="402"/>
      <c r="AB570" s="402"/>
      <c r="AC570" s="402"/>
      <c r="AD570" s="402"/>
      <c r="AE570" s="402"/>
      <c r="AF570" s="402"/>
      <c r="AG570" s="402"/>
      <c r="AH570" s="402"/>
      <c r="AI570" s="402"/>
      <c r="AJ570" s="402"/>
      <c r="AK570" s="402"/>
      <c r="AL570" s="402"/>
      <c r="AM570" s="402"/>
      <c r="AN570" s="402"/>
      <c r="AO570" s="402"/>
      <c r="AP570" s="402"/>
      <c r="AQ570" s="402"/>
      <c r="AR570" s="402"/>
      <c r="AS570" s="402"/>
      <c r="AT570" s="402"/>
      <c r="AU570" s="402"/>
      <c r="AV570" s="402"/>
      <c r="AW570" s="402"/>
      <c r="AX570" s="402"/>
      <c r="AY570" s="402"/>
      <c r="AZ570" s="402"/>
      <c r="BA570" s="402"/>
      <c r="BB570" s="402"/>
      <c r="BC570" s="402"/>
      <c r="BD570" s="402"/>
      <c r="BE570" s="402"/>
      <c r="BF570" s="402"/>
      <c r="BG570" s="402"/>
      <c r="BH570" s="402"/>
      <c r="BI570" s="402"/>
      <c r="BJ570" s="402"/>
      <c r="BK570" s="402"/>
      <c r="BL570" s="402"/>
      <c r="BM570" s="402"/>
      <c r="BN570" s="402"/>
      <c r="BO570" s="402"/>
      <c r="BP570" s="402"/>
      <c r="BQ570" s="402"/>
      <c r="BR570" s="402"/>
      <c r="BS570" s="402"/>
      <c r="BT570" s="402"/>
      <c r="BU570" s="402"/>
      <c r="BV570" s="402"/>
      <c r="BW570" s="402"/>
      <c r="BX570" s="402"/>
      <c r="BY570" s="402"/>
      <c r="BZ570" s="402"/>
      <c r="CA570" s="402"/>
      <c r="CB570" s="402"/>
      <c r="CC570" s="402"/>
      <c r="CD570" s="402"/>
      <c r="CE570" s="402"/>
      <c r="CF570" s="402"/>
      <c r="CG570" s="402"/>
      <c r="CH570" s="402"/>
      <c r="CI570" s="402"/>
      <c r="CJ570" s="402"/>
      <c r="CK570" s="402"/>
      <c r="CL570" s="402"/>
      <c r="CM570" s="402"/>
      <c r="CN570" s="402"/>
      <c r="CO570" s="402"/>
      <c r="CP570" s="402"/>
      <c r="CQ570" s="402"/>
      <c r="CR570" s="402"/>
      <c r="CS570" s="402"/>
      <c r="CT570" s="402"/>
    </row>
    <row r="571" spans="1:98" ht="16.05" customHeight="1" x14ac:dyDescent="0.3">
      <c r="A571" s="402"/>
      <c r="B571" s="402"/>
      <c r="C571" s="402"/>
      <c r="D571" s="402"/>
      <c r="E571" s="402"/>
      <c r="F571" s="402"/>
      <c r="G571" s="402"/>
      <c r="H571" s="402"/>
      <c r="I571" s="402"/>
      <c r="J571" s="402"/>
      <c r="K571" s="402"/>
      <c r="L571" s="402"/>
      <c r="M571" s="402"/>
      <c r="N571" s="402"/>
      <c r="O571" s="402"/>
      <c r="P571" s="402"/>
      <c r="Q571" s="402"/>
      <c r="R571" s="402"/>
      <c r="S571" s="402"/>
      <c r="T571" s="402"/>
      <c r="U571" s="402"/>
      <c r="V571" s="402"/>
      <c r="W571" s="402"/>
      <c r="X571" s="402"/>
      <c r="Y571" s="402"/>
      <c r="Z571" s="402"/>
      <c r="AA571" s="402"/>
      <c r="AB571" s="402"/>
      <c r="AC571" s="402"/>
      <c r="AD571" s="402"/>
      <c r="AE571" s="402"/>
      <c r="AF571" s="402"/>
      <c r="AG571" s="402"/>
      <c r="AH571" s="402"/>
      <c r="AI571" s="402"/>
      <c r="AJ571" s="402"/>
      <c r="AK571" s="402"/>
      <c r="AL571" s="402"/>
      <c r="AM571" s="402"/>
      <c r="AN571" s="402"/>
      <c r="AO571" s="402"/>
      <c r="AP571" s="402"/>
      <c r="AQ571" s="402"/>
      <c r="AR571" s="402"/>
      <c r="AS571" s="402"/>
      <c r="AT571" s="402"/>
      <c r="AU571" s="402"/>
      <c r="AV571" s="402"/>
      <c r="AW571" s="402"/>
      <c r="AX571" s="402"/>
      <c r="AY571" s="402"/>
      <c r="AZ571" s="402"/>
      <c r="BA571" s="402"/>
      <c r="BB571" s="402"/>
      <c r="BC571" s="402"/>
      <c r="BD571" s="402"/>
      <c r="BE571" s="402"/>
      <c r="BF571" s="402"/>
      <c r="BG571" s="402"/>
      <c r="BH571" s="402"/>
      <c r="BI571" s="402"/>
      <c r="BJ571" s="402"/>
      <c r="BK571" s="402"/>
      <c r="BL571" s="402"/>
      <c r="BM571" s="402"/>
      <c r="BN571" s="402"/>
      <c r="BO571" s="402"/>
      <c r="BP571" s="402"/>
      <c r="BQ571" s="402"/>
      <c r="BR571" s="402"/>
      <c r="BS571" s="402"/>
      <c r="BT571" s="402"/>
      <c r="BU571" s="402"/>
      <c r="BV571" s="402"/>
      <c r="BW571" s="402"/>
      <c r="BX571" s="402"/>
      <c r="BY571" s="402"/>
      <c r="BZ571" s="402"/>
      <c r="CA571" s="402"/>
      <c r="CB571" s="402"/>
      <c r="CC571" s="402"/>
      <c r="CD571" s="402"/>
      <c r="CE571" s="402"/>
      <c r="CF571" s="402"/>
      <c r="CG571" s="402"/>
      <c r="CH571" s="402"/>
      <c r="CI571" s="402"/>
      <c r="CJ571" s="402"/>
      <c r="CK571" s="402"/>
      <c r="CL571" s="402"/>
      <c r="CM571" s="402"/>
      <c r="CN571" s="402"/>
      <c r="CO571" s="402"/>
      <c r="CP571" s="402"/>
      <c r="CQ571" s="402"/>
      <c r="CR571" s="402"/>
      <c r="CS571" s="402"/>
      <c r="CT571" s="402"/>
    </row>
    <row r="572" spans="1:98" ht="16.05" customHeight="1" x14ac:dyDescent="0.3">
      <c r="A572" s="402"/>
      <c r="B572" s="402"/>
      <c r="C572" s="402"/>
      <c r="D572" s="402"/>
      <c r="E572" s="402"/>
      <c r="F572" s="402"/>
      <c r="G572" s="402"/>
      <c r="H572" s="402"/>
      <c r="I572" s="402"/>
      <c r="J572" s="402"/>
      <c r="K572" s="402"/>
      <c r="L572" s="402"/>
      <c r="M572" s="402"/>
      <c r="N572" s="402"/>
      <c r="O572" s="402"/>
      <c r="P572" s="402"/>
      <c r="Q572" s="402"/>
      <c r="R572" s="402"/>
      <c r="S572" s="402"/>
      <c r="T572" s="402"/>
      <c r="U572" s="402"/>
      <c r="V572" s="402"/>
      <c r="W572" s="402"/>
      <c r="X572" s="402"/>
      <c r="Y572" s="402"/>
      <c r="Z572" s="402"/>
      <c r="AA572" s="402"/>
      <c r="AB572" s="402"/>
      <c r="AC572" s="402"/>
      <c r="AD572" s="402"/>
      <c r="AE572" s="402"/>
      <c r="AF572" s="402"/>
      <c r="AG572" s="402"/>
      <c r="AH572" s="402"/>
      <c r="AI572" s="402"/>
      <c r="AJ572" s="402"/>
      <c r="AK572" s="402"/>
      <c r="AL572" s="402"/>
      <c r="AM572" s="402"/>
      <c r="AN572" s="402"/>
      <c r="AO572" s="402"/>
      <c r="AP572" s="402"/>
      <c r="AQ572" s="402"/>
      <c r="AR572" s="402"/>
      <c r="AS572" s="402"/>
      <c r="AT572" s="402"/>
      <c r="AU572" s="402"/>
      <c r="AV572" s="402"/>
      <c r="AW572" s="402"/>
      <c r="AX572" s="402"/>
      <c r="AY572" s="402"/>
      <c r="AZ572" s="402"/>
      <c r="BA572" s="402"/>
      <c r="BB572" s="402"/>
      <c r="BC572" s="402"/>
      <c r="BD572" s="402"/>
      <c r="BE572" s="402"/>
      <c r="BF572" s="402"/>
      <c r="BG572" s="402"/>
      <c r="BH572" s="402"/>
      <c r="BI572" s="402"/>
      <c r="BJ572" s="402"/>
      <c r="BK572" s="402"/>
      <c r="BL572" s="402"/>
      <c r="BM572" s="402"/>
      <c r="BN572" s="402"/>
      <c r="BO572" s="402"/>
      <c r="BP572" s="402"/>
      <c r="BQ572" s="402"/>
      <c r="BR572" s="402"/>
      <c r="BS572" s="402"/>
      <c r="BT572" s="402"/>
      <c r="BU572" s="402"/>
      <c r="BV572" s="402"/>
      <c r="BW572" s="402"/>
      <c r="BX572" s="402"/>
      <c r="BY572" s="402"/>
      <c r="BZ572" s="402"/>
      <c r="CA572" s="402"/>
      <c r="CB572" s="402"/>
      <c r="CC572" s="402"/>
      <c r="CD572" s="402"/>
      <c r="CE572" s="402"/>
      <c r="CF572" s="402"/>
      <c r="CG572" s="402"/>
      <c r="CH572" s="402"/>
      <c r="CI572" s="402"/>
      <c r="CJ572" s="402"/>
      <c r="CK572" s="402"/>
      <c r="CL572" s="402"/>
      <c r="CM572" s="402"/>
      <c r="CN572" s="402"/>
      <c r="CO572" s="402"/>
      <c r="CP572" s="402"/>
      <c r="CQ572" s="402"/>
      <c r="CR572" s="402"/>
      <c r="CS572" s="402"/>
      <c r="CT572" s="402"/>
    </row>
    <row r="573" spans="1:98" ht="16.05" customHeight="1" x14ac:dyDescent="0.3">
      <c r="A573" s="402"/>
      <c r="B573" s="402"/>
      <c r="C573" s="402"/>
      <c r="D573" s="402"/>
      <c r="E573" s="402"/>
      <c r="F573" s="402"/>
      <c r="G573" s="402"/>
      <c r="H573" s="402"/>
      <c r="I573" s="402"/>
      <c r="J573" s="402"/>
      <c r="K573" s="402"/>
      <c r="L573" s="402"/>
      <c r="M573" s="402"/>
      <c r="N573" s="402"/>
      <c r="O573" s="402"/>
      <c r="P573" s="402"/>
      <c r="Q573" s="402"/>
      <c r="R573" s="402"/>
      <c r="S573" s="402"/>
      <c r="T573" s="402"/>
      <c r="U573" s="402"/>
      <c r="V573" s="402"/>
      <c r="W573" s="402"/>
      <c r="X573" s="402"/>
      <c r="Y573" s="402"/>
      <c r="Z573" s="402"/>
      <c r="AA573" s="402"/>
      <c r="AB573" s="402"/>
      <c r="AC573" s="402"/>
      <c r="AD573" s="402"/>
      <c r="AE573" s="402"/>
      <c r="AF573" s="402"/>
      <c r="AG573" s="402"/>
      <c r="AH573" s="402"/>
      <c r="AI573" s="402"/>
      <c r="AJ573" s="402"/>
      <c r="AK573" s="402"/>
      <c r="AL573" s="402"/>
      <c r="AM573" s="402"/>
      <c r="AN573" s="402"/>
      <c r="AO573" s="402"/>
      <c r="AP573" s="402"/>
      <c r="AQ573" s="402"/>
      <c r="AR573" s="402"/>
      <c r="AS573" s="402"/>
      <c r="AT573" s="402"/>
      <c r="AU573" s="402"/>
      <c r="AV573" s="402"/>
      <c r="AW573" s="402"/>
      <c r="AX573" s="402"/>
      <c r="AY573" s="402"/>
      <c r="AZ573" s="402"/>
      <c r="BA573" s="402"/>
      <c r="BB573" s="402"/>
      <c r="BC573" s="402"/>
      <c r="BD573" s="402"/>
      <c r="BE573" s="402"/>
      <c r="BF573" s="402"/>
      <c r="BG573" s="402"/>
      <c r="BH573" s="402"/>
      <c r="BI573" s="402"/>
      <c r="BJ573" s="402"/>
      <c r="BK573" s="402"/>
      <c r="BL573" s="402"/>
      <c r="BM573" s="402"/>
      <c r="BN573" s="402"/>
      <c r="BO573" s="402"/>
      <c r="BP573" s="402"/>
      <c r="BQ573" s="402"/>
      <c r="BR573" s="402"/>
      <c r="BS573" s="402"/>
      <c r="BT573" s="402"/>
      <c r="BU573" s="402"/>
      <c r="BV573" s="402"/>
      <c r="BW573" s="402"/>
      <c r="BX573" s="402"/>
      <c r="BY573" s="402"/>
      <c r="BZ573" s="402"/>
      <c r="CA573" s="402"/>
      <c r="CB573" s="402"/>
      <c r="CC573" s="402"/>
      <c r="CD573" s="402"/>
      <c r="CE573" s="402"/>
      <c r="CF573" s="402"/>
      <c r="CG573" s="402"/>
      <c r="CH573" s="402"/>
      <c r="CI573" s="402"/>
      <c r="CJ573" s="402"/>
      <c r="CK573" s="402"/>
      <c r="CL573" s="402"/>
      <c r="CM573" s="402"/>
      <c r="CN573" s="402"/>
      <c r="CO573" s="402"/>
      <c r="CP573" s="402"/>
      <c r="CQ573" s="402"/>
      <c r="CR573" s="402"/>
      <c r="CS573" s="402"/>
      <c r="CT573" s="402"/>
    </row>
    <row r="574" spans="1:98" ht="16.05" customHeight="1" x14ac:dyDescent="0.3">
      <c r="A574" s="402"/>
      <c r="B574" s="402"/>
      <c r="C574" s="402"/>
      <c r="D574" s="402"/>
      <c r="E574" s="402"/>
      <c r="F574" s="402"/>
      <c r="G574" s="402"/>
      <c r="H574" s="402"/>
      <c r="I574" s="402"/>
      <c r="J574" s="402"/>
      <c r="K574" s="402"/>
      <c r="L574" s="402"/>
      <c r="M574" s="402"/>
      <c r="N574" s="402"/>
      <c r="O574" s="402"/>
      <c r="P574" s="402"/>
      <c r="Q574" s="402"/>
      <c r="R574" s="402"/>
      <c r="S574" s="402"/>
      <c r="T574" s="402"/>
      <c r="U574" s="402"/>
      <c r="V574" s="402"/>
      <c r="W574" s="402"/>
      <c r="X574" s="402"/>
      <c r="Y574" s="402"/>
      <c r="Z574" s="402"/>
      <c r="AA574" s="402"/>
      <c r="AB574" s="402"/>
      <c r="AC574" s="402"/>
      <c r="AD574" s="402"/>
      <c r="AE574" s="402"/>
      <c r="AF574" s="402"/>
      <c r="AG574" s="402"/>
      <c r="AH574" s="402"/>
      <c r="AI574" s="402"/>
      <c r="AJ574" s="402"/>
      <c r="AK574" s="402"/>
      <c r="AL574" s="402"/>
      <c r="AM574" s="402"/>
      <c r="AN574" s="402"/>
      <c r="AO574" s="402"/>
      <c r="AP574" s="402"/>
      <c r="AQ574" s="402"/>
      <c r="AR574" s="402"/>
      <c r="AS574" s="402"/>
      <c r="AT574" s="402"/>
      <c r="AU574" s="402"/>
      <c r="AV574" s="402"/>
      <c r="AW574" s="402"/>
      <c r="AX574" s="402"/>
      <c r="AY574" s="402"/>
      <c r="AZ574" s="402"/>
      <c r="BA574" s="402"/>
      <c r="BB574" s="402"/>
      <c r="BC574" s="402"/>
      <c r="BD574" s="402"/>
      <c r="BE574" s="402"/>
      <c r="BF574" s="402"/>
      <c r="BG574" s="402"/>
      <c r="BH574" s="402"/>
      <c r="BI574" s="402"/>
      <c r="BJ574" s="402"/>
      <c r="BK574" s="402"/>
      <c r="BL574" s="402"/>
      <c r="BM574" s="402"/>
      <c r="BN574" s="402"/>
      <c r="BO574" s="402"/>
      <c r="BP574" s="402"/>
      <c r="BQ574" s="402"/>
      <c r="BR574" s="402"/>
      <c r="BS574" s="402"/>
      <c r="BT574" s="402"/>
      <c r="BU574" s="402"/>
      <c r="BV574" s="402"/>
      <c r="BW574" s="402"/>
      <c r="BX574" s="402"/>
      <c r="BY574" s="402"/>
      <c r="BZ574" s="402"/>
      <c r="CA574" s="402"/>
      <c r="CB574" s="402"/>
      <c r="CC574" s="402"/>
      <c r="CD574" s="402"/>
      <c r="CE574" s="402"/>
      <c r="CF574" s="402"/>
      <c r="CG574" s="402"/>
      <c r="CH574" s="402"/>
      <c r="CI574" s="402"/>
      <c r="CJ574" s="402"/>
      <c r="CK574" s="402"/>
      <c r="CL574" s="402"/>
      <c r="CM574" s="402"/>
      <c r="CN574" s="402"/>
      <c r="CO574" s="402"/>
      <c r="CP574" s="402"/>
      <c r="CQ574" s="402"/>
      <c r="CR574" s="402"/>
      <c r="CS574" s="402"/>
      <c r="CT574" s="402"/>
    </row>
    <row r="575" spans="1:98" ht="16.05" customHeight="1" x14ac:dyDescent="0.3">
      <c r="A575" s="402"/>
      <c r="B575" s="402"/>
      <c r="C575" s="402"/>
      <c r="D575" s="402"/>
      <c r="E575" s="402"/>
      <c r="F575" s="402"/>
      <c r="G575" s="402"/>
      <c r="H575" s="402"/>
      <c r="I575" s="402"/>
      <c r="J575" s="402"/>
      <c r="K575" s="402"/>
      <c r="L575" s="402"/>
      <c r="M575" s="402"/>
      <c r="N575" s="402"/>
      <c r="O575" s="402"/>
      <c r="P575" s="402"/>
      <c r="Q575" s="402"/>
      <c r="R575" s="402"/>
      <c r="S575" s="402"/>
      <c r="T575" s="402"/>
      <c r="U575" s="402"/>
      <c r="V575" s="402"/>
      <c r="W575" s="402"/>
      <c r="X575" s="402"/>
      <c r="Y575" s="402"/>
      <c r="Z575" s="402"/>
      <c r="AA575" s="402"/>
      <c r="AB575" s="402"/>
      <c r="AC575" s="402"/>
      <c r="AD575" s="402"/>
      <c r="AE575" s="402"/>
      <c r="AF575" s="402"/>
      <c r="AG575" s="402"/>
      <c r="AH575" s="402"/>
      <c r="AI575" s="402"/>
      <c r="AJ575" s="402"/>
      <c r="AK575" s="402"/>
      <c r="AL575" s="402"/>
      <c r="AM575" s="402"/>
      <c r="AN575" s="402"/>
      <c r="AO575" s="402"/>
      <c r="AP575" s="402"/>
      <c r="AQ575" s="402"/>
      <c r="AR575" s="402"/>
      <c r="AS575" s="402"/>
      <c r="AT575" s="402"/>
      <c r="AU575" s="402"/>
      <c r="AV575" s="402"/>
      <c r="AW575" s="402"/>
      <c r="AX575" s="402"/>
      <c r="AY575" s="402"/>
      <c r="AZ575" s="402"/>
      <c r="BA575" s="402"/>
      <c r="BB575" s="402"/>
      <c r="BC575" s="402"/>
      <c r="BD575" s="402"/>
      <c r="BE575" s="402"/>
      <c r="BF575" s="402"/>
      <c r="BG575" s="402"/>
      <c r="BH575" s="402"/>
      <c r="BI575" s="402"/>
      <c r="BJ575" s="402"/>
      <c r="BK575" s="402"/>
      <c r="BL575" s="402"/>
      <c r="BM575" s="402"/>
      <c r="BN575" s="402"/>
      <c r="BO575" s="402"/>
      <c r="BP575" s="402"/>
      <c r="BQ575" s="402"/>
      <c r="BR575" s="402"/>
      <c r="BS575" s="402"/>
      <c r="BT575" s="402"/>
      <c r="BU575" s="402"/>
      <c r="BV575" s="402"/>
      <c r="BW575" s="402"/>
      <c r="BX575" s="402"/>
      <c r="BY575" s="402"/>
      <c r="BZ575" s="402"/>
      <c r="CA575" s="402"/>
      <c r="CB575" s="402"/>
      <c r="CC575" s="402"/>
      <c r="CD575" s="402"/>
      <c r="CE575" s="402"/>
      <c r="CF575" s="402"/>
      <c r="CG575" s="402"/>
      <c r="CH575" s="402"/>
      <c r="CI575" s="402"/>
      <c r="CJ575" s="402"/>
      <c r="CK575" s="402"/>
      <c r="CL575" s="402"/>
      <c r="CM575" s="402"/>
      <c r="CN575" s="402"/>
      <c r="CO575" s="402"/>
      <c r="CP575" s="402"/>
      <c r="CQ575" s="402"/>
      <c r="CR575" s="402"/>
      <c r="CS575" s="402"/>
      <c r="CT575" s="402"/>
    </row>
    <row r="576" spans="1:98" ht="16.05" customHeight="1" x14ac:dyDescent="0.3">
      <c r="A576" s="402"/>
      <c r="B576" s="402"/>
      <c r="C576" s="402"/>
      <c r="D576" s="402"/>
      <c r="E576" s="402"/>
      <c r="F576" s="402"/>
      <c r="G576" s="402"/>
      <c r="H576" s="402"/>
      <c r="I576" s="402"/>
      <c r="J576" s="402"/>
      <c r="K576" s="402"/>
      <c r="L576" s="402"/>
      <c r="M576" s="402"/>
      <c r="N576" s="402"/>
      <c r="O576" s="402"/>
      <c r="P576" s="402"/>
      <c r="Q576" s="402"/>
      <c r="R576" s="402"/>
      <c r="S576" s="402"/>
      <c r="T576" s="402"/>
      <c r="U576" s="402"/>
      <c r="V576" s="402"/>
      <c r="W576" s="402"/>
      <c r="X576" s="402"/>
      <c r="Y576" s="402"/>
      <c r="Z576" s="402"/>
      <c r="AA576" s="402"/>
      <c r="AB576" s="402"/>
      <c r="AC576" s="402"/>
      <c r="AD576" s="402"/>
      <c r="AE576" s="402"/>
      <c r="AF576" s="402"/>
      <c r="AG576" s="402"/>
      <c r="AH576" s="402"/>
      <c r="AI576" s="402"/>
      <c r="AJ576" s="402"/>
      <c r="AK576" s="402"/>
      <c r="AL576" s="402"/>
      <c r="AM576" s="402"/>
      <c r="AN576" s="402"/>
      <c r="AO576" s="402"/>
      <c r="AP576" s="402"/>
      <c r="AQ576" s="402"/>
      <c r="AR576" s="402"/>
      <c r="AS576" s="402"/>
      <c r="AT576" s="402"/>
      <c r="AU576" s="402"/>
      <c r="AV576" s="402"/>
      <c r="AW576" s="402"/>
      <c r="AX576" s="402"/>
      <c r="AY576" s="402"/>
      <c r="AZ576" s="402"/>
      <c r="BA576" s="402"/>
      <c r="BB576" s="402"/>
      <c r="BC576" s="402"/>
      <c r="BD576" s="402"/>
      <c r="BE576" s="402"/>
      <c r="BF576" s="402"/>
      <c r="BG576" s="402"/>
      <c r="BH576" s="402"/>
      <c r="BI576" s="402"/>
      <c r="BJ576" s="402"/>
      <c r="BK576" s="402"/>
      <c r="BL576" s="402"/>
      <c r="BM576" s="402"/>
      <c r="BN576" s="402"/>
      <c r="BO576" s="402"/>
      <c r="BP576" s="402"/>
      <c r="BQ576" s="402"/>
      <c r="BR576" s="402"/>
      <c r="BS576" s="402"/>
      <c r="BT576" s="402"/>
      <c r="BU576" s="402"/>
      <c r="BV576" s="402"/>
      <c r="BW576" s="402"/>
      <c r="BX576" s="402"/>
      <c r="BY576" s="402"/>
      <c r="BZ576" s="402"/>
      <c r="CA576" s="402"/>
      <c r="CB576" s="402"/>
      <c r="CC576" s="402"/>
      <c r="CD576" s="402"/>
      <c r="CE576" s="402"/>
      <c r="CF576" s="402"/>
      <c r="CG576" s="402"/>
      <c r="CH576" s="402"/>
      <c r="CI576" s="402"/>
      <c r="CJ576" s="402"/>
      <c r="CK576" s="402"/>
      <c r="CL576" s="402"/>
      <c r="CM576" s="402"/>
      <c r="CN576" s="402"/>
      <c r="CO576" s="402"/>
      <c r="CP576" s="402"/>
      <c r="CQ576" s="402"/>
      <c r="CR576" s="402"/>
      <c r="CS576" s="402"/>
      <c r="CT576" s="402"/>
    </row>
    <row r="577" spans="1:98" ht="16.05" customHeight="1" x14ac:dyDescent="0.3">
      <c r="A577" s="402"/>
      <c r="B577" s="402"/>
      <c r="C577" s="402"/>
      <c r="D577" s="402"/>
      <c r="E577" s="402"/>
      <c r="F577" s="402"/>
      <c r="G577" s="402"/>
      <c r="H577" s="402"/>
      <c r="I577" s="402"/>
      <c r="J577" s="402"/>
      <c r="K577" s="402"/>
      <c r="L577" s="402"/>
      <c r="M577" s="402"/>
      <c r="N577" s="402"/>
      <c r="O577" s="402"/>
      <c r="P577" s="402"/>
      <c r="Q577" s="402"/>
      <c r="R577" s="402"/>
      <c r="S577" s="402"/>
      <c r="T577" s="402"/>
      <c r="U577" s="402"/>
      <c r="V577" s="402"/>
      <c r="W577" s="402"/>
      <c r="X577" s="402"/>
      <c r="Y577" s="402"/>
      <c r="Z577" s="402"/>
      <c r="AA577" s="402"/>
      <c r="AB577" s="402"/>
      <c r="AC577" s="402"/>
      <c r="AD577" s="402"/>
      <c r="AE577" s="402"/>
      <c r="AF577" s="402"/>
      <c r="AG577" s="402"/>
      <c r="AH577" s="402"/>
      <c r="AI577" s="402"/>
      <c r="AJ577" s="402"/>
      <c r="AK577" s="402"/>
      <c r="AL577" s="402"/>
      <c r="AM577" s="402"/>
      <c r="AN577" s="402"/>
      <c r="AO577" s="402"/>
      <c r="AP577" s="402"/>
      <c r="AQ577" s="402"/>
      <c r="AR577" s="402"/>
      <c r="AS577" s="402"/>
      <c r="AT577" s="402"/>
      <c r="AU577" s="402"/>
      <c r="AV577" s="402"/>
      <c r="AW577" s="402"/>
      <c r="AX577" s="402"/>
      <c r="AY577" s="402"/>
      <c r="AZ577" s="402"/>
      <c r="BA577" s="402"/>
      <c r="BB577" s="402"/>
      <c r="BC577" s="402"/>
      <c r="BD577" s="402"/>
      <c r="BE577" s="402"/>
      <c r="BF577" s="402"/>
      <c r="BG577" s="402"/>
      <c r="BH577" s="402"/>
      <c r="BI577" s="402"/>
      <c r="BJ577" s="402"/>
      <c r="BK577" s="402"/>
      <c r="BL577" s="402"/>
      <c r="BM577" s="402"/>
      <c r="BN577" s="402"/>
      <c r="BO577" s="402"/>
      <c r="BP577" s="402"/>
      <c r="BQ577" s="402"/>
      <c r="BR577" s="402"/>
      <c r="BS577" s="402"/>
      <c r="BT577" s="402"/>
      <c r="BU577" s="402"/>
      <c r="BV577" s="402"/>
      <c r="BW577" s="402"/>
      <c r="BX577" s="402"/>
      <c r="BY577" s="402"/>
      <c r="BZ577" s="402"/>
      <c r="CA577" s="402"/>
      <c r="CB577" s="402"/>
      <c r="CC577" s="402"/>
      <c r="CD577" s="402"/>
      <c r="CE577" s="402"/>
      <c r="CF577" s="402"/>
      <c r="CG577" s="402"/>
      <c r="CH577" s="402"/>
      <c r="CI577" s="402"/>
      <c r="CJ577" s="402"/>
      <c r="CK577" s="402"/>
      <c r="CL577" s="402"/>
      <c r="CM577" s="402"/>
      <c r="CN577" s="402"/>
      <c r="CO577" s="402"/>
      <c r="CP577" s="402"/>
      <c r="CQ577" s="402"/>
      <c r="CR577" s="402"/>
      <c r="CS577" s="402"/>
      <c r="CT577" s="402"/>
    </row>
    <row r="578" spans="1:98" ht="16.05" customHeight="1" x14ac:dyDescent="0.3">
      <c r="A578" s="402"/>
      <c r="B578" s="402"/>
      <c r="C578" s="402"/>
      <c r="D578" s="402"/>
      <c r="E578" s="402"/>
      <c r="F578" s="402"/>
      <c r="G578" s="402"/>
      <c r="H578" s="402"/>
      <c r="I578" s="402"/>
      <c r="J578" s="402"/>
      <c r="K578" s="402"/>
      <c r="L578" s="402"/>
      <c r="M578" s="402"/>
      <c r="N578" s="402"/>
      <c r="O578" s="402"/>
      <c r="P578" s="402"/>
      <c r="Q578" s="402"/>
      <c r="R578" s="402"/>
      <c r="S578" s="402"/>
      <c r="T578" s="402"/>
      <c r="U578" s="402"/>
      <c r="V578" s="402"/>
      <c r="W578" s="402"/>
      <c r="X578" s="402"/>
      <c r="Y578" s="402"/>
      <c r="Z578" s="402"/>
      <c r="AA578" s="402"/>
      <c r="AB578" s="402"/>
      <c r="AC578" s="402"/>
      <c r="AD578" s="402"/>
      <c r="AE578" s="402"/>
      <c r="AF578" s="402"/>
      <c r="AG578" s="402"/>
      <c r="AH578" s="402"/>
      <c r="AI578" s="402"/>
      <c r="AJ578" s="402"/>
      <c r="AK578" s="402"/>
      <c r="AL578" s="402"/>
      <c r="AM578" s="402"/>
      <c r="AN578" s="402"/>
      <c r="AO578" s="402"/>
      <c r="AP578" s="402"/>
      <c r="AQ578" s="402"/>
      <c r="AR578" s="402"/>
      <c r="AS578" s="402"/>
      <c r="AT578" s="402"/>
      <c r="AU578" s="402"/>
      <c r="AV578" s="402"/>
      <c r="AW578" s="402"/>
      <c r="AX578" s="402"/>
      <c r="AY578" s="402"/>
      <c r="AZ578" s="402"/>
      <c r="BA578" s="402"/>
      <c r="BB578" s="402"/>
      <c r="BC578" s="402"/>
      <c r="BD578" s="402"/>
      <c r="BE578" s="402"/>
      <c r="BF578" s="402"/>
      <c r="BG578" s="402"/>
      <c r="BH578" s="402"/>
      <c r="BI578" s="402"/>
      <c r="BJ578" s="402"/>
      <c r="BK578" s="402"/>
      <c r="BL578" s="402"/>
      <c r="BM578" s="402"/>
      <c r="BN578" s="402"/>
      <c r="BO578" s="402"/>
      <c r="BP578" s="402"/>
      <c r="BQ578" s="402"/>
      <c r="BR578" s="402"/>
      <c r="BS578" s="402"/>
      <c r="BT578" s="402"/>
      <c r="BU578" s="402"/>
      <c r="BV578" s="402"/>
      <c r="BW578" s="402"/>
      <c r="BX578" s="402"/>
      <c r="BY578" s="402"/>
      <c r="BZ578" s="402"/>
      <c r="CA578" s="402"/>
      <c r="CB578" s="402"/>
      <c r="CC578" s="402"/>
      <c r="CD578" s="402"/>
      <c r="CE578" s="402"/>
      <c r="CF578" s="402"/>
      <c r="CG578" s="402"/>
      <c r="CH578" s="402"/>
      <c r="CI578" s="402"/>
      <c r="CJ578" s="402"/>
      <c r="CK578" s="402"/>
      <c r="CL578" s="402"/>
      <c r="CM578" s="402"/>
      <c r="CN578" s="402"/>
      <c r="CO578" s="402"/>
      <c r="CP578" s="402"/>
      <c r="CQ578" s="402"/>
      <c r="CR578" s="402"/>
      <c r="CS578" s="402"/>
      <c r="CT578" s="402"/>
    </row>
    <row r="579" spans="1:98" ht="16.05" customHeight="1" x14ac:dyDescent="0.3">
      <c r="A579" s="402"/>
      <c r="B579" s="402"/>
      <c r="C579" s="402"/>
      <c r="D579" s="402"/>
      <c r="E579" s="402"/>
      <c r="F579" s="402"/>
      <c r="G579" s="402"/>
      <c r="H579" s="402"/>
      <c r="I579" s="402"/>
      <c r="J579" s="402"/>
      <c r="K579" s="402"/>
      <c r="L579" s="402"/>
      <c r="M579" s="402"/>
      <c r="N579" s="402"/>
      <c r="O579" s="402"/>
      <c r="P579" s="402"/>
      <c r="Q579" s="402"/>
      <c r="R579" s="402"/>
      <c r="S579" s="402"/>
      <c r="T579" s="402"/>
      <c r="U579" s="402"/>
      <c r="V579" s="402"/>
      <c r="W579" s="402"/>
      <c r="X579" s="402"/>
      <c r="Y579" s="402"/>
      <c r="Z579" s="402"/>
      <c r="AA579" s="402"/>
      <c r="AB579" s="402"/>
      <c r="AC579" s="402"/>
      <c r="AD579" s="402"/>
      <c r="AE579" s="402"/>
      <c r="AF579" s="402"/>
      <c r="AG579" s="402"/>
      <c r="AH579" s="402"/>
      <c r="AI579" s="402"/>
      <c r="AJ579" s="402"/>
      <c r="AK579" s="402"/>
      <c r="AL579" s="402"/>
      <c r="AM579" s="402"/>
      <c r="AN579" s="402"/>
      <c r="AO579" s="402"/>
      <c r="AP579" s="402"/>
      <c r="AQ579" s="402"/>
      <c r="AR579" s="402"/>
      <c r="AS579" s="402"/>
      <c r="AT579" s="402"/>
      <c r="AU579" s="402"/>
      <c r="AV579" s="402"/>
      <c r="AW579" s="402"/>
      <c r="AX579" s="402"/>
      <c r="AY579" s="402"/>
      <c r="AZ579" s="402"/>
      <c r="BA579" s="402"/>
      <c r="BB579" s="402"/>
      <c r="BC579" s="402"/>
      <c r="BD579" s="402"/>
      <c r="BE579" s="402"/>
      <c r="BF579" s="402"/>
      <c r="BG579" s="402"/>
      <c r="BH579" s="402"/>
      <c r="BI579" s="402"/>
      <c r="BJ579" s="402"/>
      <c r="BK579" s="402"/>
      <c r="BL579" s="402"/>
      <c r="BM579" s="402"/>
      <c r="BN579" s="402"/>
      <c r="BO579" s="402"/>
      <c r="BP579" s="402"/>
      <c r="BQ579" s="402"/>
      <c r="BR579" s="402"/>
      <c r="BS579" s="402"/>
      <c r="BT579" s="402"/>
      <c r="BU579" s="402"/>
      <c r="BV579" s="402"/>
      <c r="BW579" s="402"/>
      <c r="BX579" s="402"/>
      <c r="BY579" s="402"/>
      <c r="BZ579" s="402"/>
      <c r="CA579" s="402"/>
      <c r="CB579" s="402"/>
      <c r="CC579" s="402"/>
      <c r="CD579" s="402"/>
      <c r="CE579" s="402"/>
      <c r="CF579" s="402"/>
      <c r="CG579" s="402"/>
      <c r="CH579" s="402"/>
      <c r="CI579" s="402"/>
      <c r="CJ579" s="402"/>
      <c r="CK579" s="402"/>
      <c r="CL579" s="402"/>
      <c r="CM579" s="402"/>
      <c r="CN579" s="402"/>
      <c r="CO579" s="402"/>
      <c r="CP579" s="402"/>
      <c r="CQ579" s="402"/>
      <c r="CR579" s="402"/>
      <c r="CS579" s="402"/>
      <c r="CT579" s="402"/>
    </row>
    <row r="580" spans="1:98" ht="16.05" customHeight="1" x14ac:dyDescent="0.3">
      <c r="A580" s="402"/>
      <c r="B580" s="402"/>
      <c r="C580" s="402"/>
      <c r="D580" s="402"/>
      <c r="E580" s="402"/>
      <c r="F580" s="402"/>
      <c r="G580" s="402"/>
      <c r="H580" s="402"/>
      <c r="I580" s="402"/>
      <c r="J580" s="402"/>
      <c r="K580" s="402"/>
      <c r="L580" s="402"/>
      <c r="M580" s="402"/>
      <c r="N580" s="402"/>
      <c r="O580" s="402"/>
      <c r="P580" s="402"/>
      <c r="Q580" s="402"/>
      <c r="R580" s="402"/>
      <c r="S580" s="402"/>
      <c r="T580" s="402"/>
      <c r="U580" s="402"/>
      <c r="V580" s="402"/>
      <c r="W580" s="402"/>
      <c r="X580" s="402"/>
      <c r="Y580" s="402"/>
      <c r="Z580" s="402"/>
      <c r="AA580" s="402"/>
      <c r="AB580" s="402"/>
      <c r="AC580" s="402"/>
      <c r="AD580" s="402"/>
      <c r="AE580" s="402"/>
      <c r="AF580" s="402"/>
      <c r="AG580" s="402"/>
      <c r="AH580" s="402"/>
      <c r="AI580" s="402"/>
      <c r="AJ580" s="402"/>
      <c r="AK580" s="402"/>
      <c r="AL580" s="402"/>
      <c r="AM580" s="402"/>
      <c r="AN580" s="402"/>
      <c r="AO580" s="402"/>
      <c r="AP580" s="402"/>
      <c r="AQ580" s="402"/>
      <c r="AR580" s="402"/>
      <c r="AS580" s="402"/>
      <c r="AT580" s="402"/>
      <c r="AU580" s="402"/>
      <c r="AV580" s="402"/>
      <c r="AW580" s="402"/>
      <c r="AX580" s="402"/>
      <c r="AY580" s="402"/>
      <c r="AZ580" s="402"/>
      <c r="BA580" s="402"/>
      <c r="BB580" s="402"/>
      <c r="BC580" s="402"/>
      <c r="BD580" s="402"/>
      <c r="BE580" s="402"/>
      <c r="BF580" s="402"/>
      <c r="BG580" s="402"/>
      <c r="BH580" s="402"/>
      <c r="BI580" s="402"/>
      <c r="BJ580" s="402"/>
      <c r="BK580" s="402"/>
      <c r="BL580" s="402"/>
      <c r="BM580" s="402"/>
      <c r="BN580" s="402"/>
      <c r="BO580" s="402"/>
      <c r="BP580" s="402"/>
      <c r="BQ580" s="402"/>
      <c r="BR580" s="402"/>
      <c r="BS580" s="402"/>
      <c r="BT580" s="402"/>
      <c r="BU580" s="402"/>
      <c r="BV580" s="402"/>
      <c r="BW580" s="402"/>
      <c r="BX580" s="402"/>
      <c r="BY580" s="402"/>
      <c r="BZ580" s="402"/>
      <c r="CA580" s="402"/>
      <c r="CB580" s="402"/>
      <c r="CC580" s="402"/>
      <c r="CD580" s="402"/>
      <c r="CE580" s="402"/>
      <c r="CF580" s="402"/>
      <c r="CG580" s="402"/>
      <c r="CH580" s="402"/>
      <c r="CI580" s="402"/>
      <c r="CJ580" s="402"/>
      <c r="CK580" s="402"/>
      <c r="CL580" s="402"/>
      <c r="CM580" s="402"/>
      <c r="CN580" s="402"/>
      <c r="CO580" s="402"/>
      <c r="CP580" s="402"/>
      <c r="CQ580" s="402"/>
      <c r="CR580" s="402"/>
      <c r="CS580" s="402"/>
      <c r="CT580" s="402"/>
    </row>
    <row r="581" spans="1:98" ht="16.05" customHeight="1" x14ac:dyDescent="0.3">
      <c r="A581" s="402"/>
      <c r="B581" s="402"/>
      <c r="C581" s="402"/>
      <c r="D581" s="402"/>
      <c r="E581" s="402"/>
      <c r="F581" s="402"/>
      <c r="G581" s="402"/>
      <c r="H581" s="402"/>
      <c r="I581" s="402"/>
      <c r="J581" s="402"/>
      <c r="K581" s="402"/>
      <c r="L581" s="402"/>
      <c r="M581" s="402"/>
      <c r="N581" s="402"/>
      <c r="O581" s="402"/>
      <c r="P581" s="402"/>
      <c r="Q581" s="402"/>
      <c r="R581" s="402"/>
      <c r="S581" s="402"/>
      <c r="T581" s="402"/>
      <c r="U581" s="402"/>
      <c r="V581" s="402"/>
      <c r="W581" s="402"/>
      <c r="X581" s="402"/>
      <c r="Y581" s="402"/>
      <c r="Z581" s="402"/>
      <c r="AA581" s="402"/>
      <c r="AB581" s="402"/>
      <c r="AC581" s="402"/>
      <c r="AD581" s="402"/>
      <c r="AE581" s="402"/>
      <c r="AF581" s="402"/>
      <c r="AG581" s="402"/>
      <c r="AH581" s="402"/>
      <c r="AI581" s="402"/>
      <c r="AJ581" s="402"/>
      <c r="AK581" s="402"/>
      <c r="AL581" s="402"/>
      <c r="AM581" s="402"/>
      <c r="AN581" s="402"/>
      <c r="AO581" s="402"/>
      <c r="AP581" s="402"/>
      <c r="AQ581" s="402"/>
      <c r="AR581" s="402"/>
      <c r="AS581" s="402"/>
      <c r="AT581" s="402"/>
      <c r="AU581" s="402"/>
      <c r="AV581" s="402"/>
      <c r="AW581" s="402"/>
      <c r="AX581" s="402"/>
      <c r="AY581" s="402"/>
      <c r="AZ581" s="402"/>
      <c r="BA581" s="402"/>
      <c r="BB581" s="402"/>
      <c r="BC581" s="402"/>
      <c r="BD581" s="402"/>
      <c r="BE581" s="402"/>
      <c r="BF581" s="402"/>
      <c r="BG581" s="402"/>
      <c r="BH581" s="402"/>
      <c r="BI581" s="402"/>
      <c r="BJ581" s="402"/>
      <c r="BK581" s="402"/>
      <c r="BL581" s="402"/>
      <c r="BM581" s="402"/>
      <c r="BN581" s="402"/>
      <c r="BO581" s="402"/>
      <c r="BP581" s="402"/>
      <c r="BQ581" s="402"/>
      <c r="BR581" s="402"/>
      <c r="BS581" s="402"/>
      <c r="BT581" s="402"/>
      <c r="BU581" s="402"/>
      <c r="BV581" s="402"/>
      <c r="BW581" s="402"/>
      <c r="BX581" s="402"/>
      <c r="BY581" s="402"/>
      <c r="BZ581" s="402"/>
      <c r="CA581" s="402"/>
      <c r="CB581" s="402"/>
      <c r="CC581" s="402"/>
      <c r="CD581" s="402"/>
      <c r="CE581" s="402"/>
      <c r="CF581" s="402"/>
      <c r="CG581" s="402"/>
      <c r="CH581" s="402"/>
      <c r="CI581" s="402"/>
      <c r="CJ581" s="402"/>
      <c r="CK581" s="402"/>
      <c r="CL581" s="402"/>
      <c r="CM581" s="402"/>
      <c r="CN581" s="402"/>
      <c r="CO581" s="402"/>
      <c r="CP581" s="402"/>
      <c r="CQ581" s="402"/>
      <c r="CR581" s="402"/>
      <c r="CS581" s="402"/>
      <c r="CT581" s="402"/>
    </row>
    <row r="582" spans="1:98" ht="16.05" customHeight="1" x14ac:dyDescent="0.3">
      <c r="A582" s="402"/>
      <c r="B582" s="402"/>
      <c r="C582" s="402"/>
      <c r="D582" s="402"/>
      <c r="E582" s="402"/>
      <c r="F582" s="402"/>
      <c r="G582" s="402"/>
      <c r="H582" s="402"/>
      <c r="I582" s="402"/>
      <c r="J582" s="402"/>
      <c r="K582" s="402"/>
      <c r="L582" s="402"/>
      <c r="M582" s="402"/>
      <c r="N582" s="402"/>
      <c r="O582" s="402"/>
      <c r="P582" s="402"/>
      <c r="Q582" s="402"/>
      <c r="R582" s="402"/>
      <c r="S582" s="402"/>
      <c r="T582" s="402"/>
      <c r="U582" s="402"/>
      <c r="V582" s="402"/>
      <c r="W582" s="402"/>
      <c r="X582" s="402"/>
      <c r="Y582" s="402"/>
      <c r="Z582" s="402"/>
      <c r="AA582" s="402"/>
      <c r="AB582" s="402"/>
      <c r="AC582" s="402"/>
      <c r="AD582" s="402"/>
      <c r="AE582" s="402"/>
      <c r="AF582" s="402"/>
      <c r="AG582" s="402"/>
      <c r="AH582" s="402"/>
      <c r="AI582" s="402"/>
      <c r="AJ582" s="402"/>
      <c r="AK582" s="402"/>
      <c r="AL582" s="402"/>
      <c r="AM582" s="402"/>
      <c r="AN582" s="402"/>
      <c r="AO582" s="402"/>
      <c r="AP582" s="402"/>
      <c r="AQ582" s="402"/>
      <c r="AR582" s="402"/>
      <c r="AS582" s="402"/>
      <c r="AT582" s="402"/>
      <c r="AU582" s="402"/>
      <c r="AV582" s="402"/>
      <c r="AW582" s="402"/>
      <c r="AX582" s="402"/>
      <c r="AY582" s="402"/>
      <c r="AZ582" s="402"/>
      <c r="BA582" s="402"/>
      <c r="BB582" s="402"/>
      <c r="BC582" s="402"/>
      <c r="BD582" s="402"/>
      <c r="BE582" s="402"/>
      <c r="BF582" s="402"/>
      <c r="BG582" s="402"/>
      <c r="BH582" s="402"/>
      <c r="BI582" s="402"/>
      <c r="BJ582" s="402"/>
      <c r="BK582" s="402"/>
      <c r="BL582" s="402"/>
      <c r="BM582" s="402"/>
      <c r="BN582" s="402"/>
      <c r="BO582" s="402"/>
      <c r="BP582" s="402"/>
      <c r="BQ582" s="402"/>
      <c r="BR582" s="402"/>
      <c r="BS582" s="402"/>
      <c r="BT582" s="402"/>
      <c r="BU582" s="402"/>
      <c r="BV582" s="402"/>
      <c r="BW582" s="402"/>
      <c r="BX582" s="402"/>
      <c r="BY582" s="402"/>
      <c r="BZ582" s="402"/>
      <c r="CA582" s="402"/>
      <c r="CB582" s="402"/>
      <c r="CC582" s="402"/>
      <c r="CD582" s="402"/>
      <c r="CE582" s="402"/>
      <c r="CF582" s="402"/>
      <c r="CG582" s="402"/>
      <c r="CH582" s="402"/>
      <c r="CI582" s="402"/>
      <c r="CJ582" s="402"/>
      <c r="CK582" s="402"/>
      <c r="CL582" s="402"/>
      <c r="CM582" s="402"/>
      <c r="CN582" s="402"/>
      <c r="CO582" s="402"/>
      <c r="CP582" s="402"/>
      <c r="CQ582" s="402"/>
      <c r="CR582" s="402"/>
      <c r="CS582" s="402"/>
      <c r="CT582" s="402"/>
    </row>
    <row r="583" spans="1:98" ht="16.05" customHeight="1" x14ac:dyDescent="0.3">
      <c r="A583" s="402"/>
      <c r="B583" s="402"/>
      <c r="C583" s="402"/>
      <c r="D583" s="402"/>
      <c r="E583" s="402"/>
      <c r="F583" s="402"/>
      <c r="G583" s="402"/>
      <c r="H583" s="402"/>
      <c r="I583" s="402"/>
      <c r="J583" s="402"/>
      <c r="K583" s="402"/>
      <c r="L583" s="402"/>
      <c r="M583" s="402"/>
      <c r="N583" s="402"/>
      <c r="O583" s="402"/>
      <c r="P583" s="402"/>
      <c r="Q583" s="402"/>
      <c r="R583" s="402"/>
      <c r="S583" s="402"/>
      <c r="T583" s="402"/>
      <c r="U583" s="402"/>
      <c r="V583" s="402"/>
      <c r="W583" s="402"/>
      <c r="X583" s="402"/>
      <c r="Y583" s="402"/>
      <c r="Z583" s="402"/>
      <c r="AA583" s="402"/>
      <c r="AB583" s="402"/>
      <c r="AC583" s="402"/>
      <c r="AD583" s="402"/>
      <c r="AE583" s="402"/>
      <c r="AF583" s="402"/>
      <c r="AG583" s="402"/>
      <c r="AH583" s="402"/>
      <c r="AI583" s="402"/>
      <c r="AJ583" s="402"/>
      <c r="AK583" s="402"/>
      <c r="AL583" s="402"/>
      <c r="AM583" s="402"/>
      <c r="AN583" s="402"/>
      <c r="AO583" s="402"/>
      <c r="AP583" s="402"/>
      <c r="AQ583" s="402"/>
      <c r="AR583" s="402"/>
      <c r="AS583" s="402"/>
      <c r="AT583" s="402"/>
      <c r="AU583" s="402"/>
      <c r="AV583" s="402"/>
      <c r="AW583" s="402"/>
      <c r="AX583" s="402"/>
      <c r="AY583" s="402"/>
      <c r="AZ583" s="402"/>
      <c r="BA583" s="402"/>
      <c r="BB583" s="402"/>
      <c r="BC583" s="402"/>
      <c r="BD583" s="402"/>
      <c r="BE583" s="402"/>
      <c r="BF583" s="402"/>
      <c r="BG583" s="402"/>
      <c r="BH583" s="402"/>
      <c r="BI583" s="402"/>
      <c r="BJ583" s="402"/>
      <c r="BK583" s="402"/>
      <c r="BL583" s="402"/>
      <c r="BM583" s="402"/>
      <c r="BN583" s="402"/>
      <c r="BO583" s="402"/>
      <c r="BP583" s="402"/>
      <c r="BQ583" s="402"/>
      <c r="BR583" s="402"/>
      <c r="BS583" s="402"/>
      <c r="BT583" s="402"/>
      <c r="BU583" s="402"/>
      <c r="BV583" s="402"/>
      <c r="BW583" s="402"/>
      <c r="BX583" s="402"/>
      <c r="BY583" s="402"/>
      <c r="BZ583" s="402"/>
      <c r="CA583" s="402"/>
      <c r="CB583" s="402"/>
      <c r="CC583" s="402"/>
      <c r="CD583" s="402"/>
      <c r="CE583" s="402"/>
      <c r="CF583" s="402"/>
      <c r="CG583" s="402"/>
      <c r="CH583" s="402"/>
      <c r="CI583" s="402"/>
      <c r="CJ583" s="402"/>
      <c r="CK583" s="402"/>
      <c r="CL583" s="402"/>
      <c r="CM583" s="402"/>
      <c r="CN583" s="402"/>
      <c r="CO583" s="402"/>
      <c r="CP583" s="402"/>
      <c r="CQ583" s="402"/>
      <c r="CR583" s="402"/>
      <c r="CS583" s="402"/>
      <c r="CT583" s="402"/>
    </row>
    <row r="584" spans="1:98" ht="16.05" customHeight="1" x14ac:dyDescent="0.3">
      <c r="A584" s="402"/>
      <c r="B584" s="402"/>
      <c r="C584" s="402"/>
      <c r="D584" s="402"/>
      <c r="E584" s="402"/>
      <c r="F584" s="402"/>
      <c r="G584" s="402"/>
      <c r="H584" s="402"/>
      <c r="I584" s="402"/>
      <c r="J584" s="402"/>
      <c r="K584" s="402"/>
      <c r="L584" s="402"/>
      <c r="M584" s="402"/>
      <c r="N584" s="402"/>
      <c r="O584" s="402"/>
      <c r="P584" s="402"/>
      <c r="Q584" s="402"/>
      <c r="R584" s="402"/>
      <c r="S584" s="402"/>
      <c r="T584" s="402"/>
      <c r="U584" s="402"/>
      <c r="V584" s="402"/>
      <c r="W584" s="402"/>
      <c r="X584" s="402"/>
      <c r="Y584" s="402"/>
      <c r="Z584" s="402"/>
      <c r="AA584" s="402"/>
      <c r="AB584" s="402"/>
      <c r="AC584" s="402"/>
      <c r="AD584" s="402"/>
      <c r="AE584" s="402"/>
      <c r="AF584" s="402"/>
      <c r="AG584" s="402"/>
      <c r="AH584" s="402"/>
      <c r="AI584" s="402"/>
      <c r="AJ584" s="402"/>
      <c r="AK584" s="402"/>
      <c r="AL584" s="402"/>
      <c r="AM584" s="402"/>
      <c r="AN584" s="402"/>
      <c r="AO584" s="402"/>
      <c r="AP584" s="402"/>
      <c r="AQ584" s="402"/>
      <c r="AR584" s="402"/>
      <c r="AS584" s="402"/>
      <c r="AT584" s="402"/>
      <c r="AU584" s="402"/>
      <c r="AV584" s="402"/>
      <c r="AW584" s="402"/>
      <c r="AX584" s="402"/>
      <c r="AY584" s="402"/>
      <c r="AZ584" s="402"/>
      <c r="BA584" s="402"/>
      <c r="BB584" s="402"/>
      <c r="BC584" s="402"/>
      <c r="BD584" s="402"/>
      <c r="BE584" s="402"/>
      <c r="BF584" s="402"/>
      <c r="BG584" s="402"/>
      <c r="BH584" s="402"/>
      <c r="BI584" s="402"/>
      <c r="BJ584" s="402"/>
      <c r="BK584" s="402"/>
      <c r="BL584" s="402"/>
      <c r="BM584" s="402"/>
      <c r="BN584" s="402"/>
      <c r="BO584" s="402"/>
      <c r="BP584" s="402"/>
      <c r="BQ584" s="402"/>
      <c r="BR584" s="402"/>
      <c r="BS584" s="402"/>
      <c r="BT584" s="402"/>
      <c r="BU584" s="402"/>
      <c r="BV584" s="402"/>
      <c r="BW584" s="402"/>
      <c r="BX584" s="402"/>
      <c r="BY584" s="402"/>
      <c r="BZ584" s="402"/>
      <c r="CA584" s="402"/>
      <c r="CB584" s="402"/>
      <c r="CC584" s="402"/>
      <c r="CD584" s="402"/>
      <c r="CE584" s="402"/>
      <c r="CF584" s="402"/>
      <c r="CG584" s="402"/>
      <c r="CH584" s="402"/>
      <c r="CI584" s="402"/>
      <c r="CJ584" s="402"/>
      <c r="CK584" s="402"/>
      <c r="CL584" s="402"/>
      <c r="CM584" s="402"/>
      <c r="CN584" s="402"/>
      <c r="CO584" s="402"/>
      <c r="CP584" s="402"/>
      <c r="CQ584" s="402"/>
      <c r="CR584" s="402"/>
      <c r="CS584" s="402"/>
      <c r="CT584" s="402"/>
    </row>
    <row r="585" spans="1:98" ht="16.05" customHeight="1" x14ac:dyDescent="0.3">
      <c r="A585" s="402"/>
      <c r="B585" s="402"/>
      <c r="C585" s="402"/>
      <c r="D585" s="402"/>
      <c r="E585" s="402"/>
      <c r="F585" s="402"/>
      <c r="G585" s="402"/>
      <c r="H585" s="402"/>
      <c r="I585" s="402"/>
      <c r="J585" s="402"/>
      <c r="K585" s="402"/>
      <c r="L585" s="402"/>
      <c r="M585" s="402"/>
      <c r="N585" s="402"/>
      <c r="O585" s="402"/>
      <c r="P585" s="402"/>
      <c r="Q585" s="402"/>
      <c r="R585" s="402"/>
      <c r="S585" s="402"/>
      <c r="T585" s="402"/>
      <c r="U585" s="402"/>
      <c r="V585" s="402"/>
      <c r="W585" s="402"/>
      <c r="X585" s="402"/>
      <c r="Y585" s="402"/>
      <c r="Z585" s="402"/>
      <c r="AA585" s="402"/>
      <c r="AB585" s="402"/>
      <c r="AC585" s="402"/>
      <c r="AD585" s="402"/>
      <c r="AE585" s="402"/>
      <c r="AF585" s="402"/>
      <c r="AG585" s="402"/>
      <c r="AH585" s="402"/>
      <c r="AI585" s="402"/>
      <c r="AJ585" s="402"/>
      <c r="AK585" s="402"/>
      <c r="AL585" s="402"/>
      <c r="AM585" s="402"/>
      <c r="AN585" s="402"/>
      <c r="AO585" s="402"/>
      <c r="AP585" s="402"/>
      <c r="AQ585" s="402"/>
      <c r="AR585" s="402"/>
      <c r="AS585" s="402"/>
      <c r="AT585" s="402"/>
      <c r="AU585" s="402"/>
      <c r="AV585" s="402"/>
      <c r="AW585" s="402"/>
      <c r="AX585" s="402"/>
      <c r="AY585" s="402"/>
      <c r="AZ585" s="402"/>
      <c r="BA585" s="402"/>
      <c r="BB585" s="402"/>
      <c r="BC585" s="402"/>
      <c r="BD585" s="402"/>
      <c r="BE585" s="402"/>
      <c r="BF585" s="402"/>
      <c r="BG585" s="402"/>
      <c r="BH585" s="402"/>
      <c r="BI585" s="402"/>
      <c r="BJ585" s="402"/>
      <c r="BK585" s="402"/>
      <c r="BL585" s="402"/>
      <c r="BM585" s="402"/>
      <c r="BN585" s="402"/>
      <c r="BO585" s="402"/>
      <c r="BP585" s="402"/>
      <c r="BQ585" s="402"/>
      <c r="BR585" s="402"/>
      <c r="BS585" s="402"/>
      <c r="BT585" s="402"/>
      <c r="BU585" s="402"/>
      <c r="BV585" s="402"/>
      <c r="BW585" s="402"/>
      <c r="BX585" s="402"/>
      <c r="BY585" s="402"/>
      <c r="BZ585" s="402"/>
      <c r="CA585" s="402"/>
      <c r="CB585" s="402"/>
      <c r="CC585" s="402"/>
      <c r="CD585" s="402"/>
      <c r="CE585" s="402"/>
      <c r="CF585" s="402"/>
      <c r="CG585" s="402"/>
      <c r="CH585" s="402"/>
      <c r="CI585" s="402"/>
      <c r="CJ585" s="402"/>
      <c r="CK585" s="402"/>
      <c r="CL585" s="402"/>
      <c r="CM585" s="402"/>
      <c r="CN585" s="402"/>
      <c r="CO585" s="402"/>
      <c r="CP585" s="402"/>
      <c r="CQ585" s="402"/>
      <c r="CR585" s="402"/>
      <c r="CS585" s="402"/>
      <c r="CT585" s="402"/>
    </row>
    <row r="586" spans="1:98" ht="16.05" customHeight="1" x14ac:dyDescent="0.3">
      <c r="A586" s="402"/>
      <c r="B586" s="402"/>
      <c r="C586" s="402"/>
      <c r="D586" s="402"/>
      <c r="E586" s="402"/>
      <c r="F586" s="402"/>
      <c r="G586" s="402"/>
      <c r="H586" s="402"/>
      <c r="I586" s="402"/>
      <c r="J586" s="402"/>
      <c r="K586" s="402"/>
      <c r="L586" s="402"/>
      <c r="M586" s="402"/>
      <c r="N586" s="402"/>
      <c r="O586" s="402"/>
      <c r="P586" s="402"/>
      <c r="Q586" s="402"/>
      <c r="R586" s="402"/>
      <c r="S586" s="402"/>
      <c r="T586" s="402"/>
      <c r="U586" s="402"/>
      <c r="V586" s="402"/>
      <c r="W586" s="402"/>
      <c r="X586" s="402"/>
      <c r="Y586" s="402"/>
      <c r="Z586" s="402"/>
      <c r="AA586" s="402"/>
      <c r="AB586" s="402"/>
      <c r="AC586" s="402"/>
      <c r="AD586" s="402"/>
      <c r="AE586" s="402"/>
      <c r="AF586" s="402"/>
      <c r="AG586" s="402"/>
      <c r="AH586" s="402"/>
      <c r="AI586" s="402"/>
      <c r="AJ586" s="402"/>
      <c r="AK586" s="402"/>
      <c r="AL586" s="402"/>
      <c r="AM586" s="402"/>
      <c r="AN586" s="402"/>
      <c r="AO586" s="402"/>
      <c r="AP586" s="402"/>
      <c r="AQ586" s="402"/>
      <c r="AR586" s="402"/>
      <c r="AS586" s="402"/>
      <c r="AT586" s="402"/>
      <c r="AU586" s="402"/>
      <c r="AV586" s="402"/>
      <c r="AW586" s="402"/>
      <c r="AX586" s="402"/>
      <c r="AY586" s="402"/>
      <c r="AZ586" s="402"/>
      <c r="BA586" s="402"/>
      <c r="BB586" s="402"/>
      <c r="BC586" s="402"/>
      <c r="BD586" s="402"/>
      <c r="BE586" s="402"/>
      <c r="BF586" s="402"/>
      <c r="BG586" s="402"/>
      <c r="BH586" s="402"/>
      <c r="BI586" s="402"/>
      <c r="BJ586" s="402"/>
      <c r="BK586" s="402"/>
      <c r="BL586" s="402"/>
      <c r="BM586" s="402"/>
      <c r="BN586" s="402"/>
      <c r="BO586" s="402"/>
      <c r="BP586" s="402"/>
      <c r="BQ586" s="402"/>
      <c r="BR586" s="402"/>
      <c r="BS586" s="402"/>
      <c r="BT586" s="402"/>
      <c r="BU586" s="402"/>
      <c r="BV586" s="402"/>
      <c r="BW586" s="402"/>
      <c r="BX586" s="402"/>
      <c r="BY586" s="402"/>
      <c r="BZ586" s="402"/>
      <c r="CA586" s="402"/>
      <c r="CB586" s="402"/>
      <c r="CC586" s="402"/>
      <c r="CD586" s="402"/>
      <c r="CE586" s="402"/>
      <c r="CF586" s="402"/>
      <c r="CG586" s="402"/>
      <c r="CH586" s="402"/>
      <c r="CI586" s="402"/>
      <c r="CJ586" s="402"/>
      <c r="CK586" s="402"/>
      <c r="CL586" s="402"/>
      <c r="CM586" s="402"/>
      <c r="CN586" s="402"/>
      <c r="CO586" s="402"/>
      <c r="CP586" s="402"/>
      <c r="CQ586" s="402"/>
      <c r="CR586" s="402"/>
      <c r="CS586" s="402"/>
      <c r="CT586" s="402"/>
    </row>
    <row r="587" spans="1:98" ht="16.05" customHeight="1" x14ac:dyDescent="0.3">
      <c r="A587" s="402"/>
      <c r="B587" s="402"/>
      <c r="C587" s="402"/>
      <c r="D587" s="402"/>
      <c r="E587" s="402"/>
      <c r="F587" s="402"/>
      <c r="G587" s="402"/>
      <c r="H587" s="402"/>
      <c r="I587" s="402"/>
      <c r="J587" s="402"/>
      <c r="K587" s="402"/>
      <c r="L587" s="402"/>
      <c r="M587" s="402"/>
      <c r="N587" s="402"/>
      <c r="O587" s="402"/>
      <c r="P587" s="402"/>
      <c r="Q587" s="402"/>
      <c r="R587" s="402"/>
      <c r="S587" s="402"/>
      <c r="T587" s="402"/>
      <c r="U587" s="402"/>
      <c r="V587" s="402"/>
      <c r="W587" s="402"/>
      <c r="X587" s="402"/>
      <c r="Y587" s="402"/>
      <c r="Z587" s="402"/>
      <c r="AA587" s="402"/>
      <c r="AB587" s="402"/>
      <c r="AC587" s="402"/>
      <c r="AD587" s="402"/>
      <c r="AE587" s="402"/>
      <c r="AF587" s="402"/>
      <c r="AG587" s="402"/>
      <c r="AH587" s="402"/>
      <c r="AI587" s="402"/>
      <c r="AJ587" s="402"/>
      <c r="AK587" s="402"/>
      <c r="AL587" s="402"/>
      <c r="AM587" s="402"/>
      <c r="AN587" s="402"/>
      <c r="AO587" s="402"/>
      <c r="AP587" s="402"/>
      <c r="AQ587" s="402"/>
      <c r="AR587" s="402"/>
      <c r="AS587" s="402"/>
      <c r="AT587" s="402"/>
      <c r="AU587" s="402"/>
      <c r="AV587" s="402"/>
      <c r="AW587" s="402"/>
      <c r="AX587" s="402"/>
      <c r="AY587" s="402"/>
      <c r="AZ587" s="402"/>
      <c r="BA587" s="402"/>
      <c r="BB587" s="402"/>
      <c r="BC587" s="402"/>
      <c r="BD587" s="402"/>
      <c r="BE587" s="402"/>
      <c r="BF587" s="402"/>
      <c r="BG587" s="402"/>
      <c r="BH587" s="402"/>
      <c r="BI587" s="402"/>
      <c r="BJ587" s="402"/>
      <c r="BK587" s="402"/>
      <c r="BL587" s="402"/>
      <c r="BM587" s="402"/>
      <c r="BN587" s="402"/>
      <c r="BO587" s="402"/>
      <c r="BP587" s="402"/>
      <c r="BQ587" s="402"/>
      <c r="BR587" s="402"/>
      <c r="BS587" s="402"/>
      <c r="BT587" s="402"/>
      <c r="BU587" s="402"/>
      <c r="BV587" s="402"/>
      <c r="BW587" s="402"/>
      <c r="BX587" s="402"/>
      <c r="BY587" s="402"/>
      <c r="BZ587" s="402"/>
      <c r="CA587" s="402"/>
      <c r="CB587" s="402"/>
      <c r="CC587" s="402"/>
      <c r="CD587" s="402"/>
      <c r="CE587" s="402"/>
      <c r="CF587" s="402"/>
      <c r="CG587" s="402"/>
      <c r="CH587" s="402"/>
      <c r="CI587" s="402"/>
      <c r="CJ587" s="402"/>
      <c r="CK587" s="402"/>
      <c r="CL587" s="402"/>
      <c r="CM587" s="402"/>
      <c r="CN587" s="402"/>
      <c r="CO587" s="402"/>
      <c r="CP587" s="402"/>
      <c r="CQ587" s="402"/>
      <c r="CR587" s="402"/>
      <c r="CS587" s="402"/>
      <c r="CT587" s="402"/>
    </row>
    <row r="588" spans="1:98" ht="16.05" customHeight="1" x14ac:dyDescent="0.3">
      <c r="A588" s="402"/>
      <c r="B588" s="402"/>
      <c r="C588" s="402"/>
      <c r="D588" s="402"/>
      <c r="E588" s="402"/>
      <c r="F588" s="402"/>
      <c r="G588" s="402"/>
      <c r="H588" s="402"/>
      <c r="I588" s="402"/>
      <c r="J588" s="402"/>
      <c r="K588" s="402"/>
      <c r="L588" s="402"/>
      <c r="M588" s="402"/>
      <c r="N588" s="402"/>
      <c r="O588" s="402"/>
      <c r="P588" s="402"/>
      <c r="Q588" s="402"/>
      <c r="R588" s="402"/>
      <c r="S588" s="402"/>
      <c r="T588" s="402"/>
      <c r="U588" s="402"/>
      <c r="V588" s="402"/>
      <c r="W588" s="402"/>
      <c r="X588" s="402"/>
      <c r="Y588" s="402"/>
      <c r="Z588" s="402"/>
      <c r="AA588" s="402"/>
      <c r="AB588" s="402"/>
      <c r="AC588" s="402"/>
      <c r="AD588" s="402"/>
      <c r="AE588" s="402"/>
      <c r="AF588" s="402"/>
      <c r="AG588" s="402"/>
      <c r="AH588" s="402"/>
      <c r="AI588" s="402"/>
      <c r="AJ588" s="402"/>
      <c r="AK588" s="402"/>
      <c r="AL588" s="402"/>
      <c r="AM588" s="402"/>
      <c r="AN588" s="402"/>
      <c r="AO588" s="402"/>
      <c r="AP588" s="402"/>
      <c r="AQ588" s="402"/>
      <c r="AR588" s="402"/>
      <c r="AS588" s="402"/>
      <c r="AT588" s="402"/>
      <c r="AU588" s="402"/>
      <c r="AV588" s="402"/>
      <c r="AW588" s="402"/>
      <c r="AX588" s="402"/>
      <c r="AY588" s="402"/>
      <c r="AZ588" s="402"/>
      <c r="BA588" s="402"/>
      <c r="BB588" s="402"/>
      <c r="BC588" s="402"/>
      <c r="BD588" s="402"/>
      <c r="BE588" s="402"/>
      <c r="BF588" s="402"/>
      <c r="BG588" s="402"/>
      <c r="BH588" s="402"/>
      <c r="BI588" s="402"/>
      <c r="BJ588" s="402"/>
      <c r="BK588" s="402"/>
      <c r="BL588" s="402"/>
      <c r="BM588" s="402"/>
      <c r="BN588" s="402"/>
      <c r="BO588" s="402"/>
      <c r="BP588" s="402"/>
      <c r="BQ588" s="402"/>
      <c r="BR588" s="402"/>
      <c r="BS588" s="402"/>
      <c r="BT588" s="402"/>
      <c r="BU588" s="402"/>
      <c r="BV588" s="402"/>
      <c r="BW588" s="402"/>
      <c r="BX588" s="402"/>
      <c r="BY588" s="402"/>
      <c r="BZ588" s="402"/>
      <c r="CA588" s="402"/>
      <c r="CB588" s="402"/>
      <c r="CC588" s="402"/>
      <c r="CD588" s="402"/>
      <c r="CE588" s="402"/>
      <c r="CF588" s="402"/>
      <c r="CG588" s="402"/>
      <c r="CH588" s="402"/>
      <c r="CI588" s="402"/>
      <c r="CJ588" s="402"/>
      <c r="CK588" s="402"/>
      <c r="CL588" s="402"/>
      <c r="CM588" s="402"/>
      <c r="CN588" s="402"/>
      <c r="CO588" s="402"/>
      <c r="CP588" s="402"/>
      <c r="CQ588" s="402"/>
      <c r="CR588" s="402"/>
      <c r="CS588" s="402"/>
      <c r="CT588" s="402"/>
    </row>
    <row r="589" spans="1:98" ht="16.05" customHeight="1" x14ac:dyDescent="0.3">
      <c r="A589" s="402"/>
      <c r="B589" s="402"/>
      <c r="C589" s="402"/>
      <c r="D589" s="402"/>
      <c r="E589" s="402"/>
      <c r="F589" s="402"/>
      <c r="G589" s="402"/>
      <c r="H589" s="402"/>
      <c r="I589" s="402"/>
      <c r="J589" s="402"/>
      <c r="K589" s="402"/>
      <c r="L589" s="402"/>
      <c r="M589" s="402"/>
      <c r="N589" s="402"/>
      <c r="O589" s="402"/>
      <c r="P589" s="402"/>
      <c r="Q589" s="402"/>
      <c r="R589" s="402"/>
      <c r="S589" s="402"/>
      <c r="T589" s="402"/>
      <c r="U589" s="402"/>
      <c r="V589" s="402"/>
      <c r="W589" s="402"/>
      <c r="X589" s="402"/>
      <c r="Y589" s="402"/>
      <c r="Z589" s="402"/>
      <c r="AA589" s="402"/>
      <c r="AB589" s="402"/>
      <c r="AC589" s="402"/>
      <c r="AD589" s="402"/>
      <c r="AE589" s="402"/>
      <c r="AF589" s="402"/>
      <c r="AG589" s="402"/>
      <c r="AH589" s="402"/>
      <c r="AI589" s="402"/>
      <c r="AJ589" s="402"/>
      <c r="AK589" s="402"/>
      <c r="AL589" s="402"/>
      <c r="AM589" s="402"/>
      <c r="AN589" s="402"/>
      <c r="AO589" s="402"/>
      <c r="AP589" s="402"/>
      <c r="AQ589" s="402"/>
      <c r="AR589" s="402"/>
      <c r="AS589" s="402"/>
      <c r="AT589" s="402"/>
      <c r="AU589" s="402"/>
      <c r="AV589" s="402"/>
      <c r="AW589" s="402"/>
      <c r="AX589" s="402"/>
      <c r="AY589" s="402"/>
      <c r="AZ589" s="402"/>
      <c r="BA589" s="402"/>
      <c r="BB589" s="402"/>
      <c r="BC589" s="402"/>
      <c r="BD589" s="402"/>
      <c r="BE589" s="402"/>
      <c r="BF589" s="402"/>
      <c r="BG589" s="402"/>
      <c r="BH589" s="402"/>
      <c r="BI589" s="402"/>
      <c r="BJ589" s="402"/>
      <c r="BK589" s="402"/>
      <c r="BL589" s="402"/>
      <c r="BM589" s="402"/>
      <c r="BN589" s="402"/>
      <c r="BO589" s="402"/>
      <c r="BP589" s="402"/>
      <c r="BQ589" s="402"/>
      <c r="BR589" s="402"/>
      <c r="BS589" s="402"/>
      <c r="BT589" s="402"/>
      <c r="BU589" s="402"/>
      <c r="BV589" s="402"/>
      <c r="BW589" s="402"/>
      <c r="BX589" s="402"/>
      <c r="BY589" s="402"/>
      <c r="BZ589" s="402"/>
      <c r="CA589" s="402"/>
      <c r="CB589" s="402"/>
      <c r="CC589" s="402"/>
      <c r="CD589" s="402"/>
      <c r="CE589" s="402"/>
      <c r="CF589" s="402"/>
      <c r="CG589" s="402"/>
      <c r="CH589" s="402"/>
      <c r="CI589" s="402"/>
      <c r="CJ589" s="402"/>
      <c r="CK589" s="402"/>
      <c r="CL589" s="402"/>
      <c r="CM589" s="402"/>
      <c r="CN589" s="402"/>
      <c r="CO589" s="402"/>
      <c r="CP589" s="402"/>
      <c r="CQ589" s="402"/>
      <c r="CR589" s="402"/>
      <c r="CS589" s="402"/>
      <c r="CT589" s="402"/>
    </row>
    <row r="590" spans="1:98" ht="16.05" customHeight="1" x14ac:dyDescent="0.3">
      <c r="A590" s="402"/>
      <c r="B590" s="402"/>
      <c r="C590" s="402"/>
      <c r="D590" s="402"/>
      <c r="E590" s="402"/>
      <c r="F590" s="402"/>
      <c r="G590" s="402"/>
      <c r="H590" s="402"/>
      <c r="I590" s="402"/>
      <c r="J590" s="402"/>
      <c r="K590" s="402"/>
      <c r="L590" s="402"/>
      <c r="M590" s="402"/>
      <c r="N590" s="402"/>
      <c r="O590" s="402"/>
      <c r="P590" s="402"/>
      <c r="Q590" s="402"/>
      <c r="R590" s="402"/>
      <c r="S590" s="402"/>
      <c r="T590" s="402"/>
      <c r="U590" s="402"/>
      <c r="V590" s="402"/>
      <c r="W590" s="402"/>
      <c r="X590" s="402"/>
      <c r="Y590" s="402"/>
      <c r="Z590" s="402"/>
      <c r="AA590" s="402"/>
      <c r="AB590" s="402"/>
      <c r="AC590" s="402"/>
      <c r="AD590" s="402"/>
      <c r="AE590" s="402"/>
      <c r="AF590" s="402"/>
      <c r="AG590" s="402"/>
      <c r="AH590" s="402"/>
      <c r="AI590" s="402"/>
      <c r="AJ590" s="402"/>
      <c r="AK590" s="402"/>
      <c r="AL590" s="402"/>
      <c r="AM590" s="402"/>
      <c r="AN590" s="402"/>
      <c r="AO590" s="402"/>
      <c r="AP590" s="402"/>
      <c r="AQ590" s="402"/>
      <c r="AR590" s="402"/>
      <c r="AS590" s="402"/>
      <c r="AT590" s="402"/>
      <c r="AU590" s="402"/>
      <c r="AV590" s="402"/>
      <c r="AW590" s="402"/>
      <c r="AX590" s="402"/>
      <c r="AY590" s="402"/>
      <c r="AZ590" s="402"/>
      <c r="BA590" s="402"/>
      <c r="BB590" s="402"/>
      <c r="BC590" s="402"/>
      <c r="BD590" s="402"/>
      <c r="BE590" s="402"/>
      <c r="BF590" s="402"/>
      <c r="BG590" s="402"/>
      <c r="BH590" s="402"/>
      <c r="BI590" s="402"/>
      <c r="BJ590" s="402"/>
      <c r="BK590" s="402"/>
      <c r="BL590" s="402"/>
      <c r="BM590" s="402"/>
      <c r="BN590" s="402"/>
      <c r="BO590" s="402"/>
      <c r="BP590" s="402"/>
      <c r="BQ590" s="402"/>
      <c r="BR590" s="402"/>
      <c r="BS590" s="402"/>
      <c r="BT590" s="402"/>
      <c r="BU590" s="402"/>
      <c r="BV590" s="402"/>
      <c r="BW590" s="402"/>
      <c r="BX590" s="402"/>
      <c r="BY590" s="402"/>
      <c r="BZ590" s="402"/>
      <c r="CA590" s="402"/>
      <c r="CB590" s="402"/>
      <c r="CC590" s="402"/>
      <c r="CD590" s="402"/>
      <c r="CE590" s="402"/>
      <c r="CF590" s="402"/>
      <c r="CG590" s="402"/>
      <c r="CH590" s="402"/>
      <c r="CI590" s="402"/>
      <c r="CJ590" s="402"/>
      <c r="CK590" s="402"/>
      <c r="CL590" s="402"/>
      <c r="CM590" s="402"/>
      <c r="CN590" s="402"/>
      <c r="CO590" s="402"/>
      <c r="CP590" s="402"/>
      <c r="CQ590" s="402"/>
      <c r="CR590" s="402"/>
      <c r="CS590" s="402"/>
      <c r="CT590" s="402"/>
    </row>
    <row r="591" spans="1:98" ht="16.05" customHeight="1" x14ac:dyDescent="0.3">
      <c r="A591" s="402"/>
      <c r="B591" s="402"/>
      <c r="C591" s="402"/>
      <c r="D591" s="402"/>
      <c r="E591" s="402"/>
      <c r="F591" s="402"/>
      <c r="G591" s="402"/>
      <c r="H591" s="402"/>
      <c r="I591" s="402"/>
      <c r="J591" s="402"/>
      <c r="K591" s="402"/>
      <c r="L591" s="402"/>
      <c r="M591" s="402"/>
      <c r="N591" s="402"/>
      <c r="O591" s="402"/>
      <c r="P591" s="402"/>
      <c r="Q591" s="402"/>
      <c r="R591" s="402"/>
      <c r="S591" s="402"/>
      <c r="T591" s="402"/>
      <c r="U591" s="402"/>
      <c r="V591" s="402"/>
      <c r="W591" s="402"/>
      <c r="X591" s="402"/>
      <c r="Y591" s="402"/>
      <c r="Z591" s="402"/>
      <c r="AA591" s="402"/>
      <c r="AB591" s="402"/>
      <c r="AC591" s="402"/>
      <c r="AD591" s="402"/>
      <c r="AE591" s="402"/>
      <c r="AF591" s="402"/>
      <c r="AG591" s="402"/>
      <c r="AH591" s="402"/>
      <c r="AI591" s="402"/>
      <c r="AJ591" s="402"/>
      <c r="AK591" s="402"/>
      <c r="AL591" s="402"/>
      <c r="AM591" s="402"/>
      <c r="AN591" s="402"/>
      <c r="AO591" s="402"/>
      <c r="AP591" s="402"/>
      <c r="AQ591" s="402"/>
      <c r="AR591" s="402"/>
      <c r="AS591" s="402"/>
      <c r="AT591" s="402"/>
      <c r="AU591" s="402"/>
      <c r="AV591" s="402"/>
      <c r="AW591" s="402"/>
      <c r="AX591" s="402"/>
      <c r="AY591" s="402"/>
      <c r="AZ591" s="402"/>
      <c r="BA591" s="402"/>
      <c r="BB591" s="402"/>
      <c r="BC591" s="402"/>
      <c r="BD591" s="402"/>
      <c r="BE591" s="402"/>
      <c r="BF591" s="402"/>
      <c r="BG591" s="402"/>
      <c r="BH591" s="402"/>
      <c r="BI591" s="402"/>
      <c r="BJ591" s="402"/>
      <c r="BK591" s="402"/>
      <c r="BL591" s="402"/>
      <c r="BM591" s="402"/>
      <c r="BN591" s="402"/>
      <c r="BO591" s="402"/>
      <c r="BP591" s="402"/>
      <c r="BQ591" s="402"/>
      <c r="BR591" s="402"/>
      <c r="BS591" s="402"/>
      <c r="BT591" s="402"/>
      <c r="BU591" s="402"/>
      <c r="BV591" s="402"/>
      <c r="BW591" s="402"/>
      <c r="BX591" s="402"/>
      <c r="BY591" s="402"/>
      <c r="BZ591" s="402"/>
      <c r="CA591" s="402"/>
      <c r="CB591" s="402"/>
      <c r="CC591" s="402"/>
      <c r="CD591" s="402"/>
      <c r="CE591" s="402"/>
      <c r="CF591" s="402"/>
      <c r="CG591" s="402"/>
      <c r="CH591" s="402"/>
      <c r="CI591" s="402"/>
      <c r="CJ591" s="402"/>
      <c r="CK591" s="402"/>
      <c r="CL591" s="402"/>
      <c r="CM591" s="402"/>
      <c r="CN591" s="402"/>
      <c r="CO591" s="402"/>
      <c r="CP591" s="402"/>
      <c r="CQ591" s="402"/>
      <c r="CR591" s="402"/>
      <c r="CS591" s="402"/>
      <c r="CT591" s="402"/>
    </row>
    <row r="592" spans="1:98" ht="16.05" customHeight="1" x14ac:dyDescent="0.3">
      <c r="A592" s="402"/>
      <c r="B592" s="402"/>
      <c r="C592" s="402"/>
      <c r="D592" s="402"/>
      <c r="E592" s="402"/>
      <c r="F592" s="402"/>
      <c r="G592" s="402"/>
      <c r="H592" s="402"/>
      <c r="I592" s="402"/>
      <c r="J592" s="402"/>
      <c r="K592" s="402"/>
      <c r="L592" s="402"/>
      <c r="M592" s="402"/>
      <c r="N592" s="402"/>
      <c r="O592" s="402"/>
      <c r="P592" s="402"/>
      <c r="Q592" s="402"/>
      <c r="R592" s="402"/>
      <c r="S592" s="402"/>
      <c r="T592" s="402"/>
      <c r="U592" s="402"/>
      <c r="V592" s="402"/>
      <c r="W592" s="402"/>
      <c r="X592" s="402"/>
      <c r="Y592" s="402"/>
      <c r="Z592" s="402"/>
      <c r="AA592" s="402"/>
      <c r="AB592" s="402"/>
      <c r="AC592" s="402"/>
      <c r="AD592" s="402"/>
      <c r="AE592" s="402"/>
      <c r="AF592" s="402"/>
      <c r="AG592" s="402"/>
      <c r="AH592" s="402"/>
      <c r="AI592" s="402"/>
      <c r="AJ592" s="402"/>
      <c r="AK592" s="402"/>
      <c r="AL592" s="402"/>
      <c r="AM592" s="402"/>
      <c r="AN592" s="402"/>
      <c r="AO592" s="402"/>
      <c r="AP592" s="402"/>
      <c r="AQ592" s="402"/>
      <c r="AR592" s="402"/>
      <c r="AS592" s="402"/>
      <c r="AT592" s="402"/>
      <c r="AU592" s="402"/>
      <c r="AV592" s="402"/>
      <c r="AW592" s="402"/>
      <c r="AX592" s="402"/>
      <c r="AY592" s="402"/>
      <c r="AZ592" s="402"/>
      <c r="BA592" s="402"/>
      <c r="BB592" s="402"/>
      <c r="BC592" s="402"/>
      <c r="BD592" s="402"/>
      <c r="BE592" s="402"/>
      <c r="BF592" s="402"/>
      <c r="BG592" s="402"/>
      <c r="BH592" s="402"/>
      <c r="BI592" s="402"/>
      <c r="BJ592" s="402"/>
      <c r="BK592" s="402"/>
      <c r="BL592" s="402"/>
      <c r="BM592" s="402"/>
      <c r="BN592" s="402"/>
      <c r="BO592" s="402"/>
      <c r="BP592" s="402"/>
      <c r="BQ592" s="402"/>
      <c r="BR592" s="402"/>
      <c r="BS592" s="402"/>
      <c r="BT592" s="402"/>
      <c r="BU592" s="402"/>
      <c r="BV592" s="402"/>
      <c r="BW592" s="402"/>
      <c r="BX592" s="402"/>
      <c r="BY592" s="402"/>
      <c r="BZ592" s="402"/>
      <c r="CA592" s="402"/>
      <c r="CB592" s="402"/>
      <c r="CC592" s="402"/>
      <c r="CD592" s="402"/>
      <c r="CE592" s="402"/>
      <c r="CF592" s="402"/>
      <c r="CG592" s="402"/>
      <c r="CH592" s="402"/>
      <c r="CI592" s="402"/>
      <c r="CJ592" s="402"/>
      <c r="CK592" s="402"/>
      <c r="CL592" s="402"/>
      <c r="CM592" s="402"/>
      <c r="CN592" s="402"/>
      <c r="CO592" s="402"/>
      <c r="CP592" s="402"/>
      <c r="CQ592" s="402"/>
      <c r="CR592" s="402"/>
      <c r="CS592" s="402"/>
      <c r="CT592" s="402"/>
    </row>
    <row r="593" spans="1:98" ht="16.05" customHeight="1" x14ac:dyDescent="0.3">
      <c r="A593" s="402"/>
      <c r="B593" s="402"/>
      <c r="C593" s="402"/>
      <c r="D593" s="402"/>
      <c r="E593" s="402"/>
      <c r="F593" s="402"/>
      <c r="G593" s="402"/>
      <c r="H593" s="402"/>
      <c r="I593" s="402"/>
      <c r="J593" s="402"/>
      <c r="K593" s="402"/>
      <c r="L593" s="402"/>
      <c r="M593" s="402"/>
      <c r="N593" s="402"/>
      <c r="O593" s="402"/>
      <c r="P593" s="402"/>
      <c r="Q593" s="402"/>
      <c r="R593" s="402"/>
      <c r="S593" s="402"/>
      <c r="T593" s="402"/>
      <c r="U593" s="402"/>
      <c r="V593" s="402"/>
      <c r="W593" s="402"/>
      <c r="X593" s="402"/>
      <c r="Y593" s="402"/>
      <c r="Z593" s="402"/>
      <c r="AA593" s="402"/>
      <c r="AB593" s="402"/>
      <c r="AC593" s="402"/>
      <c r="AD593" s="402"/>
      <c r="AE593" s="402"/>
      <c r="AF593" s="402"/>
      <c r="AG593" s="402"/>
      <c r="AH593" s="402"/>
      <c r="AI593" s="402"/>
      <c r="AJ593" s="402"/>
      <c r="AK593" s="402"/>
      <c r="AL593" s="402"/>
      <c r="AM593" s="402"/>
      <c r="AN593" s="402"/>
      <c r="AO593" s="402"/>
      <c r="AP593" s="402"/>
      <c r="AQ593" s="402"/>
      <c r="AR593" s="402"/>
      <c r="AS593" s="402"/>
      <c r="AT593" s="402"/>
      <c r="AU593" s="402"/>
      <c r="AV593" s="402"/>
      <c r="AW593" s="402"/>
      <c r="AX593" s="402"/>
      <c r="AY593" s="402"/>
      <c r="AZ593" s="402"/>
      <c r="BA593" s="402"/>
      <c r="BB593" s="402"/>
      <c r="BC593" s="402"/>
      <c r="BD593" s="402"/>
      <c r="BE593" s="402"/>
      <c r="BF593" s="402"/>
      <c r="BG593" s="402"/>
      <c r="BH593" s="402"/>
      <c r="BI593" s="402"/>
      <c r="BJ593" s="402"/>
      <c r="BK593" s="402"/>
      <c r="BL593" s="402"/>
      <c r="BM593" s="402"/>
      <c r="BN593" s="402"/>
      <c r="BO593" s="402"/>
      <c r="BP593" s="402"/>
      <c r="BQ593" s="402"/>
      <c r="BR593" s="402"/>
      <c r="BS593" s="402"/>
      <c r="BT593" s="402"/>
      <c r="BU593" s="402"/>
      <c r="BV593" s="402"/>
      <c r="BW593" s="402"/>
      <c r="BX593" s="402"/>
      <c r="BY593" s="402"/>
      <c r="BZ593" s="402"/>
      <c r="CA593" s="402"/>
      <c r="CB593" s="402"/>
      <c r="CC593" s="402"/>
      <c r="CD593" s="402"/>
      <c r="CE593" s="402"/>
      <c r="CF593" s="402"/>
      <c r="CG593" s="402"/>
      <c r="CH593" s="402"/>
      <c r="CI593" s="402"/>
      <c r="CJ593" s="402"/>
      <c r="CK593" s="402"/>
      <c r="CL593" s="402"/>
      <c r="CM593" s="402"/>
      <c r="CN593" s="402"/>
      <c r="CO593" s="402"/>
      <c r="CP593" s="402"/>
      <c r="CQ593" s="402"/>
      <c r="CR593" s="402"/>
      <c r="CS593" s="402"/>
      <c r="CT593" s="402"/>
    </row>
    <row r="594" spans="1:98" ht="16.05" customHeight="1" x14ac:dyDescent="0.3">
      <c r="A594" s="402"/>
      <c r="B594" s="402"/>
      <c r="C594" s="402"/>
      <c r="D594" s="402"/>
      <c r="E594" s="402"/>
      <c r="F594" s="402"/>
      <c r="G594" s="402"/>
      <c r="H594" s="402"/>
      <c r="I594" s="402"/>
      <c r="J594" s="402"/>
      <c r="K594" s="402"/>
      <c r="L594" s="402"/>
      <c r="M594" s="402"/>
      <c r="N594" s="402"/>
      <c r="O594" s="402"/>
      <c r="P594" s="402"/>
      <c r="Q594" s="402"/>
      <c r="R594" s="402"/>
      <c r="S594" s="402"/>
      <c r="T594" s="402"/>
      <c r="U594" s="402"/>
      <c r="V594" s="402"/>
      <c r="W594" s="402"/>
      <c r="X594" s="402"/>
      <c r="Y594" s="402"/>
      <c r="Z594" s="402"/>
      <c r="AA594" s="402"/>
      <c r="AB594" s="402"/>
      <c r="AC594" s="402"/>
      <c r="AD594" s="402"/>
      <c r="AE594" s="402"/>
      <c r="AF594" s="402"/>
      <c r="AG594" s="402"/>
      <c r="AH594" s="402"/>
      <c r="AI594" s="402"/>
      <c r="AJ594" s="402"/>
      <c r="AK594" s="402"/>
      <c r="AL594" s="402"/>
      <c r="AM594" s="402"/>
      <c r="AN594" s="402"/>
      <c r="AO594" s="402"/>
      <c r="AP594" s="402"/>
      <c r="AQ594" s="402"/>
      <c r="AR594" s="402"/>
      <c r="AS594" s="402"/>
      <c r="AT594" s="402"/>
      <c r="AU594" s="402"/>
      <c r="AV594" s="402"/>
      <c r="AW594" s="402"/>
      <c r="AX594" s="402"/>
      <c r="AY594" s="402"/>
      <c r="AZ594" s="402"/>
      <c r="BA594" s="402"/>
      <c r="BB594" s="402"/>
      <c r="BC594" s="402"/>
      <c r="BD594" s="402"/>
      <c r="BE594" s="402"/>
      <c r="BF594" s="402"/>
      <c r="BG594" s="402"/>
      <c r="BH594" s="402"/>
      <c r="BI594" s="402"/>
      <c r="BJ594" s="402"/>
      <c r="BK594" s="402"/>
      <c r="BL594" s="402"/>
      <c r="BM594" s="402"/>
      <c r="BN594" s="402"/>
      <c r="BO594" s="402"/>
      <c r="BP594" s="402"/>
      <c r="BQ594" s="402"/>
      <c r="BR594" s="402"/>
      <c r="BS594" s="402"/>
      <c r="BT594" s="402"/>
      <c r="BU594" s="402"/>
      <c r="BV594" s="402"/>
      <c r="BW594" s="402"/>
      <c r="BX594" s="402"/>
      <c r="BY594" s="402"/>
      <c r="BZ594" s="402"/>
      <c r="CA594" s="402"/>
      <c r="CB594" s="402"/>
      <c r="CC594" s="402"/>
      <c r="CD594" s="402"/>
      <c r="CE594" s="402"/>
      <c r="CF594" s="402"/>
      <c r="CG594" s="402"/>
      <c r="CH594" s="402"/>
      <c r="CI594" s="402"/>
      <c r="CJ594" s="402"/>
      <c r="CK594" s="402"/>
      <c r="CL594" s="402"/>
      <c r="CM594" s="402"/>
      <c r="CN594" s="402"/>
      <c r="CO594" s="402"/>
      <c r="CP594" s="402"/>
      <c r="CQ594" s="402"/>
      <c r="CR594" s="402"/>
      <c r="CS594" s="402"/>
      <c r="CT594" s="402"/>
    </row>
    <row r="595" spans="1:98" ht="16.05" customHeight="1" x14ac:dyDescent="0.3">
      <c r="A595" s="402"/>
      <c r="B595" s="402"/>
      <c r="C595" s="402"/>
      <c r="D595" s="402"/>
      <c r="E595" s="402"/>
      <c r="F595" s="402"/>
      <c r="G595" s="402"/>
      <c r="H595" s="402"/>
      <c r="I595" s="402"/>
      <c r="J595" s="402"/>
      <c r="K595" s="402"/>
      <c r="L595" s="402"/>
      <c r="M595" s="402"/>
      <c r="N595" s="402"/>
      <c r="O595" s="402"/>
      <c r="P595" s="402"/>
      <c r="Q595" s="402"/>
      <c r="R595" s="402"/>
      <c r="S595" s="402"/>
      <c r="T595" s="402"/>
      <c r="U595" s="402"/>
      <c r="V595" s="402"/>
      <c r="W595" s="402"/>
      <c r="X595" s="402"/>
      <c r="Y595" s="402"/>
      <c r="Z595" s="402"/>
      <c r="AA595" s="402"/>
      <c r="AB595" s="402"/>
      <c r="AC595" s="402"/>
      <c r="AD595" s="402"/>
      <c r="AE595" s="402"/>
      <c r="AF595" s="402"/>
      <c r="AG595" s="402"/>
      <c r="AH595" s="402"/>
      <c r="AI595" s="402"/>
      <c r="AJ595" s="402"/>
      <c r="AK595" s="402"/>
      <c r="AL595" s="402"/>
      <c r="AM595" s="402"/>
      <c r="AN595" s="402"/>
      <c r="AO595" s="402"/>
      <c r="AP595" s="402"/>
      <c r="AQ595" s="402"/>
      <c r="AR595" s="402"/>
      <c r="AS595" s="402"/>
      <c r="AT595" s="402"/>
      <c r="AU595" s="402"/>
      <c r="AV595" s="402"/>
      <c r="AW595" s="402"/>
      <c r="AX595" s="402"/>
      <c r="AY595" s="402"/>
      <c r="AZ595" s="402"/>
      <c r="BA595" s="402"/>
      <c r="BB595" s="402"/>
      <c r="BC595" s="402"/>
      <c r="BD595" s="402"/>
      <c r="BE595" s="402"/>
      <c r="BF595" s="402"/>
      <c r="BG595" s="402"/>
      <c r="BH595" s="402"/>
      <c r="BI595" s="402"/>
      <c r="BJ595" s="402"/>
      <c r="BK595" s="402"/>
      <c r="BL595" s="402"/>
      <c r="BM595" s="402"/>
      <c r="BN595" s="402"/>
      <c r="BO595" s="402"/>
      <c r="BP595" s="402"/>
      <c r="BQ595" s="402"/>
      <c r="BR595" s="402"/>
      <c r="BS595" s="402"/>
      <c r="BT595" s="402"/>
      <c r="BU595" s="402"/>
      <c r="BV595" s="402"/>
      <c r="BW595" s="402"/>
      <c r="BX595" s="402"/>
      <c r="BY595" s="402"/>
      <c r="BZ595" s="402"/>
      <c r="CA595" s="402"/>
      <c r="CB595" s="402"/>
      <c r="CC595" s="402"/>
      <c r="CD595" s="402"/>
      <c r="CE595" s="402"/>
      <c r="CF595" s="402"/>
      <c r="CG595" s="402"/>
      <c r="CH595" s="402"/>
      <c r="CI595" s="402"/>
      <c r="CJ595" s="402"/>
      <c r="CK595" s="402"/>
      <c r="CL595" s="402"/>
      <c r="CM595" s="402"/>
      <c r="CN595" s="402"/>
      <c r="CO595" s="402"/>
      <c r="CP595" s="402"/>
      <c r="CQ595" s="402"/>
      <c r="CR595" s="402"/>
      <c r="CS595" s="402"/>
      <c r="CT595" s="402"/>
    </row>
    <row r="596" spans="1:98" ht="16.05" customHeight="1" x14ac:dyDescent="0.3">
      <c r="A596" s="402"/>
      <c r="B596" s="402"/>
      <c r="C596" s="402"/>
      <c r="D596" s="402"/>
      <c r="E596" s="402"/>
      <c r="F596" s="402"/>
      <c r="G596" s="402"/>
      <c r="H596" s="402"/>
      <c r="I596" s="402"/>
      <c r="J596" s="402"/>
      <c r="K596" s="402"/>
      <c r="L596" s="402"/>
      <c r="M596" s="402"/>
      <c r="N596" s="402"/>
      <c r="O596" s="402"/>
      <c r="P596" s="402"/>
      <c r="Q596" s="402"/>
      <c r="R596" s="402"/>
      <c r="S596" s="402"/>
      <c r="T596" s="402"/>
      <c r="U596" s="402"/>
      <c r="V596" s="402"/>
      <c r="W596" s="402"/>
      <c r="X596" s="402"/>
      <c r="Y596" s="402"/>
      <c r="Z596" s="402"/>
      <c r="AA596" s="402"/>
      <c r="AB596" s="402"/>
      <c r="AC596" s="402"/>
      <c r="AD596" s="402"/>
      <c r="AE596" s="402"/>
      <c r="AF596" s="402"/>
      <c r="AG596" s="402"/>
      <c r="AH596" s="402"/>
      <c r="AI596" s="402"/>
      <c r="AJ596" s="402"/>
      <c r="AK596" s="402"/>
      <c r="AL596" s="402"/>
      <c r="AM596" s="402"/>
      <c r="AN596" s="402"/>
      <c r="AO596" s="402"/>
      <c r="AP596" s="402"/>
      <c r="AQ596" s="402"/>
      <c r="AR596" s="402"/>
      <c r="AS596" s="402"/>
      <c r="AT596" s="402"/>
      <c r="AU596" s="402"/>
      <c r="AV596" s="402"/>
      <c r="AW596" s="402"/>
      <c r="AX596" s="402"/>
      <c r="AY596" s="402"/>
      <c r="AZ596" s="402"/>
      <c r="BA596" s="402"/>
      <c r="BB596" s="402"/>
      <c r="BC596" s="402"/>
      <c r="BD596" s="402"/>
      <c r="BE596" s="402"/>
      <c r="BF596" s="402"/>
      <c r="BG596" s="402"/>
      <c r="BH596" s="402"/>
      <c r="BI596" s="402"/>
      <c r="BJ596" s="402"/>
      <c r="BK596" s="402"/>
      <c r="BL596" s="402"/>
      <c r="BM596" s="402"/>
      <c r="BN596" s="402"/>
      <c r="BO596" s="402"/>
      <c r="BP596" s="402"/>
      <c r="BQ596" s="402"/>
      <c r="BR596" s="402"/>
      <c r="BS596" s="402"/>
      <c r="BT596" s="402"/>
      <c r="BU596" s="402"/>
      <c r="BV596" s="402"/>
      <c r="BW596" s="402"/>
      <c r="BX596" s="402"/>
      <c r="BY596" s="402"/>
      <c r="BZ596" s="402"/>
      <c r="CA596" s="402"/>
      <c r="CB596" s="402"/>
      <c r="CC596" s="402"/>
      <c r="CD596" s="402"/>
      <c r="CE596" s="402"/>
      <c r="CF596" s="402"/>
      <c r="CG596" s="402"/>
      <c r="CH596" s="402"/>
      <c r="CI596" s="402"/>
      <c r="CJ596" s="402"/>
      <c r="CK596" s="402"/>
      <c r="CL596" s="402"/>
      <c r="CM596" s="402"/>
      <c r="CN596" s="402"/>
      <c r="CO596" s="402"/>
      <c r="CP596" s="402"/>
      <c r="CQ596" s="402"/>
      <c r="CR596" s="402"/>
      <c r="CS596" s="402"/>
      <c r="CT596" s="402"/>
    </row>
    <row r="597" spans="1:98" ht="16.05" customHeight="1" x14ac:dyDescent="0.3">
      <c r="A597" s="402"/>
      <c r="B597" s="402"/>
      <c r="C597" s="402"/>
      <c r="D597" s="402"/>
      <c r="E597" s="402"/>
      <c r="F597" s="402"/>
      <c r="G597" s="402"/>
      <c r="H597" s="402"/>
      <c r="I597" s="402"/>
      <c r="J597" s="402"/>
      <c r="K597" s="402"/>
      <c r="L597" s="402"/>
      <c r="M597" s="402"/>
      <c r="N597" s="402"/>
      <c r="O597" s="402"/>
      <c r="P597" s="402"/>
      <c r="Q597" s="402"/>
      <c r="R597" s="402"/>
      <c r="S597" s="402"/>
      <c r="T597" s="402"/>
      <c r="U597" s="402"/>
      <c r="V597" s="402"/>
      <c r="W597" s="402"/>
      <c r="X597" s="402"/>
      <c r="Y597" s="402"/>
      <c r="Z597" s="402"/>
      <c r="AA597" s="402"/>
      <c r="AB597" s="402"/>
      <c r="AC597" s="402"/>
      <c r="AD597" s="402"/>
      <c r="AE597" s="402"/>
      <c r="AF597" s="402"/>
      <c r="AG597" s="402"/>
      <c r="AH597" s="402"/>
      <c r="AI597" s="402"/>
      <c r="AJ597" s="402"/>
      <c r="AK597" s="402"/>
      <c r="AL597" s="402"/>
      <c r="AM597" s="402"/>
      <c r="AN597" s="402"/>
      <c r="AO597" s="402"/>
      <c r="AP597" s="402"/>
      <c r="AQ597" s="402"/>
      <c r="AR597" s="402"/>
      <c r="AS597" s="402"/>
      <c r="AT597" s="402"/>
      <c r="AU597" s="402"/>
      <c r="AV597" s="402"/>
      <c r="AW597" s="402"/>
      <c r="AX597" s="402"/>
      <c r="AY597" s="402"/>
      <c r="AZ597" s="402"/>
      <c r="BA597" s="402"/>
      <c r="BB597" s="402"/>
      <c r="BC597" s="402"/>
      <c r="BD597" s="402"/>
      <c r="BE597" s="402"/>
      <c r="BF597" s="402"/>
      <c r="BG597" s="402"/>
      <c r="BH597" s="402"/>
      <c r="BI597" s="402"/>
      <c r="BJ597" s="402"/>
      <c r="BK597" s="402"/>
      <c r="BL597" s="402"/>
      <c r="BM597" s="402"/>
      <c r="BN597" s="402"/>
      <c r="BO597" s="402"/>
      <c r="BP597" s="402"/>
      <c r="BQ597" s="402"/>
      <c r="BR597" s="402"/>
      <c r="BS597" s="402"/>
      <c r="BT597" s="402"/>
      <c r="BU597" s="402"/>
      <c r="BV597" s="402"/>
      <c r="BW597" s="402"/>
      <c r="BX597" s="402"/>
      <c r="BY597" s="402"/>
      <c r="BZ597" s="402"/>
      <c r="CA597" s="402"/>
      <c r="CB597" s="402"/>
      <c r="CC597" s="402"/>
      <c r="CD597" s="402"/>
      <c r="CE597" s="402"/>
      <c r="CF597" s="402"/>
      <c r="CG597" s="402"/>
      <c r="CH597" s="402"/>
      <c r="CI597" s="402"/>
      <c r="CJ597" s="402"/>
      <c r="CK597" s="402"/>
      <c r="CL597" s="402"/>
      <c r="CM597" s="402"/>
      <c r="CN597" s="402"/>
      <c r="CO597" s="402"/>
      <c r="CP597" s="402"/>
      <c r="CQ597" s="402"/>
      <c r="CR597" s="402"/>
      <c r="CS597" s="402"/>
      <c r="CT597" s="402"/>
    </row>
    <row r="598" spans="1:98" ht="16.05" customHeight="1" x14ac:dyDescent="0.3">
      <c r="A598" s="402"/>
      <c r="B598" s="402"/>
      <c r="C598" s="402"/>
      <c r="D598" s="402"/>
      <c r="E598" s="402"/>
      <c r="F598" s="402"/>
      <c r="G598" s="402"/>
      <c r="H598" s="402"/>
      <c r="I598" s="402"/>
      <c r="J598" s="402"/>
      <c r="K598" s="402"/>
      <c r="L598" s="402"/>
      <c r="M598" s="402"/>
      <c r="N598" s="402"/>
      <c r="O598" s="402"/>
      <c r="P598" s="402"/>
      <c r="Q598" s="402"/>
      <c r="R598" s="402"/>
      <c r="S598" s="402"/>
      <c r="T598" s="402"/>
      <c r="U598" s="402"/>
      <c r="V598" s="402"/>
      <c r="W598" s="402"/>
      <c r="X598" s="402"/>
      <c r="Y598" s="402"/>
      <c r="Z598" s="402"/>
      <c r="AA598" s="402"/>
      <c r="AB598" s="402"/>
      <c r="AC598" s="402"/>
      <c r="AD598" s="402"/>
      <c r="AE598" s="402"/>
      <c r="AF598" s="402"/>
      <c r="AG598" s="402"/>
      <c r="AH598" s="402"/>
      <c r="AI598" s="402"/>
      <c r="AJ598" s="402"/>
      <c r="AK598" s="402"/>
      <c r="AL598" s="402"/>
      <c r="AM598" s="402"/>
      <c r="AN598" s="402"/>
      <c r="AO598" s="402"/>
      <c r="AP598" s="402"/>
      <c r="AQ598" s="402"/>
      <c r="AR598" s="402"/>
      <c r="AS598" s="402"/>
      <c r="AT598" s="402"/>
      <c r="AU598" s="402"/>
      <c r="AV598" s="402"/>
      <c r="AW598" s="402"/>
      <c r="AX598" s="402"/>
      <c r="AY598" s="402"/>
      <c r="AZ598" s="402"/>
      <c r="BA598" s="402"/>
      <c r="BB598" s="402"/>
      <c r="BC598" s="402"/>
      <c r="BD598" s="402"/>
      <c r="BE598" s="402"/>
      <c r="BF598" s="402"/>
      <c r="BG598" s="402"/>
      <c r="BH598" s="402"/>
      <c r="BI598" s="402"/>
      <c r="BJ598" s="402"/>
      <c r="BK598" s="402"/>
      <c r="BL598" s="402"/>
      <c r="BM598" s="402"/>
      <c r="BN598" s="402"/>
      <c r="BO598" s="402"/>
      <c r="BP598" s="402"/>
      <c r="BQ598" s="402"/>
      <c r="BR598" s="402"/>
      <c r="BS598" s="402"/>
      <c r="BT598" s="402"/>
      <c r="BU598" s="402"/>
      <c r="BV598" s="402"/>
      <c r="BW598" s="402"/>
      <c r="BX598" s="402"/>
      <c r="BY598" s="402"/>
      <c r="BZ598" s="402"/>
      <c r="CA598" s="402"/>
      <c r="CB598" s="402"/>
      <c r="CC598" s="402"/>
      <c r="CD598" s="402"/>
      <c r="CE598" s="402"/>
      <c r="CF598" s="402"/>
      <c r="CG598" s="402"/>
      <c r="CH598" s="402"/>
      <c r="CI598" s="402"/>
      <c r="CJ598" s="402"/>
      <c r="CK598" s="402"/>
      <c r="CL598" s="402"/>
      <c r="CM598" s="402"/>
      <c r="CN598" s="402"/>
      <c r="CO598" s="402"/>
      <c r="CP598" s="402"/>
      <c r="CQ598" s="402"/>
      <c r="CR598" s="402"/>
      <c r="CS598" s="402"/>
      <c r="CT598" s="402"/>
    </row>
    <row r="599" spans="1:98" ht="16.05" customHeight="1" x14ac:dyDescent="0.3">
      <c r="A599" s="402"/>
      <c r="B599" s="402"/>
      <c r="C599" s="402"/>
      <c r="D599" s="402"/>
      <c r="E599" s="402"/>
      <c r="F599" s="402"/>
      <c r="G599" s="402"/>
      <c r="H599" s="402"/>
      <c r="I599" s="402"/>
      <c r="J599" s="402"/>
      <c r="K599" s="402"/>
      <c r="L599" s="402"/>
      <c r="M599" s="402"/>
      <c r="N599" s="402"/>
      <c r="O599" s="402"/>
      <c r="P599" s="402"/>
      <c r="Q599" s="402"/>
      <c r="R599" s="402"/>
      <c r="S599" s="402"/>
      <c r="T599" s="402"/>
      <c r="U599" s="402"/>
      <c r="V599" s="402"/>
      <c r="W599" s="402"/>
      <c r="X599" s="402"/>
      <c r="Y599" s="402"/>
      <c r="Z599" s="402"/>
      <c r="AA599" s="402"/>
      <c r="AB599" s="402"/>
      <c r="AC599" s="402"/>
      <c r="AD599" s="402"/>
      <c r="AE599" s="402"/>
      <c r="AF599" s="402"/>
      <c r="AG599" s="402"/>
      <c r="AH599" s="402"/>
      <c r="AI599" s="402"/>
      <c r="AJ599" s="402"/>
      <c r="AK599" s="402"/>
      <c r="AL599" s="402"/>
      <c r="AM599" s="402"/>
      <c r="AN599" s="402"/>
      <c r="AO599" s="402"/>
      <c r="AP599" s="402"/>
      <c r="AQ599" s="402"/>
      <c r="AR599" s="402"/>
      <c r="AS599" s="402"/>
      <c r="AT599" s="402"/>
      <c r="AU599" s="402"/>
      <c r="AV599" s="402"/>
      <c r="AW599" s="402"/>
      <c r="AX599" s="402"/>
      <c r="AY599" s="402"/>
      <c r="AZ599" s="402"/>
      <c r="BA599" s="402"/>
      <c r="BB599" s="402"/>
      <c r="BC599" s="402"/>
      <c r="BD599" s="402"/>
      <c r="BE599" s="402"/>
      <c r="BF599" s="402"/>
      <c r="BG599" s="402"/>
      <c r="BH599" s="402"/>
      <c r="BI599" s="402"/>
      <c r="BJ599" s="402"/>
      <c r="BK599" s="402"/>
      <c r="BL599" s="402"/>
      <c r="BM599" s="402"/>
      <c r="BN599" s="402"/>
      <c r="BO599" s="402"/>
      <c r="BP599" s="402"/>
      <c r="BQ599" s="402"/>
      <c r="BR599" s="402"/>
      <c r="BS599" s="402"/>
      <c r="BT599" s="402"/>
      <c r="BU599" s="402"/>
      <c r="BV599" s="402"/>
      <c r="BW599" s="402"/>
      <c r="BX599" s="402"/>
      <c r="BY599" s="402"/>
      <c r="BZ599" s="402"/>
      <c r="CA599" s="402"/>
      <c r="CB599" s="402"/>
      <c r="CC599" s="402"/>
      <c r="CD599" s="402"/>
      <c r="CE599" s="402"/>
      <c r="CF599" s="402"/>
      <c r="CG599" s="402"/>
      <c r="CH599" s="402"/>
      <c r="CI599" s="402"/>
      <c r="CJ599" s="402"/>
      <c r="CK599" s="402"/>
      <c r="CL599" s="402"/>
      <c r="CM599" s="402"/>
      <c r="CN599" s="402"/>
      <c r="CO599" s="402"/>
      <c r="CP599" s="402"/>
      <c r="CQ599" s="402"/>
      <c r="CR599" s="402"/>
      <c r="CS599" s="402"/>
      <c r="CT599" s="402"/>
    </row>
    <row r="600" spans="1:98" ht="16.05" customHeight="1" x14ac:dyDescent="0.3">
      <c r="A600" s="402"/>
      <c r="B600" s="402"/>
      <c r="C600" s="402"/>
      <c r="D600" s="402"/>
      <c r="E600" s="402"/>
      <c r="F600" s="402"/>
      <c r="G600" s="402"/>
      <c r="H600" s="402"/>
      <c r="I600" s="402"/>
      <c r="J600" s="402"/>
      <c r="K600" s="402"/>
      <c r="L600" s="402"/>
      <c r="M600" s="402"/>
      <c r="N600" s="402"/>
      <c r="O600" s="402"/>
      <c r="P600" s="402"/>
      <c r="Q600" s="402"/>
      <c r="R600" s="402"/>
      <c r="S600" s="402"/>
      <c r="T600" s="402"/>
      <c r="U600" s="402"/>
      <c r="V600" s="402"/>
      <c r="W600" s="402"/>
      <c r="X600" s="402"/>
      <c r="Y600" s="402"/>
      <c r="Z600" s="402"/>
      <c r="AA600" s="402"/>
      <c r="AB600" s="402"/>
      <c r="AC600" s="402"/>
      <c r="AD600" s="402"/>
      <c r="AE600" s="402"/>
      <c r="AF600" s="402"/>
      <c r="AG600" s="402"/>
      <c r="AH600" s="402"/>
      <c r="AI600" s="402"/>
      <c r="AJ600" s="402"/>
      <c r="AK600" s="402"/>
      <c r="AL600" s="402"/>
      <c r="AM600" s="402"/>
      <c r="AN600" s="402"/>
      <c r="AO600" s="402"/>
      <c r="AP600" s="402"/>
      <c r="AQ600" s="402"/>
      <c r="AR600" s="402"/>
      <c r="AS600" s="402"/>
      <c r="AT600" s="402"/>
      <c r="AU600" s="402"/>
      <c r="AV600" s="402"/>
      <c r="AW600" s="402"/>
      <c r="AX600" s="402"/>
      <c r="AY600" s="402"/>
      <c r="AZ600" s="402"/>
      <c r="BA600" s="402"/>
      <c r="BB600" s="402"/>
      <c r="BC600" s="402"/>
      <c r="BD600" s="402"/>
      <c r="BE600" s="402"/>
      <c r="BF600" s="402"/>
      <c r="BG600" s="402"/>
      <c r="BH600" s="402"/>
      <c r="BI600" s="402"/>
      <c r="BJ600" s="402"/>
      <c r="BK600" s="402"/>
      <c r="BL600" s="402"/>
      <c r="BM600" s="402"/>
      <c r="BN600" s="402"/>
      <c r="BO600" s="402"/>
      <c r="BP600" s="402"/>
      <c r="BQ600" s="402"/>
      <c r="BR600" s="402"/>
      <c r="BS600" s="402"/>
      <c r="BT600" s="402"/>
      <c r="BU600" s="402"/>
      <c r="BV600" s="402"/>
      <c r="BW600" s="402"/>
      <c r="BX600" s="402"/>
      <c r="BY600" s="402"/>
      <c r="BZ600" s="402"/>
      <c r="CA600" s="402"/>
      <c r="CB600" s="402"/>
      <c r="CC600" s="402"/>
      <c r="CD600" s="402"/>
      <c r="CE600" s="402"/>
      <c r="CF600" s="402"/>
      <c r="CG600" s="402"/>
      <c r="CH600" s="402"/>
      <c r="CI600" s="402"/>
      <c r="CJ600" s="402"/>
      <c r="CK600" s="402"/>
      <c r="CL600" s="402"/>
      <c r="CM600" s="402"/>
      <c r="CN600" s="402"/>
      <c r="CO600" s="402"/>
      <c r="CP600" s="402"/>
      <c r="CQ600" s="402"/>
      <c r="CR600" s="402"/>
      <c r="CS600" s="402"/>
      <c r="CT600" s="402"/>
    </row>
    <row r="601" spans="1:98" ht="16.05" customHeight="1" x14ac:dyDescent="0.3">
      <c r="A601" s="402"/>
      <c r="B601" s="402"/>
      <c r="C601" s="402"/>
      <c r="D601" s="402"/>
      <c r="E601" s="402"/>
      <c r="F601" s="402"/>
      <c r="G601" s="402"/>
      <c r="H601" s="402"/>
      <c r="I601" s="402"/>
      <c r="J601" s="402"/>
      <c r="K601" s="402"/>
      <c r="L601" s="402"/>
      <c r="M601" s="402"/>
      <c r="N601" s="402"/>
      <c r="O601" s="402"/>
      <c r="P601" s="402"/>
      <c r="Q601" s="402"/>
      <c r="R601" s="402"/>
      <c r="S601" s="402"/>
      <c r="T601" s="402"/>
      <c r="U601" s="402"/>
      <c r="V601" s="402"/>
      <c r="W601" s="402"/>
      <c r="X601" s="402"/>
      <c r="Y601" s="402"/>
      <c r="Z601" s="402"/>
      <c r="AA601" s="402"/>
      <c r="AB601" s="402"/>
      <c r="AC601" s="402"/>
      <c r="AD601" s="402"/>
      <c r="AE601" s="402"/>
      <c r="AF601" s="402"/>
      <c r="AG601" s="402"/>
      <c r="AH601" s="402"/>
      <c r="AI601" s="402"/>
      <c r="AJ601" s="402"/>
      <c r="AK601" s="402"/>
      <c r="AL601" s="402"/>
      <c r="AM601" s="402"/>
      <c r="AN601" s="402"/>
      <c r="AO601" s="402"/>
      <c r="AP601" s="402"/>
      <c r="AQ601" s="402"/>
      <c r="AR601" s="402"/>
      <c r="AS601" s="402"/>
      <c r="AT601" s="402"/>
      <c r="AU601" s="402"/>
      <c r="AV601" s="402"/>
      <c r="AW601" s="402"/>
      <c r="AX601" s="402"/>
      <c r="AY601" s="402"/>
      <c r="AZ601" s="402"/>
      <c r="BA601" s="402"/>
      <c r="BB601" s="402"/>
      <c r="BC601" s="402"/>
      <c r="BD601" s="402"/>
      <c r="BE601" s="402"/>
      <c r="BF601" s="402"/>
      <c r="BG601" s="402"/>
      <c r="BH601" s="402"/>
      <c r="BI601" s="402"/>
      <c r="BJ601" s="402"/>
      <c r="BK601" s="402"/>
      <c r="BL601" s="402"/>
      <c r="BM601" s="402"/>
      <c r="BN601" s="402"/>
      <c r="BO601" s="402"/>
      <c r="BP601" s="402"/>
      <c r="BQ601" s="402"/>
      <c r="BR601" s="402"/>
      <c r="BS601" s="402"/>
      <c r="BT601" s="402"/>
      <c r="BU601" s="402"/>
      <c r="BV601" s="402"/>
      <c r="BW601" s="402"/>
      <c r="BX601" s="402"/>
      <c r="BY601" s="402"/>
      <c r="BZ601" s="402"/>
      <c r="CA601" s="402"/>
      <c r="CB601" s="402"/>
      <c r="CC601" s="402"/>
      <c r="CD601" s="402"/>
      <c r="CE601" s="402"/>
      <c r="CF601" s="402"/>
      <c r="CG601" s="402"/>
      <c r="CH601" s="402"/>
      <c r="CI601" s="402"/>
      <c r="CJ601" s="402"/>
      <c r="CK601" s="402"/>
      <c r="CL601" s="402"/>
      <c r="CM601" s="402"/>
      <c r="CN601" s="402"/>
      <c r="CO601" s="402"/>
      <c r="CP601" s="402"/>
      <c r="CQ601" s="402"/>
      <c r="CR601" s="402"/>
      <c r="CS601" s="402"/>
      <c r="CT601" s="402"/>
    </row>
    <row r="602" spans="1:98" ht="16.05" customHeight="1" x14ac:dyDescent="0.3">
      <c r="A602" s="402"/>
      <c r="B602" s="402"/>
      <c r="C602" s="402"/>
      <c r="D602" s="402"/>
      <c r="E602" s="402"/>
      <c r="F602" s="402"/>
      <c r="G602" s="402"/>
      <c r="H602" s="402"/>
      <c r="I602" s="402"/>
      <c r="J602" s="402"/>
      <c r="K602" s="402"/>
      <c r="L602" s="402"/>
      <c r="M602" s="402"/>
      <c r="N602" s="402"/>
      <c r="O602" s="402"/>
      <c r="P602" s="402"/>
      <c r="Q602" s="402"/>
      <c r="R602" s="402"/>
      <c r="S602" s="402"/>
      <c r="T602" s="402"/>
      <c r="U602" s="402"/>
      <c r="V602" s="402"/>
      <c r="W602" s="402"/>
      <c r="X602" s="402"/>
      <c r="Y602" s="402"/>
      <c r="Z602" s="402"/>
      <c r="AA602" s="402"/>
      <c r="AB602" s="402"/>
      <c r="AC602" s="402"/>
      <c r="AD602" s="402"/>
      <c r="AE602" s="402"/>
      <c r="AF602" s="402"/>
      <c r="AG602" s="402"/>
      <c r="AH602" s="402"/>
      <c r="AI602" s="402"/>
      <c r="AJ602" s="402"/>
      <c r="AK602" s="402"/>
      <c r="AL602" s="402"/>
      <c r="AM602" s="402"/>
      <c r="AN602" s="402"/>
      <c r="AO602" s="402"/>
      <c r="AP602" s="402"/>
      <c r="AQ602" s="402"/>
      <c r="AR602" s="402"/>
      <c r="AS602" s="402"/>
      <c r="AT602" s="402"/>
      <c r="AU602" s="402"/>
      <c r="AV602" s="402"/>
      <c r="AW602" s="402"/>
      <c r="AX602" s="402"/>
      <c r="AY602" s="402"/>
      <c r="AZ602" s="402"/>
      <c r="BA602" s="402"/>
      <c r="BB602" s="402"/>
      <c r="BC602" s="402"/>
      <c r="BD602" s="402"/>
      <c r="BE602" s="402"/>
      <c r="BF602" s="402"/>
      <c r="BG602" s="402"/>
      <c r="BH602" s="402"/>
      <c r="BI602" s="402"/>
      <c r="BJ602" s="402"/>
      <c r="BK602" s="402"/>
      <c r="BL602" s="402"/>
      <c r="BM602" s="402"/>
      <c r="BN602" s="402"/>
      <c r="BO602" s="402"/>
      <c r="BP602" s="402"/>
      <c r="BQ602" s="402"/>
      <c r="BR602" s="402"/>
      <c r="BS602" s="402"/>
      <c r="BT602" s="402"/>
      <c r="BU602" s="402"/>
      <c r="BV602" s="402"/>
      <c r="BW602" s="402"/>
      <c r="BX602" s="402"/>
      <c r="BY602" s="402"/>
      <c r="BZ602" s="402"/>
      <c r="CA602" s="402"/>
      <c r="CB602" s="402"/>
      <c r="CC602" s="402"/>
      <c r="CD602" s="402"/>
      <c r="CE602" s="402"/>
      <c r="CF602" s="402"/>
      <c r="CG602" s="402"/>
      <c r="CH602" s="402"/>
      <c r="CI602" s="402"/>
      <c r="CJ602" s="402"/>
      <c r="CK602" s="402"/>
      <c r="CL602" s="402"/>
      <c r="CM602" s="402"/>
      <c r="CN602" s="402"/>
      <c r="CO602" s="402"/>
      <c r="CP602" s="402"/>
      <c r="CQ602" s="402"/>
      <c r="CR602" s="402"/>
      <c r="CS602" s="402"/>
      <c r="CT602" s="402"/>
    </row>
    <row r="603" spans="1:98" ht="16.05" customHeight="1" x14ac:dyDescent="0.3">
      <c r="A603" s="402"/>
      <c r="B603" s="402"/>
      <c r="C603" s="402"/>
      <c r="D603" s="402"/>
      <c r="E603" s="402"/>
      <c r="F603" s="402"/>
      <c r="G603" s="402"/>
      <c r="H603" s="402"/>
      <c r="I603" s="402"/>
      <c r="J603" s="402"/>
      <c r="K603" s="402"/>
      <c r="L603" s="402"/>
      <c r="M603" s="402"/>
      <c r="N603" s="402"/>
      <c r="O603" s="402"/>
      <c r="P603" s="402"/>
      <c r="Q603" s="402"/>
      <c r="R603" s="402"/>
      <c r="S603" s="402"/>
      <c r="T603" s="402"/>
      <c r="U603" s="402"/>
      <c r="V603" s="402"/>
      <c r="W603" s="402"/>
      <c r="X603" s="402"/>
      <c r="Y603" s="402"/>
      <c r="Z603" s="402"/>
      <c r="AA603" s="402"/>
      <c r="AB603" s="402"/>
      <c r="AC603" s="402"/>
      <c r="AD603" s="402"/>
      <c r="AE603" s="402"/>
      <c r="AF603" s="402"/>
      <c r="AG603" s="402"/>
      <c r="AH603" s="402"/>
      <c r="AI603" s="402"/>
      <c r="AJ603" s="402"/>
      <c r="AK603" s="402"/>
      <c r="AL603" s="402"/>
      <c r="AM603" s="402"/>
      <c r="AN603" s="402"/>
      <c r="AO603" s="402"/>
      <c r="AP603" s="402"/>
      <c r="AQ603" s="402"/>
      <c r="AR603" s="402"/>
      <c r="AS603" s="402"/>
      <c r="AT603" s="402"/>
      <c r="AU603" s="402"/>
      <c r="AV603" s="402"/>
      <c r="AW603" s="402"/>
      <c r="AX603" s="402"/>
      <c r="AY603" s="402"/>
      <c r="AZ603" s="402"/>
      <c r="BA603" s="402"/>
      <c r="BB603" s="402"/>
      <c r="BC603" s="402"/>
      <c r="BD603" s="402"/>
      <c r="BE603" s="402"/>
      <c r="BF603" s="402"/>
      <c r="BG603" s="402"/>
      <c r="BH603" s="402"/>
      <c r="BI603" s="402"/>
      <c r="BJ603" s="402"/>
      <c r="BK603" s="402"/>
      <c r="BL603" s="402"/>
      <c r="BM603" s="402"/>
      <c r="BN603" s="402"/>
      <c r="BO603" s="402"/>
      <c r="BP603" s="402"/>
      <c r="BQ603" s="402"/>
      <c r="BR603" s="402"/>
      <c r="BS603" s="402"/>
      <c r="BT603" s="402"/>
      <c r="BU603" s="402"/>
      <c r="BV603" s="402"/>
      <c r="BW603" s="402"/>
      <c r="BX603" s="402"/>
      <c r="BY603" s="402"/>
      <c r="BZ603" s="402"/>
      <c r="CA603" s="402"/>
      <c r="CB603" s="402"/>
      <c r="CC603" s="402"/>
      <c r="CD603" s="402"/>
      <c r="CE603" s="402"/>
      <c r="CF603" s="402"/>
      <c r="CG603" s="402"/>
      <c r="CH603" s="402"/>
      <c r="CI603" s="402"/>
      <c r="CJ603" s="402"/>
      <c r="CK603" s="402"/>
      <c r="CL603" s="402"/>
      <c r="CM603" s="402"/>
      <c r="CN603" s="402"/>
      <c r="CO603" s="402"/>
      <c r="CP603" s="402"/>
      <c r="CQ603" s="402"/>
      <c r="CR603" s="402"/>
      <c r="CS603" s="402"/>
      <c r="CT603" s="402"/>
    </row>
    <row r="604" spans="1:98" ht="16.05" customHeight="1" x14ac:dyDescent="0.3">
      <c r="A604" s="402"/>
      <c r="B604" s="402"/>
      <c r="C604" s="402"/>
      <c r="D604" s="402"/>
      <c r="E604" s="402"/>
      <c r="F604" s="402"/>
      <c r="G604" s="402"/>
      <c r="H604" s="402"/>
      <c r="I604" s="402"/>
      <c r="J604" s="402"/>
      <c r="K604" s="402"/>
      <c r="L604" s="402"/>
      <c r="M604" s="402"/>
      <c r="N604" s="402"/>
      <c r="O604" s="402"/>
      <c r="P604" s="402"/>
      <c r="Q604" s="402"/>
      <c r="R604" s="402"/>
      <c r="S604" s="402"/>
      <c r="T604" s="402"/>
      <c r="U604" s="402"/>
      <c r="V604" s="402"/>
      <c r="W604" s="402"/>
      <c r="X604" s="402"/>
      <c r="Y604" s="402"/>
      <c r="Z604" s="402"/>
      <c r="AA604" s="402"/>
      <c r="AB604" s="402"/>
      <c r="AC604" s="402"/>
      <c r="AD604" s="402"/>
      <c r="AE604" s="402"/>
      <c r="AF604" s="402"/>
      <c r="AG604" s="402"/>
      <c r="AH604" s="402"/>
      <c r="AI604" s="402"/>
      <c r="AJ604" s="402"/>
      <c r="AK604" s="402"/>
      <c r="AL604" s="402"/>
      <c r="AM604" s="402"/>
      <c r="AN604" s="402"/>
      <c r="AO604" s="402"/>
      <c r="AP604" s="402"/>
      <c r="AQ604" s="402"/>
      <c r="AR604" s="402"/>
      <c r="AS604" s="402"/>
      <c r="AT604" s="402"/>
      <c r="AU604" s="402"/>
      <c r="AV604" s="402"/>
      <c r="AW604" s="402"/>
      <c r="AX604" s="402"/>
      <c r="AY604" s="402"/>
      <c r="AZ604" s="402"/>
      <c r="BA604" s="402"/>
      <c r="BB604" s="402"/>
      <c r="BC604" s="402"/>
      <c r="BD604" s="402"/>
      <c r="BE604" s="402"/>
      <c r="BF604" s="402"/>
      <c r="BG604" s="402"/>
      <c r="BH604" s="402"/>
      <c r="BI604" s="402"/>
      <c r="BJ604" s="402"/>
      <c r="BK604" s="402"/>
      <c r="BL604" s="402"/>
      <c r="BM604" s="402"/>
      <c r="BN604" s="402"/>
      <c r="BO604" s="402"/>
      <c r="BP604" s="402"/>
      <c r="BQ604" s="402"/>
      <c r="BR604" s="402"/>
      <c r="BS604" s="402"/>
      <c r="BT604" s="402"/>
      <c r="BU604" s="402"/>
      <c r="BV604" s="402"/>
      <c r="BW604" s="402"/>
      <c r="BX604" s="402"/>
      <c r="BY604" s="402"/>
      <c r="BZ604" s="402"/>
      <c r="CA604" s="402"/>
      <c r="CB604" s="402"/>
      <c r="CC604" s="402"/>
      <c r="CD604" s="402"/>
      <c r="CE604" s="402"/>
      <c r="CF604" s="402"/>
      <c r="CG604" s="402"/>
      <c r="CH604" s="402"/>
      <c r="CI604" s="402"/>
      <c r="CJ604" s="402"/>
      <c r="CK604" s="402"/>
      <c r="CL604" s="402"/>
      <c r="CM604" s="402"/>
      <c r="CN604" s="402"/>
      <c r="CO604" s="402"/>
      <c r="CP604" s="402"/>
      <c r="CQ604" s="402"/>
      <c r="CR604" s="402"/>
      <c r="CS604" s="402"/>
      <c r="CT604" s="402"/>
    </row>
    <row r="605" spans="1:98" ht="16.05" customHeight="1" x14ac:dyDescent="0.3">
      <c r="A605" s="402"/>
      <c r="B605" s="402"/>
      <c r="C605" s="402"/>
      <c r="D605" s="402"/>
      <c r="E605" s="402"/>
      <c r="F605" s="402"/>
      <c r="G605" s="402"/>
      <c r="H605" s="402"/>
      <c r="I605" s="402"/>
      <c r="J605" s="402"/>
      <c r="K605" s="402"/>
      <c r="L605" s="402"/>
      <c r="M605" s="402"/>
      <c r="N605" s="402"/>
      <c r="O605" s="402"/>
      <c r="P605" s="402"/>
      <c r="Q605" s="402"/>
      <c r="R605" s="402"/>
      <c r="S605" s="402"/>
      <c r="T605" s="402"/>
      <c r="U605" s="402"/>
      <c r="V605" s="402"/>
      <c r="W605" s="402"/>
      <c r="X605" s="402"/>
      <c r="Y605" s="402"/>
      <c r="Z605" s="402"/>
      <c r="AA605" s="402"/>
      <c r="AB605" s="402"/>
      <c r="AC605" s="402"/>
      <c r="AD605" s="402"/>
      <c r="AE605" s="402"/>
      <c r="AF605" s="402"/>
      <c r="AG605" s="402"/>
      <c r="AH605" s="402"/>
      <c r="AI605" s="402"/>
      <c r="AJ605" s="402"/>
      <c r="AK605" s="402"/>
      <c r="AL605" s="402"/>
      <c r="AM605" s="402"/>
      <c r="AN605" s="402"/>
      <c r="AO605" s="402"/>
      <c r="AP605" s="402"/>
      <c r="AQ605" s="402"/>
      <c r="AR605" s="402"/>
      <c r="AS605" s="402"/>
      <c r="AT605" s="402"/>
      <c r="AU605" s="402"/>
      <c r="AV605" s="402"/>
      <c r="AW605" s="402"/>
      <c r="AX605" s="402"/>
      <c r="AY605" s="402"/>
      <c r="AZ605" s="402"/>
      <c r="BA605" s="402"/>
      <c r="BB605" s="402"/>
      <c r="BC605" s="402"/>
      <c r="BD605" s="402"/>
      <c r="BE605" s="402"/>
      <c r="BF605" s="402"/>
      <c r="BG605" s="402"/>
      <c r="BH605" s="402"/>
      <c r="BI605" s="402"/>
      <c r="BJ605" s="402"/>
      <c r="BK605" s="402"/>
      <c r="BL605" s="402"/>
      <c r="BM605" s="402"/>
      <c r="BN605" s="402"/>
      <c r="BO605" s="402"/>
      <c r="BP605" s="402"/>
      <c r="BQ605" s="402"/>
      <c r="BR605" s="402"/>
      <c r="BS605" s="402"/>
      <c r="BT605" s="402"/>
      <c r="BU605" s="402"/>
      <c r="BV605" s="402"/>
      <c r="BW605" s="402"/>
      <c r="BX605" s="402"/>
      <c r="BY605" s="402"/>
      <c r="BZ605" s="402"/>
      <c r="CA605" s="402"/>
      <c r="CB605" s="402"/>
      <c r="CC605" s="402"/>
      <c r="CD605" s="402"/>
      <c r="CE605" s="402"/>
      <c r="CF605" s="402"/>
      <c r="CG605" s="402"/>
      <c r="CH605" s="402"/>
      <c r="CI605" s="402"/>
      <c r="CJ605" s="402"/>
      <c r="CK605" s="402"/>
      <c r="CL605" s="402"/>
      <c r="CM605" s="402"/>
      <c r="CN605" s="402"/>
      <c r="CO605" s="402"/>
      <c r="CP605" s="402"/>
      <c r="CQ605" s="402"/>
      <c r="CR605" s="402"/>
      <c r="CS605" s="402"/>
      <c r="CT605" s="402"/>
    </row>
    <row r="606" spans="1:98" ht="16.05" customHeight="1" x14ac:dyDescent="0.3">
      <c r="A606" s="402"/>
      <c r="B606" s="402"/>
      <c r="C606" s="402"/>
      <c r="D606" s="402"/>
      <c r="E606" s="402"/>
      <c r="F606" s="402"/>
      <c r="G606" s="402"/>
      <c r="H606" s="402"/>
      <c r="I606" s="402"/>
      <c r="J606" s="402"/>
      <c r="K606" s="402"/>
      <c r="L606" s="402"/>
      <c r="M606" s="402"/>
      <c r="N606" s="402"/>
      <c r="O606" s="402"/>
      <c r="P606" s="402"/>
      <c r="Q606" s="402"/>
      <c r="R606" s="402"/>
      <c r="S606" s="402"/>
      <c r="T606" s="402"/>
      <c r="U606" s="402"/>
      <c r="V606" s="402"/>
      <c r="W606" s="402"/>
      <c r="X606" s="402"/>
      <c r="Y606" s="402"/>
      <c r="Z606" s="402"/>
      <c r="AA606" s="402"/>
      <c r="AB606" s="402"/>
      <c r="AC606" s="402"/>
      <c r="AD606" s="402"/>
      <c r="AE606" s="402"/>
      <c r="AF606" s="402"/>
      <c r="AG606" s="402"/>
      <c r="AH606" s="402"/>
      <c r="AI606" s="402"/>
      <c r="AJ606" s="402"/>
      <c r="AK606" s="402"/>
      <c r="AL606" s="402"/>
      <c r="AM606" s="402"/>
      <c r="AN606" s="402"/>
      <c r="AO606" s="402"/>
      <c r="AP606" s="402"/>
      <c r="AQ606" s="402"/>
      <c r="AR606" s="402"/>
      <c r="AS606" s="402"/>
      <c r="AT606" s="402"/>
      <c r="AU606" s="402"/>
      <c r="AV606" s="402"/>
      <c r="AW606" s="402"/>
      <c r="AX606" s="402"/>
      <c r="AY606" s="402"/>
      <c r="AZ606" s="402"/>
      <c r="BA606" s="402"/>
      <c r="BB606" s="402"/>
      <c r="BC606" s="402"/>
      <c r="BD606" s="402"/>
      <c r="BE606" s="402"/>
      <c r="BF606" s="402"/>
      <c r="BG606" s="402"/>
      <c r="BH606" s="402"/>
      <c r="BI606" s="402"/>
      <c r="BJ606" s="402"/>
      <c r="BK606" s="402"/>
      <c r="BL606" s="402"/>
      <c r="BM606" s="402"/>
      <c r="BN606" s="402"/>
      <c r="BO606" s="402"/>
      <c r="BP606" s="402"/>
      <c r="BQ606" s="402"/>
      <c r="BR606" s="402"/>
      <c r="BS606" s="402"/>
      <c r="BT606" s="402"/>
      <c r="BU606" s="402"/>
      <c r="BV606" s="402"/>
      <c r="BW606" s="402"/>
      <c r="BX606" s="402"/>
      <c r="BY606" s="402"/>
      <c r="BZ606" s="402"/>
      <c r="CA606" s="402"/>
      <c r="CB606" s="402"/>
      <c r="CC606" s="402"/>
      <c r="CD606" s="402"/>
      <c r="CE606" s="402"/>
      <c r="CF606" s="402"/>
      <c r="CG606" s="402"/>
      <c r="CH606" s="402"/>
      <c r="CI606" s="402"/>
      <c r="CJ606" s="402"/>
      <c r="CK606" s="402"/>
      <c r="CL606" s="402"/>
      <c r="CM606" s="402"/>
      <c r="CN606" s="402"/>
      <c r="CO606" s="402"/>
      <c r="CP606" s="402"/>
      <c r="CQ606" s="402"/>
      <c r="CR606" s="402"/>
      <c r="CS606" s="402"/>
      <c r="CT606" s="402"/>
    </row>
    <row r="607" spans="1:98" ht="16.05" customHeight="1" x14ac:dyDescent="0.3">
      <c r="A607" s="402"/>
      <c r="B607" s="402"/>
      <c r="C607" s="402"/>
      <c r="D607" s="402"/>
      <c r="E607" s="402"/>
      <c r="F607" s="402"/>
      <c r="G607" s="402"/>
      <c r="H607" s="402"/>
      <c r="I607" s="402"/>
      <c r="J607" s="402"/>
      <c r="K607" s="402"/>
      <c r="L607" s="402"/>
      <c r="M607" s="402"/>
      <c r="N607" s="402"/>
      <c r="O607" s="402"/>
      <c r="P607" s="402"/>
      <c r="Q607" s="402"/>
      <c r="R607" s="402"/>
      <c r="S607" s="402"/>
      <c r="T607" s="402"/>
      <c r="U607" s="402"/>
      <c r="V607" s="402"/>
      <c r="W607" s="402"/>
      <c r="X607" s="402"/>
      <c r="Y607" s="402"/>
      <c r="Z607" s="402"/>
      <c r="AA607" s="402"/>
      <c r="AB607" s="402"/>
      <c r="AC607" s="402"/>
      <c r="AD607" s="402"/>
      <c r="AE607" s="402"/>
      <c r="AF607" s="402"/>
      <c r="AG607" s="402"/>
      <c r="AH607" s="402"/>
      <c r="AI607" s="402"/>
      <c r="AJ607" s="402"/>
      <c r="AK607" s="402"/>
      <c r="AL607" s="402"/>
      <c r="AM607" s="402"/>
      <c r="AN607" s="402"/>
      <c r="AO607" s="402"/>
      <c r="AP607" s="402"/>
      <c r="AQ607" s="402"/>
      <c r="AR607" s="402"/>
      <c r="AS607" s="402"/>
      <c r="AT607" s="402"/>
      <c r="AU607" s="402"/>
      <c r="AV607" s="402"/>
      <c r="AW607" s="402"/>
      <c r="AX607" s="402"/>
      <c r="AY607" s="402"/>
      <c r="AZ607" s="402"/>
      <c r="BA607" s="402"/>
      <c r="BB607" s="402"/>
      <c r="BC607" s="402"/>
      <c r="BD607" s="402"/>
      <c r="BE607" s="402"/>
      <c r="BF607" s="402"/>
      <c r="BG607" s="402"/>
      <c r="BH607" s="402"/>
      <c r="BI607" s="402"/>
      <c r="BJ607" s="402"/>
      <c r="BK607" s="402"/>
      <c r="BL607" s="402"/>
      <c r="BM607" s="402"/>
      <c r="BN607" s="402"/>
      <c r="BO607" s="402"/>
      <c r="BP607" s="402"/>
      <c r="BQ607" s="402"/>
      <c r="BR607" s="402"/>
      <c r="BS607" s="402"/>
      <c r="BT607" s="402"/>
      <c r="BU607" s="402"/>
      <c r="BV607" s="402"/>
      <c r="BW607" s="402"/>
      <c r="BX607" s="402"/>
      <c r="BY607" s="402"/>
      <c r="BZ607" s="402"/>
      <c r="CA607" s="402"/>
      <c r="CB607" s="402"/>
      <c r="CC607" s="402"/>
      <c r="CD607" s="402"/>
      <c r="CE607" s="402"/>
      <c r="CF607" s="402"/>
      <c r="CG607" s="402"/>
      <c r="CH607" s="402"/>
      <c r="CI607" s="402"/>
      <c r="CJ607" s="402"/>
      <c r="CK607" s="402"/>
      <c r="CL607" s="402"/>
      <c r="CM607" s="402"/>
      <c r="CN607" s="402"/>
      <c r="CO607" s="402"/>
      <c r="CP607" s="402"/>
      <c r="CQ607" s="402"/>
      <c r="CR607" s="402"/>
      <c r="CS607" s="402"/>
      <c r="CT607" s="402"/>
    </row>
    <row r="608" spans="1:98" ht="16.05" customHeight="1" x14ac:dyDescent="0.3">
      <c r="A608" s="402"/>
      <c r="B608" s="402"/>
      <c r="C608" s="402"/>
      <c r="D608" s="402"/>
      <c r="E608" s="402"/>
      <c r="F608" s="402"/>
      <c r="G608" s="402"/>
      <c r="H608" s="402"/>
      <c r="I608" s="402"/>
      <c r="J608" s="402"/>
      <c r="K608" s="402"/>
      <c r="L608" s="402"/>
      <c r="M608" s="402"/>
      <c r="N608" s="402"/>
      <c r="O608" s="402"/>
      <c r="P608" s="402"/>
      <c r="Q608" s="402"/>
      <c r="R608" s="402"/>
      <c r="S608" s="402"/>
      <c r="T608" s="402"/>
      <c r="U608" s="402"/>
      <c r="V608" s="402"/>
      <c r="W608" s="402"/>
      <c r="X608" s="402"/>
      <c r="Y608" s="402"/>
      <c r="Z608" s="402"/>
      <c r="AA608" s="402"/>
      <c r="AB608" s="402"/>
      <c r="AC608" s="402"/>
      <c r="AD608" s="402"/>
      <c r="AE608" s="402"/>
      <c r="AF608" s="402"/>
      <c r="AG608" s="402"/>
      <c r="AH608" s="402"/>
      <c r="AI608" s="402"/>
      <c r="AJ608" s="402"/>
      <c r="AK608" s="402"/>
      <c r="AL608" s="402"/>
      <c r="AM608" s="402"/>
      <c r="AN608" s="402"/>
      <c r="AO608" s="402"/>
      <c r="AP608" s="402"/>
      <c r="AQ608" s="402"/>
      <c r="AR608" s="402"/>
      <c r="AS608" s="402"/>
      <c r="AT608" s="402"/>
      <c r="AU608" s="402"/>
      <c r="AV608" s="402"/>
      <c r="AW608" s="402"/>
      <c r="AX608" s="402"/>
      <c r="AY608" s="402"/>
      <c r="AZ608" s="402"/>
      <c r="BA608" s="402"/>
      <c r="BB608" s="402"/>
      <c r="BC608" s="402"/>
      <c r="BD608" s="402"/>
      <c r="BE608" s="402"/>
      <c r="BF608" s="402"/>
      <c r="BG608" s="402"/>
      <c r="BH608" s="402"/>
      <c r="BI608" s="402"/>
      <c r="BJ608" s="402"/>
      <c r="BK608" s="402"/>
      <c r="BL608" s="402"/>
      <c r="BM608" s="402"/>
      <c r="BN608" s="402"/>
      <c r="BO608" s="402"/>
      <c r="BP608" s="402"/>
      <c r="BQ608" s="402"/>
      <c r="BR608" s="402"/>
      <c r="BS608" s="402"/>
      <c r="BT608" s="402"/>
      <c r="BU608" s="402"/>
      <c r="BV608" s="402"/>
      <c r="BW608" s="402"/>
      <c r="BX608" s="402"/>
      <c r="BY608" s="402"/>
      <c r="BZ608" s="402"/>
      <c r="CA608" s="402"/>
      <c r="CB608" s="402"/>
      <c r="CC608" s="402"/>
      <c r="CD608" s="402"/>
      <c r="CE608" s="402"/>
      <c r="CF608" s="402"/>
      <c r="CG608" s="402"/>
      <c r="CH608" s="402"/>
      <c r="CI608" s="402"/>
      <c r="CJ608" s="402"/>
      <c r="CK608" s="402"/>
      <c r="CL608" s="402"/>
      <c r="CM608" s="402"/>
      <c r="CN608" s="402"/>
      <c r="CO608" s="402"/>
      <c r="CP608" s="402"/>
      <c r="CQ608" s="402"/>
      <c r="CR608" s="402"/>
      <c r="CS608" s="402"/>
      <c r="CT608" s="402"/>
    </row>
    <row r="609" spans="1:98" ht="16.05" customHeight="1" x14ac:dyDescent="0.3">
      <c r="A609" s="402"/>
      <c r="B609" s="402"/>
      <c r="C609" s="402"/>
      <c r="D609" s="402"/>
      <c r="E609" s="402"/>
      <c r="F609" s="402"/>
      <c r="G609" s="402"/>
      <c r="H609" s="402"/>
      <c r="I609" s="402"/>
      <c r="J609" s="402"/>
      <c r="K609" s="402"/>
      <c r="L609" s="402"/>
      <c r="M609" s="402"/>
      <c r="N609" s="402"/>
      <c r="O609" s="402"/>
      <c r="P609" s="402"/>
      <c r="Q609" s="402"/>
      <c r="R609" s="402"/>
      <c r="S609" s="402"/>
      <c r="T609" s="402"/>
      <c r="U609" s="402"/>
      <c r="V609" s="402"/>
      <c r="W609" s="402"/>
      <c r="X609" s="402"/>
      <c r="Y609" s="402"/>
      <c r="Z609" s="402"/>
      <c r="AA609" s="402"/>
      <c r="AB609" s="402"/>
      <c r="AC609" s="402"/>
      <c r="AD609" s="402"/>
      <c r="AE609" s="402"/>
      <c r="AF609" s="402"/>
      <c r="AG609" s="402"/>
      <c r="AH609" s="402"/>
      <c r="AI609" s="402"/>
      <c r="AJ609" s="402"/>
      <c r="AK609" s="402"/>
      <c r="AL609" s="402"/>
      <c r="AM609" s="402"/>
      <c r="AN609" s="402"/>
      <c r="AO609" s="402"/>
      <c r="AP609" s="402"/>
      <c r="AQ609" s="402"/>
      <c r="AR609" s="402"/>
      <c r="AS609" s="402"/>
      <c r="AT609" s="402"/>
      <c r="AU609" s="402"/>
      <c r="AV609" s="402"/>
      <c r="AW609" s="402"/>
      <c r="AX609" s="402"/>
      <c r="AY609" s="402"/>
      <c r="AZ609" s="402"/>
      <c r="BA609" s="402"/>
      <c r="BB609" s="402"/>
      <c r="BC609" s="402"/>
      <c r="BD609" s="402"/>
      <c r="BE609" s="402"/>
      <c r="BF609" s="402"/>
      <c r="BG609" s="402"/>
      <c r="BH609" s="402"/>
      <c r="BI609" s="402"/>
      <c r="BJ609" s="402"/>
      <c r="BK609" s="402"/>
      <c r="BL609" s="402"/>
      <c r="BM609" s="402"/>
      <c r="BN609" s="402"/>
      <c r="BO609" s="402"/>
      <c r="BP609" s="402"/>
      <c r="BQ609" s="402"/>
      <c r="BR609" s="402"/>
      <c r="BS609" s="402"/>
      <c r="BT609" s="402"/>
      <c r="BU609" s="402"/>
      <c r="BV609" s="402"/>
      <c r="BW609" s="402"/>
      <c r="BX609" s="402"/>
      <c r="BY609" s="402"/>
      <c r="BZ609" s="402"/>
      <c r="CA609" s="402"/>
      <c r="CB609" s="402"/>
      <c r="CC609" s="402"/>
      <c r="CD609" s="402"/>
      <c r="CE609" s="402"/>
      <c r="CF609" s="402"/>
      <c r="CG609" s="402"/>
      <c r="CH609" s="402"/>
      <c r="CI609" s="402"/>
      <c r="CJ609" s="402"/>
      <c r="CK609" s="402"/>
      <c r="CL609" s="402"/>
      <c r="CM609" s="402"/>
      <c r="CN609" s="402"/>
      <c r="CO609" s="402"/>
      <c r="CP609" s="402"/>
      <c r="CQ609" s="402"/>
      <c r="CR609" s="402"/>
      <c r="CS609" s="402"/>
      <c r="CT609" s="402"/>
    </row>
    <row r="610" spans="1:98" ht="16.05" customHeight="1" x14ac:dyDescent="0.3">
      <c r="A610" s="402"/>
      <c r="B610" s="402"/>
      <c r="C610" s="402"/>
      <c r="D610" s="402"/>
      <c r="E610" s="402"/>
      <c r="F610" s="402"/>
      <c r="G610" s="402"/>
      <c r="H610" s="402"/>
      <c r="I610" s="402"/>
      <c r="J610" s="402"/>
      <c r="K610" s="402"/>
      <c r="L610" s="402"/>
      <c r="M610" s="402"/>
      <c r="N610" s="402"/>
      <c r="O610" s="402"/>
      <c r="P610" s="402"/>
      <c r="Q610" s="402"/>
      <c r="R610" s="402"/>
      <c r="S610" s="402"/>
      <c r="T610" s="402"/>
      <c r="U610" s="402"/>
      <c r="V610" s="402"/>
      <c r="W610" s="402"/>
      <c r="X610" s="402"/>
      <c r="Y610" s="402"/>
      <c r="Z610" s="402"/>
      <c r="AA610" s="402"/>
      <c r="AB610" s="402"/>
      <c r="AC610" s="402"/>
      <c r="AD610" s="402"/>
      <c r="AE610" s="402"/>
      <c r="AF610" s="402"/>
      <c r="AG610" s="402"/>
      <c r="AH610" s="402"/>
      <c r="AI610" s="402"/>
      <c r="AJ610" s="402"/>
      <c r="AK610" s="402"/>
      <c r="AL610" s="402"/>
      <c r="AM610" s="402"/>
      <c r="AN610" s="402"/>
      <c r="AO610" s="402"/>
      <c r="AP610" s="402"/>
      <c r="AQ610" s="402"/>
      <c r="AR610" s="402"/>
      <c r="AS610" s="402"/>
      <c r="AT610" s="402"/>
      <c r="AU610" s="402"/>
      <c r="AV610" s="402"/>
      <c r="AW610" s="402"/>
      <c r="AX610" s="402"/>
      <c r="AY610" s="402"/>
      <c r="AZ610" s="402"/>
      <c r="BA610" s="402"/>
      <c r="BB610" s="402"/>
      <c r="BC610" s="402"/>
      <c r="BD610" s="402"/>
      <c r="BE610" s="402"/>
      <c r="BF610" s="402"/>
      <c r="BG610" s="402"/>
      <c r="BH610" s="402"/>
      <c r="BI610" s="402"/>
      <c r="BJ610" s="402"/>
      <c r="BK610" s="402"/>
      <c r="BL610" s="402"/>
      <c r="BM610" s="402"/>
      <c r="BN610" s="402"/>
      <c r="BO610" s="402"/>
      <c r="BP610" s="402"/>
      <c r="BQ610" s="402"/>
      <c r="BR610" s="402"/>
      <c r="BS610" s="402"/>
      <c r="BT610" s="402"/>
      <c r="BU610" s="402"/>
      <c r="BV610" s="402"/>
      <c r="BW610" s="402"/>
      <c r="BX610" s="402"/>
      <c r="BY610" s="402"/>
      <c r="BZ610" s="402"/>
      <c r="CA610" s="402"/>
      <c r="CB610" s="402"/>
      <c r="CC610" s="402"/>
      <c r="CD610" s="402"/>
      <c r="CE610" s="402"/>
      <c r="CF610" s="402"/>
      <c r="CG610" s="402"/>
      <c r="CH610" s="402"/>
      <c r="CI610" s="402"/>
      <c r="CJ610" s="402"/>
      <c r="CK610" s="402"/>
      <c r="CL610" s="402"/>
      <c r="CM610" s="402"/>
      <c r="CN610" s="402"/>
      <c r="CO610" s="402"/>
      <c r="CP610" s="402"/>
      <c r="CQ610" s="402"/>
      <c r="CR610" s="402"/>
      <c r="CS610" s="402"/>
      <c r="CT610" s="402"/>
    </row>
    <row r="611" spans="1:98" ht="16.05" customHeight="1" x14ac:dyDescent="0.3">
      <c r="A611" s="402"/>
      <c r="B611" s="402"/>
      <c r="C611" s="402"/>
      <c r="D611" s="402"/>
      <c r="E611" s="402"/>
      <c r="F611" s="402"/>
      <c r="G611" s="402"/>
      <c r="H611" s="402"/>
      <c r="I611" s="402"/>
      <c r="J611" s="402"/>
      <c r="K611" s="402"/>
      <c r="L611" s="402"/>
      <c r="M611" s="402"/>
      <c r="N611" s="402"/>
      <c r="O611" s="402"/>
      <c r="P611" s="402"/>
      <c r="Q611" s="402"/>
      <c r="R611" s="402"/>
      <c r="S611" s="402"/>
      <c r="T611" s="402"/>
      <c r="U611" s="402"/>
      <c r="V611" s="402"/>
      <c r="W611" s="402"/>
      <c r="X611" s="402"/>
      <c r="Y611" s="402"/>
      <c r="Z611" s="402"/>
      <c r="AA611" s="402"/>
      <c r="AB611" s="402"/>
      <c r="AC611" s="402"/>
      <c r="AD611" s="402"/>
      <c r="AE611" s="402"/>
      <c r="AF611" s="402"/>
      <c r="AG611" s="402"/>
      <c r="AH611" s="402"/>
      <c r="AI611" s="402"/>
      <c r="AJ611" s="402"/>
      <c r="AK611" s="402"/>
      <c r="AL611" s="402"/>
      <c r="AM611" s="402"/>
      <c r="AN611" s="402"/>
      <c r="AO611" s="402"/>
      <c r="AP611" s="402"/>
      <c r="AQ611" s="402"/>
      <c r="AR611" s="402"/>
      <c r="AS611" s="402"/>
      <c r="AT611" s="402"/>
      <c r="AU611" s="402"/>
      <c r="AV611" s="402"/>
      <c r="AW611" s="402"/>
      <c r="AX611" s="402"/>
      <c r="AY611" s="402"/>
      <c r="AZ611" s="402"/>
      <c r="BA611" s="402"/>
      <c r="BB611" s="402"/>
      <c r="BC611" s="402"/>
      <c r="BD611" s="402"/>
      <c r="BE611" s="402"/>
      <c r="BF611" s="402"/>
      <c r="BG611" s="402"/>
      <c r="BH611" s="402"/>
      <c r="BI611" s="402"/>
      <c r="BJ611" s="402"/>
      <c r="BK611" s="402"/>
      <c r="BL611" s="402"/>
      <c r="BM611" s="402"/>
      <c r="BN611" s="402"/>
      <c r="BO611" s="402"/>
      <c r="BP611" s="402"/>
      <c r="BQ611" s="402"/>
      <c r="BR611" s="402"/>
      <c r="BS611" s="402"/>
      <c r="BT611" s="402"/>
      <c r="BU611" s="402"/>
      <c r="BV611" s="402"/>
      <c r="BW611" s="402"/>
      <c r="BX611" s="402"/>
      <c r="BY611" s="402"/>
      <c r="BZ611" s="402"/>
      <c r="CA611" s="402"/>
      <c r="CB611" s="402"/>
      <c r="CC611" s="402"/>
      <c r="CD611" s="402"/>
      <c r="CE611" s="402"/>
      <c r="CF611" s="402"/>
      <c r="CG611" s="402"/>
      <c r="CH611" s="402"/>
      <c r="CI611" s="402"/>
      <c r="CJ611" s="402"/>
      <c r="CK611" s="402"/>
      <c r="CL611" s="402"/>
      <c r="CM611" s="402"/>
      <c r="CN611" s="402"/>
      <c r="CO611" s="402"/>
      <c r="CP611" s="402"/>
      <c r="CQ611" s="402"/>
      <c r="CR611" s="402"/>
      <c r="CS611" s="402"/>
      <c r="CT611" s="402"/>
    </row>
    <row r="612" spans="1:98" ht="16.05" customHeight="1" x14ac:dyDescent="0.3">
      <c r="A612" s="402"/>
      <c r="B612" s="402"/>
      <c r="C612" s="402"/>
      <c r="D612" s="402"/>
      <c r="E612" s="402"/>
      <c r="F612" s="402"/>
      <c r="G612" s="402"/>
      <c r="H612" s="402"/>
      <c r="I612" s="402"/>
      <c r="J612" s="402"/>
      <c r="K612" s="402"/>
      <c r="L612" s="402"/>
      <c r="M612" s="402"/>
      <c r="N612" s="402"/>
      <c r="O612" s="402"/>
      <c r="P612" s="402"/>
      <c r="Q612" s="402"/>
      <c r="R612" s="402"/>
      <c r="S612" s="402"/>
      <c r="T612" s="402"/>
      <c r="U612" s="402"/>
      <c r="V612" s="402"/>
      <c r="W612" s="402"/>
      <c r="X612" s="402"/>
      <c r="Y612" s="402"/>
      <c r="Z612" s="402"/>
      <c r="AA612" s="402"/>
      <c r="AB612" s="402"/>
      <c r="AC612" s="402"/>
      <c r="AD612" s="402"/>
      <c r="AE612" s="402"/>
      <c r="AF612" s="402"/>
      <c r="AG612" s="402"/>
      <c r="AH612" s="402"/>
      <c r="AI612" s="402"/>
      <c r="AJ612" s="402"/>
      <c r="AK612" s="402"/>
      <c r="AL612" s="402"/>
      <c r="AM612" s="402"/>
      <c r="AN612" s="402"/>
      <c r="AO612" s="402"/>
      <c r="AP612" s="402"/>
      <c r="AQ612" s="402"/>
      <c r="AR612" s="402"/>
      <c r="AS612" s="402"/>
      <c r="AT612" s="402"/>
      <c r="AU612" s="402"/>
      <c r="AV612" s="402"/>
      <c r="AW612" s="402"/>
      <c r="AX612" s="402"/>
      <c r="AY612" s="402"/>
      <c r="AZ612" s="402"/>
      <c r="BA612" s="402"/>
      <c r="BB612" s="402"/>
      <c r="BC612" s="402"/>
      <c r="BD612" s="402"/>
      <c r="BE612" s="402"/>
      <c r="BF612" s="402"/>
      <c r="BG612" s="402"/>
      <c r="BH612" s="402"/>
      <c r="BI612" s="402"/>
      <c r="BJ612" s="402"/>
      <c r="BK612" s="402"/>
      <c r="BL612" s="402"/>
      <c r="BM612" s="402"/>
      <c r="BN612" s="402"/>
      <c r="BO612" s="402"/>
      <c r="BP612" s="402"/>
      <c r="BQ612" s="402"/>
      <c r="BR612" s="402"/>
      <c r="BS612" s="402"/>
      <c r="BT612" s="402"/>
      <c r="BU612" s="402"/>
      <c r="BV612" s="402"/>
      <c r="BW612" s="402"/>
      <c r="BX612" s="402"/>
      <c r="BY612" s="402"/>
      <c r="BZ612" s="402"/>
      <c r="CA612" s="402"/>
      <c r="CB612" s="402"/>
      <c r="CC612" s="402"/>
      <c r="CD612" s="402"/>
      <c r="CE612" s="402"/>
      <c r="CF612" s="402"/>
      <c r="CG612" s="402"/>
      <c r="CH612" s="402"/>
      <c r="CI612" s="402"/>
      <c r="CJ612" s="402"/>
      <c r="CK612" s="402"/>
      <c r="CL612" s="402"/>
      <c r="CM612" s="402"/>
      <c r="CN612" s="402"/>
      <c r="CO612" s="402"/>
      <c r="CP612" s="402"/>
      <c r="CQ612" s="402"/>
      <c r="CR612" s="402"/>
      <c r="CS612" s="402"/>
      <c r="CT612" s="402"/>
    </row>
    <row r="613" spans="1:98" ht="16.05" customHeight="1" x14ac:dyDescent="0.3">
      <c r="A613" s="402"/>
      <c r="B613" s="402"/>
      <c r="C613" s="402"/>
      <c r="D613" s="402"/>
      <c r="E613" s="402"/>
      <c r="F613" s="402"/>
      <c r="G613" s="402"/>
      <c r="H613" s="402"/>
      <c r="I613" s="402"/>
      <c r="J613" s="402"/>
      <c r="K613" s="402"/>
      <c r="L613" s="402"/>
      <c r="M613" s="402"/>
      <c r="N613" s="402"/>
      <c r="O613" s="402"/>
      <c r="P613" s="402"/>
      <c r="Q613" s="402"/>
      <c r="R613" s="402"/>
      <c r="S613" s="402"/>
      <c r="T613" s="402"/>
      <c r="U613" s="402"/>
      <c r="V613" s="402"/>
      <c r="W613" s="402"/>
      <c r="X613" s="402"/>
      <c r="Y613" s="402"/>
      <c r="Z613" s="402"/>
      <c r="AA613" s="402"/>
      <c r="AB613" s="402"/>
      <c r="AC613" s="402"/>
      <c r="AD613" s="402"/>
      <c r="AE613" s="402"/>
      <c r="AF613" s="402"/>
      <c r="AG613" s="402"/>
      <c r="AH613" s="402"/>
      <c r="AI613" s="402"/>
      <c r="AJ613" s="402"/>
      <c r="AK613" s="402"/>
      <c r="AL613" s="402"/>
      <c r="AM613" s="402"/>
      <c r="AN613" s="402"/>
      <c r="AO613" s="402"/>
      <c r="AP613" s="402"/>
      <c r="AQ613" s="402"/>
      <c r="AR613" s="402"/>
      <c r="AS613" s="402"/>
      <c r="AT613" s="402"/>
      <c r="AU613" s="402"/>
      <c r="AV613" s="402"/>
      <c r="AW613" s="402"/>
      <c r="AX613" s="402"/>
      <c r="AY613" s="402"/>
      <c r="AZ613" s="402"/>
      <c r="BA613" s="402"/>
      <c r="BB613" s="402"/>
      <c r="BC613" s="402"/>
      <c r="BD613" s="402"/>
      <c r="BE613" s="402"/>
      <c r="BF613" s="402"/>
      <c r="BG613" s="402"/>
      <c r="BH613" s="402"/>
      <c r="BI613" s="402"/>
      <c r="BJ613" s="402"/>
      <c r="BK613" s="402"/>
      <c r="BL613" s="402"/>
      <c r="BM613" s="402"/>
      <c r="BN613" s="402"/>
      <c r="BO613" s="402"/>
      <c r="BP613" s="402"/>
      <c r="BQ613" s="402"/>
      <c r="BR613" s="402"/>
      <c r="BS613" s="402"/>
      <c r="BT613" s="402"/>
      <c r="BU613" s="402"/>
      <c r="BV613" s="402"/>
      <c r="BW613" s="402"/>
      <c r="BX613" s="402"/>
      <c r="BY613" s="402"/>
      <c r="BZ613" s="402"/>
      <c r="CA613" s="402"/>
      <c r="CB613" s="402"/>
      <c r="CC613" s="402"/>
      <c r="CD613" s="402"/>
      <c r="CE613" s="402"/>
      <c r="CF613" s="402"/>
      <c r="CG613" s="402"/>
      <c r="CH613" s="402"/>
      <c r="CI613" s="402"/>
      <c r="CJ613" s="402"/>
      <c r="CK613" s="402"/>
      <c r="CL613" s="402"/>
      <c r="CM613" s="402"/>
      <c r="CN613" s="402"/>
      <c r="CO613" s="402"/>
      <c r="CP613" s="402"/>
      <c r="CQ613" s="402"/>
      <c r="CR613" s="402"/>
      <c r="CS613" s="402"/>
      <c r="CT613" s="402"/>
    </row>
    <row r="614" spans="1:98" ht="16.05" customHeight="1" x14ac:dyDescent="0.3">
      <c r="A614" s="402"/>
      <c r="B614" s="402"/>
      <c r="C614" s="402"/>
      <c r="D614" s="402"/>
      <c r="E614" s="402"/>
      <c r="F614" s="402"/>
      <c r="G614" s="402"/>
      <c r="H614" s="402"/>
      <c r="I614" s="402"/>
      <c r="J614" s="402"/>
      <c r="K614" s="402"/>
      <c r="L614" s="402"/>
      <c r="M614" s="402"/>
      <c r="N614" s="402"/>
      <c r="O614" s="402"/>
      <c r="P614" s="402"/>
      <c r="Q614" s="402"/>
      <c r="R614" s="402"/>
      <c r="S614" s="402"/>
      <c r="T614" s="402"/>
      <c r="U614" s="402"/>
      <c r="V614" s="402"/>
      <c r="W614" s="402"/>
      <c r="X614" s="402"/>
      <c r="Y614" s="402"/>
      <c r="Z614" s="402"/>
      <c r="AA614" s="402"/>
      <c r="AB614" s="402"/>
      <c r="AC614" s="402"/>
      <c r="AD614" s="402"/>
      <c r="AE614" s="402"/>
      <c r="AF614" s="402"/>
      <c r="AG614" s="402"/>
      <c r="AH614" s="402"/>
      <c r="AI614" s="402"/>
      <c r="AJ614" s="402"/>
      <c r="AK614" s="402"/>
      <c r="AL614" s="402"/>
      <c r="AM614" s="402"/>
      <c r="AN614" s="402"/>
      <c r="AO614" s="402"/>
      <c r="AP614" s="402"/>
      <c r="AQ614" s="402"/>
      <c r="AR614" s="402"/>
      <c r="AS614" s="402"/>
      <c r="AT614" s="402"/>
      <c r="AU614" s="402"/>
      <c r="AV614" s="402"/>
      <c r="AW614" s="402"/>
      <c r="AX614" s="402"/>
      <c r="AY614" s="402"/>
      <c r="AZ614" s="402"/>
      <c r="BA614" s="402"/>
      <c r="BB614" s="402"/>
      <c r="BC614" s="402"/>
      <c r="BD614" s="402"/>
      <c r="BE614" s="402"/>
      <c r="BF614" s="402"/>
      <c r="BG614" s="402"/>
      <c r="BH614" s="402"/>
      <c r="BI614" s="402"/>
      <c r="BJ614" s="402"/>
      <c r="BK614" s="402"/>
      <c r="BL614" s="402"/>
      <c r="BM614" s="402"/>
      <c r="BN614" s="402"/>
      <c r="BO614" s="402"/>
      <c r="BP614" s="402"/>
      <c r="BQ614" s="402"/>
      <c r="BR614" s="402"/>
      <c r="BS614" s="402"/>
      <c r="BT614" s="402"/>
      <c r="BU614" s="402"/>
      <c r="BV614" s="402"/>
      <c r="BW614" s="402"/>
      <c r="BX614" s="402"/>
      <c r="BY614" s="402"/>
      <c r="BZ614" s="402"/>
      <c r="CA614" s="402"/>
      <c r="CB614" s="402"/>
      <c r="CC614" s="402"/>
      <c r="CD614" s="402"/>
      <c r="CE614" s="402"/>
      <c r="CF614" s="402"/>
      <c r="CG614" s="402"/>
      <c r="CH614" s="402"/>
      <c r="CI614" s="402"/>
      <c r="CJ614" s="402"/>
      <c r="CK614" s="402"/>
      <c r="CL614" s="402"/>
      <c r="CM614" s="402"/>
      <c r="CN614" s="402"/>
      <c r="CO614" s="402"/>
      <c r="CP614" s="402"/>
      <c r="CQ614" s="402"/>
      <c r="CR614" s="402"/>
      <c r="CS614" s="402"/>
      <c r="CT614" s="402"/>
    </row>
    <row r="615" spans="1:98" ht="16.05" customHeight="1" x14ac:dyDescent="0.3">
      <c r="A615" s="402"/>
      <c r="B615" s="402"/>
      <c r="C615" s="402"/>
      <c r="D615" s="402"/>
      <c r="E615" s="402"/>
      <c r="F615" s="402"/>
      <c r="G615" s="402"/>
      <c r="H615" s="402"/>
      <c r="I615" s="402"/>
      <c r="J615" s="402"/>
      <c r="K615" s="402"/>
      <c r="L615" s="402"/>
      <c r="M615" s="402"/>
      <c r="N615" s="402"/>
      <c r="O615" s="402"/>
      <c r="P615" s="402"/>
      <c r="Q615" s="402"/>
      <c r="R615" s="402"/>
      <c r="S615" s="402"/>
      <c r="T615" s="402"/>
      <c r="U615" s="402"/>
      <c r="V615" s="402"/>
      <c r="W615" s="402"/>
      <c r="X615" s="402"/>
      <c r="Y615" s="402"/>
      <c r="Z615" s="402"/>
      <c r="AA615" s="402"/>
      <c r="AB615" s="402"/>
      <c r="AC615" s="402"/>
      <c r="AD615" s="402"/>
      <c r="AE615" s="402"/>
      <c r="AF615" s="402"/>
      <c r="AG615" s="402"/>
      <c r="AH615" s="402"/>
      <c r="AI615" s="402"/>
      <c r="AJ615" s="402"/>
      <c r="AK615" s="402"/>
      <c r="AL615" s="402"/>
      <c r="AM615" s="402"/>
      <c r="AN615" s="402"/>
      <c r="AO615" s="402"/>
      <c r="AP615" s="402"/>
      <c r="AQ615" s="402"/>
      <c r="AR615" s="402"/>
      <c r="AS615" s="402"/>
      <c r="AT615" s="402"/>
      <c r="AU615" s="402"/>
      <c r="AV615" s="402"/>
      <c r="AW615" s="402"/>
      <c r="AX615" s="402"/>
      <c r="AY615" s="402"/>
      <c r="AZ615" s="402"/>
      <c r="BA615" s="402"/>
      <c r="BB615" s="402"/>
      <c r="BC615" s="402"/>
      <c r="BD615" s="402"/>
      <c r="BE615" s="402"/>
      <c r="BF615" s="402"/>
      <c r="BG615" s="402"/>
      <c r="BH615" s="402"/>
      <c r="BI615" s="402"/>
      <c r="BJ615" s="402"/>
      <c r="BK615" s="402"/>
      <c r="BL615" s="402"/>
      <c r="BM615" s="402"/>
      <c r="BN615" s="402"/>
      <c r="BO615" s="402"/>
      <c r="BP615" s="402"/>
      <c r="BQ615" s="402"/>
      <c r="BR615" s="402"/>
      <c r="BS615" s="402"/>
      <c r="BT615" s="402"/>
      <c r="BU615" s="402"/>
      <c r="BV615" s="402"/>
      <c r="BW615" s="402"/>
      <c r="BX615" s="402"/>
      <c r="BY615" s="402"/>
      <c r="BZ615" s="402"/>
      <c r="CA615" s="402"/>
      <c r="CB615" s="402"/>
      <c r="CC615" s="402"/>
      <c r="CD615" s="402"/>
      <c r="CE615" s="402"/>
      <c r="CF615" s="402"/>
      <c r="CG615" s="402"/>
      <c r="CH615" s="402"/>
      <c r="CI615" s="402"/>
      <c r="CJ615" s="402"/>
      <c r="CK615" s="402"/>
      <c r="CL615" s="402"/>
      <c r="CM615" s="402"/>
      <c r="CN615" s="402"/>
      <c r="CO615" s="402"/>
      <c r="CP615" s="402"/>
      <c r="CQ615" s="402"/>
      <c r="CR615" s="402"/>
      <c r="CS615" s="402"/>
      <c r="CT615" s="402"/>
    </row>
    <row r="616" spans="1:98" ht="16.05" customHeight="1" x14ac:dyDescent="0.3">
      <c r="A616" s="402"/>
      <c r="B616" s="402"/>
      <c r="C616" s="402"/>
      <c r="D616" s="402"/>
      <c r="E616" s="402"/>
      <c r="F616" s="402"/>
      <c r="G616" s="402"/>
      <c r="H616" s="402"/>
      <c r="I616" s="402"/>
      <c r="J616" s="402"/>
      <c r="K616" s="402"/>
      <c r="L616" s="402"/>
      <c r="M616" s="402"/>
      <c r="N616" s="402"/>
      <c r="O616" s="402"/>
      <c r="P616" s="402"/>
      <c r="Q616" s="402"/>
      <c r="R616" s="402"/>
      <c r="S616" s="402"/>
      <c r="T616" s="402"/>
      <c r="U616" s="402"/>
      <c r="V616" s="402"/>
      <c r="W616" s="402"/>
      <c r="X616" s="402"/>
      <c r="Y616" s="402"/>
      <c r="Z616" s="402"/>
      <c r="AA616" s="402"/>
      <c r="AB616" s="402"/>
      <c r="AC616" s="402"/>
      <c r="AD616" s="402"/>
      <c r="AE616" s="402"/>
      <c r="AF616" s="402"/>
      <c r="AG616" s="402"/>
      <c r="AH616" s="402"/>
      <c r="AI616" s="402"/>
      <c r="AJ616" s="402"/>
      <c r="AK616" s="402"/>
      <c r="AL616" s="402"/>
      <c r="AM616" s="402"/>
      <c r="AN616" s="402"/>
      <c r="AO616" s="402"/>
      <c r="AP616" s="402"/>
      <c r="AQ616" s="402"/>
      <c r="AR616" s="402"/>
      <c r="AS616" s="402"/>
      <c r="AT616" s="402"/>
      <c r="AU616" s="402"/>
      <c r="AV616" s="402"/>
      <c r="AW616" s="402"/>
      <c r="AX616" s="402"/>
      <c r="AY616" s="402"/>
      <c r="AZ616" s="402"/>
      <c r="BA616" s="402"/>
      <c r="BB616" s="402"/>
      <c r="BC616" s="402"/>
      <c r="BD616" s="402"/>
      <c r="BE616" s="402"/>
      <c r="BF616" s="402"/>
      <c r="BG616" s="402"/>
      <c r="BH616" s="402"/>
      <c r="BI616" s="402"/>
      <c r="BJ616" s="402"/>
      <c r="BK616" s="402"/>
      <c r="BL616" s="402"/>
      <c r="BM616" s="402"/>
      <c r="BN616" s="402"/>
      <c r="BO616" s="402"/>
      <c r="BP616" s="402"/>
      <c r="BQ616" s="402"/>
      <c r="BR616" s="402"/>
      <c r="BS616" s="402"/>
      <c r="BT616" s="402"/>
      <c r="BU616" s="402"/>
      <c r="BV616" s="402"/>
      <c r="BW616" s="402"/>
      <c r="BX616" s="402"/>
      <c r="BY616" s="402"/>
      <c r="BZ616" s="402"/>
      <c r="CA616" s="402"/>
      <c r="CB616" s="402"/>
      <c r="CC616" s="402"/>
      <c r="CD616" s="402"/>
      <c r="CE616" s="402"/>
      <c r="CF616" s="402"/>
      <c r="CG616" s="402"/>
      <c r="CH616" s="402"/>
      <c r="CI616" s="402"/>
      <c r="CJ616" s="402"/>
      <c r="CK616" s="402"/>
      <c r="CL616" s="402"/>
      <c r="CM616" s="402"/>
      <c r="CN616" s="402"/>
      <c r="CO616" s="402"/>
      <c r="CP616" s="402"/>
      <c r="CQ616" s="402"/>
      <c r="CR616" s="402"/>
      <c r="CS616" s="402"/>
      <c r="CT616" s="402"/>
    </row>
    <row r="617" spans="1:98" ht="16.05" customHeight="1" x14ac:dyDescent="0.3">
      <c r="A617" s="402"/>
      <c r="B617" s="402"/>
      <c r="C617" s="402"/>
      <c r="D617" s="402"/>
      <c r="E617" s="402"/>
      <c r="F617" s="402"/>
      <c r="G617" s="402"/>
      <c r="H617" s="402"/>
      <c r="I617" s="402"/>
      <c r="J617" s="402"/>
      <c r="K617" s="402"/>
      <c r="L617" s="402"/>
      <c r="M617" s="402"/>
      <c r="N617" s="402"/>
      <c r="O617" s="402"/>
      <c r="P617" s="402"/>
      <c r="Q617" s="402"/>
      <c r="R617" s="402"/>
      <c r="S617" s="402"/>
      <c r="T617" s="402"/>
      <c r="U617" s="402"/>
      <c r="V617" s="402"/>
      <c r="W617" s="402"/>
      <c r="X617" s="402"/>
      <c r="Y617" s="402"/>
      <c r="Z617" s="402"/>
      <c r="AA617" s="402"/>
      <c r="AB617" s="402"/>
      <c r="AC617" s="402"/>
      <c r="AD617" s="402"/>
      <c r="AE617" s="402"/>
      <c r="AF617" s="402"/>
      <c r="AG617" s="402"/>
      <c r="AH617" s="402"/>
      <c r="AI617" s="402"/>
      <c r="AJ617" s="402"/>
      <c r="AK617" s="402"/>
      <c r="AL617" s="402"/>
      <c r="AM617" s="402"/>
      <c r="AN617" s="402"/>
      <c r="AO617" s="402"/>
      <c r="AP617" s="402"/>
      <c r="AQ617" s="402"/>
      <c r="AR617" s="402"/>
      <c r="AS617" s="402"/>
      <c r="AT617" s="402"/>
      <c r="AU617" s="402"/>
      <c r="AV617" s="402"/>
      <c r="AW617" s="402"/>
      <c r="AX617" s="402"/>
      <c r="AY617" s="402"/>
      <c r="AZ617" s="402"/>
      <c r="BA617" s="402"/>
      <c r="BB617" s="402"/>
      <c r="BC617" s="402"/>
      <c r="BD617" s="402"/>
      <c r="BE617" s="402"/>
      <c r="BF617" s="402"/>
      <c r="BG617" s="402"/>
      <c r="BH617" s="402"/>
      <c r="BI617" s="402"/>
      <c r="BJ617" s="402"/>
      <c r="BK617" s="402"/>
      <c r="BL617" s="402"/>
      <c r="BM617" s="402"/>
      <c r="BN617" s="402"/>
      <c r="BO617" s="402"/>
      <c r="BP617" s="402"/>
      <c r="BQ617" s="402"/>
      <c r="BR617" s="402"/>
      <c r="BS617" s="402"/>
      <c r="BT617" s="402"/>
      <c r="BU617" s="402"/>
      <c r="BV617" s="402"/>
      <c r="BW617" s="402"/>
      <c r="BX617" s="402"/>
      <c r="BY617" s="402"/>
      <c r="BZ617" s="402"/>
      <c r="CA617" s="402"/>
      <c r="CB617" s="402"/>
      <c r="CC617" s="402"/>
      <c r="CD617" s="402"/>
      <c r="CE617" s="402"/>
      <c r="CF617" s="402"/>
      <c r="CG617" s="402"/>
      <c r="CH617" s="402"/>
      <c r="CI617" s="402"/>
      <c r="CJ617" s="402"/>
      <c r="CK617" s="402"/>
      <c r="CL617" s="402"/>
      <c r="CM617" s="402"/>
      <c r="CN617" s="402"/>
      <c r="CO617" s="402"/>
      <c r="CP617" s="402"/>
      <c r="CQ617" s="402"/>
      <c r="CR617" s="402"/>
      <c r="CS617" s="402"/>
      <c r="CT617" s="402"/>
    </row>
    <row r="618" spans="1:98" ht="16.05" customHeight="1" x14ac:dyDescent="0.3">
      <c r="A618" s="402"/>
      <c r="B618" s="402"/>
      <c r="C618" s="402"/>
      <c r="D618" s="402"/>
      <c r="E618" s="402"/>
      <c r="F618" s="402"/>
      <c r="G618" s="402"/>
      <c r="H618" s="402"/>
      <c r="I618" s="402"/>
      <c r="J618" s="402"/>
      <c r="K618" s="402"/>
      <c r="L618" s="402"/>
      <c r="M618" s="402"/>
      <c r="N618" s="402"/>
      <c r="O618" s="402"/>
      <c r="P618" s="402"/>
      <c r="Q618" s="402"/>
      <c r="R618" s="402"/>
      <c r="S618" s="402"/>
      <c r="T618" s="402"/>
      <c r="U618" s="402"/>
      <c r="V618" s="402"/>
      <c r="W618" s="402"/>
      <c r="X618" s="402"/>
      <c r="Y618" s="402"/>
      <c r="Z618" s="402"/>
      <c r="AA618" s="402"/>
      <c r="AB618" s="402"/>
      <c r="AC618" s="402"/>
      <c r="AD618" s="402"/>
      <c r="AE618" s="402"/>
      <c r="AF618" s="402"/>
      <c r="AG618" s="402"/>
      <c r="AH618" s="402"/>
      <c r="AI618" s="402"/>
      <c r="AJ618" s="402"/>
      <c r="AK618" s="402"/>
      <c r="AL618" s="402"/>
      <c r="AM618" s="402"/>
      <c r="AN618" s="402"/>
      <c r="AO618" s="402"/>
      <c r="AP618" s="402"/>
      <c r="AQ618" s="402"/>
      <c r="AR618" s="402"/>
      <c r="AS618" s="402"/>
      <c r="AT618" s="402"/>
      <c r="AU618" s="402"/>
      <c r="AV618" s="402"/>
      <c r="AW618" s="402"/>
      <c r="AX618" s="402"/>
      <c r="AY618" s="402"/>
      <c r="AZ618" s="402"/>
      <c r="BA618" s="402"/>
      <c r="BB618" s="402"/>
      <c r="BC618" s="402"/>
      <c r="BD618" s="402"/>
      <c r="BE618" s="402"/>
      <c r="BF618" s="402"/>
      <c r="BG618" s="402"/>
      <c r="BH618" s="402"/>
      <c r="BI618" s="402"/>
      <c r="BJ618" s="402"/>
      <c r="BK618" s="402"/>
      <c r="BL618" s="402"/>
      <c r="BM618" s="402"/>
      <c r="BN618" s="402"/>
      <c r="BO618" s="402"/>
      <c r="BP618" s="402"/>
      <c r="BQ618" s="402"/>
      <c r="BR618" s="402"/>
      <c r="BS618" s="402"/>
      <c r="BT618" s="402"/>
      <c r="BU618" s="402"/>
      <c r="BV618" s="402"/>
      <c r="BW618" s="402"/>
      <c r="BX618" s="402"/>
      <c r="BY618" s="402"/>
      <c r="BZ618" s="402"/>
      <c r="CA618" s="402"/>
      <c r="CB618" s="402"/>
      <c r="CC618" s="402"/>
      <c r="CD618" s="402"/>
      <c r="CE618" s="402"/>
      <c r="CF618" s="402"/>
      <c r="CG618" s="402"/>
      <c r="CH618" s="402"/>
      <c r="CI618" s="402"/>
      <c r="CJ618" s="402"/>
      <c r="CK618" s="402"/>
      <c r="CL618" s="402"/>
      <c r="CM618" s="402"/>
      <c r="CN618" s="402"/>
      <c r="CO618" s="402"/>
      <c r="CP618" s="402"/>
      <c r="CQ618" s="402"/>
      <c r="CR618" s="402"/>
      <c r="CS618" s="402"/>
      <c r="CT618" s="402"/>
    </row>
    <row r="619" spans="1:98" ht="16.05" customHeight="1" x14ac:dyDescent="0.3">
      <c r="A619" s="402"/>
      <c r="B619" s="402"/>
      <c r="C619" s="402"/>
      <c r="D619" s="402"/>
      <c r="E619" s="402"/>
      <c r="F619" s="402"/>
      <c r="G619" s="402"/>
      <c r="H619" s="402"/>
      <c r="I619" s="402"/>
      <c r="J619" s="402"/>
      <c r="K619" s="402"/>
      <c r="L619" s="402"/>
      <c r="M619" s="402"/>
      <c r="N619" s="402"/>
      <c r="O619" s="402"/>
      <c r="P619" s="402"/>
      <c r="Q619" s="402"/>
      <c r="R619" s="402"/>
      <c r="S619" s="402"/>
      <c r="T619" s="402"/>
      <c r="U619" s="402"/>
      <c r="V619" s="402"/>
      <c r="W619" s="402"/>
      <c r="X619" s="402"/>
      <c r="Y619" s="402"/>
      <c r="Z619" s="402"/>
      <c r="AA619" s="402"/>
      <c r="AB619" s="402"/>
      <c r="AC619" s="402"/>
      <c r="AD619" s="402"/>
      <c r="AE619" s="402"/>
      <c r="AF619" s="402"/>
      <c r="AG619" s="402"/>
      <c r="AH619" s="402"/>
      <c r="AI619" s="402"/>
      <c r="AJ619" s="402"/>
      <c r="AK619" s="402"/>
      <c r="AL619" s="402"/>
      <c r="AM619" s="402"/>
      <c r="AN619" s="402"/>
      <c r="AO619" s="402"/>
      <c r="AP619" s="402"/>
      <c r="AQ619" s="402"/>
      <c r="AR619" s="402"/>
      <c r="AS619" s="402"/>
      <c r="AT619" s="402"/>
      <c r="AU619" s="402"/>
      <c r="AV619" s="402"/>
      <c r="AW619" s="402"/>
      <c r="AX619" s="402"/>
      <c r="AY619" s="402"/>
      <c r="AZ619" s="402"/>
      <c r="BA619" s="402"/>
      <c r="BB619" s="402"/>
      <c r="BC619" s="402"/>
      <c r="BD619" s="402"/>
      <c r="BE619" s="402"/>
      <c r="BF619" s="402"/>
      <c r="BG619" s="402"/>
      <c r="BH619" s="402"/>
      <c r="BI619" s="402"/>
      <c r="BJ619" s="402"/>
      <c r="BK619" s="402"/>
      <c r="BL619" s="402"/>
      <c r="BM619" s="402"/>
      <c r="BN619" s="402"/>
      <c r="BO619" s="402"/>
      <c r="BP619" s="402"/>
      <c r="BQ619" s="402"/>
      <c r="BR619" s="402"/>
      <c r="BS619" s="402"/>
      <c r="BT619" s="402"/>
      <c r="BU619" s="402"/>
      <c r="BV619" s="402"/>
      <c r="BW619" s="402"/>
      <c r="BX619" s="402"/>
      <c r="BY619" s="402"/>
      <c r="BZ619" s="402"/>
      <c r="CA619" s="402"/>
      <c r="CB619" s="402"/>
      <c r="CC619" s="402"/>
      <c r="CD619" s="402"/>
      <c r="CE619" s="402"/>
      <c r="CF619" s="402"/>
      <c r="CG619" s="402"/>
      <c r="CH619" s="402"/>
      <c r="CI619" s="402"/>
      <c r="CJ619" s="402"/>
      <c r="CK619" s="402"/>
      <c r="CL619" s="402"/>
      <c r="CM619" s="402"/>
      <c r="CN619" s="402"/>
      <c r="CO619" s="402"/>
      <c r="CP619" s="402"/>
      <c r="CQ619" s="402"/>
      <c r="CR619" s="402"/>
      <c r="CS619" s="402"/>
      <c r="CT619" s="402"/>
    </row>
    <row r="620" spans="1:98" ht="16.05" customHeight="1" x14ac:dyDescent="0.3">
      <c r="A620" s="402"/>
      <c r="B620" s="402"/>
      <c r="C620" s="402"/>
      <c r="D620" s="402"/>
      <c r="E620" s="402"/>
      <c r="F620" s="402"/>
      <c r="G620" s="402"/>
      <c r="H620" s="402"/>
      <c r="I620" s="402"/>
      <c r="J620" s="402"/>
      <c r="K620" s="402"/>
      <c r="L620" s="402"/>
      <c r="M620" s="402"/>
      <c r="N620" s="402"/>
      <c r="O620" s="402"/>
      <c r="P620" s="402"/>
      <c r="Q620" s="402"/>
      <c r="R620" s="402"/>
      <c r="S620" s="402"/>
      <c r="T620" s="402"/>
      <c r="U620" s="402"/>
      <c r="V620" s="402"/>
      <c r="W620" s="402"/>
      <c r="X620" s="402"/>
      <c r="Y620" s="402"/>
      <c r="Z620" s="402"/>
      <c r="AA620" s="402"/>
      <c r="AB620" s="402"/>
      <c r="AC620" s="402"/>
      <c r="AD620" s="402"/>
      <c r="AE620" s="402"/>
      <c r="AF620" s="402"/>
      <c r="AG620" s="402"/>
      <c r="AH620" s="402"/>
      <c r="AI620" s="402"/>
      <c r="AJ620" s="402"/>
      <c r="AK620" s="402"/>
      <c r="AL620" s="402"/>
      <c r="AM620" s="402"/>
      <c r="AN620" s="402"/>
      <c r="AO620" s="402"/>
      <c r="AP620" s="402"/>
      <c r="AQ620" s="402"/>
      <c r="AR620" s="402"/>
      <c r="AS620" s="402"/>
      <c r="AT620" s="402"/>
      <c r="AU620" s="402"/>
      <c r="AV620" s="402"/>
      <c r="AW620" s="402"/>
      <c r="AX620" s="402"/>
      <c r="AY620" s="402"/>
      <c r="AZ620" s="402"/>
      <c r="BA620" s="402"/>
      <c r="BB620" s="402"/>
      <c r="BC620" s="402"/>
      <c r="BD620" s="402"/>
      <c r="BE620" s="402"/>
      <c r="BF620" s="402"/>
      <c r="BG620" s="402"/>
      <c r="BH620" s="402"/>
      <c r="BI620" s="402"/>
      <c r="BJ620" s="402"/>
      <c r="BK620" s="402"/>
      <c r="BL620" s="402"/>
      <c r="BM620" s="402"/>
      <c r="BN620" s="402"/>
      <c r="BO620" s="402"/>
      <c r="BP620" s="402"/>
      <c r="BQ620" s="402"/>
      <c r="BR620" s="402"/>
      <c r="BS620" s="402"/>
      <c r="BT620" s="402"/>
      <c r="BU620" s="402"/>
      <c r="BV620" s="402"/>
      <c r="BW620" s="402"/>
      <c r="BX620" s="402"/>
      <c r="BY620" s="402"/>
      <c r="BZ620" s="402"/>
      <c r="CA620" s="402"/>
      <c r="CB620" s="402"/>
      <c r="CC620" s="402"/>
      <c r="CD620" s="402"/>
      <c r="CE620" s="402"/>
      <c r="CF620" s="402"/>
      <c r="CG620" s="402"/>
      <c r="CH620" s="402"/>
      <c r="CI620" s="402"/>
      <c r="CJ620" s="402"/>
      <c r="CK620" s="402"/>
      <c r="CL620" s="402"/>
      <c r="CM620" s="402"/>
      <c r="CN620" s="402"/>
      <c r="CO620" s="402"/>
      <c r="CP620" s="402"/>
      <c r="CQ620" s="402"/>
      <c r="CR620" s="402"/>
      <c r="CS620" s="402"/>
      <c r="CT620" s="402"/>
    </row>
    <row r="621" spans="1:98" ht="16.05" customHeight="1" x14ac:dyDescent="0.3">
      <c r="A621" s="402"/>
      <c r="B621" s="402"/>
      <c r="C621" s="402"/>
      <c r="D621" s="402"/>
      <c r="E621" s="402"/>
      <c r="F621" s="402"/>
      <c r="G621" s="402"/>
      <c r="H621" s="402"/>
      <c r="I621" s="402"/>
      <c r="J621" s="402"/>
      <c r="K621" s="402"/>
      <c r="L621" s="402"/>
      <c r="M621" s="402"/>
      <c r="N621" s="402"/>
      <c r="O621" s="402"/>
      <c r="P621" s="402"/>
      <c r="Q621" s="402"/>
      <c r="R621" s="402"/>
      <c r="S621" s="402"/>
      <c r="T621" s="402"/>
      <c r="U621" s="402"/>
      <c r="V621" s="402"/>
      <c r="W621" s="402"/>
      <c r="X621" s="402"/>
      <c r="Y621" s="402"/>
      <c r="Z621" s="402"/>
      <c r="AA621" s="402"/>
      <c r="AB621" s="402"/>
      <c r="AC621" s="402"/>
      <c r="AD621" s="402"/>
      <c r="AE621" s="402"/>
      <c r="AF621" s="402"/>
      <c r="AG621" s="402"/>
      <c r="AH621" s="402"/>
      <c r="AI621" s="402"/>
      <c r="AJ621" s="402"/>
      <c r="AK621" s="402"/>
      <c r="AL621" s="402"/>
      <c r="AM621" s="402"/>
      <c r="AN621" s="402"/>
      <c r="AO621" s="402"/>
      <c r="AP621" s="402"/>
      <c r="AQ621" s="402"/>
      <c r="AR621" s="402"/>
      <c r="AS621" s="402"/>
      <c r="AT621" s="402"/>
      <c r="AU621" s="402"/>
      <c r="AV621" s="402"/>
      <c r="AW621" s="402"/>
      <c r="AX621" s="402"/>
      <c r="AY621" s="402"/>
      <c r="AZ621" s="402"/>
      <c r="BA621" s="402"/>
      <c r="BB621" s="402"/>
      <c r="BC621" s="402"/>
      <c r="BD621" s="402"/>
      <c r="BE621" s="402"/>
      <c r="BF621" s="402"/>
      <c r="BG621" s="402"/>
      <c r="BH621" s="402"/>
      <c r="BI621" s="402"/>
      <c r="BJ621" s="402"/>
      <c r="BK621" s="402"/>
      <c r="BL621" s="402"/>
      <c r="BM621" s="402"/>
      <c r="BN621" s="402"/>
      <c r="BO621" s="402"/>
      <c r="BP621" s="402"/>
      <c r="BQ621" s="402"/>
      <c r="BR621" s="402"/>
      <c r="BS621" s="402"/>
      <c r="BT621" s="402"/>
      <c r="BU621" s="402"/>
      <c r="BV621" s="402"/>
      <c r="BW621" s="402"/>
      <c r="BX621" s="402"/>
      <c r="BY621" s="402"/>
      <c r="BZ621" s="402"/>
      <c r="CA621" s="402"/>
      <c r="CB621" s="402"/>
      <c r="CC621" s="402"/>
      <c r="CD621" s="402"/>
      <c r="CE621" s="402"/>
      <c r="CF621" s="402"/>
      <c r="CG621" s="402"/>
      <c r="CH621" s="402"/>
      <c r="CI621" s="402"/>
      <c r="CJ621" s="402"/>
      <c r="CK621" s="402"/>
      <c r="CL621" s="402"/>
      <c r="CM621" s="402"/>
      <c r="CN621" s="402"/>
      <c r="CO621" s="402"/>
      <c r="CP621" s="402"/>
      <c r="CQ621" s="402"/>
      <c r="CR621" s="402"/>
      <c r="CS621" s="402"/>
      <c r="CT621" s="402"/>
    </row>
    <row r="622" spans="1:98" ht="16.05" customHeight="1" x14ac:dyDescent="0.3">
      <c r="A622" s="402"/>
      <c r="B622" s="402"/>
      <c r="C622" s="402"/>
      <c r="D622" s="402"/>
      <c r="E622" s="402"/>
      <c r="F622" s="402"/>
      <c r="G622" s="402"/>
      <c r="H622" s="402"/>
      <c r="I622" s="402"/>
      <c r="J622" s="402"/>
      <c r="K622" s="402"/>
      <c r="L622" s="402"/>
      <c r="M622" s="402"/>
      <c r="N622" s="402"/>
      <c r="O622" s="402"/>
      <c r="P622" s="402"/>
      <c r="Q622" s="402"/>
      <c r="R622" s="402"/>
      <c r="S622" s="402"/>
      <c r="T622" s="402"/>
      <c r="U622" s="402"/>
      <c r="V622" s="402"/>
      <c r="W622" s="402"/>
      <c r="X622" s="402"/>
      <c r="Y622" s="402"/>
      <c r="Z622" s="402"/>
      <c r="AA622" s="402"/>
      <c r="AB622" s="402"/>
      <c r="AC622" s="402"/>
      <c r="AD622" s="402"/>
      <c r="AE622" s="402"/>
      <c r="AF622" s="402"/>
      <c r="AG622" s="402"/>
      <c r="AH622" s="402"/>
      <c r="AI622" s="402"/>
      <c r="AJ622" s="402"/>
      <c r="AK622" s="402"/>
      <c r="AL622" s="402"/>
      <c r="AM622" s="402"/>
      <c r="AN622" s="402"/>
      <c r="AO622" s="402"/>
      <c r="AP622" s="402"/>
      <c r="AQ622" s="402"/>
      <c r="AR622" s="402"/>
      <c r="AS622" s="402"/>
      <c r="AT622" s="402"/>
      <c r="AU622" s="402"/>
      <c r="AV622" s="402"/>
      <c r="AW622" s="402"/>
      <c r="AX622" s="402"/>
      <c r="AY622" s="402"/>
      <c r="AZ622" s="402"/>
      <c r="BA622" s="402"/>
      <c r="BB622" s="402"/>
      <c r="BC622" s="402"/>
      <c r="BD622" s="402"/>
      <c r="BE622" s="402"/>
      <c r="BF622" s="402"/>
      <c r="BG622" s="402"/>
      <c r="BH622" s="402"/>
      <c r="BI622" s="402"/>
      <c r="BJ622" s="402"/>
      <c r="BK622" s="402"/>
      <c r="BL622" s="402"/>
      <c r="BM622" s="402"/>
      <c r="BN622" s="402"/>
      <c r="BO622" s="402"/>
      <c r="BP622" s="402"/>
      <c r="BQ622" s="402"/>
      <c r="BR622" s="402"/>
      <c r="BS622" s="402"/>
      <c r="BT622" s="402"/>
      <c r="BU622" s="402"/>
      <c r="BV622" s="402"/>
      <c r="BW622" s="402"/>
      <c r="BX622" s="402"/>
      <c r="BY622" s="402"/>
      <c r="BZ622" s="402"/>
      <c r="CA622" s="402"/>
      <c r="CB622" s="402"/>
      <c r="CC622" s="402"/>
      <c r="CD622" s="402"/>
      <c r="CE622" s="402"/>
      <c r="CF622" s="402"/>
      <c r="CG622" s="402"/>
      <c r="CH622" s="402"/>
      <c r="CI622" s="402"/>
      <c r="CJ622" s="402"/>
      <c r="CK622" s="402"/>
      <c r="CL622" s="402"/>
      <c r="CM622" s="402"/>
      <c r="CN622" s="402"/>
      <c r="CO622" s="402"/>
      <c r="CP622" s="402"/>
      <c r="CQ622" s="402"/>
      <c r="CR622" s="402"/>
      <c r="CS622" s="402"/>
      <c r="CT622" s="402"/>
    </row>
    <row r="623" spans="1:98" ht="16.05" customHeight="1" x14ac:dyDescent="0.3">
      <c r="A623" s="402"/>
      <c r="B623" s="402"/>
      <c r="C623" s="402"/>
      <c r="D623" s="402"/>
      <c r="E623" s="402"/>
      <c r="F623" s="402"/>
      <c r="G623" s="402"/>
      <c r="H623" s="402"/>
      <c r="I623" s="402"/>
      <c r="J623" s="402"/>
      <c r="K623" s="402"/>
      <c r="L623" s="402"/>
      <c r="M623" s="402"/>
      <c r="N623" s="402"/>
      <c r="O623" s="402"/>
      <c r="P623" s="402"/>
      <c r="Q623" s="402"/>
      <c r="R623" s="402"/>
      <c r="S623" s="402"/>
      <c r="T623" s="402"/>
      <c r="U623" s="402"/>
      <c r="V623" s="402"/>
      <c r="W623" s="402"/>
      <c r="X623" s="402"/>
      <c r="Y623" s="402"/>
      <c r="Z623" s="402"/>
      <c r="AA623" s="402"/>
      <c r="AB623" s="402"/>
      <c r="AC623" s="402"/>
      <c r="AD623" s="402"/>
      <c r="AE623" s="402"/>
      <c r="AF623" s="402"/>
      <c r="AG623" s="402"/>
      <c r="AH623" s="402"/>
      <c r="AI623" s="402"/>
      <c r="AJ623" s="402"/>
      <c r="AK623" s="402"/>
      <c r="AL623" s="402"/>
      <c r="AM623" s="402"/>
      <c r="AN623" s="402"/>
      <c r="AO623" s="402"/>
      <c r="AP623" s="402"/>
      <c r="AQ623" s="402"/>
      <c r="AR623" s="402"/>
      <c r="AS623" s="402"/>
      <c r="AT623" s="402"/>
      <c r="AU623" s="402"/>
      <c r="AV623" s="402"/>
      <c r="AW623" s="402"/>
      <c r="AX623" s="402"/>
      <c r="AY623" s="402"/>
      <c r="AZ623" s="402"/>
      <c r="BA623" s="402"/>
      <c r="BB623" s="402"/>
      <c r="BC623" s="402"/>
      <c r="BD623" s="402"/>
      <c r="BE623" s="402"/>
      <c r="BF623" s="402"/>
      <c r="BG623" s="402"/>
      <c r="BH623" s="402"/>
      <c r="BI623" s="402"/>
      <c r="BJ623" s="402"/>
      <c r="BK623" s="402"/>
      <c r="BL623" s="402"/>
      <c r="BM623" s="402"/>
      <c r="BN623" s="402"/>
      <c r="BO623" s="402"/>
      <c r="BP623" s="402"/>
      <c r="BQ623" s="402"/>
      <c r="BR623" s="402"/>
      <c r="BS623" s="402"/>
      <c r="BT623" s="402"/>
      <c r="BU623" s="402"/>
      <c r="BV623" s="402"/>
      <c r="BW623" s="402"/>
      <c r="BX623" s="402"/>
      <c r="BY623" s="402"/>
      <c r="BZ623" s="402"/>
      <c r="CA623" s="402"/>
      <c r="CB623" s="402"/>
      <c r="CC623" s="402"/>
      <c r="CD623" s="402"/>
      <c r="CE623" s="402"/>
      <c r="CF623" s="402"/>
      <c r="CG623" s="402"/>
      <c r="CH623" s="402"/>
      <c r="CI623" s="402"/>
      <c r="CJ623" s="402"/>
      <c r="CK623" s="402"/>
      <c r="CL623" s="402"/>
      <c r="CM623" s="402"/>
      <c r="CN623" s="402"/>
      <c r="CO623" s="402"/>
      <c r="CP623" s="402"/>
      <c r="CQ623" s="402"/>
      <c r="CR623" s="402"/>
      <c r="CS623" s="402"/>
      <c r="CT623" s="402"/>
    </row>
    <row r="624" spans="1:98" ht="16.05" customHeight="1" x14ac:dyDescent="0.3">
      <c r="A624" s="402"/>
      <c r="B624" s="402"/>
      <c r="C624" s="402"/>
      <c r="D624" s="402"/>
      <c r="E624" s="402"/>
      <c r="F624" s="402"/>
      <c r="G624" s="402"/>
      <c r="H624" s="402"/>
      <c r="I624" s="402"/>
      <c r="J624" s="402"/>
      <c r="K624" s="402"/>
      <c r="L624" s="402"/>
      <c r="M624" s="402"/>
      <c r="N624" s="402"/>
      <c r="O624" s="402"/>
      <c r="P624" s="402"/>
      <c r="Q624" s="402"/>
      <c r="R624" s="402"/>
      <c r="S624" s="402"/>
      <c r="T624" s="402"/>
      <c r="U624" s="402"/>
      <c r="V624" s="402"/>
      <c r="W624" s="402"/>
      <c r="X624" s="402"/>
      <c r="Y624" s="402"/>
      <c r="Z624" s="402"/>
      <c r="AA624" s="402"/>
      <c r="AB624" s="402"/>
      <c r="AC624" s="402"/>
      <c r="AD624" s="402"/>
      <c r="AE624" s="402"/>
      <c r="AF624" s="402"/>
      <c r="AG624" s="402"/>
      <c r="AH624" s="402"/>
      <c r="AI624" s="402"/>
      <c r="AJ624" s="402"/>
      <c r="AK624" s="402"/>
      <c r="AL624" s="402"/>
      <c r="AM624" s="402"/>
      <c r="AN624" s="402"/>
      <c r="AO624" s="402"/>
      <c r="AP624" s="402"/>
      <c r="AQ624" s="402"/>
      <c r="AR624" s="402"/>
      <c r="AS624" s="402"/>
      <c r="AT624" s="402"/>
      <c r="AU624" s="402"/>
      <c r="AV624" s="402"/>
      <c r="AW624" s="402"/>
      <c r="AX624" s="402"/>
      <c r="AY624" s="402"/>
      <c r="AZ624" s="402"/>
      <c r="BA624" s="402"/>
      <c r="BB624" s="402"/>
      <c r="BC624" s="402"/>
      <c r="BD624" s="402"/>
      <c r="BE624" s="402"/>
      <c r="BF624" s="402"/>
      <c r="BG624" s="402"/>
      <c r="BH624" s="402"/>
      <c r="BI624" s="402"/>
      <c r="BJ624" s="402"/>
      <c r="BK624" s="402"/>
      <c r="BL624" s="402"/>
      <c r="BM624" s="402"/>
      <c r="BN624" s="402"/>
      <c r="BO624" s="402"/>
      <c r="BP624" s="402"/>
      <c r="BQ624" s="402"/>
      <c r="BR624" s="402"/>
      <c r="BS624" s="402"/>
      <c r="BT624" s="402"/>
      <c r="BU624" s="402"/>
      <c r="BV624" s="402"/>
      <c r="BW624" s="402"/>
      <c r="BX624" s="402"/>
      <c r="BY624" s="402"/>
      <c r="BZ624" s="402"/>
      <c r="CA624" s="402"/>
      <c r="CB624" s="402"/>
      <c r="CC624" s="402"/>
      <c r="CD624" s="402"/>
      <c r="CE624" s="402"/>
      <c r="CF624" s="402"/>
      <c r="CG624" s="402"/>
      <c r="CH624" s="402"/>
      <c r="CI624" s="402"/>
      <c r="CJ624" s="402"/>
      <c r="CK624" s="402"/>
      <c r="CL624" s="402"/>
      <c r="CM624" s="402"/>
      <c r="CN624" s="402"/>
      <c r="CO624" s="402"/>
      <c r="CP624" s="402"/>
      <c r="CQ624" s="402"/>
      <c r="CR624" s="402"/>
      <c r="CS624" s="402"/>
      <c r="CT624" s="402"/>
    </row>
    <row r="625" spans="1:98" ht="16.05" customHeight="1" x14ac:dyDescent="0.3">
      <c r="A625" s="402"/>
      <c r="B625" s="402"/>
      <c r="C625" s="402"/>
      <c r="D625" s="402"/>
      <c r="E625" s="402"/>
      <c r="F625" s="402"/>
      <c r="G625" s="402"/>
      <c r="H625" s="402"/>
      <c r="I625" s="402"/>
      <c r="J625" s="402"/>
      <c r="K625" s="402"/>
      <c r="L625" s="402"/>
      <c r="M625" s="402"/>
      <c r="N625" s="402"/>
      <c r="O625" s="402"/>
      <c r="P625" s="402"/>
      <c r="Q625" s="402"/>
      <c r="R625" s="402"/>
      <c r="S625" s="402"/>
      <c r="T625" s="402"/>
      <c r="U625" s="402"/>
      <c r="V625" s="402"/>
      <c r="W625" s="402"/>
      <c r="X625" s="402"/>
      <c r="Y625" s="402"/>
      <c r="Z625" s="402"/>
      <c r="AA625" s="402"/>
      <c r="AB625" s="402"/>
      <c r="AC625" s="402"/>
      <c r="AD625" s="402"/>
      <c r="AE625" s="402"/>
      <c r="AF625" s="402"/>
      <c r="AG625" s="402"/>
      <c r="AH625" s="402"/>
      <c r="AI625" s="402"/>
      <c r="AJ625" s="402"/>
      <c r="AK625" s="402"/>
      <c r="AL625" s="402"/>
      <c r="AM625" s="402"/>
      <c r="AN625" s="402"/>
      <c r="AO625" s="402"/>
      <c r="AP625" s="402"/>
      <c r="AQ625" s="402"/>
      <c r="AR625" s="402"/>
      <c r="AS625" s="402"/>
      <c r="AT625" s="402"/>
      <c r="AU625" s="402"/>
      <c r="AV625" s="402"/>
      <c r="AW625" s="402"/>
      <c r="AX625" s="402"/>
      <c r="AY625" s="402"/>
      <c r="AZ625" s="402"/>
      <c r="BA625" s="402"/>
      <c r="BB625" s="402"/>
      <c r="BC625" s="402"/>
      <c r="BD625" s="402"/>
      <c r="BE625" s="402"/>
      <c r="BF625" s="402"/>
      <c r="BG625" s="402"/>
      <c r="BH625" s="402"/>
      <c r="BI625" s="402"/>
      <c r="BJ625" s="402"/>
      <c r="BK625" s="402"/>
      <c r="BL625" s="402"/>
      <c r="BM625" s="402"/>
      <c r="BN625" s="402"/>
      <c r="BO625" s="402"/>
      <c r="BP625" s="402"/>
      <c r="BQ625" s="402"/>
      <c r="BR625" s="402"/>
      <c r="BS625" s="402"/>
      <c r="BT625" s="402"/>
      <c r="BU625" s="402"/>
      <c r="BV625" s="402"/>
      <c r="BW625" s="402"/>
      <c r="BX625" s="402"/>
      <c r="BY625" s="402"/>
      <c r="BZ625" s="402"/>
      <c r="CA625" s="402"/>
      <c r="CB625" s="402"/>
      <c r="CC625" s="402"/>
      <c r="CD625" s="402"/>
      <c r="CE625" s="402"/>
      <c r="CF625" s="402"/>
      <c r="CG625" s="402"/>
      <c r="CH625" s="402"/>
      <c r="CI625" s="402"/>
      <c r="CJ625" s="402"/>
      <c r="CK625" s="402"/>
      <c r="CL625" s="402"/>
      <c r="CM625" s="402"/>
      <c r="CN625" s="402"/>
      <c r="CO625" s="402"/>
      <c r="CP625" s="402"/>
      <c r="CQ625" s="402"/>
      <c r="CR625" s="402"/>
      <c r="CS625" s="402"/>
      <c r="CT625" s="402"/>
    </row>
    <row r="626" spans="1:98" ht="16.05" customHeight="1" x14ac:dyDescent="0.3">
      <c r="A626" s="402"/>
      <c r="B626" s="402"/>
      <c r="C626" s="402"/>
      <c r="D626" s="402"/>
      <c r="E626" s="402"/>
      <c r="F626" s="402"/>
      <c r="G626" s="402"/>
      <c r="H626" s="402"/>
      <c r="I626" s="402"/>
      <c r="J626" s="402"/>
      <c r="K626" s="402"/>
      <c r="L626" s="402"/>
      <c r="M626" s="402"/>
      <c r="N626" s="402"/>
      <c r="O626" s="402"/>
      <c r="P626" s="402"/>
      <c r="Q626" s="402"/>
      <c r="R626" s="402"/>
      <c r="S626" s="402"/>
      <c r="T626" s="402"/>
      <c r="U626" s="402"/>
      <c r="V626" s="402"/>
      <c r="W626" s="402"/>
      <c r="X626" s="402"/>
      <c r="Y626" s="402"/>
      <c r="Z626" s="402"/>
      <c r="AA626" s="402"/>
      <c r="AB626" s="402"/>
      <c r="AC626" s="402"/>
      <c r="AD626" s="402"/>
      <c r="AE626" s="402"/>
      <c r="AF626" s="402"/>
      <c r="AG626" s="402"/>
      <c r="AH626" s="402"/>
      <c r="AI626" s="402"/>
      <c r="AJ626" s="402"/>
      <c r="AK626" s="402"/>
      <c r="AL626" s="402"/>
      <c r="AM626" s="402"/>
      <c r="AN626" s="402"/>
      <c r="AO626" s="402"/>
      <c r="AP626" s="402"/>
      <c r="AQ626" s="402"/>
      <c r="AR626" s="402"/>
      <c r="AS626" s="402"/>
      <c r="AT626" s="402"/>
      <c r="AU626" s="402"/>
      <c r="AV626" s="402"/>
      <c r="AW626" s="402"/>
      <c r="AX626" s="402"/>
      <c r="AY626" s="402"/>
      <c r="AZ626" s="402"/>
      <c r="BA626" s="402"/>
      <c r="BB626" s="402"/>
      <c r="BC626" s="402"/>
      <c r="BD626" s="402"/>
      <c r="BE626" s="402"/>
      <c r="BF626" s="402"/>
      <c r="BG626" s="402"/>
      <c r="BH626" s="402"/>
      <c r="BI626" s="402"/>
      <c r="BJ626" s="402"/>
      <c r="BK626" s="402"/>
      <c r="BL626" s="402"/>
      <c r="BM626" s="402"/>
      <c r="BN626" s="402"/>
      <c r="BO626" s="402"/>
      <c r="BP626" s="402"/>
      <c r="BQ626" s="402"/>
      <c r="BR626" s="402"/>
      <c r="BS626" s="402"/>
      <c r="BT626" s="402"/>
      <c r="BU626" s="402"/>
      <c r="BV626" s="402"/>
      <c r="BW626" s="402"/>
      <c r="BX626" s="402"/>
      <c r="BY626" s="402"/>
      <c r="BZ626" s="402"/>
      <c r="CA626" s="402"/>
      <c r="CB626" s="402"/>
      <c r="CC626" s="402"/>
      <c r="CD626" s="402"/>
      <c r="CE626" s="402"/>
      <c r="CF626" s="402"/>
      <c r="CG626" s="402"/>
      <c r="CH626" s="402"/>
      <c r="CI626" s="402"/>
      <c r="CJ626" s="402"/>
      <c r="CK626" s="402"/>
      <c r="CL626" s="402"/>
      <c r="CM626" s="402"/>
      <c r="CN626" s="402"/>
      <c r="CO626" s="402"/>
      <c r="CP626" s="402"/>
      <c r="CQ626" s="402"/>
      <c r="CR626" s="402"/>
      <c r="CS626" s="402"/>
      <c r="CT626" s="402"/>
    </row>
    <row r="627" spans="1:98" ht="16.05" customHeight="1" x14ac:dyDescent="0.3">
      <c r="A627" s="402"/>
      <c r="B627" s="402"/>
      <c r="C627" s="402"/>
      <c r="D627" s="402"/>
      <c r="E627" s="402"/>
      <c r="F627" s="402"/>
      <c r="G627" s="402"/>
      <c r="H627" s="402"/>
      <c r="I627" s="402"/>
      <c r="J627" s="402"/>
      <c r="K627" s="402"/>
      <c r="L627" s="402"/>
      <c r="M627" s="402"/>
      <c r="N627" s="402"/>
      <c r="O627" s="402"/>
      <c r="P627" s="402"/>
      <c r="Q627" s="402"/>
      <c r="R627" s="402"/>
      <c r="S627" s="402"/>
      <c r="T627" s="402"/>
      <c r="U627" s="402"/>
      <c r="V627" s="402"/>
      <c r="W627" s="402"/>
      <c r="X627" s="402"/>
      <c r="Y627" s="402"/>
      <c r="Z627" s="402"/>
      <c r="AA627" s="402"/>
      <c r="AB627" s="402"/>
      <c r="AC627" s="402"/>
      <c r="AD627" s="402"/>
      <c r="AE627" s="402"/>
      <c r="AF627" s="402"/>
      <c r="AG627" s="402"/>
      <c r="AH627" s="402"/>
      <c r="AI627" s="402"/>
      <c r="AJ627" s="402"/>
      <c r="AK627" s="402"/>
      <c r="AL627" s="402"/>
      <c r="AM627" s="402"/>
      <c r="AN627" s="402"/>
      <c r="AO627" s="402"/>
      <c r="AP627" s="402"/>
      <c r="AQ627" s="402"/>
      <c r="AR627" s="402"/>
      <c r="AS627" s="402"/>
      <c r="AT627" s="402"/>
      <c r="AU627" s="402"/>
      <c r="AV627" s="402"/>
      <c r="AW627" s="402"/>
      <c r="AX627" s="402"/>
      <c r="AY627" s="402"/>
      <c r="AZ627" s="402"/>
      <c r="BA627" s="402"/>
      <c r="BB627" s="402"/>
      <c r="BC627" s="402"/>
      <c r="BD627" s="402"/>
      <c r="BE627" s="402"/>
      <c r="BF627" s="402"/>
      <c r="BG627" s="402"/>
      <c r="BH627" s="402"/>
      <c r="BI627" s="402"/>
      <c r="BJ627" s="402"/>
      <c r="BK627" s="402"/>
      <c r="BL627" s="402"/>
      <c r="BM627" s="402"/>
      <c r="BN627" s="402"/>
      <c r="BO627" s="402"/>
      <c r="BP627" s="402"/>
      <c r="BQ627" s="402"/>
      <c r="BR627" s="402"/>
      <c r="BS627" s="402"/>
      <c r="BT627" s="402"/>
      <c r="BU627" s="402"/>
      <c r="BV627" s="402"/>
      <c r="BW627" s="402"/>
      <c r="BX627" s="402"/>
      <c r="BY627" s="402"/>
      <c r="BZ627" s="402"/>
      <c r="CA627" s="402"/>
      <c r="CB627" s="402"/>
      <c r="CC627" s="402"/>
      <c r="CD627" s="402"/>
      <c r="CE627" s="402"/>
      <c r="CF627" s="402"/>
      <c r="CG627" s="402"/>
      <c r="CH627" s="402"/>
      <c r="CI627" s="402"/>
      <c r="CJ627" s="402"/>
      <c r="CK627" s="402"/>
      <c r="CL627" s="402"/>
      <c r="CM627" s="402"/>
      <c r="CN627" s="402"/>
      <c r="CO627" s="402"/>
      <c r="CP627" s="402"/>
      <c r="CQ627" s="402"/>
      <c r="CR627" s="402"/>
      <c r="CS627" s="402"/>
      <c r="CT627" s="402"/>
    </row>
    <row r="628" spans="1:98" ht="16.05" customHeight="1" x14ac:dyDescent="0.3">
      <c r="A628" s="402"/>
      <c r="B628" s="402"/>
      <c r="C628" s="402"/>
      <c r="D628" s="402"/>
      <c r="E628" s="402"/>
      <c r="F628" s="402"/>
      <c r="G628" s="402"/>
      <c r="H628" s="402"/>
      <c r="I628" s="402"/>
      <c r="J628" s="402"/>
      <c r="K628" s="402"/>
      <c r="L628" s="402"/>
      <c r="M628" s="402"/>
      <c r="N628" s="402"/>
      <c r="O628" s="402"/>
      <c r="P628" s="402"/>
      <c r="Q628" s="402"/>
      <c r="R628" s="402"/>
      <c r="S628" s="402"/>
      <c r="T628" s="402"/>
      <c r="U628" s="402"/>
      <c r="V628" s="402"/>
      <c r="W628" s="402"/>
      <c r="X628" s="402"/>
      <c r="Y628" s="402"/>
      <c r="Z628" s="402"/>
      <c r="AA628" s="402"/>
      <c r="AB628" s="402"/>
      <c r="AC628" s="402"/>
      <c r="AD628" s="402"/>
      <c r="AE628" s="402"/>
      <c r="AF628" s="402"/>
      <c r="AG628" s="402"/>
      <c r="AH628" s="402"/>
      <c r="AI628" s="402"/>
      <c r="AJ628" s="402"/>
      <c r="AK628" s="402"/>
      <c r="AL628" s="402"/>
      <c r="AM628" s="402"/>
      <c r="AN628" s="402"/>
      <c r="AO628" s="402"/>
      <c r="AP628" s="402"/>
      <c r="AQ628" s="402"/>
      <c r="AR628" s="402"/>
      <c r="AS628" s="402"/>
      <c r="AT628" s="402"/>
      <c r="AU628" s="402"/>
      <c r="AV628" s="402"/>
      <c r="AW628" s="402"/>
      <c r="AX628" s="402"/>
      <c r="AY628" s="402"/>
      <c r="AZ628" s="402"/>
      <c r="BA628" s="402"/>
      <c r="BB628" s="402"/>
      <c r="BC628" s="402"/>
      <c r="BD628" s="402"/>
      <c r="BE628" s="402"/>
      <c r="BF628" s="402"/>
      <c r="BG628" s="402"/>
      <c r="BH628" s="402"/>
      <c r="BI628" s="402"/>
      <c r="BJ628" s="402"/>
      <c r="BK628" s="402"/>
      <c r="BL628" s="402"/>
      <c r="BM628" s="402"/>
      <c r="BN628" s="402"/>
      <c r="BO628" s="402"/>
      <c r="BP628" s="402"/>
      <c r="BQ628" s="402"/>
      <c r="BR628" s="402"/>
      <c r="BS628" s="402"/>
      <c r="BT628" s="402"/>
      <c r="BU628" s="402"/>
      <c r="BV628" s="402"/>
      <c r="BW628" s="402"/>
      <c r="BX628" s="402"/>
      <c r="BY628" s="402"/>
      <c r="BZ628" s="402"/>
      <c r="CA628" s="402"/>
      <c r="CB628" s="402"/>
      <c r="CC628" s="402"/>
      <c r="CD628" s="402"/>
      <c r="CE628" s="402"/>
      <c r="CF628" s="402"/>
      <c r="CG628" s="402"/>
      <c r="CH628" s="402"/>
      <c r="CI628" s="402"/>
      <c r="CJ628" s="402"/>
      <c r="CK628" s="402"/>
      <c r="CL628" s="402"/>
      <c r="CM628" s="402"/>
      <c r="CN628" s="402"/>
      <c r="CO628" s="402"/>
      <c r="CP628" s="402"/>
      <c r="CQ628" s="402"/>
      <c r="CR628" s="402"/>
      <c r="CS628" s="402"/>
      <c r="CT628" s="402"/>
    </row>
    <row r="629" spans="1:98" ht="16.05" customHeight="1" x14ac:dyDescent="0.3">
      <c r="A629" s="402"/>
      <c r="B629" s="402"/>
      <c r="C629" s="402"/>
      <c r="D629" s="402"/>
      <c r="E629" s="402"/>
      <c r="F629" s="402"/>
      <c r="G629" s="402"/>
      <c r="H629" s="402"/>
      <c r="I629" s="402"/>
      <c r="J629" s="402"/>
      <c r="K629" s="402"/>
      <c r="L629" s="402"/>
      <c r="M629" s="402"/>
      <c r="N629" s="402"/>
      <c r="O629" s="402"/>
      <c r="P629" s="402"/>
      <c r="Q629" s="402"/>
      <c r="R629" s="402"/>
      <c r="S629" s="402"/>
      <c r="T629" s="402"/>
      <c r="U629" s="402"/>
      <c r="V629" s="402"/>
      <c r="W629" s="402"/>
      <c r="X629" s="402"/>
      <c r="Y629" s="402"/>
      <c r="Z629" s="402"/>
      <c r="AA629" s="402"/>
      <c r="AB629" s="402"/>
      <c r="AC629" s="402"/>
      <c r="AD629" s="402"/>
      <c r="AE629" s="402"/>
      <c r="AF629" s="402"/>
      <c r="AG629" s="402"/>
      <c r="AH629" s="402"/>
      <c r="AI629" s="402"/>
      <c r="AJ629" s="402"/>
      <c r="AK629" s="402"/>
      <c r="AL629" s="402"/>
      <c r="AM629" s="402"/>
      <c r="AN629" s="402"/>
      <c r="AO629" s="402"/>
      <c r="AP629" s="402"/>
      <c r="AQ629" s="402"/>
      <c r="AR629" s="402"/>
      <c r="AS629" s="402"/>
      <c r="AT629" s="402"/>
      <c r="AU629" s="402"/>
      <c r="AV629" s="402"/>
      <c r="AW629" s="402"/>
      <c r="AX629" s="402"/>
      <c r="AY629" s="402"/>
      <c r="AZ629" s="402"/>
      <c r="BA629" s="402"/>
      <c r="BB629" s="402"/>
      <c r="BC629" s="402"/>
      <c r="BD629" s="402"/>
      <c r="BE629" s="402"/>
      <c r="BF629" s="402"/>
      <c r="BG629" s="402"/>
      <c r="BH629" s="402"/>
      <c r="BI629" s="402"/>
      <c r="BJ629" s="402"/>
      <c r="BK629" s="402"/>
      <c r="BL629" s="402"/>
      <c r="BM629" s="402"/>
      <c r="BN629" s="402"/>
      <c r="BO629" s="402"/>
      <c r="BP629" s="402"/>
      <c r="BQ629" s="402"/>
      <c r="BR629" s="402"/>
      <c r="BS629" s="402"/>
      <c r="BT629" s="402"/>
      <c r="BU629" s="402"/>
      <c r="BV629" s="402"/>
      <c r="BW629" s="402"/>
      <c r="BX629" s="402"/>
      <c r="BY629" s="402"/>
      <c r="BZ629" s="402"/>
      <c r="CA629" s="402"/>
      <c r="CB629" s="402"/>
      <c r="CC629" s="402"/>
      <c r="CD629" s="402"/>
      <c r="CE629" s="402"/>
      <c r="CF629" s="402"/>
      <c r="CG629" s="402"/>
      <c r="CH629" s="402"/>
      <c r="CI629" s="402"/>
      <c r="CJ629" s="402"/>
      <c r="CK629" s="402"/>
      <c r="CL629" s="402"/>
      <c r="CM629" s="402"/>
      <c r="CN629" s="402"/>
      <c r="CO629" s="402"/>
      <c r="CP629" s="402"/>
      <c r="CQ629" s="402"/>
      <c r="CR629" s="402"/>
      <c r="CS629" s="402"/>
      <c r="CT629" s="402"/>
    </row>
    <row r="630" spans="1:98" ht="16.05" customHeight="1" x14ac:dyDescent="0.3">
      <c r="A630" s="402"/>
      <c r="B630" s="402"/>
      <c r="C630" s="402"/>
      <c r="D630" s="402"/>
      <c r="E630" s="402"/>
      <c r="F630" s="402"/>
      <c r="G630" s="402"/>
      <c r="H630" s="402"/>
      <c r="I630" s="402"/>
      <c r="J630" s="402"/>
      <c r="K630" s="402"/>
      <c r="L630" s="402"/>
      <c r="M630" s="402"/>
      <c r="N630" s="402"/>
      <c r="O630" s="402"/>
      <c r="P630" s="402"/>
      <c r="Q630" s="402"/>
      <c r="R630" s="402"/>
      <c r="S630" s="402"/>
      <c r="T630" s="402"/>
      <c r="U630" s="402"/>
      <c r="V630" s="402"/>
      <c r="W630" s="402"/>
      <c r="X630" s="402"/>
      <c r="Y630" s="402"/>
      <c r="Z630" s="402"/>
      <c r="AA630" s="402"/>
      <c r="AB630" s="402"/>
      <c r="AC630" s="402"/>
      <c r="AD630" s="402"/>
      <c r="AE630" s="402"/>
      <c r="AF630" s="402"/>
      <c r="AG630" s="402"/>
      <c r="AH630" s="402"/>
      <c r="AI630" s="402"/>
      <c r="AJ630" s="402"/>
      <c r="AK630" s="402"/>
      <c r="AL630" s="402"/>
      <c r="AM630" s="402"/>
      <c r="AN630" s="402"/>
      <c r="AO630" s="402"/>
      <c r="AP630" s="402"/>
      <c r="AQ630" s="402"/>
      <c r="AR630" s="402"/>
      <c r="AS630" s="402"/>
      <c r="AT630" s="402"/>
      <c r="AU630" s="402"/>
      <c r="AV630" s="402"/>
      <c r="AW630" s="402"/>
      <c r="AX630" s="402"/>
      <c r="AY630" s="402"/>
      <c r="AZ630" s="402"/>
      <c r="BA630" s="402"/>
      <c r="BB630" s="402"/>
      <c r="BC630" s="402"/>
      <c r="BD630" s="402"/>
      <c r="BE630" s="402"/>
      <c r="BF630" s="402"/>
      <c r="BG630" s="402"/>
      <c r="BH630" s="402"/>
      <c r="BI630" s="402"/>
      <c r="BJ630" s="402"/>
      <c r="BK630" s="402"/>
      <c r="BL630" s="402"/>
      <c r="BM630" s="402"/>
      <c r="BN630" s="402"/>
      <c r="BO630" s="402"/>
      <c r="BP630" s="402"/>
      <c r="BQ630" s="402"/>
      <c r="BR630" s="402"/>
      <c r="BS630" s="402"/>
      <c r="BT630" s="402"/>
      <c r="BU630" s="402"/>
      <c r="BV630" s="402"/>
      <c r="BW630" s="402"/>
      <c r="BX630" s="402"/>
      <c r="BY630" s="402"/>
      <c r="BZ630" s="402"/>
      <c r="CA630" s="402"/>
      <c r="CB630" s="402"/>
      <c r="CC630" s="402"/>
      <c r="CD630" s="402"/>
      <c r="CE630" s="402"/>
      <c r="CF630" s="402"/>
      <c r="CG630" s="402"/>
      <c r="CH630" s="402"/>
      <c r="CI630" s="402"/>
      <c r="CJ630" s="402"/>
      <c r="CK630" s="402"/>
      <c r="CL630" s="402"/>
      <c r="CM630" s="402"/>
      <c r="CN630" s="402"/>
      <c r="CO630" s="402"/>
      <c r="CP630" s="402"/>
      <c r="CQ630" s="402"/>
      <c r="CR630" s="402"/>
      <c r="CS630" s="402"/>
      <c r="CT630" s="402"/>
    </row>
    <row r="631" spans="1:98" ht="16.05" customHeight="1" x14ac:dyDescent="0.3">
      <c r="A631" s="402"/>
      <c r="B631" s="402"/>
      <c r="C631" s="402"/>
      <c r="D631" s="402"/>
      <c r="E631" s="402"/>
      <c r="F631" s="402"/>
      <c r="G631" s="402"/>
      <c r="H631" s="402"/>
      <c r="I631" s="402"/>
      <c r="J631" s="402"/>
      <c r="K631" s="402"/>
      <c r="L631" s="402"/>
      <c r="M631" s="402"/>
      <c r="N631" s="402"/>
      <c r="O631" s="402"/>
      <c r="P631" s="402"/>
      <c r="Q631" s="402"/>
      <c r="R631" s="402"/>
      <c r="S631" s="402"/>
      <c r="T631" s="402"/>
      <c r="U631" s="402"/>
      <c r="V631" s="402"/>
      <c r="W631" s="402"/>
      <c r="X631" s="402"/>
      <c r="Y631" s="402"/>
      <c r="Z631" s="402"/>
      <c r="AA631" s="402"/>
      <c r="AB631" s="402"/>
      <c r="AC631" s="402"/>
      <c r="AD631" s="402"/>
      <c r="AE631" s="402"/>
      <c r="AF631" s="402"/>
      <c r="AG631" s="402"/>
      <c r="AH631" s="402"/>
      <c r="AI631" s="402"/>
      <c r="AJ631" s="402"/>
      <c r="AK631" s="402"/>
      <c r="AL631" s="402"/>
      <c r="AM631" s="402"/>
      <c r="AN631" s="402"/>
      <c r="AO631" s="402"/>
      <c r="AP631" s="402"/>
      <c r="AQ631" s="402"/>
      <c r="AR631" s="402"/>
      <c r="AS631" s="402"/>
      <c r="AT631" s="402"/>
      <c r="AU631" s="402"/>
      <c r="AV631" s="402"/>
      <c r="AW631" s="402"/>
      <c r="AX631" s="402"/>
      <c r="AY631" s="402"/>
      <c r="AZ631" s="402"/>
      <c r="BA631" s="402"/>
      <c r="BB631" s="402"/>
      <c r="BC631" s="402"/>
      <c r="BD631" s="402"/>
      <c r="BE631" s="402"/>
      <c r="BF631" s="402"/>
      <c r="BG631" s="402"/>
      <c r="BH631" s="402"/>
      <c r="BI631" s="402"/>
      <c r="BJ631" s="402"/>
      <c r="BK631" s="402"/>
      <c r="BL631" s="402"/>
      <c r="BM631" s="402"/>
      <c r="BN631" s="402"/>
      <c r="BO631" s="402"/>
      <c r="BP631" s="402"/>
      <c r="BQ631" s="402"/>
      <c r="BR631" s="402"/>
      <c r="BS631" s="402"/>
      <c r="BT631" s="402"/>
      <c r="BU631" s="402"/>
      <c r="BV631" s="402"/>
      <c r="BW631" s="402"/>
      <c r="BX631" s="402"/>
      <c r="BY631" s="402"/>
      <c r="BZ631" s="402"/>
      <c r="CA631" s="402"/>
      <c r="CB631" s="402"/>
      <c r="CC631" s="402"/>
      <c r="CD631" s="402"/>
      <c r="CE631" s="402"/>
      <c r="CF631" s="402"/>
      <c r="CG631" s="402"/>
      <c r="CH631" s="402"/>
      <c r="CI631" s="402"/>
      <c r="CJ631" s="402"/>
      <c r="CK631" s="402"/>
      <c r="CL631" s="402"/>
      <c r="CM631" s="402"/>
      <c r="CN631" s="402"/>
      <c r="CO631" s="402"/>
      <c r="CP631" s="402"/>
      <c r="CQ631" s="402"/>
      <c r="CR631" s="402"/>
      <c r="CS631" s="402"/>
      <c r="CT631" s="402"/>
    </row>
    <row r="632" spans="1:98" ht="16.05" customHeight="1" x14ac:dyDescent="0.3">
      <c r="A632" s="402"/>
      <c r="B632" s="402"/>
      <c r="C632" s="402"/>
      <c r="D632" s="402"/>
      <c r="E632" s="402"/>
      <c r="F632" s="402"/>
      <c r="G632" s="402"/>
      <c r="H632" s="402"/>
      <c r="I632" s="402"/>
      <c r="J632" s="402"/>
      <c r="K632" s="402"/>
      <c r="L632" s="402"/>
      <c r="M632" s="402"/>
      <c r="N632" s="402"/>
      <c r="O632" s="402"/>
      <c r="P632" s="402"/>
      <c r="Q632" s="402"/>
      <c r="R632" s="402"/>
      <c r="S632" s="402"/>
      <c r="T632" s="402"/>
      <c r="U632" s="402"/>
      <c r="V632" s="402"/>
      <c r="W632" s="402"/>
      <c r="X632" s="402"/>
      <c r="Y632" s="402"/>
      <c r="Z632" s="402"/>
      <c r="AA632" s="402"/>
      <c r="AB632" s="402"/>
      <c r="AC632" s="402"/>
      <c r="AD632" s="402"/>
      <c r="AE632" s="402"/>
      <c r="AF632" s="402"/>
      <c r="AG632" s="402"/>
      <c r="AH632" s="402"/>
      <c r="AI632" s="402"/>
      <c r="AJ632" s="402"/>
      <c r="AK632" s="402"/>
      <c r="AL632" s="402"/>
      <c r="AM632" s="402"/>
      <c r="AN632" s="402"/>
      <c r="AO632" s="402"/>
      <c r="AP632" s="402"/>
      <c r="AQ632" s="402"/>
      <c r="AR632" s="402"/>
      <c r="AS632" s="402"/>
      <c r="AT632" s="402"/>
      <c r="AU632" s="402"/>
      <c r="AV632" s="402"/>
      <c r="AW632" s="402"/>
      <c r="AX632" s="402"/>
      <c r="AY632" s="402"/>
      <c r="AZ632" s="402"/>
      <c r="BA632" s="402"/>
      <c r="BB632" s="402"/>
      <c r="BC632" s="402"/>
      <c r="BD632" s="402"/>
      <c r="BE632" s="402"/>
      <c r="BF632" s="402"/>
      <c r="BG632" s="402"/>
      <c r="BH632" s="402"/>
      <c r="BI632" s="402"/>
      <c r="BJ632" s="402"/>
      <c r="BK632" s="402"/>
      <c r="BL632" s="402"/>
      <c r="BM632" s="402"/>
      <c r="BN632" s="402"/>
      <c r="BO632" s="402"/>
      <c r="BP632" s="402"/>
      <c r="BQ632" s="402"/>
      <c r="BR632" s="402"/>
      <c r="BS632" s="402"/>
      <c r="BT632" s="402"/>
      <c r="BU632" s="402"/>
      <c r="BV632" s="402"/>
      <c r="BW632" s="402"/>
      <c r="BX632" s="402"/>
      <c r="BY632" s="402"/>
      <c r="BZ632" s="402"/>
      <c r="CA632" s="402"/>
      <c r="CB632" s="402"/>
      <c r="CC632" s="402"/>
      <c r="CD632" s="402"/>
      <c r="CE632" s="402"/>
      <c r="CF632" s="402"/>
      <c r="CG632" s="402"/>
      <c r="CH632" s="402"/>
      <c r="CI632" s="402"/>
      <c r="CJ632" s="402"/>
      <c r="CK632" s="402"/>
      <c r="CL632" s="402"/>
      <c r="CM632" s="402"/>
      <c r="CN632" s="402"/>
      <c r="CO632" s="402"/>
      <c r="CP632" s="402"/>
      <c r="CQ632" s="402"/>
      <c r="CR632" s="402"/>
      <c r="CS632" s="402"/>
      <c r="CT632" s="402"/>
    </row>
    <row r="633" spans="1:98" ht="16.05" customHeight="1" x14ac:dyDescent="0.3">
      <c r="A633" s="402"/>
      <c r="B633" s="402"/>
      <c r="C633" s="402"/>
      <c r="D633" s="402"/>
      <c r="E633" s="402"/>
      <c r="F633" s="402"/>
      <c r="G633" s="402"/>
      <c r="H633" s="402"/>
      <c r="I633" s="402"/>
      <c r="J633" s="402"/>
      <c r="K633" s="402"/>
      <c r="L633" s="402"/>
      <c r="M633" s="402"/>
      <c r="N633" s="402"/>
      <c r="O633" s="402"/>
      <c r="P633" s="402"/>
      <c r="Q633" s="402"/>
      <c r="R633" s="402"/>
      <c r="S633" s="402"/>
      <c r="T633" s="402"/>
      <c r="U633" s="402"/>
      <c r="V633" s="402"/>
      <c r="W633" s="402"/>
      <c r="X633" s="402"/>
      <c r="Y633" s="402"/>
      <c r="Z633" s="402"/>
      <c r="AA633" s="402"/>
      <c r="AB633" s="402"/>
      <c r="AC633" s="402"/>
      <c r="AD633" s="402"/>
      <c r="AE633" s="402"/>
      <c r="AF633" s="402"/>
      <c r="AG633" s="402"/>
      <c r="AH633" s="402"/>
      <c r="AI633" s="402"/>
      <c r="AJ633" s="402"/>
      <c r="AK633" s="402"/>
      <c r="AL633" s="402"/>
      <c r="AM633" s="402"/>
      <c r="AN633" s="402"/>
      <c r="AO633" s="402"/>
      <c r="AP633" s="402"/>
      <c r="AQ633" s="402"/>
      <c r="AR633" s="402"/>
      <c r="AS633" s="402"/>
      <c r="AT633" s="402"/>
      <c r="AU633" s="402"/>
      <c r="AV633" s="402"/>
      <c r="AW633" s="402"/>
      <c r="AX633" s="402"/>
      <c r="AY633" s="402"/>
      <c r="AZ633" s="402"/>
      <c r="BA633" s="402"/>
      <c r="BB633" s="402"/>
      <c r="BC633" s="402"/>
      <c r="BD633" s="402"/>
      <c r="BE633" s="402"/>
      <c r="BF633" s="402"/>
      <c r="BG633" s="402"/>
      <c r="BH633" s="402"/>
      <c r="BI633" s="402"/>
      <c r="BJ633" s="402"/>
      <c r="BK633" s="402"/>
      <c r="BL633" s="402"/>
      <c r="BM633" s="402"/>
      <c r="BN633" s="402"/>
      <c r="BO633" s="402"/>
      <c r="BP633" s="402"/>
      <c r="BQ633" s="402"/>
      <c r="BR633" s="402"/>
      <c r="BS633" s="402"/>
      <c r="BT633" s="402"/>
      <c r="BU633" s="402"/>
      <c r="BV633" s="402"/>
      <c r="BW633" s="402"/>
      <c r="BX633" s="402"/>
      <c r="BY633" s="402"/>
      <c r="BZ633" s="402"/>
      <c r="CA633" s="402"/>
      <c r="CB633" s="402"/>
      <c r="CC633" s="402"/>
      <c r="CD633" s="402"/>
      <c r="CE633" s="402"/>
      <c r="CF633" s="402"/>
      <c r="CG633" s="402"/>
      <c r="CH633" s="402"/>
      <c r="CI633" s="402"/>
      <c r="CJ633" s="402"/>
      <c r="CK633" s="402"/>
      <c r="CL633" s="402"/>
      <c r="CM633" s="402"/>
      <c r="CN633" s="402"/>
      <c r="CO633" s="402"/>
      <c r="CP633" s="402"/>
      <c r="CQ633" s="402"/>
      <c r="CR633" s="402"/>
      <c r="CS633" s="402"/>
      <c r="CT633" s="402"/>
    </row>
    <row r="634" spans="1:98" ht="16.05" customHeight="1" x14ac:dyDescent="0.3">
      <c r="A634" s="402"/>
      <c r="B634" s="402"/>
      <c r="C634" s="402"/>
      <c r="D634" s="402"/>
      <c r="E634" s="402"/>
      <c r="F634" s="402"/>
      <c r="G634" s="402"/>
      <c r="H634" s="402"/>
      <c r="I634" s="402"/>
      <c r="J634" s="402"/>
      <c r="K634" s="402"/>
      <c r="L634" s="402"/>
      <c r="M634" s="402"/>
      <c r="N634" s="402"/>
      <c r="O634" s="402"/>
      <c r="P634" s="402"/>
      <c r="Q634" s="402"/>
      <c r="R634" s="402"/>
      <c r="S634" s="402"/>
      <c r="T634" s="402"/>
      <c r="U634" s="402"/>
      <c r="V634" s="402"/>
      <c r="W634" s="402"/>
      <c r="X634" s="402"/>
      <c r="Y634" s="402"/>
      <c r="Z634" s="402"/>
      <c r="AA634" s="402"/>
      <c r="AB634" s="402"/>
      <c r="AC634" s="402"/>
      <c r="AD634" s="402"/>
      <c r="AE634" s="402"/>
      <c r="AF634" s="402"/>
      <c r="AG634" s="402"/>
      <c r="AH634" s="402"/>
      <c r="AI634" s="402"/>
      <c r="AJ634" s="402"/>
      <c r="AK634" s="402"/>
      <c r="AL634" s="402"/>
      <c r="AM634" s="402"/>
      <c r="AN634" s="402"/>
      <c r="AO634" s="402"/>
      <c r="AP634" s="402"/>
      <c r="AQ634" s="402"/>
      <c r="AR634" s="402"/>
      <c r="AS634" s="402"/>
      <c r="AT634" s="402"/>
      <c r="AU634" s="402"/>
      <c r="AV634" s="402"/>
      <c r="AW634" s="402"/>
      <c r="AX634" s="402"/>
      <c r="AY634" s="402"/>
      <c r="AZ634" s="402"/>
      <c r="BA634" s="402"/>
      <c r="BB634" s="402"/>
      <c r="BC634" s="402"/>
      <c r="BD634" s="402"/>
      <c r="BE634" s="402"/>
      <c r="BF634" s="402"/>
      <c r="BG634" s="402"/>
      <c r="BH634" s="402"/>
      <c r="BI634" s="402"/>
      <c r="BJ634" s="402"/>
      <c r="BK634" s="402"/>
      <c r="BL634" s="402"/>
      <c r="BM634" s="402"/>
      <c r="BN634" s="402"/>
      <c r="BO634" s="402"/>
      <c r="BP634" s="402"/>
      <c r="BQ634" s="402"/>
      <c r="BR634" s="402"/>
      <c r="BS634" s="402"/>
      <c r="BT634" s="402"/>
      <c r="BU634" s="402"/>
      <c r="BV634" s="402"/>
      <c r="BW634" s="402"/>
      <c r="BX634" s="402"/>
      <c r="BY634" s="402"/>
      <c r="BZ634" s="402"/>
      <c r="CA634" s="402"/>
      <c r="CB634" s="402"/>
      <c r="CC634" s="402"/>
      <c r="CD634" s="402"/>
      <c r="CE634" s="402"/>
      <c r="CF634" s="402"/>
      <c r="CG634" s="402"/>
      <c r="CH634" s="402"/>
      <c r="CI634" s="402"/>
      <c r="CJ634" s="402"/>
      <c r="CK634" s="402"/>
      <c r="CL634" s="402"/>
      <c r="CM634" s="402"/>
      <c r="CN634" s="402"/>
      <c r="CO634" s="402"/>
      <c r="CP634" s="402"/>
      <c r="CQ634" s="402"/>
      <c r="CR634" s="402"/>
      <c r="CS634" s="402"/>
      <c r="CT634" s="402"/>
    </row>
    <row r="635" spans="1:98" ht="16.05" customHeight="1" x14ac:dyDescent="0.3">
      <c r="A635" s="402"/>
      <c r="B635" s="402"/>
      <c r="C635" s="402"/>
      <c r="D635" s="402"/>
      <c r="E635" s="402"/>
      <c r="F635" s="402"/>
      <c r="G635" s="402"/>
      <c r="H635" s="402"/>
      <c r="I635" s="402"/>
      <c r="J635" s="402"/>
      <c r="K635" s="402"/>
      <c r="L635" s="402"/>
      <c r="M635" s="402"/>
      <c r="N635" s="402"/>
      <c r="O635" s="402"/>
      <c r="P635" s="402"/>
      <c r="Q635" s="402"/>
      <c r="R635" s="402"/>
      <c r="S635" s="402"/>
      <c r="T635" s="402"/>
      <c r="U635" s="402"/>
      <c r="V635" s="402"/>
      <c r="W635" s="402"/>
      <c r="X635" s="402"/>
      <c r="Y635" s="402"/>
      <c r="Z635" s="402"/>
      <c r="AA635" s="402"/>
      <c r="AB635" s="402"/>
      <c r="AC635" s="402"/>
      <c r="AD635" s="402"/>
      <c r="AE635" s="402"/>
      <c r="AF635" s="402"/>
      <c r="AG635" s="402"/>
      <c r="AH635" s="402"/>
      <c r="AI635" s="402"/>
      <c r="AJ635" s="402"/>
      <c r="AK635" s="402"/>
      <c r="AL635" s="402"/>
      <c r="AM635" s="402"/>
      <c r="AN635" s="402"/>
      <c r="AO635" s="402"/>
      <c r="AP635" s="402"/>
      <c r="AQ635" s="402"/>
      <c r="AR635" s="402"/>
      <c r="AS635" s="402"/>
      <c r="AT635" s="402"/>
      <c r="AU635" s="402"/>
      <c r="AV635" s="402"/>
      <c r="AW635" s="402"/>
      <c r="AX635" s="402"/>
      <c r="AY635" s="402"/>
      <c r="AZ635" s="402"/>
      <c r="BA635" s="402"/>
      <c r="BB635" s="402"/>
      <c r="BC635" s="402"/>
      <c r="BD635" s="402"/>
      <c r="BE635" s="402"/>
      <c r="BF635" s="402"/>
      <c r="BG635" s="402"/>
      <c r="BH635" s="402"/>
      <c r="BI635" s="402"/>
      <c r="BJ635" s="402"/>
      <c r="BK635" s="402"/>
      <c r="BL635" s="402"/>
      <c r="BM635" s="402"/>
      <c r="BN635" s="402"/>
      <c r="BO635" s="402"/>
      <c r="BP635" s="402"/>
      <c r="BQ635" s="402"/>
      <c r="BR635" s="402"/>
      <c r="BS635" s="402"/>
      <c r="BT635" s="402"/>
      <c r="BU635" s="402"/>
      <c r="BV635" s="402"/>
      <c r="BW635" s="402"/>
      <c r="BX635" s="402"/>
      <c r="BY635" s="402"/>
      <c r="BZ635" s="402"/>
      <c r="CA635" s="402"/>
      <c r="CB635" s="402"/>
      <c r="CC635" s="402"/>
      <c r="CD635" s="402"/>
      <c r="CE635" s="402"/>
      <c r="CF635" s="402"/>
      <c r="CG635" s="402"/>
      <c r="CH635" s="402"/>
      <c r="CI635" s="402"/>
      <c r="CJ635" s="402"/>
      <c r="CK635" s="402"/>
      <c r="CL635" s="402"/>
      <c r="CM635" s="402"/>
      <c r="CN635" s="402"/>
      <c r="CO635" s="402"/>
      <c r="CP635" s="402"/>
      <c r="CQ635" s="402"/>
      <c r="CR635" s="402"/>
      <c r="CS635" s="402"/>
      <c r="CT635" s="402"/>
    </row>
    <row r="636" spans="1:98" ht="16.05" customHeight="1" x14ac:dyDescent="0.3">
      <c r="A636" s="402"/>
      <c r="B636" s="402"/>
      <c r="C636" s="402"/>
      <c r="D636" s="402"/>
      <c r="E636" s="402"/>
      <c r="F636" s="402"/>
      <c r="G636" s="402"/>
      <c r="H636" s="402"/>
      <c r="I636" s="402"/>
      <c r="J636" s="402"/>
      <c r="K636" s="402"/>
      <c r="L636" s="402"/>
      <c r="M636" s="402"/>
      <c r="N636" s="402"/>
      <c r="O636" s="402"/>
      <c r="P636" s="402"/>
      <c r="Q636" s="402"/>
      <c r="R636" s="402"/>
      <c r="S636" s="402"/>
      <c r="T636" s="402"/>
      <c r="U636" s="402"/>
      <c r="V636" s="402"/>
      <c r="W636" s="402"/>
      <c r="X636" s="402"/>
      <c r="Y636" s="402"/>
      <c r="Z636" s="402"/>
      <c r="AA636" s="402"/>
      <c r="AB636" s="402"/>
      <c r="AC636" s="402"/>
      <c r="AD636" s="402"/>
      <c r="AE636" s="402"/>
      <c r="AF636" s="402"/>
      <c r="AG636" s="402"/>
      <c r="AH636" s="402"/>
      <c r="AI636" s="402"/>
      <c r="AJ636" s="402"/>
      <c r="AK636" s="402"/>
      <c r="AL636" s="402"/>
      <c r="AM636" s="402"/>
      <c r="AN636" s="402"/>
      <c r="AO636" s="402"/>
      <c r="AP636" s="402"/>
      <c r="AQ636" s="402"/>
      <c r="AR636" s="402"/>
      <c r="AS636" s="402"/>
      <c r="AT636" s="402"/>
      <c r="AU636" s="402"/>
      <c r="AV636" s="402"/>
      <c r="AW636" s="402"/>
      <c r="AX636" s="402"/>
      <c r="AY636" s="402"/>
      <c r="AZ636" s="402"/>
      <c r="BA636" s="402"/>
      <c r="BB636" s="402"/>
      <c r="BC636" s="402"/>
      <c r="BD636" s="402"/>
      <c r="BE636" s="402"/>
      <c r="BF636" s="402"/>
      <c r="BG636" s="402"/>
      <c r="BH636" s="402"/>
      <c r="BI636" s="402"/>
      <c r="BJ636" s="402"/>
      <c r="BK636" s="402"/>
      <c r="BL636" s="402"/>
      <c r="BM636" s="402"/>
      <c r="BN636" s="402"/>
      <c r="BO636" s="402"/>
      <c r="BP636" s="402"/>
      <c r="BQ636" s="402"/>
      <c r="BR636" s="402"/>
      <c r="BS636" s="402"/>
      <c r="BT636" s="402"/>
      <c r="BU636" s="402"/>
      <c r="BV636" s="402"/>
      <c r="BW636" s="402"/>
      <c r="BX636" s="402"/>
      <c r="BY636" s="402"/>
      <c r="BZ636" s="402"/>
      <c r="CA636" s="402"/>
      <c r="CB636" s="402"/>
      <c r="CC636" s="402"/>
      <c r="CD636" s="402"/>
      <c r="CE636" s="402"/>
      <c r="CF636" s="402"/>
      <c r="CG636" s="402"/>
      <c r="CH636" s="402"/>
      <c r="CI636" s="402"/>
      <c r="CJ636" s="402"/>
      <c r="CK636" s="402"/>
      <c r="CL636" s="402"/>
      <c r="CM636" s="402"/>
      <c r="CN636" s="402"/>
      <c r="CO636" s="402"/>
      <c r="CP636" s="402"/>
      <c r="CQ636" s="402"/>
      <c r="CR636" s="402"/>
      <c r="CS636" s="402"/>
      <c r="CT636" s="402"/>
    </row>
    <row r="637" spans="1:98" ht="16.05" customHeight="1" x14ac:dyDescent="0.3">
      <c r="A637" s="402"/>
      <c r="B637" s="402"/>
      <c r="C637" s="402"/>
      <c r="D637" s="402"/>
      <c r="E637" s="402"/>
      <c r="F637" s="402"/>
      <c r="G637" s="402"/>
      <c r="H637" s="402"/>
      <c r="I637" s="402"/>
      <c r="J637" s="402"/>
      <c r="K637" s="402"/>
      <c r="L637" s="402"/>
      <c r="M637" s="402"/>
      <c r="N637" s="402"/>
      <c r="O637" s="402"/>
      <c r="P637" s="402"/>
      <c r="Q637" s="402"/>
      <c r="R637" s="402"/>
      <c r="S637" s="402"/>
      <c r="T637" s="402"/>
      <c r="U637" s="402"/>
      <c r="V637" s="402"/>
      <c r="W637" s="402"/>
      <c r="X637" s="402"/>
      <c r="Y637" s="402"/>
      <c r="Z637" s="402"/>
      <c r="AA637" s="402"/>
      <c r="AB637" s="402"/>
      <c r="AC637" s="402"/>
      <c r="AD637" s="402"/>
      <c r="AE637" s="402"/>
      <c r="AF637" s="402"/>
      <c r="AG637" s="402"/>
      <c r="AH637" s="402"/>
      <c r="AI637" s="402"/>
      <c r="AJ637" s="402"/>
      <c r="AK637" s="402"/>
      <c r="AL637" s="402"/>
      <c r="AM637" s="402"/>
      <c r="AN637" s="402"/>
      <c r="AO637" s="402"/>
      <c r="AP637" s="402"/>
      <c r="AQ637" s="402"/>
      <c r="AR637" s="402"/>
      <c r="AS637" s="402"/>
      <c r="AT637" s="402"/>
      <c r="AU637" s="402"/>
      <c r="AV637" s="402"/>
      <c r="AW637" s="402"/>
      <c r="AX637" s="402"/>
      <c r="AY637" s="402"/>
      <c r="AZ637" s="402"/>
      <c r="BA637" s="402"/>
      <c r="BB637" s="402"/>
      <c r="BC637" s="402"/>
      <c r="BD637" s="402"/>
      <c r="BE637" s="402"/>
      <c r="BF637" s="402"/>
      <c r="BG637" s="402"/>
      <c r="BH637" s="402"/>
      <c r="BI637" s="402"/>
      <c r="BJ637" s="402"/>
      <c r="BK637" s="402"/>
      <c r="BL637" s="402"/>
      <c r="BM637" s="402"/>
      <c r="BN637" s="402"/>
      <c r="BO637" s="402"/>
      <c r="BP637" s="402"/>
      <c r="BQ637" s="402"/>
      <c r="BR637" s="402"/>
      <c r="BS637" s="402"/>
      <c r="BT637" s="402"/>
      <c r="BU637" s="402"/>
      <c r="BV637" s="402"/>
      <c r="BW637" s="402"/>
      <c r="BX637" s="402"/>
      <c r="BY637" s="402"/>
      <c r="BZ637" s="402"/>
      <c r="CA637" s="402"/>
      <c r="CB637" s="402"/>
      <c r="CC637" s="402"/>
      <c r="CD637" s="402"/>
      <c r="CE637" s="402"/>
      <c r="CF637" s="402"/>
      <c r="CG637" s="402"/>
      <c r="CH637" s="402"/>
      <c r="CI637" s="402"/>
      <c r="CJ637" s="402"/>
      <c r="CK637" s="402"/>
      <c r="CL637" s="402"/>
      <c r="CM637" s="402"/>
      <c r="CN637" s="402"/>
      <c r="CO637" s="402"/>
      <c r="CP637" s="402"/>
      <c r="CQ637" s="402"/>
      <c r="CR637" s="402"/>
      <c r="CS637" s="402"/>
      <c r="CT637" s="402"/>
    </row>
    <row r="638" spans="1:98" ht="16.05" customHeight="1" x14ac:dyDescent="0.3">
      <c r="A638" s="402"/>
      <c r="B638" s="402"/>
      <c r="C638" s="402"/>
      <c r="D638" s="402"/>
      <c r="E638" s="402"/>
      <c r="F638" s="402"/>
      <c r="G638" s="402"/>
      <c r="H638" s="402"/>
      <c r="I638" s="402"/>
      <c r="J638" s="402"/>
      <c r="K638" s="402"/>
      <c r="L638" s="402"/>
      <c r="M638" s="402"/>
      <c r="N638" s="402"/>
      <c r="O638" s="402"/>
      <c r="P638" s="402"/>
      <c r="Q638" s="402"/>
      <c r="R638" s="402"/>
      <c r="S638" s="402"/>
      <c r="T638" s="402"/>
      <c r="U638" s="402"/>
      <c r="V638" s="402"/>
      <c r="W638" s="402"/>
      <c r="X638" s="402"/>
      <c r="Y638" s="402"/>
      <c r="Z638" s="402"/>
      <c r="AA638" s="402"/>
      <c r="AB638" s="402"/>
      <c r="AC638" s="402"/>
      <c r="AD638" s="402"/>
      <c r="AE638" s="402"/>
      <c r="AF638" s="402"/>
      <c r="AG638" s="402"/>
      <c r="AH638" s="402"/>
      <c r="AI638" s="402"/>
      <c r="AJ638" s="402"/>
      <c r="AK638" s="402"/>
      <c r="AL638" s="402"/>
      <c r="AM638" s="402"/>
      <c r="AN638" s="402"/>
      <c r="AO638" s="402"/>
      <c r="AP638" s="402"/>
      <c r="AQ638" s="402"/>
      <c r="AR638" s="402"/>
      <c r="AS638" s="402"/>
      <c r="AT638" s="402"/>
      <c r="AU638" s="402"/>
      <c r="AV638" s="402"/>
      <c r="AW638" s="402"/>
      <c r="AX638" s="402"/>
      <c r="AY638" s="402"/>
      <c r="AZ638" s="402"/>
      <c r="BA638" s="402"/>
      <c r="BB638" s="402"/>
      <c r="BC638" s="402"/>
      <c r="BD638" s="402"/>
      <c r="BE638" s="402"/>
      <c r="BF638" s="402"/>
      <c r="BG638" s="402"/>
      <c r="BH638" s="402"/>
      <c r="BI638" s="402"/>
      <c r="BJ638" s="402"/>
      <c r="BK638" s="402"/>
      <c r="BL638" s="402"/>
      <c r="BM638" s="402"/>
      <c r="BN638" s="402"/>
      <c r="BO638" s="402"/>
      <c r="BP638" s="402"/>
      <c r="BQ638" s="402"/>
      <c r="BR638" s="402"/>
      <c r="BS638" s="402"/>
      <c r="BT638" s="402"/>
      <c r="BU638" s="402"/>
      <c r="BV638" s="402"/>
      <c r="BW638" s="402"/>
      <c r="BX638" s="402"/>
      <c r="BY638" s="402"/>
      <c r="BZ638" s="402"/>
      <c r="CA638" s="402"/>
      <c r="CB638" s="402"/>
      <c r="CC638" s="402"/>
      <c r="CD638" s="402"/>
      <c r="CE638" s="402"/>
      <c r="CF638" s="402"/>
      <c r="CG638" s="402"/>
      <c r="CH638" s="402"/>
      <c r="CI638" s="402"/>
      <c r="CJ638" s="402"/>
      <c r="CK638" s="402"/>
      <c r="CL638" s="402"/>
      <c r="CM638" s="402"/>
      <c r="CN638" s="402"/>
      <c r="CO638" s="402"/>
      <c r="CP638" s="402"/>
      <c r="CQ638" s="402"/>
      <c r="CR638" s="402"/>
      <c r="CS638" s="402"/>
      <c r="CT638" s="402"/>
    </row>
    <row r="639" spans="1:98" ht="16.05" customHeight="1" x14ac:dyDescent="0.3">
      <c r="A639" s="402"/>
      <c r="B639" s="402"/>
      <c r="C639" s="402"/>
      <c r="D639" s="402"/>
      <c r="E639" s="402"/>
      <c r="F639" s="402"/>
      <c r="G639" s="402"/>
      <c r="H639" s="402"/>
      <c r="I639" s="402"/>
      <c r="J639" s="402"/>
      <c r="K639" s="402"/>
      <c r="L639" s="402"/>
      <c r="M639" s="402"/>
      <c r="N639" s="402"/>
      <c r="O639" s="402"/>
      <c r="P639" s="402"/>
      <c r="Q639" s="402"/>
      <c r="R639" s="402"/>
      <c r="S639" s="402"/>
      <c r="T639" s="402"/>
      <c r="U639" s="402"/>
      <c r="V639" s="402"/>
      <c r="W639" s="402"/>
      <c r="X639" s="402"/>
      <c r="Y639" s="402"/>
      <c r="Z639" s="402"/>
      <c r="AA639" s="402"/>
      <c r="AB639" s="402"/>
      <c r="AC639" s="402"/>
      <c r="AD639" s="402"/>
      <c r="AE639" s="402"/>
      <c r="AF639" s="402"/>
      <c r="AG639" s="402"/>
      <c r="AH639" s="402"/>
      <c r="AI639" s="402"/>
      <c r="AJ639" s="402"/>
      <c r="AK639" s="402"/>
      <c r="AL639" s="402"/>
      <c r="AM639" s="402"/>
      <c r="AN639" s="402"/>
      <c r="AO639" s="402"/>
      <c r="AP639" s="402"/>
      <c r="AQ639" s="402"/>
      <c r="AR639" s="402"/>
      <c r="AS639" s="402"/>
      <c r="AT639" s="402"/>
      <c r="AU639" s="402"/>
      <c r="AV639" s="402"/>
      <c r="AW639" s="402"/>
      <c r="AX639" s="402"/>
      <c r="AY639" s="402"/>
      <c r="AZ639" s="402"/>
      <c r="BA639" s="402"/>
      <c r="BB639" s="402"/>
      <c r="BC639" s="402"/>
      <c r="BD639" s="402"/>
      <c r="BE639" s="402"/>
      <c r="BF639" s="402"/>
      <c r="BG639" s="402"/>
      <c r="BH639" s="402"/>
      <c r="BI639" s="402"/>
      <c r="BJ639" s="402"/>
      <c r="BK639" s="402"/>
      <c r="BL639" s="402"/>
      <c r="BM639" s="402"/>
      <c r="BN639" s="402"/>
      <c r="BO639" s="402"/>
      <c r="BP639" s="402"/>
      <c r="BQ639" s="402"/>
      <c r="BR639" s="402"/>
      <c r="BS639" s="402"/>
      <c r="BT639" s="402"/>
      <c r="BU639" s="402"/>
      <c r="BV639" s="402"/>
      <c r="BW639" s="402"/>
      <c r="BX639" s="402"/>
      <c r="BY639" s="402"/>
      <c r="BZ639" s="402"/>
      <c r="CA639" s="402"/>
      <c r="CB639" s="402"/>
      <c r="CC639" s="402"/>
      <c r="CD639" s="402"/>
      <c r="CE639" s="402"/>
      <c r="CF639" s="402"/>
      <c r="CG639" s="402"/>
      <c r="CH639" s="402"/>
      <c r="CI639" s="402"/>
      <c r="CJ639" s="402"/>
      <c r="CK639" s="402"/>
      <c r="CL639" s="402"/>
      <c r="CM639" s="402"/>
      <c r="CN639" s="402"/>
      <c r="CO639" s="402"/>
      <c r="CP639" s="402"/>
      <c r="CQ639" s="402"/>
      <c r="CR639" s="402"/>
      <c r="CS639" s="402"/>
      <c r="CT639" s="402"/>
    </row>
    <row r="640" spans="1:98" ht="16.05" customHeight="1" x14ac:dyDescent="0.3">
      <c r="A640" s="402"/>
      <c r="B640" s="402"/>
      <c r="C640" s="402"/>
      <c r="D640" s="402"/>
      <c r="E640" s="402"/>
      <c r="F640" s="402"/>
      <c r="G640" s="402"/>
      <c r="H640" s="402"/>
      <c r="I640" s="402"/>
      <c r="J640" s="402"/>
      <c r="K640" s="402"/>
      <c r="L640" s="402"/>
      <c r="M640" s="402"/>
      <c r="N640" s="402"/>
      <c r="O640" s="402"/>
      <c r="P640" s="402"/>
      <c r="Q640" s="402"/>
      <c r="R640" s="402"/>
      <c r="S640" s="402"/>
      <c r="T640" s="402"/>
      <c r="U640" s="402"/>
      <c r="V640" s="402"/>
      <c r="W640" s="402"/>
      <c r="X640" s="402"/>
      <c r="Y640" s="402"/>
      <c r="Z640" s="402"/>
      <c r="AA640" s="402"/>
      <c r="AB640" s="402"/>
      <c r="AC640" s="402"/>
      <c r="AD640" s="402"/>
      <c r="AE640" s="402"/>
      <c r="AF640" s="402"/>
      <c r="AG640" s="402"/>
      <c r="AH640" s="402"/>
      <c r="AI640" s="402"/>
      <c r="AJ640" s="402"/>
      <c r="AK640" s="402"/>
      <c r="AL640" s="402"/>
      <c r="AM640" s="402"/>
      <c r="AN640" s="402"/>
      <c r="AO640" s="402"/>
      <c r="AP640" s="402"/>
      <c r="AQ640" s="402"/>
      <c r="AR640" s="402"/>
      <c r="AS640" s="402"/>
      <c r="AT640" s="402"/>
      <c r="AU640" s="402"/>
      <c r="AV640" s="402"/>
      <c r="AW640" s="402"/>
      <c r="AX640" s="402"/>
      <c r="AY640" s="402"/>
      <c r="AZ640" s="402"/>
      <c r="BA640" s="402"/>
      <c r="BB640" s="402"/>
      <c r="BC640" s="402"/>
      <c r="BD640" s="402"/>
      <c r="BE640" s="402"/>
      <c r="BF640" s="402"/>
      <c r="BG640" s="402"/>
      <c r="BH640" s="402"/>
      <c r="BI640" s="402"/>
      <c r="BJ640" s="402"/>
      <c r="BK640" s="402"/>
      <c r="BL640" s="402"/>
      <c r="BM640" s="402"/>
      <c r="BN640" s="402"/>
      <c r="BO640" s="402"/>
      <c r="BP640" s="402"/>
      <c r="BQ640" s="402"/>
      <c r="BR640" s="402"/>
      <c r="BS640" s="402"/>
      <c r="BT640" s="402"/>
      <c r="BU640" s="402"/>
      <c r="BV640" s="402"/>
      <c r="BW640" s="402"/>
      <c r="BX640" s="402"/>
      <c r="BY640" s="402"/>
      <c r="BZ640" s="402"/>
      <c r="CA640" s="402"/>
      <c r="CB640" s="402"/>
      <c r="CC640" s="402"/>
      <c r="CD640" s="402"/>
      <c r="CE640" s="402"/>
      <c r="CF640" s="402"/>
      <c r="CG640" s="402"/>
      <c r="CH640" s="402"/>
      <c r="CI640" s="402"/>
      <c r="CJ640" s="402"/>
      <c r="CK640" s="402"/>
      <c r="CL640" s="402"/>
      <c r="CM640" s="402"/>
      <c r="CN640" s="402"/>
      <c r="CO640" s="402"/>
      <c r="CP640" s="402"/>
      <c r="CQ640" s="402"/>
      <c r="CR640" s="402"/>
      <c r="CS640" s="402"/>
      <c r="CT640" s="402"/>
    </row>
    <row r="641" spans="1:98" ht="16.05" customHeight="1" x14ac:dyDescent="0.3">
      <c r="A641" s="402"/>
      <c r="B641" s="402"/>
      <c r="C641" s="402"/>
      <c r="D641" s="402"/>
      <c r="E641" s="402"/>
      <c r="F641" s="402"/>
      <c r="G641" s="402"/>
      <c r="H641" s="402"/>
      <c r="I641" s="402"/>
      <c r="J641" s="402"/>
      <c r="K641" s="402"/>
      <c r="L641" s="402"/>
      <c r="M641" s="402"/>
      <c r="N641" s="402"/>
      <c r="O641" s="402"/>
      <c r="P641" s="402"/>
      <c r="Q641" s="402"/>
      <c r="R641" s="402"/>
      <c r="S641" s="402"/>
      <c r="T641" s="402"/>
      <c r="U641" s="402"/>
      <c r="V641" s="402"/>
      <c r="W641" s="402"/>
      <c r="X641" s="402"/>
      <c r="Y641" s="402"/>
      <c r="Z641" s="402"/>
      <c r="AA641" s="402"/>
      <c r="AB641" s="402"/>
      <c r="AC641" s="402"/>
      <c r="AD641" s="402"/>
      <c r="AE641" s="402"/>
      <c r="AF641" s="402"/>
      <c r="AG641" s="402"/>
      <c r="AH641" s="402"/>
      <c r="AI641" s="402"/>
      <c r="AJ641" s="402"/>
      <c r="AK641" s="402"/>
      <c r="AL641" s="402"/>
      <c r="AM641" s="402"/>
      <c r="AN641" s="402"/>
      <c r="AO641" s="402"/>
      <c r="AP641" s="402"/>
      <c r="AQ641" s="402"/>
      <c r="AR641" s="402"/>
      <c r="AS641" s="402"/>
      <c r="AT641" s="402"/>
      <c r="AU641" s="402"/>
      <c r="AV641" s="402"/>
      <c r="AW641" s="402"/>
      <c r="AX641" s="402"/>
      <c r="AY641" s="402"/>
      <c r="AZ641" s="402"/>
      <c r="BA641" s="402"/>
      <c r="BB641" s="402"/>
      <c r="BC641" s="402"/>
      <c r="BD641" s="402"/>
      <c r="BE641" s="402"/>
      <c r="BF641" s="402"/>
      <c r="BG641" s="402"/>
      <c r="BH641" s="402"/>
      <c r="BI641" s="402"/>
      <c r="BJ641" s="402"/>
      <c r="BK641" s="402"/>
      <c r="BL641" s="402"/>
      <c r="BM641" s="402"/>
      <c r="BN641" s="402"/>
      <c r="BO641" s="402"/>
      <c r="BP641" s="402"/>
      <c r="BQ641" s="402"/>
      <c r="BR641" s="402"/>
      <c r="BS641" s="402"/>
      <c r="BT641" s="402"/>
      <c r="BU641" s="402"/>
      <c r="BV641" s="402"/>
      <c r="BW641" s="402"/>
      <c r="BX641" s="402"/>
      <c r="BY641" s="402"/>
      <c r="BZ641" s="402"/>
      <c r="CA641" s="402"/>
      <c r="CB641" s="402"/>
      <c r="CC641" s="402"/>
      <c r="CD641" s="402"/>
      <c r="CE641" s="402"/>
      <c r="CF641" s="402"/>
      <c r="CG641" s="402"/>
      <c r="CH641" s="402"/>
      <c r="CI641" s="402"/>
      <c r="CJ641" s="402"/>
      <c r="CK641" s="402"/>
      <c r="CL641" s="402"/>
      <c r="CM641" s="402"/>
      <c r="CN641" s="402"/>
      <c r="CO641" s="402"/>
      <c r="CP641" s="402"/>
      <c r="CQ641" s="402"/>
      <c r="CR641" s="402"/>
      <c r="CS641" s="402"/>
      <c r="CT641" s="402"/>
    </row>
    <row r="642" spans="1:98" ht="16.05" customHeight="1" x14ac:dyDescent="0.3">
      <c r="A642" s="402"/>
      <c r="B642" s="402"/>
      <c r="C642" s="402"/>
      <c r="D642" s="402"/>
      <c r="E642" s="402"/>
      <c r="F642" s="402"/>
      <c r="G642" s="402"/>
      <c r="H642" s="402"/>
      <c r="I642" s="402"/>
      <c r="J642" s="402"/>
      <c r="K642" s="402"/>
      <c r="L642" s="402"/>
      <c r="M642" s="402"/>
      <c r="N642" s="402"/>
      <c r="O642" s="402"/>
      <c r="P642" s="402"/>
      <c r="Q642" s="402"/>
      <c r="R642" s="402"/>
      <c r="S642" s="402"/>
      <c r="T642" s="402"/>
      <c r="U642" s="402"/>
      <c r="V642" s="402"/>
      <c r="W642" s="402"/>
      <c r="X642" s="402"/>
      <c r="Y642" s="402"/>
      <c r="Z642" s="402"/>
      <c r="AA642" s="402"/>
      <c r="AB642" s="402"/>
      <c r="AC642" s="402"/>
      <c r="AD642" s="402"/>
      <c r="AE642" s="402"/>
      <c r="AF642" s="402"/>
      <c r="AG642" s="402"/>
      <c r="AH642" s="402"/>
      <c r="AI642" s="402"/>
      <c r="AJ642" s="402"/>
      <c r="AK642" s="402"/>
      <c r="AL642" s="402"/>
      <c r="AM642" s="402"/>
      <c r="AN642" s="402"/>
      <c r="AO642" s="402"/>
      <c r="AP642" s="402"/>
      <c r="AQ642" s="402"/>
      <c r="AR642" s="402"/>
      <c r="AS642" s="402"/>
      <c r="AT642" s="402"/>
      <c r="AU642" s="402"/>
      <c r="AV642" s="402"/>
      <c r="AW642" s="402"/>
      <c r="AX642" s="402"/>
      <c r="AY642" s="402"/>
      <c r="AZ642" s="402"/>
      <c r="BA642" s="402"/>
      <c r="BB642" s="402"/>
      <c r="BC642" s="402"/>
      <c r="BD642" s="402"/>
      <c r="BE642" s="402"/>
      <c r="BF642" s="402"/>
      <c r="BG642" s="402"/>
      <c r="BH642" s="402"/>
      <c r="BI642" s="402"/>
      <c r="BJ642" s="402"/>
      <c r="BK642" s="402"/>
      <c r="BL642" s="402"/>
      <c r="BM642" s="402"/>
      <c r="BN642" s="402"/>
      <c r="BO642" s="402"/>
      <c r="BP642" s="402"/>
      <c r="BQ642" s="402"/>
      <c r="BR642" s="402"/>
      <c r="BS642" s="402"/>
      <c r="BT642" s="402"/>
      <c r="BU642" s="402"/>
      <c r="BV642" s="402"/>
      <c r="BW642" s="402"/>
      <c r="BX642" s="402"/>
      <c r="BY642" s="402"/>
      <c r="BZ642" s="402"/>
      <c r="CA642" s="402"/>
      <c r="CB642" s="402"/>
      <c r="CC642" s="402"/>
      <c r="CD642" s="402"/>
      <c r="CE642" s="402"/>
      <c r="CF642" s="402"/>
      <c r="CG642" s="402"/>
      <c r="CH642" s="402"/>
      <c r="CI642" s="402"/>
      <c r="CJ642" s="402"/>
      <c r="CK642" s="402"/>
      <c r="CL642" s="402"/>
      <c r="CM642" s="402"/>
      <c r="CN642" s="402"/>
      <c r="CO642" s="402"/>
      <c r="CP642" s="402"/>
      <c r="CQ642" s="402"/>
      <c r="CR642" s="402"/>
      <c r="CS642" s="402"/>
      <c r="CT642" s="402"/>
    </row>
    <row r="643" spans="1:98" ht="16.05" customHeight="1" x14ac:dyDescent="0.3">
      <c r="A643" s="402"/>
      <c r="B643" s="402"/>
      <c r="C643" s="402"/>
      <c r="D643" s="402"/>
      <c r="E643" s="402"/>
      <c r="F643" s="402"/>
      <c r="G643" s="402"/>
      <c r="H643" s="402"/>
      <c r="I643" s="402"/>
      <c r="J643" s="402"/>
      <c r="K643" s="402"/>
      <c r="L643" s="402"/>
      <c r="M643" s="402"/>
      <c r="N643" s="402"/>
      <c r="O643" s="402"/>
      <c r="P643" s="402"/>
      <c r="Q643" s="402"/>
      <c r="R643" s="402"/>
      <c r="S643" s="402"/>
      <c r="T643" s="402"/>
      <c r="U643" s="402"/>
      <c r="V643" s="402"/>
      <c r="W643" s="402"/>
      <c r="X643" s="402"/>
      <c r="Y643" s="402"/>
      <c r="Z643" s="402"/>
      <c r="AA643" s="402"/>
      <c r="AB643" s="402"/>
      <c r="AC643" s="402"/>
      <c r="AD643" s="402"/>
      <c r="AE643" s="402"/>
      <c r="AF643" s="402"/>
      <c r="AG643" s="402"/>
      <c r="AH643" s="402"/>
      <c r="AI643" s="402"/>
      <c r="AJ643" s="402"/>
      <c r="AK643" s="402"/>
      <c r="AL643" s="402"/>
      <c r="AM643" s="402"/>
      <c r="AN643" s="402"/>
      <c r="AO643" s="402"/>
      <c r="AP643" s="402"/>
      <c r="AQ643" s="402"/>
      <c r="AR643" s="402"/>
      <c r="AS643" s="402"/>
      <c r="AT643" s="402"/>
      <c r="AU643" s="402"/>
      <c r="AV643" s="402"/>
      <c r="AW643" s="402"/>
      <c r="AX643" s="402"/>
      <c r="AY643" s="402"/>
      <c r="AZ643" s="402"/>
      <c r="BA643" s="402"/>
      <c r="BB643" s="402"/>
      <c r="BC643" s="402"/>
      <c r="BD643" s="402"/>
      <c r="BE643" s="402"/>
      <c r="BF643" s="402"/>
      <c r="BG643" s="402"/>
      <c r="BH643" s="402"/>
      <c r="BI643" s="402"/>
      <c r="BJ643" s="402"/>
      <c r="BK643" s="402"/>
      <c r="BL643" s="402"/>
      <c r="BM643" s="402"/>
      <c r="BN643" s="402"/>
      <c r="BO643" s="402"/>
      <c r="BP643" s="402"/>
      <c r="BQ643" s="402"/>
      <c r="BR643" s="402"/>
      <c r="BS643" s="402"/>
      <c r="BT643" s="402"/>
      <c r="BU643" s="402"/>
      <c r="BV643" s="402"/>
      <c r="BW643" s="402"/>
      <c r="BX643" s="402"/>
      <c r="BY643" s="402"/>
      <c r="BZ643" s="402"/>
      <c r="CA643" s="402"/>
      <c r="CB643" s="402"/>
      <c r="CC643" s="402"/>
      <c r="CD643" s="402"/>
      <c r="CE643" s="402"/>
      <c r="CF643" s="402"/>
      <c r="CG643" s="402"/>
      <c r="CH643" s="402"/>
      <c r="CI643" s="402"/>
      <c r="CJ643" s="402"/>
      <c r="CK643" s="402"/>
      <c r="CL643" s="402"/>
      <c r="CM643" s="402"/>
      <c r="CN643" s="402"/>
      <c r="CO643" s="402"/>
      <c r="CP643" s="402"/>
      <c r="CQ643" s="402"/>
      <c r="CR643" s="402"/>
      <c r="CS643" s="402"/>
      <c r="CT643" s="402"/>
    </row>
    <row r="644" spans="1:98" ht="16.05" customHeight="1" x14ac:dyDescent="0.3">
      <c r="A644" s="402"/>
      <c r="B644" s="402"/>
      <c r="C644" s="402"/>
      <c r="D644" s="402"/>
      <c r="E644" s="402"/>
      <c r="F644" s="402"/>
      <c r="G644" s="402"/>
      <c r="H644" s="402"/>
      <c r="I644" s="402"/>
      <c r="J644" s="402"/>
      <c r="K644" s="402"/>
      <c r="L644" s="402"/>
      <c r="M644" s="402"/>
      <c r="N644" s="402"/>
      <c r="O644" s="402"/>
      <c r="P644" s="402"/>
      <c r="Q644" s="402"/>
      <c r="R644" s="402"/>
      <c r="S644" s="402"/>
      <c r="T644" s="402"/>
      <c r="U644" s="402"/>
      <c r="V644" s="402"/>
      <c r="W644" s="402"/>
      <c r="X644" s="402"/>
      <c r="Y644" s="402"/>
      <c r="Z644" s="402"/>
      <c r="AA644" s="402"/>
      <c r="AB644" s="402"/>
      <c r="AC644" s="402"/>
      <c r="AD644" s="402"/>
      <c r="AE644" s="402"/>
      <c r="AF644" s="402"/>
      <c r="AG644" s="402"/>
      <c r="AH644" s="402"/>
      <c r="AI644" s="402"/>
      <c r="AJ644" s="402"/>
      <c r="AK644" s="402"/>
      <c r="AL644" s="402"/>
      <c r="AM644" s="402"/>
      <c r="AN644" s="402"/>
      <c r="AO644" s="402"/>
      <c r="AP644" s="402"/>
      <c r="AQ644" s="402"/>
      <c r="AR644" s="402"/>
      <c r="AS644" s="402"/>
      <c r="AT644" s="402"/>
      <c r="AU644" s="402"/>
      <c r="AV644" s="402"/>
      <c r="AW644" s="402"/>
      <c r="AX644" s="402"/>
      <c r="AY644" s="402"/>
      <c r="AZ644" s="402"/>
      <c r="BA644" s="402"/>
      <c r="BB644" s="402"/>
      <c r="BC644" s="402"/>
      <c r="BD644" s="402"/>
      <c r="BE644" s="402"/>
      <c r="BF644" s="402"/>
      <c r="BG644" s="402"/>
      <c r="BH644" s="402"/>
      <c r="BI644" s="402"/>
      <c r="BJ644" s="402"/>
      <c r="BK644" s="402"/>
      <c r="BL644" s="402"/>
      <c r="BM644" s="402"/>
      <c r="BN644" s="402"/>
      <c r="BO644" s="402"/>
      <c r="BP644" s="402"/>
      <c r="BQ644" s="402"/>
      <c r="BR644" s="402"/>
      <c r="BS644" s="402"/>
      <c r="BT644" s="402"/>
      <c r="BU644" s="402"/>
      <c r="BV644" s="402"/>
      <c r="BW644" s="402"/>
      <c r="BX644" s="402"/>
      <c r="BY644" s="402"/>
      <c r="BZ644" s="402"/>
      <c r="CA644" s="402"/>
      <c r="CB644" s="402"/>
      <c r="CC644" s="402"/>
      <c r="CD644" s="402"/>
      <c r="CE644" s="402"/>
      <c r="CF644" s="402"/>
      <c r="CG644" s="402"/>
      <c r="CH644" s="402"/>
      <c r="CI644" s="402"/>
      <c r="CJ644" s="402"/>
      <c r="CK644" s="402"/>
      <c r="CL644" s="402"/>
      <c r="CM644" s="402"/>
      <c r="CN644" s="402"/>
      <c r="CO644" s="402"/>
      <c r="CP644" s="402"/>
      <c r="CQ644" s="402"/>
      <c r="CR644" s="402"/>
      <c r="CS644" s="402"/>
      <c r="CT644" s="402"/>
    </row>
    <row r="645" spans="1:98" ht="16.05" customHeight="1" x14ac:dyDescent="0.3">
      <c r="A645" s="402"/>
      <c r="B645" s="402"/>
      <c r="C645" s="402"/>
      <c r="D645" s="402"/>
      <c r="E645" s="402"/>
      <c r="F645" s="402"/>
      <c r="G645" s="402"/>
      <c r="H645" s="402"/>
      <c r="I645" s="402"/>
      <c r="J645" s="402"/>
      <c r="K645" s="402"/>
      <c r="L645" s="402"/>
      <c r="M645" s="402"/>
      <c r="N645" s="402"/>
      <c r="O645" s="402"/>
      <c r="P645" s="402"/>
      <c r="Q645" s="402"/>
      <c r="R645" s="402"/>
      <c r="S645" s="402"/>
      <c r="T645" s="402"/>
      <c r="U645" s="402"/>
      <c r="V645" s="402"/>
      <c r="W645" s="402"/>
      <c r="X645" s="402"/>
      <c r="Y645" s="402"/>
      <c r="Z645" s="402"/>
      <c r="AA645" s="402"/>
      <c r="AB645" s="402"/>
      <c r="AC645" s="402"/>
      <c r="AD645" s="402"/>
      <c r="AE645" s="402"/>
      <c r="AF645" s="402"/>
      <c r="AG645" s="402"/>
      <c r="AH645" s="402"/>
      <c r="AI645" s="402"/>
      <c r="AJ645" s="402"/>
      <c r="AK645" s="402"/>
      <c r="AL645" s="402"/>
      <c r="AM645" s="402"/>
      <c r="AN645" s="402"/>
      <c r="AO645" s="402"/>
      <c r="AP645" s="402"/>
      <c r="AQ645" s="402"/>
      <c r="AR645" s="402"/>
      <c r="AS645" s="402"/>
      <c r="AT645" s="402"/>
      <c r="AU645" s="402"/>
      <c r="AV645" s="402"/>
      <c r="AW645" s="402"/>
      <c r="AX645" s="402"/>
      <c r="AY645" s="402"/>
      <c r="AZ645" s="402"/>
      <c r="BA645" s="402"/>
      <c r="BB645" s="402"/>
      <c r="BC645" s="402"/>
      <c r="BD645" s="402"/>
      <c r="BE645" s="402"/>
      <c r="BF645" s="402"/>
      <c r="BG645" s="402"/>
      <c r="BH645" s="402"/>
      <c r="BI645" s="402"/>
      <c r="BJ645" s="402"/>
      <c r="BK645" s="402"/>
      <c r="BL645" s="402"/>
      <c r="BM645" s="402"/>
      <c r="BN645" s="402"/>
      <c r="BO645" s="402"/>
      <c r="BP645" s="402"/>
      <c r="BQ645" s="402"/>
      <c r="BR645" s="402"/>
      <c r="BS645" s="402"/>
      <c r="BT645" s="402"/>
      <c r="BU645" s="402"/>
      <c r="BV645" s="402"/>
      <c r="BW645" s="402"/>
      <c r="BX645" s="402"/>
      <c r="BY645" s="402"/>
      <c r="BZ645" s="402"/>
      <c r="CA645" s="402"/>
      <c r="CB645" s="402"/>
      <c r="CC645" s="402"/>
      <c r="CD645" s="402"/>
      <c r="CE645" s="402"/>
      <c r="CF645" s="402"/>
      <c r="CG645" s="402"/>
      <c r="CH645" s="402"/>
      <c r="CI645" s="402"/>
      <c r="CJ645" s="402"/>
      <c r="CK645" s="402"/>
      <c r="CL645" s="402"/>
      <c r="CM645" s="402"/>
      <c r="CN645" s="402"/>
      <c r="CO645" s="402"/>
      <c r="CP645" s="402"/>
      <c r="CQ645" s="402"/>
      <c r="CR645" s="402"/>
      <c r="CS645" s="402"/>
      <c r="CT645" s="402"/>
    </row>
    <row r="646" spans="1:98" ht="16.05" customHeight="1" x14ac:dyDescent="0.3">
      <c r="A646" s="402"/>
      <c r="B646" s="402"/>
      <c r="C646" s="402"/>
      <c r="D646" s="402"/>
      <c r="E646" s="402"/>
      <c r="F646" s="402"/>
      <c r="G646" s="402"/>
      <c r="H646" s="402"/>
      <c r="I646" s="402"/>
      <c r="J646" s="402"/>
      <c r="K646" s="402"/>
      <c r="L646" s="402"/>
      <c r="M646" s="402"/>
      <c r="N646" s="402"/>
      <c r="O646" s="402"/>
      <c r="P646" s="402"/>
      <c r="Q646" s="402"/>
      <c r="R646" s="402"/>
      <c r="S646" s="402"/>
      <c r="T646" s="402"/>
      <c r="U646" s="402"/>
      <c r="V646" s="402"/>
      <c r="W646" s="402"/>
      <c r="X646" s="402"/>
      <c r="Y646" s="402"/>
      <c r="Z646" s="402"/>
      <c r="AA646" s="402"/>
      <c r="AB646" s="402"/>
      <c r="AC646" s="402"/>
      <c r="AD646" s="402"/>
      <c r="AE646" s="402"/>
      <c r="AF646" s="402"/>
      <c r="AG646" s="402"/>
      <c r="AH646" s="402"/>
      <c r="AI646" s="402"/>
      <c r="AJ646" s="402"/>
      <c r="AK646" s="402"/>
      <c r="AL646" s="402"/>
      <c r="AM646" s="402"/>
      <c r="AN646" s="402"/>
      <c r="AO646" s="402"/>
      <c r="AP646" s="402"/>
      <c r="AQ646" s="402"/>
      <c r="AR646" s="402"/>
      <c r="AS646" s="402"/>
      <c r="AT646" s="402"/>
      <c r="AU646" s="402"/>
      <c r="AV646" s="402"/>
      <c r="AW646" s="402"/>
      <c r="AX646" s="402"/>
      <c r="AY646" s="402"/>
      <c r="AZ646" s="402"/>
      <c r="BA646" s="402"/>
      <c r="BB646" s="402"/>
      <c r="BC646" s="402"/>
      <c r="BD646" s="402"/>
      <c r="BE646" s="402"/>
      <c r="BF646" s="402"/>
      <c r="BG646" s="402"/>
      <c r="BH646" s="402"/>
      <c r="BI646" s="402"/>
      <c r="BJ646" s="402"/>
      <c r="BK646" s="402"/>
      <c r="BL646" s="402"/>
      <c r="BM646" s="402"/>
      <c r="BN646" s="402"/>
      <c r="BO646" s="402"/>
      <c r="BP646" s="402"/>
      <c r="BQ646" s="402"/>
      <c r="BR646" s="402"/>
      <c r="BS646" s="402"/>
      <c r="BT646" s="402"/>
      <c r="BU646" s="402"/>
      <c r="BV646" s="402"/>
      <c r="BW646" s="402"/>
      <c r="BX646" s="402"/>
      <c r="BY646" s="402"/>
      <c r="BZ646" s="402"/>
      <c r="CA646" s="402"/>
      <c r="CB646" s="402"/>
      <c r="CC646" s="402"/>
      <c r="CD646" s="402"/>
      <c r="CE646" s="402"/>
      <c r="CF646" s="402"/>
      <c r="CG646" s="402"/>
      <c r="CH646" s="402"/>
      <c r="CI646" s="402"/>
      <c r="CJ646" s="402"/>
      <c r="CK646" s="402"/>
      <c r="CL646" s="402"/>
      <c r="CM646" s="402"/>
      <c r="CN646" s="402"/>
      <c r="CO646" s="402"/>
      <c r="CP646" s="402"/>
      <c r="CQ646" s="402"/>
      <c r="CR646" s="402"/>
      <c r="CS646" s="402"/>
      <c r="CT646" s="402"/>
    </row>
    <row r="647" spans="1:98" ht="16.05" customHeight="1" x14ac:dyDescent="0.3">
      <c r="A647" s="402"/>
      <c r="B647" s="402"/>
      <c r="C647" s="402"/>
      <c r="D647" s="402"/>
      <c r="E647" s="402"/>
      <c r="F647" s="402"/>
      <c r="G647" s="402"/>
      <c r="H647" s="402"/>
      <c r="I647" s="402"/>
      <c r="J647" s="402"/>
      <c r="K647" s="402"/>
      <c r="L647" s="402"/>
      <c r="M647" s="402"/>
      <c r="N647" s="402"/>
      <c r="O647" s="402"/>
      <c r="P647" s="402"/>
      <c r="Q647" s="402"/>
      <c r="R647" s="402"/>
      <c r="S647" s="402"/>
      <c r="T647" s="402"/>
      <c r="U647" s="402"/>
      <c r="V647" s="402"/>
      <c r="W647" s="402"/>
      <c r="X647" s="402"/>
      <c r="Y647" s="402"/>
      <c r="Z647" s="402"/>
      <c r="AA647" s="402"/>
      <c r="AB647" s="402"/>
      <c r="AC647" s="402"/>
      <c r="AD647" s="402"/>
      <c r="AE647" s="402"/>
      <c r="AF647" s="402"/>
      <c r="AG647" s="402"/>
      <c r="AH647" s="402"/>
      <c r="AI647" s="402"/>
      <c r="AJ647" s="402"/>
      <c r="AK647" s="402"/>
      <c r="AL647" s="402"/>
      <c r="AM647" s="402"/>
      <c r="AN647" s="402"/>
      <c r="AO647" s="402"/>
      <c r="AP647" s="402"/>
      <c r="AQ647" s="402"/>
      <c r="AR647" s="402"/>
      <c r="AS647" s="402"/>
      <c r="AT647" s="402"/>
      <c r="AU647" s="402"/>
      <c r="AV647" s="402"/>
      <c r="AW647" s="402"/>
      <c r="AX647" s="402"/>
      <c r="AY647" s="402"/>
      <c r="AZ647" s="402"/>
      <c r="BA647" s="402"/>
      <c r="BB647" s="402"/>
      <c r="BC647" s="402"/>
      <c r="BD647" s="402"/>
      <c r="BE647" s="402"/>
      <c r="BF647" s="402"/>
      <c r="BG647" s="402"/>
      <c r="BH647" s="402"/>
      <c r="BI647" s="402"/>
      <c r="BJ647" s="402"/>
      <c r="BK647" s="402"/>
      <c r="BL647" s="402"/>
      <c r="BM647" s="402"/>
      <c r="BN647" s="402"/>
      <c r="BO647" s="402"/>
      <c r="BP647" s="402"/>
      <c r="BQ647" s="402"/>
      <c r="BR647" s="402"/>
      <c r="BS647" s="402"/>
      <c r="BT647" s="402"/>
      <c r="BU647" s="402"/>
      <c r="BV647" s="402"/>
      <c r="BW647" s="402"/>
      <c r="BX647" s="402"/>
      <c r="BY647" s="402"/>
      <c r="BZ647" s="402"/>
      <c r="CA647" s="402"/>
      <c r="CB647" s="402"/>
      <c r="CC647" s="402"/>
      <c r="CD647" s="402"/>
      <c r="CE647" s="402"/>
      <c r="CF647" s="402"/>
      <c r="CG647" s="402"/>
      <c r="CH647" s="402"/>
      <c r="CI647" s="402"/>
      <c r="CJ647" s="402"/>
      <c r="CK647" s="402"/>
      <c r="CL647" s="402"/>
      <c r="CM647" s="402"/>
      <c r="CN647" s="402"/>
      <c r="CO647" s="402"/>
      <c r="CP647" s="402"/>
      <c r="CQ647" s="402"/>
      <c r="CR647" s="402"/>
      <c r="CS647" s="402"/>
      <c r="CT647" s="402"/>
    </row>
    <row r="648" spans="1:98" ht="16.05" customHeight="1" x14ac:dyDescent="0.3">
      <c r="A648" s="402"/>
      <c r="B648" s="402"/>
      <c r="C648" s="402"/>
      <c r="D648" s="402"/>
      <c r="E648" s="402"/>
      <c r="F648" s="402"/>
      <c r="G648" s="402"/>
      <c r="H648" s="402"/>
      <c r="I648" s="402"/>
      <c r="J648" s="402"/>
      <c r="K648" s="402"/>
      <c r="L648" s="402"/>
      <c r="M648" s="402"/>
      <c r="N648" s="402"/>
      <c r="O648" s="402"/>
      <c r="P648" s="402"/>
      <c r="Q648" s="402"/>
      <c r="R648" s="402"/>
      <c r="S648" s="402"/>
      <c r="T648" s="402"/>
      <c r="U648" s="402"/>
      <c r="V648" s="402"/>
      <c r="W648" s="402"/>
      <c r="X648" s="402"/>
      <c r="Y648" s="402"/>
      <c r="Z648" s="402"/>
      <c r="AA648" s="402"/>
      <c r="AB648" s="402"/>
      <c r="AC648" s="402"/>
      <c r="AD648" s="402"/>
      <c r="AE648" s="402"/>
      <c r="AF648" s="402"/>
      <c r="AG648" s="402"/>
      <c r="AH648" s="402"/>
      <c r="AI648" s="402"/>
      <c r="AJ648" s="402"/>
      <c r="AK648" s="402"/>
      <c r="AL648" s="402"/>
      <c r="AM648" s="402"/>
      <c r="AN648" s="402"/>
      <c r="AO648" s="402"/>
      <c r="AP648" s="402"/>
      <c r="AQ648" s="402"/>
      <c r="AR648" s="402"/>
      <c r="AS648" s="402"/>
      <c r="AT648" s="402"/>
      <c r="AU648" s="402"/>
      <c r="AV648" s="402"/>
      <c r="AW648" s="402"/>
      <c r="AX648" s="402"/>
      <c r="AY648" s="402"/>
      <c r="AZ648" s="402"/>
      <c r="BA648" s="402"/>
      <c r="BB648" s="402"/>
      <c r="BC648" s="402"/>
      <c r="BD648" s="402"/>
      <c r="BE648" s="402"/>
      <c r="BF648" s="402"/>
      <c r="BG648" s="402"/>
      <c r="BH648" s="402"/>
      <c r="BI648" s="402"/>
      <c r="BJ648" s="402"/>
      <c r="BK648" s="402"/>
      <c r="BL648" s="402"/>
      <c r="BM648" s="402"/>
      <c r="BN648" s="402"/>
      <c r="BO648" s="402"/>
      <c r="BP648" s="402"/>
      <c r="BQ648" s="402"/>
      <c r="BR648" s="402"/>
      <c r="BS648" s="402"/>
      <c r="BT648" s="402"/>
      <c r="BU648" s="402"/>
      <c r="BV648" s="402"/>
      <c r="BW648" s="402"/>
      <c r="BX648" s="402"/>
      <c r="BY648" s="402"/>
      <c r="BZ648" s="402"/>
      <c r="CA648" s="402"/>
      <c r="CB648" s="402"/>
      <c r="CC648" s="402"/>
      <c r="CD648" s="402"/>
      <c r="CE648" s="402"/>
      <c r="CF648" s="402"/>
      <c r="CG648" s="402"/>
      <c r="CH648" s="402"/>
      <c r="CI648" s="402"/>
      <c r="CJ648" s="402"/>
      <c r="CK648" s="402"/>
      <c r="CL648" s="402"/>
      <c r="CM648" s="402"/>
      <c r="CN648" s="402"/>
      <c r="CO648" s="402"/>
      <c r="CP648" s="402"/>
      <c r="CQ648" s="402"/>
      <c r="CR648" s="402"/>
      <c r="CS648" s="402"/>
      <c r="CT648" s="402"/>
    </row>
    <row r="649" spans="1:98" ht="16.05" customHeight="1" x14ac:dyDescent="0.3">
      <c r="A649" s="402"/>
      <c r="B649" s="402"/>
      <c r="C649" s="402"/>
      <c r="D649" s="402"/>
      <c r="E649" s="402"/>
      <c r="F649" s="402"/>
      <c r="G649" s="402"/>
      <c r="H649" s="402"/>
      <c r="I649" s="402"/>
      <c r="J649" s="402"/>
      <c r="K649" s="402"/>
      <c r="L649" s="402"/>
      <c r="M649" s="402"/>
      <c r="N649" s="402"/>
      <c r="O649" s="402"/>
      <c r="P649" s="402"/>
      <c r="Q649" s="402"/>
      <c r="R649" s="402"/>
      <c r="S649" s="402"/>
      <c r="T649" s="402"/>
      <c r="U649" s="402"/>
      <c r="V649" s="402"/>
      <c r="W649" s="402"/>
      <c r="X649" s="402"/>
      <c r="Y649" s="402"/>
      <c r="Z649" s="402"/>
      <c r="AA649" s="402"/>
      <c r="AB649" s="402"/>
      <c r="AC649" s="402"/>
      <c r="AD649" s="402"/>
      <c r="AE649" s="402"/>
      <c r="AF649" s="402"/>
      <c r="AG649" s="402"/>
      <c r="AH649" s="402"/>
      <c r="AI649" s="402"/>
      <c r="AJ649" s="402"/>
      <c r="AK649" s="402"/>
      <c r="AL649" s="402"/>
      <c r="AM649" s="402"/>
      <c r="AN649" s="402"/>
      <c r="AO649" s="402"/>
      <c r="AP649" s="402"/>
      <c r="AQ649" s="402"/>
      <c r="AR649" s="402"/>
      <c r="AS649" s="402"/>
      <c r="AT649" s="402"/>
      <c r="AU649" s="402"/>
      <c r="AV649" s="402"/>
      <c r="AW649" s="402"/>
      <c r="AX649" s="402"/>
      <c r="AY649" s="402"/>
      <c r="AZ649" s="402"/>
      <c r="BA649" s="402"/>
      <c r="BB649" s="402"/>
      <c r="BC649" s="402"/>
      <c r="BD649" s="402"/>
      <c r="BE649" s="402"/>
      <c r="BF649" s="402"/>
      <c r="BG649" s="402"/>
      <c r="BH649" s="402"/>
      <c r="BI649" s="402"/>
      <c r="BJ649" s="402"/>
      <c r="BK649" s="402"/>
      <c r="BL649" s="402"/>
      <c r="BM649" s="402"/>
      <c r="BN649" s="402"/>
      <c r="BO649" s="402"/>
      <c r="BP649" s="402"/>
      <c r="BQ649" s="402"/>
      <c r="BR649" s="402"/>
      <c r="BS649" s="402"/>
      <c r="BT649" s="402"/>
      <c r="BU649" s="402"/>
      <c r="BV649" s="402"/>
      <c r="BW649" s="402"/>
      <c r="BX649" s="402"/>
      <c r="BY649" s="402"/>
      <c r="BZ649" s="402"/>
      <c r="CA649" s="402"/>
      <c r="CB649" s="402"/>
      <c r="CC649" s="402"/>
      <c r="CD649" s="402"/>
      <c r="CE649" s="402"/>
      <c r="CF649" s="402"/>
      <c r="CG649" s="402"/>
      <c r="CH649" s="402"/>
      <c r="CI649" s="402"/>
      <c r="CJ649" s="402"/>
      <c r="CK649" s="402"/>
      <c r="CL649" s="402"/>
      <c r="CM649" s="402"/>
      <c r="CN649" s="402"/>
      <c r="CO649" s="402"/>
      <c r="CP649" s="402"/>
      <c r="CQ649" s="402"/>
      <c r="CR649" s="402"/>
      <c r="CS649" s="402"/>
      <c r="CT649" s="402"/>
    </row>
    <row r="650" spans="1:98" ht="16.05" customHeight="1" x14ac:dyDescent="0.3">
      <c r="I650" s="402"/>
      <c r="J650" s="402"/>
      <c r="K650" s="402"/>
      <c r="L650" s="402"/>
      <c r="M650" s="402"/>
      <c r="N650" s="402"/>
      <c r="O650" s="402"/>
      <c r="P650" s="402"/>
      <c r="Q650" s="402"/>
      <c r="R650" s="402"/>
      <c r="S650" s="402"/>
      <c r="T650" s="402"/>
      <c r="U650" s="402"/>
      <c r="V650" s="402"/>
      <c r="W650" s="402"/>
      <c r="X650" s="402"/>
      <c r="Y650" s="402"/>
      <c r="Z650" s="402"/>
      <c r="AA650" s="402"/>
      <c r="AB650" s="402"/>
      <c r="AC650" s="402"/>
      <c r="AD650" s="402"/>
      <c r="AE650" s="402"/>
      <c r="AF650" s="402"/>
      <c r="AG650" s="402"/>
      <c r="AH650" s="402"/>
      <c r="AI650" s="402"/>
      <c r="AJ650" s="402"/>
      <c r="AK650" s="402"/>
      <c r="AL650" s="402"/>
      <c r="AM650" s="402"/>
      <c r="AN650" s="402"/>
      <c r="AO650" s="402"/>
      <c r="AP650" s="402"/>
      <c r="AQ650" s="402"/>
      <c r="AR650" s="402"/>
      <c r="AS650" s="402"/>
      <c r="AT650" s="402"/>
      <c r="AU650" s="402"/>
      <c r="AV650" s="402"/>
      <c r="AW650" s="402"/>
      <c r="AX650" s="402"/>
      <c r="AY650" s="402"/>
      <c r="AZ650" s="402"/>
      <c r="BA650" s="402"/>
      <c r="BB650" s="402"/>
      <c r="BC650" s="402"/>
      <c r="BD650" s="402"/>
      <c r="BE650" s="402"/>
      <c r="BF650" s="402"/>
      <c r="BG650" s="402"/>
      <c r="BH650" s="402"/>
      <c r="BI650" s="402"/>
      <c r="BJ650" s="402"/>
      <c r="BK650" s="402"/>
      <c r="BL650" s="402"/>
      <c r="BM650" s="402"/>
      <c r="BN650" s="402"/>
      <c r="BO650" s="402"/>
      <c r="BP650" s="402"/>
      <c r="BQ650" s="402"/>
      <c r="BR650" s="402"/>
      <c r="BS650" s="402"/>
      <c r="BT650" s="402"/>
      <c r="BU650" s="402"/>
      <c r="BV650" s="402"/>
      <c r="BW650" s="402"/>
      <c r="BX650" s="402"/>
      <c r="BY650" s="402"/>
      <c r="BZ650" s="402"/>
      <c r="CA650" s="402"/>
      <c r="CB650" s="402"/>
      <c r="CC650" s="402"/>
      <c r="CD650" s="402"/>
      <c r="CE650" s="402"/>
      <c r="CF650" s="402"/>
      <c r="CG650" s="402"/>
      <c r="CH650" s="402"/>
      <c r="CI650" s="402"/>
      <c r="CJ650" s="402"/>
      <c r="CK650" s="402"/>
      <c r="CL650" s="402"/>
      <c r="CM650" s="402"/>
      <c r="CN650" s="402"/>
      <c r="CO650" s="402"/>
      <c r="CP650" s="402"/>
      <c r="CQ650" s="402"/>
      <c r="CR650" s="402"/>
      <c r="CS650" s="402"/>
      <c r="CT650" s="402"/>
    </row>
    <row r="651" spans="1:98" ht="16.05" customHeight="1" x14ac:dyDescent="0.3">
      <c r="I651" s="402"/>
      <c r="J651" s="402"/>
      <c r="K651" s="402"/>
      <c r="L651" s="402"/>
      <c r="M651" s="402"/>
      <c r="N651" s="402"/>
      <c r="O651" s="402"/>
      <c r="P651" s="402"/>
      <c r="Q651" s="402"/>
      <c r="R651" s="402"/>
      <c r="S651" s="402"/>
      <c r="T651" s="402"/>
      <c r="U651" s="402"/>
      <c r="V651" s="402"/>
      <c r="W651" s="402"/>
      <c r="X651" s="402"/>
      <c r="Y651" s="402"/>
      <c r="Z651" s="402"/>
      <c r="AA651" s="402"/>
      <c r="AB651" s="402"/>
      <c r="AC651" s="402"/>
      <c r="AD651" s="402"/>
      <c r="AE651" s="402"/>
      <c r="AF651" s="402"/>
      <c r="AG651" s="402"/>
      <c r="AH651" s="402"/>
      <c r="AI651" s="402"/>
      <c r="AJ651" s="402"/>
      <c r="AK651" s="402"/>
      <c r="AL651" s="402"/>
      <c r="AM651" s="402"/>
      <c r="AN651" s="402"/>
      <c r="AO651" s="402"/>
      <c r="AP651" s="402"/>
      <c r="AQ651" s="402"/>
      <c r="AR651" s="402"/>
      <c r="AS651" s="402"/>
      <c r="AT651" s="402"/>
      <c r="AU651" s="402"/>
      <c r="AV651" s="402"/>
      <c r="AW651" s="402"/>
      <c r="AX651" s="402"/>
      <c r="AY651" s="402"/>
      <c r="AZ651" s="402"/>
      <c r="BA651" s="402"/>
      <c r="BB651" s="402"/>
      <c r="BC651" s="402"/>
      <c r="BD651" s="402"/>
      <c r="BE651" s="402"/>
      <c r="BF651" s="402"/>
      <c r="BG651" s="402"/>
      <c r="BH651" s="402"/>
      <c r="BI651" s="402"/>
      <c r="BJ651" s="402"/>
      <c r="BK651" s="402"/>
      <c r="BL651" s="402"/>
      <c r="BM651" s="402"/>
      <c r="BN651" s="402"/>
      <c r="BO651" s="402"/>
      <c r="BP651" s="402"/>
      <c r="BQ651" s="402"/>
      <c r="BR651" s="402"/>
      <c r="BS651" s="402"/>
      <c r="BT651" s="402"/>
      <c r="BU651" s="402"/>
      <c r="BV651" s="402"/>
      <c r="BW651" s="402"/>
      <c r="BX651" s="402"/>
      <c r="BY651" s="402"/>
      <c r="BZ651" s="402"/>
      <c r="CA651" s="402"/>
      <c r="CB651" s="402"/>
      <c r="CC651" s="402"/>
      <c r="CD651" s="402"/>
      <c r="CE651" s="402"/>
      <c r="CF651" s="402"/>
      <c r="CG651" s="402"/>
      <c r="CH651" s="402"/>
      <c r="CI651" s="402"/>
      <c r="CJ651" s="402"/>
      <c r="CK651" s="402"/>
      <c r="CL651" s="402"/>
      <c r="CM651" s="402"/>
      <c r="CN651" s="402"/>
      <c r="CO651" s="402"/>
      <c r="CP651" s="402"/>
      <c r="CQ651" s="402"/>
      <c r="CR651" s="402"/>
      <c r="CS651" s="402"/>
      <c r="CT651" s="402"/>
    </row>
    <row r="652" spans="1:98" ht="16.05" customHeight="1" x14ac:dyDescent="0.3">
      <c r="I652" s="402"/>
      <c r="J652" s="402"/>
      <c r="K652" s="402"/>
      <c r="L652" s="402"/>
      <c r="M652" s="402"/>
      <c r="N652" s="402"/>
      <c r="O652" s="402"/>
      <c r="P652" s="402"/>
      <c r="Q652" s="402"/>
      <c r="R652" s="402"/>
      <c r="S652" s="402"/>
      <c r="T652" s="402"/>
      <c r="U652" s="402"/>
      <c r="V652" s="402"/>
      <c r="W652" s="402"/>
      <c r="X652" s="402"/>
      <c r="Y652" s="402"/>
      <c r="Z652" s="402"/>
      <c r="AA652" s="402"/>
      <c r="AB652" s="402"/>
      <c r="AC652" s="402"/>
      <c r="AD652" s="402"/>
      <c r="AE652" s="402"/>
      <c r="AF652" s="402"/>
      <c r="AG652" s="402"/>
      <c r="AH652" s="402"/>
      <c r="AI652" s="402"/>
      <c r="AJ652" s="402"/>
      <c r="AK652" s="402"/>
      <c r="AL652" s="402"/>
      <c r="AM652" s="402"/>
      <c r="AN652" s="402"/>
      <c r="AO652" s="402"/>
      <c r="AP652" s="402"/>
      <c r="AQ652" s="402"/>
      <c r="AR652" s="402"/>
      <c r="AS652" s="402"/>
      <c r="AT652" s="402"/>
      <c r="AU652" s="402"/>
      <c r="AV652" s="402"/>
      <c r="AW652" s="402"/>
      <c r="AX652" s="402"/>
      <c r="AY652" s="402"/>
      <c r="AZ652" s="402"/>
      <c r="BA652" s="402"/>
      <c r="BB652" s="402"/>
      <c r="BC652" s="402"/>
      <c r="BD652" s="402"/>
      <c r="BE652" s="402"/>
      <c r="BF652" s="402"/>
      <c r="BG652" s="402"/>
      <c r="BH652" s="402"/>
      <c r="BI652" s="402"/>
      <c r="BJ652" s="402"/>
      <c r="BK652" s="402"/>
      <c r="BL652" s="402"/>
      <c r="BM652" s="402"/>
      <c r="BN652" s="402"/>
      <c r="BO652" s="402"/>
      <c r="BP652" s="402"/>
      <c r="BQ652" s="402"/>
      <c r="BR652" s="402"/>
      <c r="BS652" s="402"/>
      <c r="BT652" s="402"/>
      <c r="BU652" s="402"/>
      <c r="BV652" s="402"/>
      <c r="BW652" s="402"/>
      <c r="BX652" s="402"/>
      <c r="BY652" s="402"/>
      <c r="BZ652" s="402"/>
      <c r="CA652" s="402"/>
      <c r="CB652" s="402"/>
      <c r="CC652" s="402"/>
      <c r="CD652" s="402"/>
      <c r="CE652" s="402"/>
      <c r="CF652" s="402"/>
      <c r="CG652" s="402"/>
      <c r="CH652" s="402"/>
      <c r="CI652" s="402"/>
      <c r="CJ652" s="402"/>
      <c r="CK652" s="402"/>
      <c r="CL652" s="402"/>
      <c r="CM652" s="402"/>
      <c r="CN652" s="402"/>
      <c r="CO652" s="402"/>
      <c r="CP652" s="402"/>
      <c r="CQ652" s="402"/>
      <c r="CR652" s="402"/>
      <c r="CS652" s="402"/>
      <c r="CT652" s="402"/>
    </row>
    <row r="653" spans="1:98" ht="16.05" customHeight="1" x14ac:dyDescent="0.3">
      <c r="I653" s="402"/>
      <c r="J653" s="402"/>
      <c r="K653" s="402"/>
      <c r="L653" s="402"/>
      <c r="M653" s="402"/>
      <c r="N653" s="402"/>
      <c r="O653" s="402"/>
      <c r="P653" s="402"/>
      <c r="Q653" s="402"/>
      <c r="R653" s="402"/>
      <c r="S653" s="402"/>
      <c r="T653" s="402"/>
      <c r="U653" s="402"/>
      <c r="V653" s="402"/>
      <c r="W653" s="402"/>
      <c r="X653" s="402"/>
      <c r="Y653" s="402"/>
      <c r="Z653" s="402"/>
      <c r="AA653" s="402"/>
      <c r="AB653" s="402"/>
      <c r="AC653" s="402"/>
      <c r="AD653" s="402"/>
      <c r="AE653" s="402"/>
      <c r="AF653" s="402"/>
      <c r="AG653" s="402"/>
      <c r="AH653" s="402"/>
      <c r="AI653" s="402"/>
      <c r="AJ653" s="402"/>
      <c r="AK653" s="402"/>
      <c r="AL653" s="402"/>
      <c r="AM653" s="402"/>
      <c r="AN653" s="402"/>
      <c r="AO653" s="402"/>
      <c r="AP653" s="402"/>
      <c r="AQ653" s="402"/>
      <c r="AR653" s="402"/>
      <c r="AS653" s="402"/>
      <c r="AT653" s="402"/>
      <c r="AU653" s="402"/>
      <c r="AV653" s="402"/>
      <c r="AW653" s="402"/>
      <c r="AX653" s="402"/>
      <c r="AY653" s="402"/>
      <c r="AZ653" s="402"/>
      <c r="BA653" s="402"/>
      <c r="BB653" s="402"/>
      <c r="BC653" s="402"/>
      <c r="BD653" s="402"/>
      <c r="BE653" s="402"/>
      <c r="BF653" s="402"/>
      <c r="BG653" s="402"/>
      <c r="BH653" s="402"/>
      <c r="BI653" s="402"/>
      <c r="BJ653" s="402"/>
      <c r="BK653" s="402"/>
      <c r="BL653" s="402"/>
      <c r="BM653" s="402"/>
      <c r="BN653" s="402"/>
      <c r="BO653" s="402"/>
      <c r="BP653" s="402"/>
      <c r="BQ653" s="402"/>
      <c r="BR653" s="402"/>
      <c r="BS653" s="402"/>
      <c r="BT653" s="402"/>
      <c r="BU653" s="402"/>
      <c r="BV653" s="402"/>
      <c r="BW653" s="402"/>
      <c r="BX653" s="402"/>
      <c r="BY653" s="402"/>
      <c r="BZ653" s="402"/>
      <c r="CA653" s="402"/>
      <c r="CB653" s="402"/>
      <c r="CC653" s="402"/>
      <c r="CD653" s="402"/>
      <c r="CE653" s="402"/>
      <c r="CF653" s="402"/>
      <c r="CG653" s="402"/>
      <c r="CH653" s="402"/>
      <c r="CI653" s="402"/>
      <c r="CJ653" s="402"/>
      <c r="CK653" s="402"/>
      <c r="CL653" s="402"/>
      <c r="CM653" s="402"/>
      <c r="CN653" s="402"/>
      <c r="CO653" s="402"/>
      <c r="CP653" s="402"/>
      <c r="CQ653" s="402"/>
      <c r="CR653" s="402"/>
      <c r="CS653" s="402"/>
      <c r="CT653" s="402"/>
    </row>
    <row r="654" spans="1:98" ht="16.05" customHeight="1" x14ac:dyDescent="0.3">
      <c r="I654" s="402"/>
    </row>
    <row r="655" spans="1:98" ht="16.05" customHeight="1" x14ac:dyDescent="0.3">
      <c r="I655" s="402"/>
    </row>
    <row r="656" spans="1:98" ht="16.05" customHeight="1" x14ac:dyDescent="0.3">
      <c r="I656" s="402"/>
    </row>
    <row r="657" spans="9:9" ht="16.05" customHeight="1" x14ac:dyDescent="0.3">
      <c r="I657" s="402"/>
    </row>
  </sheetData>
  <sheetProtection selectLockedCells="1" selectUnlockedCells="1"/>
  <mergeCells count="7">
    <mergeCell ref="C11:G12"/>
    <mergeCell ref="C26:D26"/>
    <mergeCell ref="C8:G9"/>
    <mergeCell ref="C5:F7"/>
    <mergeCell ref="C24:G25"/>
    <mergeCell ref="C21:G22"/>
    <mergeCell ref="C15:G19"/>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pageSetUpPr autoPageBreaks="0"/>
  </sheetPr>
  <dimension ref="B1:BD117"/>
  <sheetViews>
    <sheetView showGridLines="0" topLeftCell="A6" zoomScaleNormal="100" workbookViewId="0">
      <selection activeCell="C6" sqref="C6:E6"/>
    </sheetView>
  </sheetViews>
  <sheetFormatPr defaultColWidth="9.109375" defaultRowHeight="13.2" x14ac:dyDescent="0.25"/>
  <cols>
    <col min="1" max="1" width="1.109375" style="134" customWidth="1"/>
    <col min="2" max="2" width="26" style="134" bestFit="1" customWidth="1"/>
    <col min="3" max="3" width="11.109375" style="134" customWidth="1"/>
    <col min="4" max="4" width="16" style="134" customWidth="1"/>
    <col min="5" max="5" width="11.109375" style="134" customWidth="1"/>
    <col min="6" max="6" width="25.44140625" style="134" bestFit="1" customWidth="1"/>
    <col min="7" max="7" width="6.77734375" style="134" customWidth="1"/>
    <col min="8" max="8" width="13.109375" style="134" customWidth="1"/>
    <col min="9" max="9" width="10.77734375" style="134" customWidth="1"/>
    <col min="10" max="10" width="7.6640625" style="134" customWidth="1"/>
    <col min="11" max="13" width="9.109375" style="134"/>
    <col min="14" max="14" width="21.77734375" style="134" customWidth="1"/>
    <col min="15" max="16" width="9.109375" style="134" customWidth="1"/>
    <col min="17" max="17" width="4" style="134" hidden="1" customWidth="1"/>
    <col min="18" max="18" width="12.44140625" style="134" hidden="1" customWidth="1"/>
    <col min="19" max="19" width="15.109375" style="134" hidden="1" customWidth="1"/>
    <col min="20" max="20" width="8.77734375" style="134" hidden="1" customWidth="1"/>
    <col min="21" max="22" width="3" style="134" hidden="1" customWidth="1"/>
    <col min="23" max="23" width="4" style="134" hidden="1" customWidth="1"/>
    <col min="24" max="24" width="25.77734375" style="134" hidden="1" customWidth="1"/>
    <col min="25" max="25" width="10.77734375" style="134" hidden="1" customWidth="1"/>
    <col min="26" max="26" width="9.109375" style="134" hidden="1" customWidth="1"/>
    <col min="27" max="27" width="12" style="134" hidden="1" customWidth="1"/>
    <col min="28" max="28" width="5.109375" style="134" hidden="1" customWidth="1"/>
    <col min="29" max="29" width="8" style="134" hidden="1" customWidth="1"/>
    <col min="30" max="31" width="8.77734375" style="134" hidden="1" customWidth="1"/>
    <col min="32" max="32" width="9.109375" style="134" hidden="1" customWidth="1"/>
    <col min="33" max="33" width="7.44140625" style="134" hidden="1" customWidth="1"/>
    <col min="34" max="34" width="9.109375" style="134" hidden="1" customWidth="1"/>
    <col min="35" max="35" width="7.44140625" style="134" hidden="1" customWidth="1"/>
    <col min="36" max="36" width="3.44140625" style="134" hidden="1" customWidth="1"/>
    <col min="37" max="37" width="2" style="134" hidden="1" customWidth="1"/>
    <col min="38" max="38" width="24.6640625" style="134" hidden="1" customWidth="1"/>
    <col min="39" max="39" width="2" style="134" hidden="1" customWidth="1"/>
    <col min="40" max="40" width="3" style="134" hidden="1" customWidth="1"/>
    <col min="41" max="41" width="24.109375" style="134" hidden="1" customWidth="1"/>
    <col min="42" max="42" width="7.109375" style="134" hidden="1" customWidth="1"/>
    <col min="43" max="43" width="28.109375" style="134" hidden="1" customWidth="1"/>
    <col min="44" max="44" width="9.109375" style="134" hidden="1" customWidth="1"/>
    <col min="45" max="45" width="28.44140625" style="134" hidden="1" customWidth="1"/>
    <col min="46" max="46" width="13" style="134" hidden="1" customWidth="1"/>
    <col min="47" max="47" width="49.44140625" style="134" hidden="1" customWidth="1"/>
    <col min="48" max="49" width="4.44140625" style="134" hidden="1" customWidth="1"/>
    <col min="50" max="50" width="22.77734375" style="134" hidden="1" customWidth="1"/>
    <col min="51" max="51" width="9.109375" style="134" hidden="1" customWidth="1"/>
    <col min="52" max="52" width="8" style="134" hidden="1" customWidth="1"/>
    <col min="53" max="53" width="5" style="134" hidden="1" customWidth="1"/>
    <col min="54" max="54" width="9.109375" style="134" hidden="1" customWidth="1"/>
    <col min="55" max="16384" width="9.109375" style="134"/>
  </cols>
  <sheetData>
    <row r="1" spans="2:56" ht="19.95" customHeight="1" x14ac:dyDescent="0.25">
      <c r="B1" s="450" t="s">
        <v>469</v>
      </c>
      <c r="C1" s="451"/>
      <c r="D1" s="451"/>
      <c r="E1" s="451"/>
      <c r="F1" s="451"/>
      <c r="G1" s="451"/>
      <c r="H1" s="451"/>
      <c r="I1" s="451"/>
      <c r="AA1" s="134" t="s">
        <v>766</v>
      </c>
      <c r="AB1" s="134" t="s">
        <v>767</v>
      </c>
      <c r="AC1" s="134" t="s">
        <v>598</v>
      </c>
      <c r="AD1" s="134" t="s">
        <v>599</v>
      </c>
      <c r="AE1" s="134" t="s">
        <v>600</v>
      </c>
      <c r="AF1" s="133" t="s">
        <v>1089</v>
      </c>
      <c r="AG1" s="133" t="s">
        <v>768</v>
      </c>
      <c r="AO1" s="135" t="s">
        <v>76</v>
      </c>
      <c r="AS1" s="136" t="s">
        <v>712</v>
      </c>
      <c r="AT1" s="137" t="s">
        <v>110</v>
      </c>
      <c r="AU1" s="137" t="s">
        <v>84</v>
      </c>
      <c r="AV1" s="137" t="s">
        <v>85</v>
      </c>
      <c r="AW1" s="137" t="s">
        <v>86</v>
      </c>
      <c r="AX1" s="135" t="s">
        <v>96</v>
      </c>
    </row>
    <row r="2" spans="2:56" x14ac:dyDescent="0.25">
      <c r="B2" s="16" t="s">
        <v>1087</v>
      </c>
      <c r="C2" s="455"/>
      <c r="D2" s="455"/>
      <c r="E2" s="455"/>
      <c r="F2" s="16" t="s">
        <v>286</v>
      </c>
      <c r="G2" s="471"/>
      <c r="H2" s="472"/>
      <c r="I2" s="472"/>
      <c r="J2" s="473"/>
      <c r="Q2" s="134">
        <v>0</v>
      </c>
      <c r="R2" s="134" t="s">
        <v>406</v>
      </c>
      <c r="S2" s="138" t="s">
        <v>338</v>
      </c>
      <c r="T2" s="139" t="s">
        <v>598</v>
      </c>
      <c r="U2" s="134">
        <v>30</v>
      </c>
      <c r="V2" s="134">
        <v>0</v>
      </c>
      <c r="W2" s="134">
        <v>0</v>
      </c>
      <c r="X2" s="134" t="s">
        <v>301</v>
      </c>
      <c r="Y2" s="134" t="s">
        <v>308</v>
      </c>
      <c r="Z2" s="134" t="s">
        <v>333</v>
      </c>
      <c r="AA2" s="140" t="s">
        <v>373</v>
      </c>
      <c r="AB2" s="134">
        <v>22</v>
      </c>
      <c r="AC2" s="141">
        <v>3</v>
      </c>
      <c r="AD2" s="141">
        <v>1.5</v>
      </c>
      <c r="AE2" s="141">
        <v>1.5</v>
      </c>
      <c r="AF2" s="142">
        <v>1</v>
      </c>
      <c r="AG2" s="134" t="e">
        <f>MATCH(C15,AA1:AG1,0)</f>
        <v>#N/A</v>
      </c>
      <c r="AI2" s="134" t="s">
        <v>398</v>
      </c>
      <c r="AJ2" s="134" t="s">
        <v>271</v>
      </c>
      <c r="AK2" s="134">
        <v>5</v>
      </c>
      <c r="AL2" s="134" t="s">
        <v>271</v>
      </c>
      <c r="AM2" s="134">
        <f t="shared" ref="AM2:AM31" si="0">IF(AND(F87=$AL$3,I87&lt;=40),$AK$3,IF(AND(F87=$AL$3,I87&gt;40),$AK$5,IF(AND(F87=$AL$4,I87&lt;=40),$AK$2,IF(AND(F87=$AL$4,I87&gt;40),$AK$4,0))))</f>
        <v>0</v>
      </c>
      <c r="AN2" s="134">
        <v>0</v>
      </c>
      <c r="AO2" s="134" t="s">
        <v>77</v>
      </c>
      <c r="AP2" s="143" t="e">
        <f>IF(G14=0,0,G14+1)*G15*G21*(G33-AZ4)*AZ2/(AZ3*C34*(G34))</f>
        <v>#VALUE!</v>
      </c>
      <c r="AQ2" s="134" t="s">
        <v>78</v>
      </c>
      <c r="AS2" s="144" t="s">
        <v>87</v>
      </c>
      <c r="AT2" s="145">
        <v>0.51900000000000002</v>
      </c>
      <c r="AU2" s="145">
        <v>0.216</v>
      </c>
      <c r="AV2" s="145">
        <v>0.24099999999999999</v>
      </c>
      <c r="AW2" s="145">
        <v>0.29799999999999999</v>
      </c>
      <c r="AX2" s="134" t="s">
        <v>97</v>
      </c>
      <c r="AZ2" s="134">
        <v>4187</v>
      </c>
      <c r="BA2" s="134" t="s">
        <v>98</v>
      </c>
    </row>
    <row r="3" spans="2:56" x14ac:dyDescent="0.25">
      <c r="B3" s="16" t="s">
        <v>125</v>
      </c>
      <c r="C3" s="457"/>
      <c r="D3" s="456"/>
      <c r="E3" s="456"/>
      <c r="F3" s="135" t="s">
        <v>287</v>
      </c>
      <c r="G3" s="471"/>
      <c r="H3" s="472"/>
      <c r="I3" s="472"/>
      <c r="J3" s="473"/>
      <c r="O3" s="146"/>
      <c r="P3" s="146"/>
      <c r="Q3" s="146">
        <v>25</v>
      </c>
      <c r="R3" s="146" t="s">
        <v>407</v>
      </c>
      <c r="S3" s="146" t="s">
        <v>339</v>
      </c>
      <c r="T3" s="147" t="s">
        <v>599</v>
      </c>
      <c r="U3" s="146">
        <v>35</v>
      </c>
      <c r="V3" s="146">
        <v>1</v>
      </c>
      <c r="W3" s="146">
        <v>10</v>
      </c>
      <c r="X3" s="146" t="s">
        <v>302</v>
      </c>
      <c r="Y3" s="146" t="s">
        <v>309</v>
      </c>
      <c r="Z3" s="146" t="s">
        <v>334</v>
      </c>
      <c r="AA3" s="148" t="s">
        <v>1076</v>
      </c>
      <c r="AB3" s="146">
        <v>21</v>
      </c>
      <c r="AC3" s="149" t="s">
        <v>381</v>
      </c>
      <c r="AD3" s="149" t="s">
        <v>387</v>
      </c>
      <c r="AE3" s="149" t="s">
        <v>382</v>
      </c>
      <c r="AF3" s="150">
        <v>1</v>
      </c>
      <c r="AG3" s="146"/>
      <c r="AH3" s="146"/>
      <c r="AI3" s="146" t="s">
        <v>398</v>
      </c>
      <c r="AJ3" s="146" t="s">
        <v>103</v>
      </c>
      <c r="AK3" s="146">
        <v>3</v>
      </c>
      <c r="AL3" s="146" t="s">
        <v>771</v>
      </c>
      <c r="AM3" s="146">
        <f t="shared" si="0"/>
        <v>0</v>
      </c>
      <c r="AN3" s="146">
        <v>7</v>
      </c>
      <c r="AO3" s="146" t="s">
        <v>79</v>
      </c>
      <c r="AP3" s="151">
        <f>AZ2*IF(G14=0,0,G14+1)*G15*G21*(60-G33)/AZ3</f>
        <v>0</v>
      </c>
      <c r="AQ3" s="146" t="s">
        <v>80</v>
      </c>
      <c r="AR3" s="146"/>
      <c r="AS3" s="146" t="s">
        <v>111</v>
      </c>
      <c r="AT3" s="151">
        <f>'Design Details'!C31</f>
        <v>20</v>
      </c>
      <c r="AU3" s="146"/>
      <c r="AV3" s="146"/>
      <c r="AW3" s="146"/>
      <c r="AX3" s="146" t="s">
        <v>99</v>
      </c>
      <c r="AY3" s="146"/>
      <c r="AZ3" s="146">
        <v>3600000</v>
      </c>
      <c r="BA3" s="146"/>
      <c r="BB3" s="146"/>
      <c r="BC3" s="146"/>
      <c r="BD3" s="146"/>
    </row>
    <row r="4" spans="2:56" x14ac:dyDescent="0.25">
      <c r="B4" s="16" t="s">
        <v>126</v>
      </c>
      <c r="C4" s="456"/>
      <c r="D4" s="456"/>
      <c r="E4" s="456"/>
      <c r="F4" s="135" t="s">
        <v>132</v>
      </c>
      <c r="G4" s="471"/>
      <c r="H4" s="472"/>
      <c r="I4" s="472"/>
      <c r="J4" s="473"/>
      <c r="O4" s="146"/>
      <c r="P4" s="146"/>
      <c r="Q4" s="146">
        <v>50</v>
      </c>
      <c r="R4" s="146" t="s">
        <v>405</v>
      </c>
      <c r="S4" s="146" t="s">
        <v>340</v>
      </c>
      <c r="T4" s="147" t="s">
        <v>600</v>
      </c>
      <c r="U4" s="146">
        <v>40</v>
      </c>
      <c r="V4" s="146">
        <v>2</v>
      </c>
      <c r="W4" s="146">
        <v>20</v>
      </c>
      <c r="X4" s="146" t="s">
        <v>1090</v>
      </c>
      <c r="Y4" s="146"/>
      <c r="Z4" s="146" t="s">
        <v>335</v>
      </c>
      <c r="AA4" s="148" t="s">
        <v>371</v>
      </c>
      <c r="AB4" s="146">
        <v>21</v>
      </c>
      <c r="AC4" s="149" t="s">
        <v>387</v>
      </c>
      <c r="AD4" s="149" t="s">
        <v>387</v>
      </c>
      <c r="AE4" s="149" t="s">
        <v>384</v>
      </c>
      <c r="AF4" s="150">
        <v>1</v>
      </c>
      <c r="AG4" s="146"/>
      <c r="AH4" s="146"/>
      <c r="AI4" s="146" t="s">
        <v>399</v>
      </c>
      <c r="AJ4" s="146" t="s">
        <v>271</v>
      </c>
      <c r="AK4" s="146">
        <v>4</v>
      </c>
      <c r="AL4" s="146" t="s">
        <v>770</v>
      </c>
      <c r="AM4" s="146">
        <f t="shared" si="0"/>
        <v>0</v>
      </c>
      <c r="AN4" s="146">
        <v>14</v>
      </c>
      <c r="AO4" s="146" t="s">
        <v>81</v>
      </c>
      <c r="AP4" s="151">
        <f>IF(G14=0,0,G14+1)*G15*G21*(50-AZ4)*AZ2/AZ3</f>
        <v>0</v>
      </c>
      <c r="AQ4" s="146" t="s">
        <v>82</v>
      </c>
      <c r="AR4" s="146"/>
      <c r="AS4" s="146" t="s">
        <v>88</v>
      </c>
      <c r="AT4" s="151">
        <f ca="1">D117/AT3</f>
        <v>0</v>
      </c>
      <c r="AU4" s="146"/>
      <c r="AV4" s="146"/>
      <c r="AW4" s="146"/>
      <c r="AX4" s="146" t="s">
        <v>100</v>
      </c>
      <c r="AY4" s="146"/>
      <c r="AZ4" s="146">
        <v>10</v>
      </c>
      <c r="BA4" s="146" t="s">
        <v>101</v>
      </c>
      <c r="BB4" s="146"/>
      <c r="BC4" s="146"/>
      <c r="BD4" s="146"/>
    </row>
    <row r="5" spans="2:56" x14ac:dyDescent="0.25">
      <c r="B5" s="16" t="s">
        <v>127</v>
      </c>
      <c r="C5" s="456"/>
      <c r="D5" s="456"/>
      <c r="E5" s="456"/>
      <c r="F5" s="152" t="s">
        <v>131</v>
      </c>
      <c r="G5" s="474"/>
      <c r="H5" s="475"/>
      <c r="I5" s="475"/>
      <c r="J5" s="476"/>
      <c r="O5" s="146"/>
      <c r="P5" s="146"/>
      <c r="Q5" s="146">
        <v>75</v>
      </c>
      <c r="R5" s="146"/>
      <c r="S5" s="146" t="s">
        <v>341</v>
      </c>
      <c r="T5" s="147"/>
      <c r="U5" s="146">
        <v>45</v>
      </c>
      <c r="V5" s="146">
        <v>3</v>
      </c>
      <c r="W5" s="146">
        <v>30</v>
      </c>
      <c r="X5" s="146" t="s">
        <v>303</v>
      </c>
      <c r="Y5" s="146"/>
      <c r="Z5" s="146" t="s">
        <v>336</v>
      </c>
      <c r="AA5" s="148" t="s">
        <v>368</v>
      </c>
      <c r="AB5" s="146">
        <f>IF($C$15="Post 2006",21,18)</f>
        <v>18</v>
      </c>
      <c r="AC5" s="149" t="s">
        <v>382</v>
      </c>
      <c r="AD5" s="149" t="s">
        <v>382</v>
      </c>
      <c r="AE5" s="149" t="s">
        <v>384</v>
      </c>
      <c r="AF5" s="150">
        <v>1</v>
      </c>
      <c r="AG5" s="146"/>
      <c r="AH5" s="146"/>
      <c r="AI5" s="146" t="s">
        <v>399</v>
      </c>
      <c r="AJ5" s="146" t="s">
        <v>103</v>
      </c>
      <c r="AK5" s="146">
        <v>2</v>
      </c>
      <c r="AL5" s="146"/>
      <c r="AM5" s="146">
        <f t="shared" si="0"/>
        <v>0</v>
      </c>
      <c r="AN5" s="146"/>
      <c r="AO5" s="146" t="s">
        <v>108</v>
      </c>
      <c r="AP5" s="151" t="e">
        <f>AP2*365</f>
        <v>#VALUE!</v>
      </c>
      <c r="AQ5" s="146"/>
      <c r="AR5" s="146"/>
      <c r="AS5" s="146" t="s">
        <v>89</v>
      </c>
      <c r="AT5" s="151">
        <f>'Design Details'!C33</f>
        <v>3.5</v>
      </c>
      <c r="AU5" s="148"/>
      <c r="AV5" s="146"/>
      <c r="AW5" s="146"/>
      <c r="AX5" s="146" t="s">
        <v>102</v>
      </c>
      <c r="AY5" s="146"/>
      <c r="AZ5" s="146">
        <v>1</v>
      </c>
      <c r="BA5" s="146"/>
      <c r="BB5" s="146"/>
      <c r="BC5" s="146"/>
      <c r="BD5" s="146"/>
    </row>
    <row r="6" spans="2:56" x14ac:dyDescent="0.25">
      <c r="B6" s="16"/>
      <c r="C6" s="456"/>
      <c r="D6" s="456"/>
      <c r="E6" s="456"/>
      <c r="F6" s="16"/>
      <c r="G6" s="471"/>
      <c r="H6" s="472"/>
      <c r="I6" s="472"/>
      <c r="J6" s="473"/>
      <c r="O6" s="146"/>
      <c r="P6" s="146"/>
      <c r="Q6" s="146">
        <v>100</v>
      </c>
      <c r="R6" s="146"/>
      <c r="S6" s="146" t="s">
        <v>342</v>
      </c>
      <c r="T6" s="147"/>
      <c r="U6" s="146">
        <v>50</v>
      </c>
      <c r="V6" s="146">
        <v>4</v>
      </c>
      <c r="W6" s="146">
        <v>40</v>
      </c>
      <c r="X6" s="146" t="s">
        <v>305</v>
      </c>
      <c r="Y6" s="146"/>
      <c r="Z6" s="146"/>
      <c r="AA6" s="148" t="s">
        <v>369</v>
      </c>
      <c r="AB6" s="146">
        <v>21</v>
      </c>
      <c r="AC6" s="149" t="s">
        <v>387</v>
      </c>
      <c r="AD6" s="149" t="s">
        <v>382</v>
      </c>
      <c r="AE6" s="149" t="s">
        <v>384</v>
      </c>
      <c r="AF6" s="150">
        <v>1</v>
      </c>
      <c r="AG6" s="146"/>
      <c r="AH6" s="146"/>
      <c r="AI6" s="146"/>
      <c r="AJ6" s="146"/>
      <c r="AK6" s="146"/>
      <c r="AL6" s="146"/>
      <c r="AM6" s="146">
        <f t="shared" si="0"/>
        <v>0</v>
      </c>
      <c r="AN6" s="146"/>
      <c r="AO6" s="146"/>
      <c r="AP6" s="146"/>
      <c r="AQ6" s="146"/>
      <c r="AR6" s="146"/>
      <c r="AS6" s="146" t="s">
        <v>90</v>
      </c>
      <c r="AT6" s="151">
        <f ca="1">D117/AT5</f>
        <v>0</v>
      </c>
      <c r="AU6" s="146"/>
      <c r="AV6" s="146"/>
      <c r="AW6" s="146"/>
      <c r="AX6" s="146"/>
      <c r="AY6" s="146"/>
      <c r="AZ6" s="146"/>
      <c r="BA6" s="146"/>
      <c r="BB6" s="146"/>
      <c r="BC6" s="146"/>
      <c r="BD6" s="146"/>
    </row>
    <row r="7" spans="2:56" x14ac:dyDescent="0.25">
      <c r="B7" s="16"/>
      <c r="C7" s="456"/>
      <c r="D7" s="456"/>
      <c r="E7" s="456"/>
      <c r="G7" s="477"/>
      <c r="H7" s="478"/>
      <c r="I7" s="478"/>
      <c r="J7" s="479"/>
      <c r="O7" s="146"/>
      <c r="P7" s="146"/>
      <c r="Q7" s="146"/>
      <c r="R7" s="146"/>
      <c r="S7" s="146" t="s">
        <v>343</v>
      </c>
      <c r="T7" s="147"/>
      <c r="U7" s="146">
        <v>55</v>
      </c>
      <c r="V7" s="146">
        <v>5</v>
      </c>
      <c r="W7" s="146">
        <v>50</v>
      </c>
      <c r="X7" s="146" t="s">
        <v>304</v>
      </c>
      <c r="Y7" s="146"/>
      <c r="Z7" s="146"/>
      <c r="AA7" s="148" t="s">
        <v>358</v>
      </c>
      <c r="AB7" s="146">
        <v>21</v>
      </c>
      <c r="AC7" s="149">
        <v>1.5</v>
      </c>
      <c r="AD7" s="149" t="s">
        <v>382</v>
      </c>
      <c r="AE7" s="149" t="s">
        <v>384</v>
      </c>
      <c r="AF7" s="150">
        <v>1</v>
      </c>
      <c r="AG7" s="146"/>
      <c r="AH7" s="146"/>
      <c r="AI7" s="146"/>
      <c r="AJ7" s="146"/>
      <c r="AK7" s="146"/>
      <c r="AL7" s="146"/>
      <c r="AM7" s="146">
        <f t="shared" si="0"/>
        <v>0</v>
      </c>
      <c r="AN7" s="146"/>
      <c r="AO7" s="146"/>
      <c r="AP7" s="146"/>
      <c r="AQ7" s="146"/>
      <c r="AR7" s="146"/>
      <c r="AS7" s="146" t="s">
        <v>91</v>
      </c>
      <c r="AT7" s="151" t="e">
        <f>AP5</f>
        <v>#VALUE!</v>
      </c>
      <c r="AU7" s="146"/>
      <c r="AV7" s="146"/>
      <c r="AW7" s="146"/>
      <c r="AX7" s="146"/>
      <c r="AY7" s="146"/>
      <c r="AZ7" s="146"/>
      <c r="BA7" s="146"/>
      <c r="BB7" s="146"/>
      <c r="BC7" s="146"/>
      <c r="BD7" s="146"/>
    </row>
    <row r="8" spans="2:56" x14ac:dyDescent="0.25">
      <c r="B8" s="16"/>
      <c r="C8" s="456"/>
      <c r="D8" s="456"/>
      <c r="E8" s="456"/>
      <c r="G8" s="480"/>
      <c r="H8" s="481"/>
      <c r="I8" s="481"/>
      <c r="J8" s="482"/>
      <c r="O8" s="146"/>
      <c r="P8" s="146"/>
      <c r="Q8" s="146"/>
      <c r="R8" s="146"/>
      <c r="S8" s="146" t="s">
        <v>344</v>
      </c>
      <c r="T8" s="147"/>
      <c r="U8" s="146">
        <v>60</v>
      </c>
      <c r="V8" s="146">
        <v>6</v>
      </c>
      <c r="W8" s="146">
        <v>60</v>
      </c>
      <c r="X8" s="146" t="s">
        <v>1091</v>
      </c>
      <c r="Y8" s="146"/>
      <c r="Z8" s="146"/>
      <c r="AA8" s="148" t="s">
        <v>363</v>
      </c>
      <c r="AB8" s="146">
        <f>IF($C$15="Post 2006",21,18)</f>
        <v>18</v>
      </c>
      <c r="AC8" s="149">
        <v>2</v>
      </c>
      <c r="AD8" s="149">
        <v>1.5</v>
      </c>
      <c r="AE8" s="149">
        <v>1.5</v>
      </c>
      <c r="AF8" s="150">
        <v>1</v>
      </c>
      <c r="AG8" s="146"/>
      <c r="AH8" s="146"/>
      <c r="AI8" s="146"/>
      <c r="AJ8" s="146"/>
      <c r="AK8" s="146"/>
      <c r="AL8" s="146"/>
      <c r="AM8" s="146">
        <f t="shared" si="0"/>
        <v>0</v>
      </c>
      <c r="AN8" s="146"/>
      <c r="AO8" s="146"/>
      <c r="AP8" s="146"/>
      <c r="AQ8" s="146"/>
      <c r="AR8" s="146"/>
      <c r="AS8" s="146" t="s">
        <v>92</v>
      </c>
      <c r="AT8" s="151" t="e">
        <f>AP2*C34*(G34)*365</f>
        <v>#VALUE!</v>
      </c>
      <c r="AU8" s="146"/>
      <c r="AV8" s="146"/>
      <c r="AW8" s="146"/>
      <c r="AX8" s="146"/>
      <c r="AY8" s="146"/>
      <c r="AZ8" s="146"/>
      <c r="BA8" s="146"/>
      <c r="BB8" s="146"/>
      <c r="BC8" s="146"/>
      <c r="BD8" s="146"/>
    </row>
    <row r="9" spans="2:56" x14ac:dyDescent="0.25">
      <c r="B9" s="16" t="s">
        <v>130</v>
      </c>
      <c r="C9" s="456" t="s">
        <v>967</v>
      </c>
      <c r="D9" s="456"/>
      <c r="E9" s="456"/>
      <c r="F9" s="16" t="s">
        <v>130</v>
      </c>
      <c r="G9" s="471"/>
      <c r="H9" s="472"/>
      <c r="I9" s="472"/>
      <c r="J9" s="473"/>
      <c r="O9" s="146"/>
      <c r="P9" s="146"/>
      <c r="Q9" s="146"/>
      <c r="R9" s="146"/>
      <c r="S9" s="146"/>
      <c r="T9" s="147"/>
      <c r="U9" s="146">
        <v>65</v>
      </c>
      <c r="V9" s="146">
        <v>7</v>
      </c>
      <c r="W9" s="146">
        <v>70</v>
      </c>
      <c r="X9" s="146"/>
      <c r="Y9" s="146"/>
      <c r="Z9" s="146"/>
      <c r="AA9" s="148" t="s">
        <v>359</v>
      </c>
      <c r="AB9" s="146">
        <v>21</v>
      </c>
      <c r="AC9" s="149">
        <v>1.5</v>
      </c>
      <c r="AD9" s="149" t="s">
        <v>382</v>
      </c>
      <c r="AE9" s="149" t="s">
        <v>384</v>
      </c>
      <c r="AF9" s="150">
        <v>1</v>
      </c>
      <c r="AG9" s="146"/>
      <c r="AH9" s="146"/>
      <c r="AI9" s="146"/>
      <c r="AJ9" s="146"/>
      <c r="AK9" s="146"/>
      <c r="AL9" s="146"/>
      <c r="AM9" s="146">
        <f t="shared" si="0"/>
        <v>0</v>
      </c>
      <c r="AN9" s="146"/>
      <c r="AO9" s="146"/>
      <c r="AP9" s="146"/>
      <c r="AQ9" s="146"/>
      <c r="AR9" s="146"/>
      <c r="AS9" s="146" t="s">
        <v>93</v>
      </c>
      <c r="AT9" s="153" t="e">
        <f>AT8/C32</f>
        <v>#VALUE!</v>
      </c>
      <c r="AU9" s="146"/>
      <c r="AV9" s="146"/>
      <c r="AW9" s="146"/>
      <c r="AX9" s="146"/>
      <c r="AY9" s="146"/>
      <c r="AZ9" s="146"/>
      <c r="BA9" s="146"/>
      <c r="BB9" s="146"/>
      <c r="BC9" s="146"/>
      <c r="BD9" s="146"/>
    </row>
    <row r="10" spans="2:56" x14ac:dyDescent="0.25">
      <c r="B10" s="16" t="s">
        <v>128</v>
      </c>
      <c r="C10" s="458"/>
      <c r="D10" s="458"/>
      <c r="E10" s="458"/>
      <c r="F10" s="16" t="s">
        <v>128</v>
      </c>
      <c r="G10" s="483"/>
      <c r="H10" s="484"/>
      <c r="I10" s="484"/>
      <c r="J10" s="485"/>
      <c r="O10" s="146"/>
      <c r="P10" s="146"/>
      <c r="Q10" s="146"/>
      <c r="R10" s="146"/>
      <c r="S10" s="146"/>
      <c r="T10" s="147"/>
      <c r="U10" s="146"/>
      <c r="V10" s="146">
        <v>8</v>
      </c>
      <c r="W10" s="146">
        <v>80</v>
      </c>
      <c r="X10" s="146"/>
      <c r="Y10" s="146"/>
      <c r="Z10" s="146"/>
      <c r="AA10" s="148" t="s">
        <v>375</v>
      </c>
      <c r="AB10" s="146">
        <f>IF($C$15="Post 2006",21,18)</f>
        <v>18</v>
      </c>
      <c r="AC10" s="149" t="s">
        <v>387</v>
      </c>
      <c r="AD10" s="149" t="s">
        <v>382</v>
      </c>
      <c r="AE10" s="149" t="s">
        <v>384</v>
      </c>
      <c r="AF10" s="150">
        <v>1</v>
      </c>
      <c r="AG10" s="146"/>
      <c r="AH10" s="146"/>
      <c r="AI10" s="146"/>
      <c r="AJ10" s="146"/>
      <c r="AK10" s="146"/>
      <c r="AL10" s="146"/>
      <c r="AM10" s="146">
        <f t="shared" si="0"/>
        <v>0</v>
      </c>
      <c r="AN10" s="146"/>
      <c r="AO10" s="146"/>
      <c r="AP10" s="146"/>
      <c r="AQ10" s="146"/>
      <c r="AR10" s="146"/>
      <c r="AS10" s="146" t="s">
        <v>94</v>
      </c>
      <c r="AT10" s="154" t="e">
        <f ca="1">AT4+AT9</f>
        <v>#VALUE!</v>
      </c>
      <c r="AU10" s="148" t="s">
        <v>409</v>
      </c>
      <c r="AV10" s="146"/>
      <c r="AW10" s="146"/>
      <c r="AX10" s="146"/>
      <c r="AY10" s="146"/>
      <c r="AZ10" s="146"/>
      <c r="BA10" s="146"/>
      <c r="BB10" s="146"/>
      <c r="BC10" s="146"/>
      <c r="BD10" s="146"/>
    </row>
    <row r="11" spans="2:56" x14ac:dyDescent="0.25">
      <c r="B11" s="16" t="s">
        <v>129</v>
      </c>
      <c r="C11" s="486"/>
      <c r="D11" s="486"/>
      <c r="E11" s="486"/>
      <c r="F11" s="16" t="s">
        <v>129</v>
      </c>
      <c r="G11" s="459"/>
      <c r="H11" s="460"/>
      <c r="I11" s="460"/>
      <c r="J11" s="461"/>
      <c r="T11" s="139"/>
      <c r="V11" s="134">
        <v>9</v>
      </c>
      <c r="W11" s="134">
        <v>90</v>
      </c>
      <c r="AA11" s="140" t="s">
        <v>361</v>
      </c>
      <c r="AB11" s="134">
        <v>21</v>
      </c>
      <c r="AC11" s="141">
        <v>2</v>
      </c>
      <c r="AD11" s="141">
        <v>1.5</v>
      </c>
      <c r="AE11" s="141">
        <v>1.5</v>
      </c>
      <c r="AF11" s="142">
        <v>1</v>
      </c>
      <c r="AM11" s="134">
        <f t="shared" si="0"/>
        <v>0</v>
      </c>
      <c r="AS11" s="144" t="s">
        <v>113</v>
      </c>
      <c r="AT11" s="144"/>
      <c r="AU11" s="137" t="s">
        <v>408</v>
      </c>
      <c r="AV11" s="144"/>
      <c r="AW11" s="144"/>
    </row>
    <row r="12" spans="2:56" x14ac:dyDescent="0.25">
      <c r="T12" s="139"/>
      <c r="V12" s="134">
        <v>10</v>
      </c>
      <c r="W12" s="134">
        <v>100</v>
      </c>
      <c r="AA12" s="140" t="s">
        <v>367</v>
      </c>
      <c r="AB12" s="134">
        <v>21</v>
      </c>
      <c r="AC12" s="141" t="s">
        <v>387</v>
      </c>
      <c r="AD12" s="141" t="s">
        <v>382</v>
      </c>
      <c r="AE12" s="141" t="s">
        <v>384</v>
      </c>
      <c r="AF12" s="142">
        <v>1</v>
      </c>
      <c r="AM12" s="134">
        <f t="shared" si="0"/>
        <v>0</v>
      </c>
      <c r="AS12" s="144" t="s">
        <v>95</v>
      </c>
      <c r="AT12" s="155" t="e">
        <f ca="1">AT4+AT9</f>
        <v>#VALUE!</v>
      </c>
      <c r="AU12" s="137"/>
      <c r="AV12" s="144"/>
      <c r="AW12" s="144"/>
    </row>
    <row r="13" spans="2:56" x14ac:dyDescent="0.25">
      <c r="B13" s="135" t="s">
        <v>146</v>
      </c>
      <c r="T13" s="139"/>
      <c r="W13" s="134">
        <v>110</v>
      </c>
      <c r="AA13" s="140" t="s">
        <v>362</v>
      </c>
      <c r="AB13" s="134">
        <f>IF($C$15="Post 2006",21,18)</f>
        <v>18</v>
      </c>
      <c r="AC13" s="141" t="s">
        <v>381</v>
      </c>
      <c r="AD13" s="141" t="s">
        <v>382</v>
      </c>
      <c r="AE13" s="141" t="s">
        <v>384</v>
      </c>
      <c r="AF13" s="142">
        <v>1</v>
      </c>
      <c r="AM13" s="134">
        <f t="shared" si="0"/>
        <v>0</v>
      </c>
      <c r="AS13" s="144" t="s">
        <v>112</v>
      </c>
      <c r="AT13" s="156" t="str">
        <f>IF('Design Details'!C28="Air Source",0,'GL Sizing'!F26)</f>
        <v>Input Required</v>
      </c>
      <c r="AU13" s="137"/>
      <c r="AV13" s="144"/>
      <c r="AW13" s="144"/>
    </row>
    <row r="14" spans="2:56" x14ac:dyDescent="0.25">
      <c r="B14" s="134" t="s">
        <v>337</v>
      </c>
      <c r="C14" s="454"/>
      <c r="D14" s="454"/>
      <c r="E14" s="454"/>
      <c r="F14" s="134" t="s">
        <v>299</v>
      </c>
      <c r="G14" s="454"/>
      <c r="H14" s="454"/>
      <c r="I14" s="454"/>
      <c r="J14" s="454"/>
      <c r="T14" s="139"/>
      <c r="W14" s="134">
        <v>120</v>
      </c>
      <c r="AA14" s="140" t="s">
        <v>370</v>
      </c>
      <c r="AB14" s="134">
        <f>IF($C$15="Post 2006",21,18)</f>
        <v>18</v>
      </c>
      <c r="AC14" s="141" t="s">
        <v>385</v>
      </c>
      <c r="AD14" s="141" t="s">
        <v>385</v>
      </c>
      <c r="AE14" s="141" t="s">
        <v>385</v>
      </c>
      <c r="AF14" s="142">
        <v>1</v>
      </c>
      <c r="AM14" s="134">
        <f t="shared" si="0"/>
        <v>0</v>
      </c>
    </row>
    <row r="15" spans="2:56" x14ac:dyDescent="0.25">
      <c r="B15" s="134" t="s">
        <v>345</v>
      </c>
      <c r="C15" s="454"/>
      <c r="D15" s="454"/>
      <c r="E15" s="454"/>
      <c r="F15" s="134" t="s">
        <v>772</v>
      </c>
      <c r="G15" s="464">
        <v>1</v>
      </c>
      <c r="H15" s="464"/>
      <c r="I15" s="464"/>
      <c r="J15" s="464"/>
      <c r="T15" s="139"/>
      <c r="W15" s="134">
        <v>130</v>
      </c>
      <c r="AA15" s="140" t="s">
        <v>360</v>
      </c>
      <c r="AB15" s="134">
        <f>IF($C$15="Post 2006",21,18)</f>
        <v>18</v>
      </c>
      <c r="AC15" s="141">
        <v>2</v>
      </c>
      <c r="AD15" s="141">
        <v>1.5</v>
      </c>
      <c r="AE15" s="141">
        <v>1.5</v>
      </c>
      <c r="AF15" s="142">
        <v>1</v>
      </c>
      <c r="AM15" s="134">
        <f t="shared" si="0"/>
        <v>0</v>
      </c>
    </row>
    <row r="16" spans="2:56" x14ac:dyDescent="0.25">
      <c r="B16" s="134" t="s">
        <v>295</v>
      </c>
      <c r="C16" s="454"/>
      <c r="D16" s="454"/>
      <c r="E16" s="454"/>
      <c r="F16" s="157" t="s">
        <v>1168</v>
      </c>
      <c r="G16" s="466">
        <f>H117</f>
        <v>0</v>
      </c>
      <c r="H16" s="466"/>
      <c r="I16" s="466"/>
      <c r="J16" s="466"/>
      <c r="T16" s="139"/>
      <c r="W16" s="134">
        <v>140</v>
      </c>
      <c r="AA16" s="140" t="s">
        <v>372</v>
      </c>
      <c r="AB16" s="134">
        <f>IF($C$15="Post 2006",21,18)</f>
        <v>18</v>
      </c>
      <c r="AC16" s="141" t="s">
        <v>381</v>
      </c>
      <c r="AD16" s="141" t="s">
        <v>382</v>
      </c>
      <c r="AE16" s="141" t="s">
        <v>384</v>
      </c>
      <c r="AF16" s="142">
        <v>1</v>
      </c>
      <c r="AM16" s="134">
        <f t="shared" si="0"/>
        <v>0</v>
      </c>
    </row>
    <row r="17" spans="2:39" x14ac:dyDescent="0.25">
      <c r="C17" s="158"/>
      <c r="D17" s="158"/>
      <c r="E17" s="158"/>
      <c r="F17" s="159" t="s">
        <v>1169</v>
      </c>
      <c r="G17" s="467">
        <f>I117</f>
        <v>0</v>
      </c>
      <c r="H17" s="467"/>
      <c r="I17" s="467"/>
      <c r="J17" s="467"/>
      <c r="T17" s="139"/>
      <c r="W17" s="134">
        <v>150</v>
      </c>
      <c r="AA17" s="140" t="s">
        <v>357</v>
      </c>
      <c r="AB17" s="134">
        <v>21</v>
      </c>
      <c r="AC17" s="141">
        <v>1.5</v>
      </c>
      <c r="AD17" s="141">
        <v>1</v>
      </c>
      <c r="AE17" s="141" t="s">
        <v>384</v>
      </c>
      <c r="AF17" s="142">
        <v>1</v>
      </c>
      <c r="AM17" s="134">
        <f t="shared" si="0"/>
        <v>0</v>
      </c>
    </row>
    <row r="18" spans="2:39" x14ac:dyDescent="0.25">
      <c r="B18" s="135" t="s">
        <v>133</v>
      </c>
      <c r="T18" s="139"/>
      <c r="W18" s="134">
        <v>160</v>
      </c>
      <c r="AA18" s="140" t="s">
        <v>356</v>
      </c>
      <c r="AB18" s="134">
        <v>21</v>
      </c>
      <c r="AC18" s="141">
        <v>1.5</v>
      </c>
      <c r="AD18" s="141">
        <v>1</v>
      </c>
      <c r="AE18" s="141" t="s">
        <v>384</v>
      </c>
      <c r="AF18" s="142">
        <v>1</v>
      </c>
      <c r="AM18" s="134">
        <f t="shared" si="0"/>
        <v>0</v>
      </c>
    </row>
    <row r="19" spans="2:39" x14ac:dyDescent="0.25">
      <c r="B19" s="160" t="s">
        <v>1170</v>
      </c>
      <c r="C19" s="469">
        <f>LOOKUP(LEFT(C9,2),'Post Code Degree Days'!A3:B126,'Post Code Degree Days'!B3:B126)+IF(AND(G19&gt;90,G19&lt;200),-0.6,IF(AND(G19&gt;190,G19&lt;300),-1.2,IF(AND(G19&gt;290,G19&lt;400),-1.8,IF(AND(G19&gt;390,G19&lt;500),-2.4,0))))</f>
        <v>-2.5</v>
      </c>
      <c r="D19" s="470"/>
      <c r="E19" s="470"/>
      <c r="F19" s="157" t="s">
        <v>292</v>
      </c>
      <c r="G19" s="455"/>
      <c r="H19" s="455"/>
      <c r="I19" s="455"/>
      <c r="J19" s="455"/>
      <c r="T19" s="139"/>
      <c r="W19" s="134">
        <v>170</v>
      </c>
      <c r="AA19" s="140" t="s">
        <v>374</v>
      </c>
      <c r="AB19" s="134">
        <v>22</v>
      </c>
      <c r="AC19" s="141">
        <v>3</v>
      </c>
      <c r="AD19" s="141">
        <v>1.5</v>
      </c>
      <c r="AE19" s="141">
        <v>1.5</v>
      </c>
      <c r="AF19" s="142">
        <v>1</v>
      </c>
      <c r="AM19" s="134">
        <f t="shared" si="0"/>
        <v>0</v>
      </c>
    </row>
    <row r="20" spans="2:39" x14ac:dyDescent="0.25">
      <c r="B20" s="157" t="s">
        <v>293</v>
      </c>
      <c r="C20" s="453">
        <f>LOOKUP((LEFT(C9,2)),'Post Code Degree Days'!A3:C126,'Post Code Degree Days'!C3:C126)</f>
        <v>2228</v>
      </c>
      <c r="D20" s="453"/>
      <c r="E20" s="453"/>
      <c r="F20" s="134" t="s">
        <v>776</v>
      </c>
      <c r="G20" s="453">
        <f>IFERROR(IF(G14=0,0,G21*(G14+1)*G15),0)</f>
        <v>0</v>
      </c>
      <c r="H20" s="453"/>
      <c r="I20" s="453"/>
      <c r="J20" s="453"/>
      <c r="T20" s="139"/>
      <c r="W20" s="134">
        <v>180</v>
      </c>
      <c r="AA20" s="140" t="s">
        <v>376</v>
      </c>
      <c r="AB20" s="134">
        <v>16</v>
      </c>
      <c r="AC20" s="141" t="s">
        <v>382</v>
      </c>
      <c r="AD20" s="141" t="s">
        <v>384</v>
      </c>
      <c r="AE20" s="141" t="s">
        <v>384</v>
      </c>
      <c r="AF20" s="142">
        <v>1</v>
      </c>
      <c r="AM20" s="134">
        <f t="shared" si="0"/>
        <v>0</v>
      </c>
    </row>
    <row r="21" spans="2:39" x14ac:dyDescent="0.25">
      <c r="B21" s="157" t="s">
        <v>1171</v>
      </c>
      <c r="C21" s="453">
        <f>LOOKUP((LEFT(C9,2)),'Post Code Degree Days'!A3:H126,'Post Code Degree Days'!H3:H126)</f>
        <v>10</v>
      </c>
      <c r="D21" s="453"/>
      <c r="E21" s="453"/>
      <c r="F21" s="134" t="s">
        <v>773</v>
      </c>
      <c r="G21" s="464">
        <v>45</v>
      </c>
      <c r="H21" s="464"/>
      <c r="I21" s="464"/>
      <c r="J21" s="464"/>
      <c r="T21" s="139"/>
      <c r="W21" s="134">
        <v>190</v>
      </c>
      <c r="AA21" s="140" t="s">
        <v>366</v>
      </c>
      <c r="AB21" s="134">
        <v>21</v>
      </c>
      <c r="AC21" s="141">
        <v>1.5</v>
      </c>
      <c r="AD21" s="141">
        <v>1.5</v>
      </c>
      <c r="AE21" s="141" t="s">
        <v>384</v>
      </c>
      <c r="AF21" s="142">
        <v>1</v>
      </c>
      <c r="AM21" s="134">
        <f t="shared" si="0"/>
        <v>0</v>
      </c>
    </row>
    <row r="22" spans="2:39" x14ac:dyDescent="0.25">
      <c r="B22" s="157" t="s">
        <v>708</v>
      </c>
      <c r="C22" s="453" t="str">
        <f>LOOKUP((LEFT(C9,2)),'Post Code Degree Days'!A3:H126,'Post Code Degree Days'!G3:G126)</f>
        <v>W Pennines (Ringway)</v>
      </c>
      <c r="D22" s="453"/>
      <c r="E22" s="453"/>
      <c r="F22" s="134" t="s">
        <v>1088</v>
      </c>
      <c r="G22" s="464">
        <v>7</v>
      </c>
      <c r="H22" s="464"/>
      <c r="I22" s="464"/>
      <c r="J22" s="464"/>
      <c r="T22" s="139"/>
      <c r="W22" s="134">
        <v>200</v>
      </c>
      <c r="AA22" s="140" t="s">
        <v>364</v>
      </c>
      <c r="AB22" s="134">
        <f>IF($C$15="Post 2006",21,18)</f>
        <v>18</v>
      </c>
      <c r="AC22" s="141">
        <v>3</v>
      </c>
      <c r="AD22" s="141">
        <v>1.5</v>
      </c>
      <c r="AE22" s="141">
        <v>1.5</v>
      </c>
      <c r="AF22" s="142">
        <v>1</v>
      </c>
      <c r="AM22" s="134">
        <f t="shared" si="0"/>
        <v>0</v>
      </c>
    </row>
    <row r="23" spans="2:39" x14ac:dyDescent="0.25">
      <c r="B23" s="135" t="s">
        <v>288</v>
      </c>
      <c r="T23" s="139"/>
      <c r="W23" s="134">
        <v>210</v>
      </c>
      <c r="AA23" s="140" t="s">
        <v>365</v>
      </c>
      <c r="AB23" s="134">
        <f>IF($C$15="Post 2006",21,18)</f>
        <v>18</v>
      </c>
      <c r="AC23" s="141">
        <v>3</v>
      </c>
      <c r="AD23" s="141">
        <v>2</v>
      </c>
      <c r="AE23" s="141">
        <v>0.5</v>
      </c>
      <c r="AF23" s="142">
        <v>1</v>
      </c>
      <c r="AM23" s="134">
        <f t="shared" si="0"/>
        <v>0</v>
      </c>
    </row>
    <row r="24" spans="2:39" ht="12.75" customHeight="1" x14ac:dyDescent="0.25">
      <c r="B24" s="134" t="s">
        <v>298</v>
      </c>
      <c r="C24" s="468">
        <f ca="1">C117/1000</f>
        <v>0</v>
      </c>
      <c r="D24" s="468"/>
      <c r="E24" s="468"/>
      <c r="F24" s="161" t="s">
        <v>1073</v>
      </c>
      <c r="G24" s="487">
        <f>IFERROR(AP4*365,0)</f>
        <v>0</v>
      </c>
      <c r="H24" s="487"/>
      <c r="I24" s="487"/>
      <c r="J24" s="487"/>
      <c r="T24" s="139"/>
      <c r="W24" s="134">
        <v>220</v>
      </c>
      <c r="AM24" s="134">
        <f t="shared" si="0"/>
        <v>0</v>
      </c>
    </row>
    <row r="25" spans="2:39" x14ac:dyDescent="0.25">
      <c r="B25" s="144" t="s">
        <v>1172</v>
      </c>
      <c r="C25" s="468">
        <f ca="1">IFERROR(C117/H117,0)</f>
        <v>0</v>
      </c>
      <c r="D25" s="468"/>
      <c r="E25" s="468"/>
      <c r="F25" s="134" t="s">
        <v>109</v>
      </c>
      <c r="G25" s="487">
        <f>IFERROR(AP3*ROUND((365/G22),0),0)</f>
        <v>0</v>
      </c>
      <c r="H25" s="487"/>
      <c r="I25" s="487"/>
      <c r="J25" s="487"/>
      <c r="T25" s="139"/>
      <c r="W25" s="134">
        <v>230</v>
      </c>
      <c r="AM25" s="134">
        <f t="shared" si="0"/>
        <v>0</v>
      </c>
    </row>
    <row r="26" spans="2:39" x14ac:dyDescent="0.25">
      <c r="B26" s="144" t="s">
        <v>297</v>
      </c>
      <c r="C26" s="452">
        <f ca="1">D117</f>
        <v>0</v>
      </c>
      <c r="D26" s="452"/>
      <c r="E26" s="452"/>
      <c r="F26" s="134" t="s">
        <v>296</v>
      </c>
      <c r="G26" s="452">
        <f ca="1">SUM(G24:I24,C26)</f>
        <v>0</v>
      </c>
      <c r="H26" s="452"/>
      <c r="I26" s="452"/>
      <c r="J26" s="452"/>
      <c r="T26" s="139"/>
      <c r="W26" s="134">
        <v>240</v>
      </c>
      <c r="AM26" s="134">
        <f t="shared" si="0"/>
        <v>0</v>
      </c>
    </row>
    <row r="27" spans="2:39" x14ac:dyDescent="0.25">
      <c r="B27" s="136" t="s">
        <v>289</v>
      </c>
      <c r="C27" s="136"/>
      <c r="D27" s="136"/>
      <c r="E27" s="136"/>
      <c r="F27" s="136"/>
      <c r="G27" s="136"/>
      <c r="H27" s="136"/>
      <c r="I27" s="136"/>
      <c r="T27" s="139"/>
      <c r="W27" s="134">
        <v>250</v>
      </c>
      <c r="AM27" s="134">
        <f t="shared" si="0"/>
        <v>0</v>
      </c>
    </row>
    <row r="28" spans="2:39" x14ac:dyDescent="0.25">
      <c r="B28" s="134" t="s">
        <v>290</v>
      </c>
      <c r="C28" s="454"/>
      <c r="D28" s="454"/>
      <c r="E28" s="454"/>
      <c r="F28" s="134" t="s">
        <v>306</v>
      </c>
      <c r="G28" s="488"/>
      <c r="H28" s="488"/>
      <c r="I28" s="488"/>
      <c r="J28" s="488"/>
      <c r="T28" s="139"/>
      <c r="W28" s="134">
        <v>260</v>
      </c>
      <c r="AM28" s="134">
        <f t="shared" si="0"/>
        <v>0</v>
      </c>
    </row>
    <row r="29" spans="2:39" x14ac:dyDescent="0.25">
      <c r="B29" s="134" t="s">
        <v>291</v>
      </c>
      <c r="C29" s="454"/>
      <c r="D29" s="454"/>
      <c r="E29" s="454"/>
      <c r="F29" s="134" t="s">
        <v>307</v>
      </c>
      <c r="G29" s="488"/>
      <c r="H29" s="488"/>
      <c r="I29" s="488"/>
      <c r="J29" s="488"/>
      <c r="T29" s="139"/>
      <c r="W29" s="134">
        <v>270</v>
      </c>
      <c r="AM29" s="134">
        <f t="shared" si="0"/>
        <v>0</v>
      </c>
    </row>
    <row r="30" spans="2:39" x14ac:dyDescent="0.25">
      <c r="B30" s="134" t="s">
        <v>294</v>
      </c>
      <c r="C30" s="454"/>
      <c r="D30" s="454"/>
      <c r="E30" s="454"/>
      <c r="F30" s="134" t="s">
        <v>300</v>
      </c>
      <c r="G30" s="454"/>
      <c r="H30" s="454"/>
      <c r="I30" s="454"/>
      <c r="J30" s="454"/>
      <c r="L30" s="137"/>
      <c r="M30" s="137"/>
      <c r="T30" s="139"/>
      <c r="W30" s="134">
        <v>280</v>
      </c>
      <c r="AM30" s="134">
        <f t="shared" si="0"/>
        <v>0</v>
      </c>
    </row>
    <row r="31" spans="2:39" x14ac:dyDescent="0.25">
      <c r="B31" s="134" t="s">
        <v>402</v>
      </c>
      <c r="C31" s="463">
        <v>20</v>
      </c>
      <c r="D31" s="463"/>
      <c r="E31" s="463"/>
      <c r="F31" s="134" t="s">
        <v>1173</v>
      </c>
      <c r="G31" s="463"/>
      <c r="H31" s="463"/>
      <c r="I31" s="463"/>
      <c r="J31" s="463"/>
      <c r="K31" s="137"/>
      <c r="L31" s="137"/>
      <c r="M31" s="137"/>
      <c r="T31" s="139"/>
      <c r="W31" s="134">
        <v>290</v>
      </c>
      <c r="AM31" s="134">
        <f t="shared" si="0"/>
        <v>0</v>
      </c>
    </row>
    <row r="32" spans="2:39" x14ac:dyDescent="0.25">
      <c r="B32" s="134" t="s">
        <v>1174</v>
      </c>
      <c r="C32" s="463" t="s">
        <v>967</v>
      </c>
      <c r="D32" s="463"/>
      <c r="E32" s="463"/>
      <c r="F32" s="134" t="s">
        <v>775</v>
      </c>
      <c r="G32" s="456"/>
      <c r="H32" s="456"/>
      <c r="I32" s="456"/>
      <c r="J32" s="456"/>
      <c r="K32" s="137"/>
      <c r="L32" s="137"/>
      <c r="M32" s="137"/>
      <c r="N32" s="16"/>
      <c r="O32" s="137"/>
      <c r="P32" s="137"/>
      <c r="Q32" s="137"/>
      <c r="W32" s="134">
        <v>300</v>
      </c>
    </row>
    <row r="33" spans="2:23" x14ac:dyDescent="0.25">
      <c r="B33" s="134" t="s">
        <v>403</v>
      </c>
      <c r="C33" s="463">
        <v>3.5</v>
      </c>
      <c r="D33" s="463"/>
      <c r="E33" s="463"/>
      <c r="F33" s="134" t="s">
        <v>1175</v>
      </c>
      <c r="G33" s="464">
        <v>50</v>
      </c>
      <c r="H33" s="464"/>
      <c r="I33" s="464"/>
      <c r="J33" s="464"/>
      <c r="K33" s="137"/>
      <c r="L33" s="137"/>
      <c r="M33" s="137"/>
      <c r="W33" s="134">
        <v>310</v>
      </c>
    </row>
    <row r="34" spans="2:23" x14ac:dyDescent="0.25">
      <c r="B34" s="134" t="s">
        <v>404</v>
      </c>
      <c r="C34" s="463" t="s">
        <v>967</v>
      </c>
      <c r="D34" s="463"/>
      <c r="E34" s="463"/>
      <c r="F34" s="134" t="s">
        <v>774</v>
      </c>
      <c r="G34" s="465">
        <v>0.7</v>
      </c>
      <c r="H34" s="465"/>
      <c r="I34" s="465"/>
      <c r="J34" s="465"/>
      <c r="K34" s="137"/>
      <c r="L34" s="137"/>
      <c r="M34" s="137"/>
      <c r="W34" s="134">
        <v>320</v>
      </c>
    </row>
    <row r="35" spans="2:23" x14ac:dyDescent="0.25">
      <c r="J35" s="16"/>
      <c r="K35" s="137"/>
      <c r="L35" s="137"/>
      <c r="M35" s="137"/>
      <c r="N35" s="16"/>
      <c r="O35" s="137"/>
      <c r="P35" s="137"/>
      <c r="Q35" s="137"/>
      <c r="W35" s="134">
        <v>330</v>
      </c>
    </row>
    <row r="36" spans="2:23" x14ac:dyDescent="0.25">
      <c r="B36" s="135" t="s">
        <v>83</v>
      </c>
      <c r="J36" s="16"/>
      <c r="K36" s="137"/>
      <c r="L36" s="137"/>
      <c r="M36" s="137"/>
      <c r="O36" s="137"/>
      <c r="P36" s="137"/>
      <c r="Q36" s="137"/>
      <c r="W36" s="134">
        <v>340</v>
      </c>
    </row>
    <row r="37" spans="2:23" x14ac:dyDescent="0.25">
      <c r="B37" s="134" t="s">
        <v>107</v>
      </c>
      <c r="C37" s="462">
        <f ca="1">IFERROR(AT6*G38,0)</f>
        <v>0</v>
      </c>
      <c r="D37" s="462"/>
      <c r="E37" s="462"/>
      <c r="F37" s="134" t="s">
        <v>349</v>
      </c>
      <c r="G37" s="462">
        <f ca="1">IFERROR(G38*AT12*AT13/1000,0)</f>
        <v>0</v>
      </c>
      <c r="H37" s="462"/>
      <c r="I37" s="462"/>
      <c r="J37" s="462"/>
      <c r="K37" s="137"/>
      <c r="L37" s="137"/>
      <c r="M37" s="137"/>
      <c r="O37" s="137"/>
      <c r="P37" s="137"/>
      <c r="Q37" s="137"/>
      <c r="W37" s="134">
        <v>350</v>
      </c>
    </row>
    <row r="38" spans="2:23" x14ac:dyDescent="0.25">
      <c r="B38" s="134" t="s">
        <v>346</v>
      </c>
      <c r="C38" s="462">
        <f>IFERROR(AT7*G38,0)</f>
        <v>0</v>
      </c>
      <c r="D38" s="462"/>
      <c r="E38" s="462"/>
      <c r="F38" s="134" t="s">
        <v>351</v>
      </c>
      <c r="G38" s="445">
        <v>0.14000000000000001</v>
      </c>
      <c r="H38" s="445"/>
      <c r="I38" s="445"/>
      <c r="J38" s="445"/>
      <c r="K38" s="137"/>
      <c r="L38" s="144"/>
      <c r="M38" s="144"/>
      <c r="N38" s="157"/>
      <c r="O38" s="144"/>
      <c r="P38" s="144"/>
      <c r="Q38" s="144"/>
      <c r="W38" s="134">
        <v>360</v>
      </c>
    </row>
    <row r="39" spans="2:23" x14ac:dyDescent="0.25">
      <c r="B39" s="134" t="s">
        <v>347</v>
      </c>
      <c r="C39" s="462">
        <f>G25*G38</f>
        <v>0</v>
      </c>
      <c r="D39" s="462"/>
      <c r="E39" s="462"/>
      <c r="F39" s="134" t="s">
        <v>709</v>
      </c>
      <c r="G39" s="445">
        <v>4.6399999999999997E-2</v>
      </c>
      <c r="H39" s="445"/>
      <c r="I39" s="445"/>
      <c r="J39" s="445"/>
      <c r="K39" s="144"/>
      <c r="W39" s="134">
        <v>370</v>
      </c>
    </row>
    <row r="40" spans="2:23" x14ac:dyDescent="0.25">
      <c r="B40" s="134" t="s">
        <v>350</v>
      </c>
      <c r="C40" s="462">
        <f ca="1">SUM(C37:E39,G37:I37)</f>
        <v>0</v>
      </c>
      <c r="D40" s="462"/>
      <c r="E40" s="462"/>
      <c r="F40" s="134" t="s">
        <v>710</v>
      </c>
      <c r="G40" s="445">
        <v>0.52100000000000002</v>
      </c>
      <c r="H40" s="445"/>
      <c r="I40" s="445"/>
      <c r="J40" s="445"/>
      <c r="W40" s="134">
        <v>380</v>
      </c>
    </row>
    <row r="41" spans="2:23" x14ac:dyDescent="0.25">
      <c r="B41" s="134" t="s">
        <v>348</v>
      </c>
      <c r="C41" s="462">
        <f ca="1">IFERROR(G38*AT10*G32/1000,0)</f>
        <v>0</v>
      </c>
      <c r="D41" s="462"/>
      <c r="E41" s="462"/>
      <c r="F41" s="134" t="s">
        <v>711</v>
      </c>
      <c r="G41" s="445">
        <v>0.61</v>
      </c>
      <c r="H41" s="445"/>
      <c r="I41" s="445"/>
      <c r="J41" s="445"/>
      <c r="W41" s="134">
        <v>390</v>
      </c>
    </row>
    <row r="42" spans="2:23" x14ac:dyDescent="0.25">
      <c r="J42" s="136"/>
      <c r="W42" s="134">
        <v>400</v>
      </c>
    </row>
    <row r="43" spans="2:23" ht="13.8" x14ac:dyDescent="0.25">
      <c r="B43" s="135" t="s">
        <v>147</v>
      </c>
      <c r="C43" s="162"/>
      <c r="D43" s="162"/>
      <c r="E43" s="162"/>
      <c r="F43" s="162"/>
      <c r="G43" s="162"/>
      <c r="H43" s="162"/>
      <c r="I43" s="162"/>
    </row>
    <row r="44" spans="2:23" hidden="1" x14ac:dyDescent="0.25">
      <c r="B44" s="163" t="s">
        <v>42</v>
      </c>
      <c r="C44" s="164" t="s">
        <v>43</v>
      </c>
      <c r="D44" s="447" t="s">
        <v>910</v>
      </c>
      <c r="E44" s="447"/>
      <c r="F44" s="447"/>
      <c r="G44" s="447"/>
      <c r="H44" s="447"/>
      <c r="I44" s="447"/>
      <c r="J44" s="165"/>
    </row>
    <row r="45" spans="2:23" hidden="1" x14ac:dyDescent="0.25">
      <c r="B45" s="138" t="s">
        <v>16</v>
      </c>
      <c r="C45" s="166">
        <v>1.25</v>
      </c>
      <c r="D45" s="167" t="s">
        <v>1064</v>
      </c>
      <c r="E45" s="168">
        <v>0</v>
      </c>
      <c r="F45" s="446" t="s">
        <v>1065</v>
      </c>
      <c r="G45" s="446"/>
      <c r="H45" s="446"/>
      <c r="I45" s="446"/>
      <c r="J45" s="446"/>
    </row>
    <row r="46" spans="2:23" hidden="1" x14ac:dyDescent="0.25">
      <c r="B46" s="138" t="s">
        <v>32</v>
      </c>
      <c r="C46" s="169">
        <f>IFERROR(LOOKUP(D46,'U Value Calculator'!$O$3:$P$17,'U Value Calculator'!$P$3:$P$17),0)</f>
        <v>0</v>
      </c>
      <c r="D46" s="444"/>
      <c r="E46" s="444"/>
      <c r="F46" s="444"/>
      <c r="G46" s="444"/>
      <c r="H46" s="444"/>
      <c r="I46" s="444"/>
      <c r="J46" s="444"/>
    </row>
    <row r="47" spans="2:23" hidden="1" x14ac:dyDescent="0.25">
      <c r="B47" s="138" t="s">
        <v>46</v>
      </c>
      <c r="C47" s="169">
        <f>IFERROR(LOOKUP(D47,'U Value Calculator'!$O$18:$P$26,'U Value Calculator'!$P$18:$P$26),0)</f>
        <v>0</v>
      </c>
      <c r="D47" s="444"/>
      <c r="E47" s="444"/>
      <c r="F47" s="444"/>
      <c r="G47" s="444"/>
      <c r="H47" s="444"/>
      <c r="I47" s="444"/>
      <c r="J47" s="444"/>
    </row>
    <row r="48" spans="2:23" ht="12.75" hidden="1" customHeight="1" x14ac:dyDescent="0.25">
      <c r="B48" s="170" t="s">
        <v>31</v>
      </c>
      <c r="C48" s="169">
        <f>IFERROR(LOOKUP(D48,'U Value Calculator'!$K$3:$L$88,'U Value Calculator'!$L$3:$L$88),0)</f>
        <v>0</v>
      </c>
      <c r="D48" s="444"/>
      <c r="E48" s="444"/>
      <c r="F48" s="444"/>
      <c r="G48" s="444"/>
      <c r="H48" s="444"/>
      <c r="I48" s="444"/>
      <c r="J48" s="444"/>
    </row>
    <row r="49" spans="2:17" hidden="1" x14ac:dyDescent="0.25">
      <c r="B49" s="138" t="s">
        <v>411</v>
      </c>
      <c r="C49" s="169">
        <f>IFERROR(LOOKUP(D49,'U Value Calculator'!$K$116:$L$124,'U Value Calculator'!$L$116:$L$124),0)</f>
        <v>0</v>
      </c>
      <c r="D49" s="444"/>
      <c r="E49" s="444"/>
      <c r="F49" s="444"/>
      <c r="G49" s="444"/>
      <c r="H49" s="444"/>
      <c r="I49" s="444"/>
      <c r="J49" s="444"/>
    </row>
    <row r="50" spans="2:17" hidden="1" x14ac:dyDescent="0.25">
      <c r="B50" s="138" t="s">
        <v>49</v>
      </c>
      <c r="C50" s="169">
        <f>IFERROR(LOOKUP(D50,'U Value Calculator'!$K$96:$L$115,'U Value Calculator'!$L$96:$L$115),0)</f>
        <v>0</v>
      </c>
      <c r="D50" s="444"/>
      <c r="E50" s="444"/>
      <c r="F50" s="444"/>
      <c r="G50" s="444"/>
      <c r="H50" s="444"/>
      <c r="I50" s="444"/>
      <c r="J50" s="444"/>
    </row>
    <row r="51" spans="2:17" hidden="1" x14ac:dyDescent="0.25">
      <c r="B51" s="138" t="s">
        <v>47</v>
      </c>
      <c r="C51" s="169">
        <f>IFERROR(LOOKUP(D51,'U Value Calculator'!$K$89:$L$95,'U Value Calculator'!$L$89:$L$95),0)</f>
        <v>0</v>
      </c>
      <c r="D51" s="444"/>
      <c r="E51" s="444"/>
      <c r="F51" s="444"/>
      <c r="G51" s="444"/>
      <c r="H51" s="444"/>
      <c r="I51" s="444"/>
      <c r="J51" s="444"/>
    </row>
    <row r="52" spans="2:17" ht="15" hidden="1" customHeight="1" x14ac:dyDescent="0.25">
      <c r="B52" s="138" t="s">
        <v>48</v>
      </c>
      <c r="C52" s="166">
        <v>0.5</v>
      </c>
      <c r="D52" s="444"/>
      <c r="E52" s="444"/>
      <c r="F52" s="444"/>
      <c r="G52" s="444"/>
      <c r="H52" s="444"/>
      <c r="I52" s="444"/>
      <c r="J52" s="444"/>
    </row>
    <row r="53" spans="2:17" hidden="1" x14ac:dyDescent="0.25">
      <c r="B53" s="138" t="s">
        <v>33</v>
      </c>
      <c r="C53" s="169">
        <f>IFERROR(LOOKUP(D53,'U Value Calculator'!$O$3:$P$17,'U Value Calculator'!$P$3:$P$17),0)</f>
        <v>0</v>
      </c>
      <c r="D53" s="444"/>
      <c r="E53" s="444"/>
      <c r="F53" s="444"/>
      <c r="G53" s="444"/>
      <c r="H53" s="444"/>
      <c r="I53" s="444"/>
      <c r="J53" s="444"/>
    </row>
    <row r="54" spans="2:17" hidden="1" x14ac:dyDescent="0.25">
      <c r="B54" s="163" t="s">
        <v>38</v>
      </c>
      <c r="C54" s="164" t="s">
        <v>43</v>
      </c>
      <c r="D54" s="447" t="s">
        <v>910</v>
      </c>
      <c r="E54" s="447"/>
      <c r="F54" s="447"/>
      <c r="G54" s="447"/>
      <c r="H54" s="447"/>
      <c r="I54" s="447"/>
      <c r="J54" s="165"/>
      <c r="N54" s="138"/>
      <c r="O54" s="171"/>
      <c r="P54" s="138"/>
      <c r="Q54" s="171"/>
    </row>
    <row r="55" spans="2:17" hidden="1" x14ac:dyDescent="0.25">
      <c r="B55" s="138" t="s">
        <v>16</v>
      </c>
      <c r="C55" s="172">
        <f>IFERROR(LOOKUP(D55,'U Value Calculator'!$K$116:$L$124,'U Value Calculator'!$L$116:$L$124),0)</f>
        <v>0</v>
      </c>
      <c r="D55" s="448"/>
      <c r="E55" s="448"/>
      <c r="F55" s="448"/>
      <c r="G55" s="448"/>
      <c r="H55" s="448"/>
      <c r="I55" s="448"/>
      <c r="J55" s="448"/>
      <c r="N55" s="138"/>
      <c r="O55" s="171"/>
      <c r="P55" s="138"/>
      <c r="Q55" s="171"/>
    </row>
    <row r="56" spans="2:17" hidden="1" x14ac:dyDescent="0.25">
      <c r="B56" s="138" t="s">
        <v>32</v>
      </c>
      <c r="C56" s="172">
        <f>IFERROR(LOOKUP(D56,'U Value Calculator'!$O$3:$P$17,'U Value Calculator'!$P$3:$P$17),0)</f>
        <v>0</v>
      </c>
      <c r="D56" s="444"/>
      <c r="E56" s="444"/>
      <c r="F56" s="444"/>
      <c r="G56" s="444"/>
      <c r="H56" s="444"/>
      <c r="I56" s="444"/>
      <c r="J56" s="444"/>
      <c r="N56" s="138"/>
      <c r="O56" s="171"/>
      <c r="P56" s="138"/>
      <c r="Q56" s="171"/>
    </row>
    <row r="57" spans="2:17" hidden="1" x14ac:dyDescent="0.25">
      <c r="B57" s="138" t="s">
        <v>46</v>
      </c>
      <c r="C57" s="172">
        <f>IFERROR(LOOKUP(D57,'U Value Calculator'!$O$18:$P$26,'U Value Calculator'!$P$18:$P$26),0)</f>
        <v>0</v>
      </c>
      <c r="D57" s="444"/>
      <c r="E57" s="444"/>
      <c r="F57" s="444"/>
      <c r="G57" s="444"/>
      <c r="H57" s="444"/>
      <c r="I57" s="444"/>
      <c r="J57" s="444"/>
      <c r="N57" s="138"/>
      <c r="O57" s="171"/>
      <c r="P57" s="138"/>
      <c r="Q57" s="171"/>
    </row>
    <row r="58" spans="2:17" hidden="1" x14ac:dyDescent="0.25">
      <c r="B58" s="138" t="s">
        <v>31</v>
      </c>
      <c r="C58" s="172">
        <f>IFERROR(LOOKUP(D58,'U Value Calculator'!$K$3:$L$88,'U Value Calculator'!$L$3:$L$88),0)</f>
        <v>0</v>
      </c>
      <c r="D58" s="444"/>
      <c r="E58" s="444"/>
      <c r="F58" s="444"/>
      <c r="G58" s="444"/>
      <c r="H58" s="444"/>
      <c r="I58" s="444"/>
      <c r="J58" s="444"/>
      <c r="N58" s="138"/>
      <c r="O58" s="171"/>
      <c r="P58" s="138"/>
      <c r="Q58" s="171"/>
    </row>
    <row r="59" spans="2:17" hidden="1" x14ac:dyDescent="0.25">
      <c r="B59" s="138" t="s">
        <v>411</v>
      </c>
      <c r="C59" s="172">
        <f>IFERROR(LOOKUP(D59,'U Value Calculator'!$K$116:$L$124,'U Value Calculator'!$L$116:$L$124),0)</f>
        <v>0</v>
      </c>
      <c r="D59" s="444"/>
      <c r="E59" s="444"/>
      <c r="F59" s="444"/>
      <c r="G59" s="444"/>
      <c r="H59" s="444"/>
      <c r="I59" s="444"/>
      <c r="J59" s="444"/>
      <c r="N59" s="138"/>
      <c r="O59" s="171"/>
      <c r="P59" s="138"/>
      <c r="Q59" s="171"/>
    </row>
    <row r="60" spans="2:17" hidden="1" x14ac:dyDescent="0.25">
      <c r="B60" s="138" t="s">
        <v>49</v>
      </c>
      <c r="C60" s="172">
        <f>IFERROR(LOOKUP(D60,'U Value Calculator'!$K$96:$L$115,'U Value Calculator'!$L$96:$L$115),0)</f>
        <v>0</v>
      </c>
      <c r="D60" s="444"/>
      <c r="E60" s="444"/>
      <c r="F60" s="444"/>
      <c r="G60" s="444"/>
      <c r="H60" s="444"/>
      <c r="I60" s="444"/>
      <c r="J60" s="444"/>
      <c r="N60" s="138"/>
      <c r="O60" s="171"/>
      <c r="P60" s="138"/>
      <c r="Q60" s="171"/>
    </row>
    <row r="61" spans="2:17" hidden="1" x14ac:dyDescent="0.25">
      <c r="B61" s="138" t="s">
        <v>47</v>
      </c>
      <c r="C61" s="172">
        <f>IFERROR(LOOKUP(D61,'U Value Calculator'!$K$89:$L$95,'U Value Calculator'!$L$89:$L$95),0)</f>
        <v>0</v>
      </c>
      <c r="D61" s="444"/>
      <c r="E61" s="444"/>
      <c r="F61" s="444"/>
      <c r="G61" s="444"/>
      <c r="H61" s="444"/>
      <c r="I61" s="444"/>
      <c r="J61" s="444"/>
      <c r="N61" s="138"/>
      <c r="O61" s="171"/>
      <c r="P61" s="138"/>
      <c r="Q61" s="171"/>
    </row>
    <row r="62" spans="2:17" hidden="1" x14ac:dyDescent="0.25">
      <c r="B62" s="138" t="s">
        <v>48</v>
      </c>
      <c r="C62" s="173">
        <v>0.5</v>
      </c>
      <c r="D62" s="444"/>
      <c r="E62" s="444"/>
      <c r="F62" s="444"/>
      <c r="G62" s="444"/>
      <c r="H62" s="444"/>
      <c r="I62" s="444"/>
      <c r="J62" s="444"/>
      <c r="N62" s="138"/>
      <c r="O62" s="171"/>
      <c r="P62" s="138"/>
      <c r="Q62" s="171"/>
    </row>
    <row r="63" spans="2:17" hidden="1" x14ac:dyDescent="0.25">
      <c r="B63" s="138" t="s">
        <v>33</v>
      </c>
      <c r="C63" s="172">
        <f>IFERROR(LOOKUP(D63,'U Value Calculator'!$O$3:$P$17,'U Value Calculator'!$P$3:$P$17),0)</f>
        <v>0</v>
      </c>
      <c r="D63" s="444"/>
      <c r="E63" s="444"/>
      <c r="F63" s="444"/>
      <c r="G63" s="444"/>
      <c r="H63" s="444"/>
      <c r="I63" s="444"/>
      <c r="J63" s="444"/>
      <c r="N63" s="138"/>
      <c r="O63" s="171"/>
      <c r="P63" s="138"/>
      <c r="Q63" s="171"/>
    </row>
    <row r="64" spans="2:17" x14ac:dyDescent="0.25">
      <c r="B64" s="163" t="s">
        <v>44</v>
      </c>
      <c r="C64" s="164" t="s">
        <v>43</v>
      </c>
      <c r="D64" s="447" t="s">
        <v>910</v>
      </c>
      <c r="E64" s="447"/>
      <c r="F64" s="447"/>
      <c r="G64" s="447"/>
      <c r="H64" s="447"/>
      <c r="I64" s="447"/>
      <c r="J64" s="165"/>
      <c r="N64" s="138"/>
      <c r="O64" s="171"/>
      <c r="P64" s="138"/>
      <c r="Q64" s="171"/>
    </row>
    <row r="65" spans="2:17" x14ac:dyDescent="0.25">
      <c r="B65" s="138" t="s">
        <v>16</v>
      </c>
      <c r="C65" s="172">
        <f>IFERROR(LOOKUP(D65,'U Value Calculator'!$K$116:$L$124,'U Value Calculator'!$L$116:$L$124),0)</f>
        <v>0</v>
      </c>
      <c r="D65" s="449"/>
      <c r="E65" s="449"/>
      <c r="F65" s="449"/>
      <c r="G65" s="449"/>
      <c r="H65" s="449"/>
      <c r="I65" s="449"/>
      <c r="J65" s="449"/>
      <c r="N65" s="138"/>
      <c r="O65" s="171"/>
      <c r="P65" s="138"/>
      <c r="Q65" s="171"/>
    </row>
    <row r="66" spans="2:17" x14ac:dyDescent="0.25">
      <c r="B66" s="138" t="s">
        <v>32</v>
      </c>
      <c r="C66" s="172">
        <f>IFERROR(LOOKUP(D66,'U Value Calculator'!$O$3:$P$17,'U Value Calculator'!$P$3:$P$17),0)</f>
        <v>0</v>
      </c>
      <c r="D66" s="444"/>
      <c r="E66" s="444"/>
      <c r="F66" s="444"/>
      <c r="G66" s="444"/>
      <c r="H66" s="444"/>
      <c r="I66" s="444"/>
      <c r="J66" s="444"/>
      <c r="N66" s="138"/>
      <c r="O66" s="171"/>
      <c r="P66" s="138"/>
      <c r="Q66" s="171"/>
    </row>
    <row r="67" spans="2:17" x14ac:dyDescent="0.25">
      <c r="B67" s="138" t="s">
        <v>46</v>
      </c>
      <c r="C67" s="172">
        <f>IFERROR(LOOKUP(D67,'U Value Calculator'!$O$18:$P$26,'U Value Calculator'!$P$18:$P$26),0)</f>
        <v>0</v>
      </c>
      <c r="D67" s="444"/>
      <c r="E67" s="444"/>
      <c r="F67" s="444"/>
      <c r="G67" s="444"/>
      <c r="H67" s="444"/>
      <c r="I67" s="444"/>
      <c r="J67" s="444"/>
      <c r="N67" s="138"/>
      <c r="O67" s="171"/>
      <c r="P67" s="138"/>
      <c r="Q67" s="171"/>
    </row>
    <row r="68" spans="2:17" x14ac:dyDescent="0.25">
      <c r="B68" s="138" t="s">
        <v>31</v>
      </c>
      <c r="C68" s="172">
        <f>IFERROR(LOOKUP(D68,'U Value Calculator'!$K$3:$L$88,'U Value Calculator'!$L$3:$L$88),0)</f>
        <v>0</v>
      </c>
      <c r="D68" s="444"/>
      <c r="E68" s="444"/>
      <c r="F68" s="444"/>
      <c r="G68" s="444"/>
      <c r="H68" s="444"/>
      <c r="I68" s="444"/>
      <c r="J68" s="444"/>
      <c r="N68" s="138"/>
      <c r="O68" s="171"/>
      <c r="P68" s="138"/>
      <c r="Q68" s="171"/>
    </row>
    <row r="69" spans="2:17" x14ac:dyDescent="0.25">
      <c r="B69" s="138" t="s">
        <v>1244</v>
      </c>
      <c r="C69" s="172">
        <f>IFERROR(LOOKUP(D69,'U Value Calculator'!$K$96:$L$115,'U Value Calculator'!$L$96:$L$115),0)</f>
        <v>0</v>
      </c>
      <c r="D69" s="444"/>
      <c r="E69" s="444"/>
      <c r="F69" s="444"/>
      <c r="G69" s="444"/>
      <c r="H69" s="444"/>
      <c r="I69" s="444"/>
      <c r="J69" s="444"/>
      <c r="N69" s="138"/>
      <c r="O69" s="171"/>
      <c r="P69" s="138"/>
      <c r="Q69" s="171"/>
    </row>
    <row r="70" spans="2:17" x14ac:dyDescent="0.25">
      <c r="B70" s="138" t="s">
        <v>49</v>
      </c>
      <c r="C70" s="172">
        <v>0.6</v>
      </c>
      <c r="D70" s="444" t="s">
        <v>868</v>
      </c>
      <c r="E70" s="444"/>
      <c r="F70" s="444"/>
      <c r="G70" s="444"/>
      <c r="H70" s="444"/>
      <c r="I70" s="444"/>
      <c r="J70" s="444"/>
      <c r="N70" s="138"/>
      <c r="O70" s="171"/>
      <c r="P70" s="138"/>
      <c r="Q70" s="171"/>
    </row>
    <row r="71" spans="2:17" x14ac:dyDescent="0.25">
      <c r="B71" s="138" t="s">
        <v>47</v>
      </c>
      <c r="C71" s="172">
        <f>IFERROR(LOOKUP(D71,'U Value Calculator'!$K$89:$L$95,'U Value Calculator'!$L$89:$L$95),0)</f>
        <v>0</v>
      </c>
      <c r="D71" s="444"/>
      <c r="E71" s="444"/>
      <c r="F71" s="444"/>
      <c r="G71" s="444"/>
      <c r="H71" s="444"/>
      <c r="I71" s="444"/>
      <c r="J71" s="444"/>
      <c r="N71" s="138"/>
      <c r="O71" s="171"/>
      <c r="P71" s="138"/>
      <c r="Q71" s="171"/>
    </row>
    <row r="72" spans="2:17" x14ac:dyDescent="0.25">
      <c r="B72" s="138" t="s">
        <v>48</v>
      </c>
      <c r="C72" s="173">
        <v>0.5</v>
      </c>
      <c r="D72" s="444"/>
      <c r="E72" s="444"/>
      <c r="F72" s="444"/>
      <c r="G72" s="444"/>
      <c r="H72" s="444"/>
      <c r="I72" s="444"/>
      <c r="J72" s="444"/>
      <c r="N72" s="138"/>
      <c r="O72" s="171"/>
      <c r="P72" s="138"/>
      <c r="Q72" s="171"/>
    </row>
    <row r="73" spans="2:17" x14ac:dyDescent="0.25">
      <c r="B73" s="138" t="s">
        <v>33</v>
      </c>
      <c r="C73" s="172">
        <f>IFERROR(LOOKUP(D73,'U Value Calculator'!$O$3:$P$17,'U Value Calculator'!$P$3:$P$17),0)</f>
        <v>0</v>
      </c>
      <c r="D73" s="444"/>
      <c r="E73" s="444"/>
      <c r="F73" s="444"/>
      <c r="G73" s="444"/>
      <c r="H73" s="444"/>
      <c r="I73" s="444"/>
      <c r="J73" s="444"/>
      <c r="N73" s="138"/>
      <c r="O73" s="171"/>
      <c r="P73" s="138"/>
      <c r="Q73" s="171"/>
    </row>
    <row r="74" spans="2:17" hidden="1" x14ac:dyDescent="0.25">
      <c r="B74" s="163" t="s">
        <v>45</v>
      </c>
      <c r="C74" s="164" t="s">
        <v>43</v>
      </c>
      <c r="D74" s="447" t="s">
        <v>910</v>
      </c>
      <c r="E74" s="447"/>
      <c r="F74" s="447"/>
      <c r="G74" s="447"/>
      <c r="H74" s="447"/>
      <c r="I74" s="447"/>
      <c r="J74" s="165"/>
      <c r="N74" s="138"/>
      <c r="O74" s="171"/>
      <c r="P74" s="138"/>
      <c r="Q74" s="171"/>
    </row>
    <row r="75" spans="2:17" hidden="1" x14ac:dyDescent="0.25">
      <c r="B75" s="138" t="s">
        <v>16</v>
      </c>
      <c r="C75" s="173">
        <v>0</v>
      </c>
      <c r="D75" s="167" t="s">
        <v>1064</v>
      </c>
      <c r="E75" s="168">
        <v>0</v>
      </c>
      <c r="F75" s="446" t="s">
        <v>1065</v>
      </c>
      <c r="G75" s="446"/>
      <c r="H75" s="446"/>
      <c r="I75" s="446"/>
      <c r="J75" s="446"/>
      <c r="N75" s="138"/>
      <c r="O75" s="171"/>
      <c r="P75" s="138"/>
      <c r="Q75" s="171"/>
    </row>
    <row r="76" spans="2:17" hidden="1" x14ac:dyDescent="0.25">
      <c r="B76" s="138" t="s">
        <v>32</v>
      </c>
      <c r="C76" s="172">
        <f>IFERROR(LOOKUP(D76,'U Value Calculator'!$O$3:$P$17,'U Value Calculator'!$P$3:$P$17),0)</f>
        <v>0</v>
      </c>
      <c r="D76" s="444"/>
      <c r="E76" s="444"/>
      <c r="F76" s="444"/>
      <c r="G76" s="444"/>
      <c r="H76" s="444"/>
      <c r="I76" s="444"/>
      <c r="J76" s="444"/>
      <c r="N76" s="138"/>
      <c r="O76" s="171"/>
      <c r="P76" s="138"/>
      <c r="Q76" s="171"/>
    </row>
    <row r="77" spans="2:17" hidden="1" x14ac:dyDescent="0.25">
      <c r="B77" s="138" t="s">
        <v>46</v>
      </c>
      <c r="C77" s="172">
        <f>IFERROR(LOOKUP(D77,'U Value Calculator'!$O$18:$P$26,'U Value Calculator'!$P$18:$P$26),0)</f>
        <v>0</v>
      </c>
      <c r="D77" s="444"/>
      <c r="E77" s="444"/>
      <c r="F77" s="444"/>
      <c r="G77" s="444"/>
      <c r="H77" s="444"/>
      <c r="I77" s="444"/>
      <c r="J77" s="444"/>
      <c r="N77" s="138"/>
      <c r="O77" s="171"/>
      <c r="P77" s="138"/>
      <c r="Q77" s="171"/>
    </row>
    <row r="78" spans="2:17" hidden="1" x14ac:dyDescent="0.25">
      <c r="B78" s="138" t="s">
        <v>31</v>
      </c>
      <c r="C78" s="172">
        <f>IFERROR(LOOKUP(D78,'U Value Calculator'!$K$3:$L$88,'U Value Calculator'!$L$3:$L$88),0)</f>
        <v>0</v>
      </c>
      <c r="D78" s="444"/>
      <c r="E78" s="444"/>
      <c r="F78" s="444"/>
      <c r="G78" s="444"/>
      <c r="H78" s="444"/>
      <c r="I78" s="444"/>
      <c r="J78" s="444"/>
      <c r="N78" s="138"/>
      <c r="O78" s="171"/>
      <c r="P78" s="138"/>
      <c r="Q78" s="171"/>
    </row>
    <row r="79" spans="2:17" hidden="1" x14ac:dyDescent="0.25">
      <c r="B79" s="138" t="s">
        <v>1244</v>
      </c>
      <c r="C79" s="172">
        <f>IFERROR(LOOKUP(D79,'U Value Calculator'!$K$96:$L$115,'U Value Calculator'!$L$96:$L$115),0)</f>
        <v>0</v>
      </c>
      <c r="D79" s="444"/>
      <c r="E79" s="444"/>
      <c r="F79" s="444"/>
      <c r="G79" s="444"/>
      <c r="H79" s="444"/>
      <c r="I79" s="444"/>
      <c r="J79" s="444"/>
      <c r="N79" s="138"/>
      <c r="O79" s="171"/>
      <c r="P79" s="138"/>
      <c r="Q79" s="171"/>
    </row>
    <row r="80" spans="2:17" hidden="1" x14ac:dyDescent="0.25">
      <c r="B80" s="138" t="s">
        <v>49</v>
      </c>
      <c r="C80" s="172">
        <f>IFERROR(LOOKUP(D80,'U Value Calculator'!$K$96:$L$115,'U Value Calculator'!$L$96:$L$115),0)</f>
        <v>0</v>
      </c>
      <c r="D80" s="444"/>
      <c r="E80" s="444"/>
      <c r="F80" s="444"/>
      <c r="G80" s="444"/>
      <c r="H80" s="444"/>
      <c r="I80" s="444"/>
      <c r="J80" s="444"/>
      <c r="N80" s="138"/>
      <c r="O80" s="171"/>
      <c r="P80" s="138"/>
      <c r="Q80" s="171"/>
    </row>
    <row r="81" spans="2:17" hidden="1" x14ac:dyDescent="0.25">
      <c r="B81" s="138" t="s">
        <v>47</v>
      </c>
      <c r="C81" s="172">
        <f>IFERROR(LOOKUP(D81,'U Value Calculator'!$K$89:$L$95,'U Value Calculator'!$L$89:$L$95),0)</f>
        <v>0</v>
      </c>
      <c r="D81" s="444"/>
      <c r="E81" s="444"/>
      <c r="F81" s="444"/>
      <c r="G81" s="444"/>
      <c r="H81" s="444"/>
      <c r="I81" s="444"/>
      <c r="J81" s="444"/>
      <c r="N81" s="138"/>
      <c r="O81" s="171"/>
      <c r="P81" s="138"/>
      <c r="Q81" s="171"/>
    </row>
    <row r="82" spans="2:17" hidden="1" x14ac:dyDescent="0.25">
      <c r="B82" s="138" t="s">
        <v>48</v>
      </c>
      <c r="C82" s="173">
        <v>0.5</v>
      </c>
      <c r="D82" s="444"/>
      <c r="E82" s="444"/>
      <c r="F82" s="444"/>
      <c r="G82" s="444"/>
      <c r="H82" s="444"/>
      <c r="I82" s="444"/>
      <c r="J82" s="444"/>
      <c r="N82" s="138"/>
      <c r="O82" s="171"/>
      <c r="P82" s="138"/>
      <c r="Q82" s="171"/>
    </row>
    <row r="83" spans="2:17" hidden="1" x14ac:dyDescent="0.25">
      <c r="B83" s="138" t="s">
        <v>33</v>
      </c>
      <c r="C83" s="172">
        <f>IFERROR(LOOKUP(D83,'U Value Calculator'!$O$3:$P$17,'U Value Calculator'!$P$3:$P$17),0)</f>
        <v>0</v>
      </c>
      <c r="D83" s="444"/>
      <c r="E83" s="444"/>
      <c r="F83" s="444"/>
      <c r="G83" s="444"/>
      <c r="H83" s="444"/>
      <c r="I83" s="444"/>
      <c r="J83" s="444"/>
      <c r="N83" s="138"/>
      <c r="O83" s="171"/>
      <c r="P83" s="138"/>
      <c r="Q83" s="171"/>
    </row>
    <row r="84" spans="2:17" ht="13.5" customHeight="1" x14ac:dyDescent="0.25">
      <c r="B84" s="138"/>
      <c r="C84" s="171"/>
      <c r="D84" s="174"/>
      <c r="E84" s="174"/>
      <c r="G84" s="138"/>
      <c r="H84" s="171"/>
      <c r="N84" s="138"/>
      <c r="O84" s="171"/>
      <c r="P84" s="138"/>
      <c r="Q84" s="171"/>
    </row>
    <row r="85" spans="2:17" ht="15" customHeight="1" x14ac:dyDescent="0.25">
      <c r="B85" s="135" t="s">
        <v>107</v>
      </c>
    </row>
    <row r="86" spans="2:17" hidden="1" x14ac:dyDescent="0.25">
      <c r="B86" s="135" t="s">
        <v>0</v>
      </c>
      <c r="C86" s="175" t="s">
        <v>27</v>
      </c>
      <c r="D86" s="175" t="s">
        <v>106</v>
      </c>
      <c r="E86" s="175" t="s">
        <v>73</v>
      </c>
      <c r="F86" s="175" t="s">
        <v>769</v>
      </c>
      <c r="G86" s="175" t="s">
        <v>105</v>
      </c>
      <c r="H86" s="175" t="s">
        <v>74</v>
      </c>
      <c r="I86" s="175" t="s">
        <v>412</v>
      </c>
      <c r="J86" s="175" t="s">
        <v>1176</v>
      </c>
    </row>
    <row r="87" spans="2:17" hidden="1" x14ac:dyDescent="0.25">
      <c r="B87" s="176" t="str">
        <f>CONCATENATE('1'!$C$2," ",'1'!$D$2)</f>
        <v xml:space="preserve">Bed/Study </v>
      </c>
      <c r="C87" s="177">
        <f ca="1">'1'!$O$6</f>
        <v>0</v>
      </c>
      <c r="D87" s="177">
        <f ca="1">'1'!$O$7</f>
        <v>0</v>
      </c>
      <c r="E87" s="178">
        <f t="shared" ref="E87:E116" si="1">IFERROR(LOOKUP(B87,$AA$2:$AB$23,$AB$2:$AB$23),0)</f>
        <v>21</v>
      </c>
      <c r="F87" s="179"/>
      <c r="G87" s="180">
        <f>IFERROR(IF(LEFT(F87,3)="Yes",AM2,VLOOKUP(B87,$AA$2:$AF$23,$AG$2,TRUE)),0)</f>
        <v>0</v>
      </c>
      <c r="H87" s="177">
        <f>SUM('1'!$G$20:$G$22)</f>
        <v>0</v>
      </c>
      <c r="I87" s="177">
        <f>SUM('1'!$G$4)</f>
        <v>0</v>
      </c>
      <c r="J87" s="177">
        <f ca="1">IFERROR(C87/H87,0)</f>
        <v>0</v>
      </c>
    </row>
    <row r="88" spans="2:17" hidden="1" x14ac:dyDescent="0.25">
      <c r="B88" s="176" t="str">
        <f>CONCATENATE('2'!$C$2," ",'2'!$D$2)</f>
        <v xml:space="preserve"> </v>
      </c>
      <c r="C88" s="177">
        <f ca="1">'2'!$O$6</f>
        <v>0</v>
      </c>
      <c r="D88" s="177">
        <f ca="1">'2'!$O$7</f>
        <v>0</v>
      </c>
      <c r="E88" s="178">
        <f t="shared" si="1"/>
        <v>0</v>
      </c>
      <c r="F88" s="179"/>
      <c r="G88" s="180">
        <f t="shared" ref="G88:G116" si="2">IFERROR(IF(LEFT(F88,3)="Yes",AM3,VLOOKUP(B88,$AA$2:$AF$23,$AG$2,TRUE)),0)</f>
        <v>0</v>
      </c>
      <c r="H88" s="177">
        <f>SUM('2'!$G$20:$G$22)</f>
        <v>0</v>
      </c>
      <c r="I88" s="177">
        <f>SUM('2'!$G$4)</f>
        <v>0</v>
      </c>
      <c r="J88" s="177">
        <f t="shared" ref="J88" ca="1" si="3">IFERROR(C88/H88,0)</f>
        <v>0</v>
      </c>
    </row>
    <row r="89" spans="2:17" hidden="1" x14ac:dyDescent="0.25">
      <c r="B89" s="176" t="str">
        <f>CONCATENATE('3'!$C$2," ",'3'!$D$2)</f>
        <v xml:space="preserve"> </v>
      </c>
      <c r="C89" s="177">
        <f ca="1">'3'!$O$6</f>
        <v>0</v>
      </c>
      <c r="D89" s="177">
        <f ca="1">'3'!$O$7</f>
        <v>0</v>
      </c>
      <c r="E89" s="178">
        <f t="shared" si="1"/>
        <v>0</v>
      </c>
      <c r="F89" s="179"/>
      <c r="G89" s="180">
        <f t="shared" si="2"/>
        <v>0</v>
      </c>
      <c r="H89" s="177">
        <f>SUM('3'!$G$20:$G$22)</f>
        <v>0</v>
      </c>
      <c r="I89" s="177">
        <f>SUM('3'!$G$4)</f>
        <v>0</v>
      </c>
      <c r="J89" s="177">
        <f t="shared" ref="J89:J116" ca="1" si="4">IFERROR(C89/H89,0)</f>
        <v>0</v>
      </c>
    </row>
    <row r="90" spans="2:17" hidden="1" x14ac:dyDescent="0.25">
      <c r="B90" s="176" t="str">
        <f>CONCATENATE('4'!$C$2," ",'4'!$D$2)</f>
        <v xml:space="preserve"> </v>
      </c>
      <c r="C90" s="177">
        <f ca="1">'4'!$O$6</f>
        <v>0</v>
      </c>
      <c r="D90" s="177">
        <f ca="1">'4'!$O$7</f>
        <v>0</v>
      </c>
      <c r="E90" s="178">
        <f t="shared" si="1"/>
        <v>0</v>
      </c>
      <c r="F90" s="179"/>
      <c r="G90" s="180">
        <f t="shared" si="2"/>
        <v>0</v>
      </c>
      <c r="H90" s="177">
        <f>SUM('4'!$G$20:$G$22)</f>
        <v>0</v>
      </c>
      <c r="I90" s="177">
        <f>SUM('4'!$G$4)</f>
        <v>0</v>
      </c>
      <c r="J90" s="177">
        <f t="shared" ca="1" si="4"/>
        <v>0</v>
      </c>
    </row>
    <row r="91" spans="2:17" hidden="1" x14ac:dyDescent="0.25">
      <c r="B91" s="176" t="str">
        <f>CONCATENATE('5'!$C$2," ",'5'!$D$2)</f>
        <v xml:space="preserve"> </v>
      </c>
      <c r="C91" s="177">
        <f ca="1">'5'!$O$6</f>
        <v>0</v>
      </c>
      <c r="D91" s="177">
        <f ca="1">'5'!$O$7</f>
        <v>0</v>
      </c>
      <c r="E91" s="178">
        <f t="shared" si="1"/>
        <v>0</v>
      </c>
      <c r="F91" s="179"/>
      <c r="G91" s="180">
        <f t="shared" si="2"/>
        <v>0</v>
      </c>
      <c r="H91" s="177">
        <f>SUM('5'!$G$20:$G$22)</f>
        <v>0</v>
      </c>
      <c r="I91" s="177">
        <f>SUM('5'!$G$4)</f>
        <v>0</v>
      </c>
      <c r="J91" s="177">
        <f t="shared" ca="1" si="4"/>
        <v>0</v>
      </c>
    </row>
    <row r="92" spans="2:17" hidden="1" x14ac:dyDescent="0.25">
      <c r="B92" s="176" t="str">
        <f>CONCATENATE('6'!$C$2," ",'6'!$D$2)</f>
        <v xml:space="preserve"> </v>
      </c>
      <c r="C92" s="177">
        <f ca="1">'6'!$O$6</f>
        <v>0</v>
      </c>
      <c r="D92" s="177">
        <f ca="1">'6'!$O$7</f>
        <v>0</v>
      </c>
      <c r="E92" s="178">
        <f t="shared" si="1"/>
        <v>0</v>
      </c>
      <c r="F92" s="179"/>
      <c r="G92" s="180">
        <f t="shared" si="2"/>
        <v>0</v>
      </c>
      <c r="H92" s="177">
        <f>SUM('6'!$G$20:$G$22)</f>
        <v>0</v>
      </c>
      <c r="I92" s="177">
        <f>SUM('6'!$G$4)</f>
        <v>0</v>
      </c>
      <c r="J92" s="177">
        <f t="shared" ca="1" si="4"/>
        <v>0</v>
      </c>
    </row>
    <row r="93" spans="2:17" hidden="1" x14ac:dyDescent="0.25">
      <c r="B93" s="176" t="str">
        <f>CONCATENATE('7'!$C$2," ",'7'!$D$2)</f>
        <v xml:space="preserve"> </v>
      </c>
      <c r="C93" s="177">
        <f ca="1">'7'!$O$6</f>
        <v>0</v>
      </c>
      <c r="D93" s="177">
        <f ca="1">'7'!$O$7</f>
        <v>0</v>
      </c>
      <c r="E93" s="178">
        <f t="shared" si="1"/>
        <v>0</v>
      </c>
      <c r="F93" s="179"/>
      <c r="G93" s="180">
        <f t="shared" si="2"/>
        <v>0</v>
      </c>
      <c r="H93" s="177">
        <f>SUM('7'!$G$20:$G$22)</f>
        <v>0</v>
      </c>
      <c r="I93" s="177">
        <f>SUM('7'!$G$4)</f>
        <v>0</v>
      </c>
      <c r="J93" s="177">
        <f t="shared" ca="1" si="4"/>
        <v>0</v>
      </c>
    </row>
    <row r="94" spans="2:17" hidden="1" x14ac:dyDescent="0.25">
      <c r="B94" s="176" t="str">
        <f>CONCATENATE('8'!$C$2," ",'8'!$D$2)</f>
        <v xml:space="preserve"> </v>
      </c>
      <c r="C94" s="177">
        <f ca="1">'8'!$O$6</f>
        <v>0</v>
      </c>
      <c r="D94" s="177">
        <f ca="1">'8'!$O$7</f>
        <v>0</v>
      </c>
      <c r="E94" s="178">
        <f t="shared" si="1"/>
        <v>0</v>
      </c>
      <c r="F94" s="179"/>
      <c r="G94" s="180">
        <f t="shared" si="2"/>
        <v>0</v>
      </c>
      <c r="H94" s="177">
        <f>SUM('8'!$G$20:$G$22)</f>
        <v>0</v>
      </c>
      <c r="I94" s="177">
        <f>SUM('8'!$G$4)</f>
        <v>0</v>
      </c>
      <c r="J94" s="177">
        <f t="shared" ca="1" si="4"/>
        <v>0</v>
      </c>
    </row>
    <row r="95" spans="2:17" hidden="1" x14ac:dyDescent="0.25">
      <c r="B95" s="176" t="str">
        <f>CONCATENATE('9'!$C$2," ",'9'!$D$2)</f>
        <v xml:space="preserve"> </v>
      </c>
      <c r="C95" s="177">
        <f ca="1">'9'!$O$6</f>
        <v>0</v>
      </c>
      <c r="D95" s="177">
        <f ca="1">'9'!$O$7</f>
        <v>0</v>
      </c>
      <c r="E95" s="178">
        <f t="shared" si="1"/>
        <v>0</v>
      </c>
      <c r="F95" s="179"/>
      <c r="G95" s="180">
        <f t="shared" si="2"/>
        <v>0</v>
      </c>
      <c r="H95" s="177">
        <f>SUM('9'!$G$20:$G$22)</f>
        <v>0</v>
      </c>
      <c r="I95" s="177">
        <f>SUM('9'!$G$4)</f>
        <v>0</v>
      </c>
      <c r="J95" s="177">
        <f t="shared" ca="1" si="4"/>
        <v>0</v>
      </c>
    </row>
    <row r="96" spans="2:17" hidden="1" x14ac:dyDescent="0.25">
      <c r="B96" s="176" t="str">
        <f>CONCATENATE('10'!$C$2," ",'10'!$D$2)</f>
        <v xml:space="preserve"> </v>
      </c>
      <c r="C96" s="177">
        <f ca="1">'10'!$O$6</f>
        <v>0</v>
      </c>
      <c r="D96" s="177">
        <f ca="1">'10'!$O$7</f>
        <v>0</v>
      </c>
      <c r="E96" s="178">
        <f t="shared" si="1"/>
        <v>0</v>
      </c>
      <c r="F96" s="179"/>
      <c r="G96" s="180">
        <f t="shared" si="2"/>
        <v>0</v>
      </c>
      <c r="H96" s="177">
        <f>SUM('10'!$G$20:$G$22)</f>
        <v>0</v>
      </c>
      <c r="I96" s="177">
        <f>SUM('10'!$G$4)</f>
        <v>0</v>
      </c>
      <c r="J96" s="177">
        <f t="shared" ca="1" si="4"/>
        <v>0</v>
      </c>
    </row>
    <row r="97" spans="2:10" hidden="1" x14ac:dyDescent="0.25">
      <c r="B97" s="176" t="str">
        <f>CONCATENATE('11'!$C$2," ",'11'!$D$2)</f>
        <v xml:space="preserve"> </v>
      </c>
      <c r="C97" s="177">
        <f ca="1">'11'!$O$6</f>
        <v>0</v>
      </c>
      <c r="D97" s="177">
        <f ca="1">'11'!$O$7</f>
        <v>0</v>
      </c>
      <c r="E97" s="178">
        <f t="shared" si="1"/>
        <v>0</v>
      </c>
      <c r="F97" s="179"/>
      <c r="G97" s="180">
        <f t="shared" si="2"/>
        <v>0</v>
      </c>
      <c r="H97" s="177">
        <f>SUM('11'!$G$20:$G$22)</f>
        <v>0</v>
      </c>
      <c r="I97" s="177">
        <f>SUM('11'!$G$4)</f>
        <v>0</v>
      </c>
      <c r="J97" s="177">
        <f t="shared" ca="1" si="4"/>
        <v>0</v>
      </c>
    </row>
    <row r="98" spans="2:10" hidden="1" x14ac:dyDescent="0.25">
      <c r="B98" s="176" t="str">
        <f>CONCATENATE('12'!$C$2," ",'12'!$D$2)</f>
        <v xml:space="preserve"> </v>
      </c>
      <c r="C98" s="177">
        <f ca="1">'12'!$O$6</f>
        <v>0</v>
      </c>
      <c r="D98" s="177">
        <f ca="1">'12'!$O$7</f>
        <v>0</v>
      </c>
      <c r="E98" s="178">
        <f t="shared" si="1"/>
        <v>0</v>
      </c>
      <c r="F98" s="179"/>
      <c r="G98" s="180">
        <f t="shared" si="2"/>
        <v>0</v>
      </c>
      <c r="H98" s="177">
        <f>SUM('12'!$G$20:$G$22)</f>
        <v>0</v>
      </c>
      <c r="I98" s="177">
        <f>SUM('12'!$G$4)</f>
        <v>0</v>
      </c>
      <c r="J98" s="177">
        <f t="shared" ca="1" si="4"/>
        <v>0</v>
      </c>
    </row>
    <row r="99" spans="2:10" hidden="1" x14ac:dyDescent="0.25">
      <c r="B99" s="176" t="str">
        <f>CONCATENATE('13'!$C$2," ",'13'!$D$2)</f>
        <v xml:space="preserve"> </v>
      </c>
      <c r="C99" s="177">
        <f ca="1">'13'!$O$6</f>
        <v>0</v>
      </c>
      <c r="D99" s="177">
        <f ca="1">'13'!$O$7</f>
        <v>0</v>
      </c>
      <c r="E99" s="178">
        <f t="shared" si="1"/>
        <v>0</v>
      </c>
      <c r="F99" s="179"/>
      <c r="G99" s="180">
        <f t="shared" si="2"/>
        <v>0</v>
      </c>
      <c r="H99" s="177">
        <f>SUM('13'!$G$20:$G$22)</f>
        <v>0</v>
      </c>
      <c r="I99" s="177">
        <f>SUM('13'!$G$4)</f>
        <v>0</v>
      </c>
      <c r="J99" s="177">
        <f t="shared" ca="1" si="4"/>
        <v>0</v>
      </c>
    </row>
    <row r="100" spans="2:10" hidden="1" x14ac:dyDescent="0.25">
      <c r="B100" s="176" t="str">
        <f>CONCATENATE('14'!$C$2," ",'14'!$D$2)</f>
        <v xml:space="preserve"> </v>
      </c>
      <c r="C100" s="177">
        <f ca="1">'14'!$O$6</f>
        <v>0</v>
      </c>
      <c r="D100" s="177">
        <f ca="1">'14'!$O$7</f>
        <v>0</v>
      </c>
      <c r="E100" s="178">
        <f t="shared" si="1"/>
        <v>0</v>
      </c>
      <c r="F100" s="179"/>
      <c r="G100" s="180">
        <f t="shared" si="2"/>
        <v>0</v>
      </c>
      <c r="H100" s="177">
        <f>SUM('14'!$G$20:$G$22)</f>
        <v>0</v>
      </c>
      <c r="I100" s="177">
        <f>SUM('14'!$G$4)</f>
        <v>0</v>
      </c>
      <c r="J100" s="177">
        <f t="shared" ca="1" si="4"/>
        <v>0</v>
      </c>
    </row>
    <row r="101" spans="2:10" hidden="1" x14ac:dyDescent="0.25">
      <c r="B101" s="176" t="str">
        <f>CONCATENATE('15'!$C$2," ",'15'!$D$2)</f>
        <v xml:space="preserve"> </v>
      </c>
      <c r="C101" s="177">
        <f ca="1">'15'!$O$6</f>
        <v>0</v>
      </c>
      <c r="D101" s="177">
        <f ca="1">'15'!$O$7</f>
        <v>0</v>
      </c>
      <c r="E101" s="178">
        <f t="shared" si="1"/>
        <v>0</v>
      </c>
      <c r="F101" s="179"/>
      <c r="G101" s="180">
        <f t="shared" si="2"/>
        <v>0</v>
      </c>
      <c r="H101" s="177">
        <f>SUM('15'!$G$20:$G$22)</f>
        <v>0</v>
      </c>
      <c r="I101" s="177">
        <f>SUM('15'!$G$4)</f>
        <v>0</v>
      </c>
      <c r="J101" s="177">
        <f t="shared" ca="1" si="4"/>
        <v>0</v>
      </c>
    </row>
    <row r="102" spans="2:10" hidden="1" x14ac:dyDescent="0.25">
      <c r="B102" s="176" t="str">
        <f>CONCATENATE('16'!$C$2," ",'16'!$D$2)</f>
        <v xml:space="preserve"> </v>
      </c>
      <c r="C102" s="177">
        <f ca="1">'16'!$O$6</f>
        <v>0</v>
      </c>
      <c r="D102" s="177">
        <f ca="1">'16'!$O$7</f>
        <v>0</v>
      </c>
      <c r="E102" s="178">
        <f t="shared" si="1"/>
        <v>0</v>
      </c>
      <c r="F102" s="179"/>
      <c r="G102" s="180">
        <f t="shared" si="2"/>
        <v>0</v>
      </c>
      <c r="H102" s="177">
        <f>SUM('16'!$G$20:$G$22)</f>
        <v>0</v>
      </c>
      <c r="I102" s="177">
        <f>SUM('16'!$G$4)</f>
        <v>0</v>
      </c>
      <c r="J102" s="177">
        <f t="shared" ca="1" si="4"/>
        <v>0</v>
      </c>
    </row>
    <row r="103" spans="2:10" hidden="1" x14ac:dyDescent="0.25">
      <c r="B103" s="176" t="str">
        <f>CONCATENATE('17'!$C$2," ",'17'!$D$2)</f>
        <v xml:space="preserve"> </v>
      </c>
      <c r="C103" s="177">
        <f ca="1">'17'!$O$6</f>
        <v>0</v>
      </c>
      <c r="D103" s="177">
        <f ca="1">'17'!$O$7</f>
        <v>0</v>
      </c>
      <c r="E103" s="178">
        <f t="shared" si="1"/>
        <v>0</v>
      </c>
      <c r="F103" s="179"/>
      <c r="G103" s="180">
        <f t="shared" si="2"/>
        <v>0</v>
      </c>
      <c r="H103" s="177">
        <f>SUM('17'!$G$20:$G$22)</f>
        <v>0</v>
      </c>
      <c r="I103" s="177">
        <f>SUM('17'!$G$4)</f>
        <v>0</v>
      </c>
      <c r="J103" s="177">
        <f t="shared" ca="1" si="4"/>
        <v>0</v>
      </c>
    </row>
    <row r="104" spans="2:10" hidden="1" x14ac:dyDescent="0.25">
      <c r="B104" s="176" t="str">
        <f>CONCATENATE('18'!$C$2," ",'18'!$D$2)</f>
        <v xml:space="preserve"> </v>
      </c>
      <c r="C104" s="177">
        <f ca="1">'18'!$O$6</f>
        <v>0</v>
      </c>
      <c r="D104" s="177">
        <f ca="1">'18'!$O$7</f>
        <v>0</v>
      </c>
      <c r="E104" s="178">
        <f t="shared" si="1"/>
        <v>0</v>
      </c>
      <c r="F104" s="179"/>
      <c r="G104" s="180">
        <f t="shared" si="2"/>
        <v>0</v>
      </c>
      <c r="H104" s="177">
        <f>SUM('18'!$G$20:$G$22)</f>
        <v>0</v>
      </c>
      <c r="I104" s="177">
        <f>SUM('18'!$G$4)</f>
        <v>0</v>
      </c>
      <c r="J104" s="177">
        <f t="shared" ca="1" si="4"/>
        <v>0</v>
      </c>
    </row>
    <row r="105" spans="2:10" hidden="1" x14ac:dyDescent="0.25">
      <c r="B105" s="176" t="str">
        <f>CONCATENATE('19'!$C$2," ",'19'!$D$2)</f>
        <v xml:space="preserve"> </v>
      </c>
      <c r="C105" s="177">
        <f ca="1">'19'!$O$6</f>
        <v>0</v>
      </c>
      <c r="D105" s="177">
        <f ca="1">'19'!$O$7</f>
        <v>0</v>
      </c>
      <c r="E105" s="178">
        <f t="shared" si="1"/>
        <v>0</v>
      </c>
      <c r="F105" s="179"/>
      <c r="G105" s="180">
        <f t="shared" si="2"/>
        <v>0</v>
      </c>
      <c r="H105" s="177">
        <f>SUM('19'!$G$20:$G$22)</f>
        <v>0</v>
      </c>
      <c r="I105" s="177">
        <f>SUM('19'!$G$4)</f>
        <v>0</v>
      </c>
      <c r="J105" s="177">
        <f t="shared" ca="1" si="4"/>
        <v>0</v>
      </c>
    </row>
    <row r="106" spans="2:10" hidden="1" x14ac:dyDescent="0.25">
      <c r="B106" s="176" t="str">
        <f>CONCATENATE('20'!$C$2," ",'20'!$D$2)</f>
        <v xml:space="preserve"> </v>
      </c>
      <c r="C106" s="177">
        <f ca="1">'20'!$O$6</f>
        <v>0</v>
      </c>
      <c r="D106" s="177">
        <f ca="1">'20'!$O$7</f>
        <v>0</v>
      </c>
      <c r="E106" s="178">
        <f t="shared" si="1"/>
        <v>0</v>
      </c>
      <c r="F106" s="179"/>
      <c r="G106" s="180">
        <f t="shared" si="2"/>
        <v>0</v>
      </c>
      <c r="H106" s="177">
        <f>SUM('20'!$G$20:$G$22)</f>
        <v>0</v>
      </c>
      <c r="I106" s="177">
        <f>SUM('20'!$G$4)</f>
        <v>0</v>
      </c>
      <c r="J106" s="177">
        <f t="shared" ca="1" si="4"/>
        <v>0</v>
      </c>
    </row>
    <row r="107" spans="2:10" hidden="1" x14ac:dyDescent="0.25">
      <c r="B107" s="176" t="str">
        <f>CONCATENATE('21'!$C$2," ",'21'!$D$2)</f>
        <v xml:space="preserve"> </v>
      </c>
      <c r="C107" s="177">
        <f ca="1">'21'!$O$6</f>
        <v>0</v>
      </c>
      <c r="D107" s="177">
        <f ca="1">'21'!$O$7</f>
        <v>0</v>
      </c>
      <c r="E107" s="178">
        <f t="shared" si="1"/>
        <v>0</v>
      </c>
      <c r="F107" s="179"/>
      <c r="G107" s="180">
        <f t="shared" si="2"/>
        <v>0</v>
      </c>
      <c r="H107" s="177">
        <f>SUM('21'!$G$20:$G$22)</f>
        <v>0</v>
      </c>
      <c r="I107" s="177">
        <f>SUM('21'!$G$4)</f>
        <v>0</v>
      </c>
      <c r="J107" s="177">
        <f t="shared" ca="1" si="4"/>
        <v>0</v>
      </c>
    </row>
    <row r="108" spans="2:10" hidden="1" x14ac:dyDescent="0.25">
      <c r="B108" s="176" t="str">
        <f>CONCATENATE('22'!$C$2," ",'22'!$D$2)</f>
        <v xml:space="preserve"> </v>
      </c>
      <c r="C108" s="177">
        <f ca="1">'22'!$O$6</f>
        <v>0</v>
      </c>
      <c r="D108" s="177">
        <f ca="1">'22'!$O$7</f>
        <v>0</v>
      </c>
      <c r="E108" s="178">
        <f t="shared" si="1"/>
        <v>0</v>
      </c>
      <c r="F108" s="179"/>
      <c r="G108" s="180">
        <f t="shared" si="2"/>
        <v>0</v>
      </c>
      <c r="H108" s="177">
        <f>SUM('22'!$G$20:$G$22)</f>
        <v>0</v>
      </c>
      <c r="I108" s="177">
        <f>SUM('22'!$G$4)</f>
        <v>0</v>
      </c>
      <c r="J108" s="177">
        <f t="shared" ca="1" si="4"/>
        <v>0</v>
      </c>
    </row>
    <row r="109" spans="2:10" hidden="1" x14ac:dyDescent="0.25">
      <c r="B109" s="176" t="str">
        <f>CONCATENATE('23'!$C$2," ",'23'!$D$2)</f>
        <v xml:space="preserve"> </v>
      </c>
      <c r="C109" s="177">
        <f ca="1">'23'!$O$6</f>
        <v>0</v>
      </c>
      <c r="D109" s="177">
        <f ca="1">'23'!$O$7</f>
        <v>0</v>
      </c>
      <c r="E109" s="178">
        <f t="shared" si="1"/>
        <v>0</v>
      </c>
      <c r="F109" s="179"/>
      <c r="G109" s="180">
        <f t="shared" si="2"/>
        <v>0</v>
      </c>
      <c r="H109" s="177">
        <f>SUM('23'!$G$20:$G$22)</f>
        <v>0</v>
      </c>
      <c r="I109" s="177">
        <f>SUM('23'!$G$4)</f>
        <v>0</v>
      </c>
      <c r="J109" s="177">
        <f t="shared" ca="1" si="4"/>
        <v>0</v>
      </c>
    </row>
    <row r="110" spans="2:10" hidden="1" x14ac:dyDescent="0.25">
      <c r="B110" s="176" t="str">
        <f>CONCATENATE('24'!$C$2," ",'24'!$D$2)</f>
        <v xml:space="preserve"> </v>
      </c>
      <c r="C110" s="177">
        <f ca="1">'24'!$O$6</f>
        <v>0</v>
      </c>
      <c r="D110" s="177">
        <f ca="1">'24'!$O$7</f>
        <v>0</v>
      </c>
      <c r="E110" s="178">
        <f t="shared" si="1"/>
        <v>0</v>
      </c>
      <c r="F110" s="179"/>
      <c r="G110" s="180">
        <f t="shared" si="2"/>
        <v>0</v>
      </c>
      <c r="H110" s="177">
        <f>SUM('24'!$G$20:$G$22)</f>
        <v>0</v>
      </c>
      <c r="I110" s="177">
        <f>SUM('24'!$G$4)</f>
        <v>0</v>
      </c>
      <c r="J110" s="177">
        <f t="shared" ca="1" si="4"/>
        <v>0</v>
      </c>
    </row>
    <row r="111" spans="2:10" hidden="1" x14ac:dyDescent="0.25">
      <c r="B111" s="176" t="str">
        <f>CONCATENATE('25'!$C$2," ",'25'!$D$2)</f>
        <v xml:space="preserve"> </v>
      </c>
      <c r="C111" s="177">
        <f ca="1">'25'!$O$6</f>
        <v>0</v>
      </c>
      <c r="D111" s="177">
        <f ca="1">'25'!$O$7</f>
        <v>0</v>
      </c>
      <c r="E111" s="178">
        <f t="shared" si="1"/>
        <v>0</v>
      </c>
      <c r="F111" s="179"/>
      <c r="G111" s="180">
        <f t="shared" si="2"/>
        <v>0</v>
      </c>
      <c r="H111" s="177">
        <f>SUM('25'!$G$20:$G$22)</f>
        <v>0</v>
      </c>
      <c r="I111" s="177">
        <f>SUM('25'!$G$4)</f>
        <v>0</v>
      </c>
      <c r="J111" s="177">
        <f t="shared" ca="1" si="4"/>
        <v>0</v>
      </c>
    </row>
    <row r="112" spans="2:10" hidden="1" x14ac:dyDescent="0.25">
      <c r="B112" s="176" t="str">
        <f>CONCATENATE('26'!$C$2," ",'26'!$D$2)</f>
        <v xml:space="preserve"> </v>
      </c>
      <c r="C112" s="177">
        <f ca="1">'26'!$O$6</f>
        <v>0</v>
      </c>
      <c r="D112" s="177">
        <f ca="1">'26'!$O$7</f>
        <v>0</v>
      </c>
      <c r="E112" s="178">
        <f t="shared" si="1"/>
        <v>0</v>
      </c>
      <c r="F112" s="179"/>
      <c r="G112" s="180">
        <f t="shared" si="2"/>
        <v>0</v>
      </c>
      <c r="H112" s="177">
        <f>SUM('26'!$G$20:$G$22)</f>
        <v>0</v>
      </c>
      <c r="I112" s="177">
        <f>SUM('26'!$G$4)</f>
        <v>0</v>
      </c>
      <c r="J112" s="177">
        <f t="shared" ca="1" si="4"/>
        <v>0</v>
      </c>
    </row>
    <row r="113" spans="2:10" hidden="1" x14ac:dyDescent="0.25">
      <c r="B113" s="176" t="str">
        <f>CONCATENATE('27'!$C$2," ",'27'!$D$2)</f>
        <v xml:space="preserve"> </v>
      </c>
      <c r="C113" s="177">
        <f ca="1">'27'!$O$6</f>
        <v>0</v>
      </c>
      <c r="D113" s="177">
        <f ca="1">'27'!$O$7</f>
        <v>0</v>
      </c>
      <c r="E113" s="178">
        <f t="shared" si="1"/>
        <v>0</v>
      </c>
      <c r="F113" s="179"/>
      <c r="G113" s="180">
        <f t="shared" si="2"/>
        <v>0</v>
      </c>
      <c r="H113" s="177">
        <f>SUM('27'!$G$20:$G$22)</f>
        <v>0</v>
      </c>
      <c r="I113" s="177">
        <f>SUM('27'!$G$4)</f>
        <v>0</v>
      </c>
      <c r="J113" s="177">
        <f t="shared" ca="1" si="4"/>
        <v>0</v>
      </c>
    </row>
    <row r="114" spans="2:10" hidden="1" x14ac:dyDescent="0.25">
      <c r="B114" s="176" t="str">
        <f>CONCATENATE('28'!$C$2," ",'28'!$D$2)</f>
        <v xml:space="preserve"> </v>
      </c>
      <c r="C114" s="177">
        <f ca="1">'28'!$O$6</f>
        <v>0</v>
      </c>
      <c r="D114" s="177">
        <f ca="1">'28'!$O$7</f>
        <v>0</v>
      </c>
      <c r="E114" s="178">
        <f t="shared" si="1"/>
        <v>0</v>
      </c>
      <c r="F114" s="179"/>
      <c r="G114" s="180">
        <f t="shared" si="2"/>
        <v>0</v>
      </c>
      <c r="H114" s="177">
        <f>SUM('28'!$G$20:$G$22)</f>
        <v>0</v>
      </c>
      <c r="I114" s="177">
        <f>SUM('28'!$G$4)</f>
        <v>0</v>
      </c>
      <c r="J114" s="177">
        <f t="shared" ca="1" si="4"/>
        <v>0</v>
      </c>
    </row>
    <row r="115" spans="2:10" hidden="1" x14ac:dyDescent="0.25">
      <c r="B115" s="176" t="str">
        <f>CONCATENATE('29'!$C$2," ",'29'!$D$2)</f>
        <v xml:space="preserve"> </v>
      </c>
      <c r="C115" s="177">
        <f ca="1">'29'!$O$6</f>
        <v>0</v>
      </c>
      <c r="D115" s="177">
        <f ca="1">'29'!$O$7</f>
        <v>0</v>
      </c>
      <c r="E115" s="178">
        <f t="shared" si="1"/>
        <v>0</v>
      </c>
      <c r="F115" s="179"/>
      <c r="G115" s="180">
        <f t="shared" si="2"/>
        <v>0</v>
      </c>
      <c r="H115" s="177">
        <f>SUM('29'!$G$20:$G$22)</f>
        <v>0</v>
      </c>
      <c r="I115" s="177">
        <f>SUM('29'!$G$4)</f>
        <v>0</v>
      </c>
      <c r="J115" s="177">
        <f t="shared" ca="1" si="4"/>
        <v>0</v>
      </c>
    </row>
    <row r="116" spans="2:10" hidden="1" x14ac:dyDescent="0.25">
      <c r="B116" s="176" t="str">
        <f>CONCATENATE('30'!$C$2," ",'30'!$D$2)</f>
        <v xml:space="preserve"> </v>
      </c>
      <c r="C116" s="177">
        <f ca="1">'30'!$O$6</f>
        <v>0</v>
      </c>
      <c r="D116" s="177">
        <f ca="1">'30'!$O$7</f>
        <v>0</v>
      </c>
      <c r="E116" s="178">
        <f t="shared" si="1"/>
        <v>0</v>
      </c>
      <c r="F116" s="179"/>
      <c r="G116" s="180">
        <f t="shared" si="2"/>
        <v>0</v>
      </c>
      <c r="H116" s="177">
        <f>SUM('30'!$G$20:$G$22)</f>
        <v>0</v>
      </c>
      <c r="I116" s="177">
        <f>SUM('30'!$G$4)</f>
        <v>0</v>
      </c>
      <c r="J116" s="177">
        <f t="shared" ca="1" si="4"/>
        <v>0</v>
      </c>
    </row>
    <row r="117" spans="2:10" hidden="1" x14ac:dyDescent="0.25">
      <c r="B117" s="135" t="s">
        <v>75</v>
      </c>
      <c r="C117" s="181">
        <f ca="1">SUM(C87:C116)</f>
        <v>0</v>
      </c>
      <c r="D117" s="181">
        <f ca="1">SUM(D87:D116)</f>
        <v>0</v>
      </c>
      <c r="H117" s="134">
        <f>SUM(H87:H116)</f>
        <v>0</v>
      </c>
      <c r="I117" s="181">
        <f>SUM(I87:I116)</f>
        <v>0</v>
      </c>
      <c r="J117" s="181">
        <f ca="1">IFERROR(C117/H117,0)</f>
        <v>0</v>
      </c>
    </row>
  </sheetData>
  <sheetProtection formatRows="0" selectLockedCells="1"/>
  <sortState xmlns:xlrd2="http://schemas.microsoft.com/office/spreadsheetml/2017/richdata2" ref="AL2:AL4">
    <sortCondition ref="AL2"/>
  </sortState>
  <mergeCells count="106">
    <mergeCell ref="C41:E41"/>
    <mergeCell ref="C19:E19"/>
    <mergeCell ref="C33:E33"/>
    <mergeCell ref="G2:J2"/>
    <mergeCell ref="G3:J3"/>
    <mergeCell ref="G4:J4"/>
    <mergeCell ref="G6:J6"/>
    <mergeCell ref="G5:J5"/>
    <mergeCell ref="G7:J7"/>
    <mergeCell ref="G8:J8"/>
    <mergeCell ref="G9:J9"/>
    <mergeCell ref="G10:J10"/>
    <mergeCell ref="C38:E38"/>
    <mergeCell ref="C11:E11"/>
    <mergeCell ref="C6:E6"/>
    <mergeCell ref="C7:E7"/>
    <mergeCell ref="C9:E9"/>
    <mergeCell ref="C8:E8"/>
    <mergeCell ref="G24:J24"/>
    <mergeCell ref="G25:J25"/>
    <mergeCell ref="G26:J26"/>
    <mergeCell ref="G28:J28"/>
    <mergeCell ref="G29:J29"/>
    <mergeCell ref="G30:J30"/>
    <mergeCell ref="G31:J31"/>
    <mergeCell ref="G32:J32"/>
    <mergeCell ref="G33:J33"/>
    <mergeCell ref="G34:J34"/>
    <mergeCell ref="G37:J37"/>
    <mergeCell ref="G38:J38"/>
    <mergeCell ref="C32:E32"/>
    <mergeCell ref="C37:E37"/>
    <mergeCell ref="G15:J15"/>
    <mergeCell ref="G16:J16"/>
    <mergeCell ref="G17:J17"/>
    <mergeCell ref="G19:J19"/>
    <mergeCell ref="G20:J20"/>
    <mergeCell ref="G21:J21"/>
    <mergeCell ref="G22:J22"/>
    <mergeCell ref="C31:E31"/>
    <mergeCell ref="C25:E25"/>
    <mergeCell ref="C24:E24"/>
    <mergeCell ref="D78:J78"/>
    <mergeCell ref="D54:I54"/>
    <mergeCell ref="B1:I1"/>
    <mergeCell ref="C26:E26"/>
    <mergeCell ref="C21:E21"/>
    <mergeCell ref="C16:E16"/>
    <mergeCell ref="C14:E14"/>
    <mergeCell ref="C15:E15"/>
    <mergeCell ref="C22:E22"/>
    <mergeCell ref="C2:E2"/>
    <mergeCell ref="D44:I44"/>
    <mergeCell ref="C4:E4"/>
    <mergeCell ref="C5:E5"/>
    <mergeCell ref="C3:E3"/>
    <mergeCell ref="C10:E10"/>
    <mergeCell ref="G11:J11"/>
    <mergeCell ref="C40:E40"/>
    <mergeCell ref="C28:E28"/>
    <mergeCell ref="C29:E29"/>
    <mergeCell ref="C30:E30"/>
    <mergeCell ref="C20:E20"/>
    <mergeCell ref="C39:E39"/>
    <mergeCell ref="C34:E34"/>
    <mergeCell ref="G14:J14"/>
    <mergeCell ref="D77:J77"/>
    <mergeCell ref="D51:J51"/>
    <mergeCell ref="D52:J52"/>
    <mergeCell ref="D53:J53"/>
    <mergeCell ref="D55:J55"/>
    <mergeCell ref="D56:J56"/>
    <mergeCell ref="D57:J57"/>
    <mergeCell ref="D58:J58"/>
    <mergeCell ref="D59:J59"/>
    <mergeCell ref="D60:J60"/>
    <mergeCell ref="D61:J61"/>
    <mergeCell ref="D62:J62"/>
    <mergeCell ref="D63:J63"/>
    <mergeCell ref="D65:J65"/>
    <mergeCell ref="D66:J66"/>
    <mergeCell ref="D64:I64"/>
    <mergeCell ref="D79:J79"/>
    <mergeCell ref="D80:J80"/>
    <mergeCell ref="D81:J81"/>
    <mergeCell ref="D82:J82"/>
    <mergeCell ref="D83:J83"/>
    <mergeCell ref="G39:J39"/>
    <mergeCell ref="G40:J40"/>
    <mergeCell ref="G41:J41"/>
    <mergeCell ref="F45:J45"/>
    <mergeCell ref="D46:J46"/>
    <mergeCell ref="D47:J47"/>
    <mergeCell ref="D48:J48"/>
    <mergeCell ref="D49:J49"/>
    <mergeCell ref="D50:J50"/>
    <mergeCell ref="D74:I74"/>
    <mergeCell ref="D67:J67"/>
    <mergeCell ref="D68:J68"/>
    <mergeCell ref="D69:J69"/>
    <mergeCell ref="D70:J70"/>
    <mergeCell ref="D71:J71"/>
    <mergeCell ref="D72:J72"/>
    <mergeCell ref="D73:J73"/>
    <mergeCell ref="F75:J75"/>
    <mergeCell ref="D76:J76"/>
  </mergeCells>
  <conditionalFormatting sqref="B125 D124:K125 K22 R19:XFD21 R23:XFD25 R44:XFD53 K44:M53 B54:C54 B53 B64:C64 B74:C75 B76:B83 G84:H84 K54:XFD83 B55:B63 B65:B73 L117:XFD1048576 Q86:XFD116 K117 H117:I117 B84:C84 J84:XFD85 B85 B86:I86 B118:K118 E119:K123 B126:K126 G127:K139 B140:K140 B147:K1048576 F141:K146 A1:XFD1 P22:XFD22 B19:E20 B21:G22 B23:K23 F19:G19 B117:F117 A27:XFD27 A12:XFD13 B2:G4 B5:F5 B6:G11 K2:XFD11 A18:XFD18 B14:G17 K14:XFD17 K19:M21 K24:M25 B24:G26 K26:XFD26 A35:XFD36 B28:G34 K28:XFD34 B37:G41 B42:V43 K37:V41 X37:XFD43 W37:W42 B44:C52 B87:B116 E87:I116 K86:N116">
    <cfRule type="containsText" dxfId="87" priority="18" operator="containsText" text="Input Required">
      <formula>NOT(ISERROR(SEARCH("Input Required",A1)))</formula>
    </cfRule>
  </conditionalFormatting>
  <conditionalFormatting sqref="C83">
    <cfRule type="containsText" dxfId="86" priority="5" operator="containsText" text="Input Required">
      <formula>NOT(ISERROR(SEARCH("Input Required",C83)))</formula>
    </cfRule>
  </conditionalFormatting>
  <conditionalFormatting sqref="C53">
    <cfRule type="containsText" dxfId="85" priority="17" operator="containsText" text="Input Required">
      <formula>NOT(ISERROR(SEARCH("Input Required",C53)))</formula>
    </cfRule>
  </conditionalFormatting>
  <conditionalFormatting sqref="C56:C62">
    <cfRule type="containsText" dxfId="84" priority="16" operator="containsText" text="Input Required">
      <formula>NOT(ISERROR(SEARCH("Input Required",C56)))</formula>
    </cfRule>
  </conditionalFormatting>
  <conditionalFormatting sqref="C63">
    <cfRule type="containsText" dxfId="83" priority="15" operator="containsText" text="Input Required">
      <formula>NOT(ISERROR(SEARCH("Input Required",C63)))</formula>
    </cfRule>
  </conditionalFormatting>
  <conditionalFormatting sqref="C66:C68">
    <cfRule type="containsText" dxfId="82" priority="14" operator="containsText" text="Input Required">
      <formula>NOT(ISERROR(SEARCH("Input Required",C66)))</formula>
    </cfRule>
  </conditionalFormatting>
  <conditionalFormatting sqref="C69">
    <cfRule type="containsText" dxfId="81" priority="13" operator="containsText" text="Input Required">
      <formula>NOT(ISERROR(SEARCH("Input Required",C69)))</formula>
    </cfRule>
  </conditionalFormatting>
  <conditionalFormatting sqref="C70">
    <cfRule type="containsText" dxfId="80" priority="12" operator="containsText" text="Input Required">
      <formula>NOT(ISERROR(SEARCH("Input Required",C70)))</formula>
    </cfRule>
  </conditionalFormatting>
  <conditionalFormatting sqref="C71:C72">
    <cfRule type="containsText" dxfId="79" priority="11" operator="containsText" text="Input Required">
      <formula>NOT(ISERROR(SEARCH("Input Required",C71)))</formula>
    </cfRule>
  </conditionalFormatting>
  <conditionalFormatting sqref="C73">
    <cfRule type="containsText" dxfId="78" priority="10" operator="containsText" text="Input Required">
      <formula>NOT(ISERROR(SEARCH("Input Required",C73)))</formula>
    </cfRule>
  </conditionalFormatting>
  <conditionalFormatting sqref="C76:C78">
    <cfRule type="containsText" dxfId="77" priority="9" operator="containsText" text="Input Required">
      <formula>NOT(ISERROR(SEARCH("Input Required",C76)))</formula>
    </cfRule>
  </conditionalFormatting>
  <conditionalFormatting sqref="C79">
    <cfRule type="containsText" dxfId="76" priority="8" operator="containsText" text="Input Required">
      <formula>NOT(ISERROR(SEARCH("Input Required",C79)))</formula>
    </cfRule>
  </conditionalFormatting>
  <conditionalFormatting sqref="C80">
    <cfRule type="containsText" dxfId="75" priority="7" operator="containsText" text="Input Required">
      <formula>NOT(ISERROR(SEARCH("Input Required",C80)))</formula>
    </cfRule>
  </conditionalFormatting>
  <conditionalFormatting sqref="C81:C82">
    <cfRule type="containsText" dxfId="74" priority="6" operator="containsText" text="Input Required">
      <formula>NOT(ISERROR(SEARCH("Input Required",C81)))</formula>
    </cfRule>
  </conditionalFormatting>
  <conditionalFormatting sqref="C55">
    <cfRule type="containsText" dxfId="73" priority="4" operator="containsText" text="Input Required">
      <formula>NOT(ISERROR(SEARCH("Input Required",C55)))</formula>
    </cfRule>
  </conditionalFormatting>
  <conditionalFormatting sqref="C65">
    <cfRule type="containsText" dxfId="72" priority="3" operator="containsText" text="Input Required">
      <formula>NOT(ISERROR(SEARCH("Input Required",C65)))</formula>
    </cfRule>
  </conditionalFormatting>
  <conditionalFormatting sqref="C9:E9">
    <cfRule type="beginsWith" dxfId="71" priority="2" operator="beginsWith" text="Please">
      <formula>LEFT(C9,LEN("Please"))="Please"</formula>
    </cfRule>
  </conditionalFormatting>
  <conditionalFormatting sqref="C87:D116">
    <cfRule type="containsText" dxfId="70" priority="1" operator="containsText" text="Input Required">
      <formula>NOT(ISERROR(SEARCH("Input Required",C87)))</formula>
    </cfRule>
  </conditionalFormatting>
  <dataValidations count="19">
    <dataValidation type="list" errorStyle="warning" allowBlank="1" showErrorMessage="1" sqref="G14" xr:uid="{00000000-0002-0000-0300-000000000000}">
      <formula1>$V$2:$V$12</formula1>
    </dataValidation>
    <dataValidation type="list" errorStyle="warning" allowBlank="1" showInputMessage="1" showErrorMessage="1" sqref="G31" xr:uid="{00000000-0002-0000-0300-000001000000}">
      <formula1>$U$2:$U$9</formula1>
    </dataValidation>
    <dataValidation type="list" allowBlank="1" showInputMessage="1" showErrorMessage="1" sqref="G30" xr:uid="{00000000-0002-0000-0300-000002000000}">
      <formula1>$X$2:$X$8</formula1>
    </dataValidation>
    <dataValidation type="list" allowBlank="1" showInputMessage="1" showErrorMessage="1" sqref="C16:E16" xr:uid="{00000000-0002-0000-0300-000003000000}">
      <formula1>$Y$2:$Y$3</formula1>
    </dataValidation>
    <dataValidation type="list" errorStyle="warning" allowBlank="1" showInputMessage="1" showErrorMessage="1" sqref="C15:E15" xr:uid="{00000000-0002-0000-0300-000004000000}">
      <formula1>$T$2:$T$4</formula1>
    </dataValidation>
    <dataValidation type="list" allowBlank="1" showInputMessage="1" showErrorMessage="1" sqref="C14:E14" xr:uid="{00000000-0002-0000-0300-000005000000}">
      <formula1>$S$2:$S$8</formula1>
    </dataValidation>
    <dataValidation type="list" allowBlank="1" showInputMessage="1" showErrorMessage="1" sqref="C28:E28" xr:uid="{00000000-0002-0000-0300-000006000000}">
      <formula1>$R$2:$R$4</formula1>
    </dataValidation>
    <dataValidation type="list" allowBlank="1" showInputMessage="1" showErrorMessage="1" sqref="F87:F116" xr:uid="{00000000-0002-0000-0300-000007000000}">
      <formula1>$AL$2:$AL$4</formula1>
    </dataValidation>
    <dataValidation type="whole" errorStyle="warning" operator="lessThanOrEqual" allowBlank="1" showInputMessage="1" showErrorMessage="1" errorTitle="Occupants" error="Default value is 1: if this is increased this will dramatically increase hot water requirement" sqref="G15" xr:uid="{00000000-0002-0000-0300-000008000000}">
      <formula1>1</formula1>
    </dataValidation>
    <dataValidation type="whole" errorStyle="warning" allowBlank="1" showInputMessage="1" showErrorMessage="1" errorTitle="hot water litres per day" error="MIS 3005 state hot water usage between 35 and 45 litres per occupant per day. Increase or decrease only if this has been taken into account" sqref="G21" xr:uid="{00000000-0002-0000-0300-000009000000}">
      <formula1>35</formula1>
      <formula2>45</formula2>
    </dataValidation>
    <dataValidation type="list" allowBlank="1" showInputMessage="1" showErrorMessage="1" sqref="G22" xr:uid="{00000000-0002-0000-0300-00000A000000}">
      <formula1>$AN$2:$AN$4</formula1>
    </dataValidation>
    <dataValidation type="list" allowBlank="1" showInputMessage="1" showErrorMessage="1" sqref="D48 D58 D68 D78" xr:uid="{00000000-0002-0000-0300-00000B000000}">
      <formula1>External_Wall</formula1>
    </dataValidation>
    <dataValidation type="list" allowBlank="1" showInputMessage="1" showErrorMessage="1" sqref="D49 D59 D65 D55" xr:uid="{00000000-0002-0000-0300-00000C000000}">
      <formula1>Ceiling</formula1>
    </dataValidation>
    <dataValidation type="list" allowBlank="1" showInputMessage="1" showErrorMessage="1" sqref="D50 D60 D69:D70 D79:D80" xr:uid="{00000000-0002-0000-0300-00000D000000}">
      <formula1>Roof</formula1>
    </dataValidation>
    <dataValidation type="list" allowBlank="1" showInputMessage="1" showErrorMessage="1" sqref="D71 D61 D81 D51" xr:uid="{00000000-0002-0000-0300-00000E000000}">
      <formula1>Internal_Wall</formula1>
    </dataValidation>
    <dataValidation type="list" allowBlank="1" showInputMessage="1" showErrorMessage="1" sqref="D67 D57 D77 D47" xr:uid="{00000000-0002-0000-0300-00000F000000}">
      <formula1>Doors</formula1>
    </dataValidation>
    <dataValidation type="list" allowBlank="1" showInputMessage="1" showErrorMessage="1" sqref="D56 D53 D83 D76 D73 D66 D63 D46" xr:uid="{00000000-0002-0000-0300-000010000000}">
      <formula1>Windows</formula1>
    </dataValidation>
    <dataValidation type="list" allowBlank="1" showInputMessage="1" showErrorMessage="1" sqref="E45 E75" xr:uid="{00000000-0002-0000-0300-000011000000}">
      <formula1>$Q$2:$Q$6</formula1>
    </dataValidation>
    <dataValidation type="list" errorStyle="warning" allowBlank="1" showErrorMessage="1" sqref="G19" xr:uid="{00000000-0002-0000-0300-000012000000}">
      <formula1>$W$2:$W$42</formula1>
    </dataValidation>
  </dataValidations>
  <pageMargins left="0.7" right="0.7" top="0.75" bottom="0.75" header="0.3" footer="0.3"/>
  <pageSetup paperSize="9" scale="84"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Ground_floor_hide">
                <anchor moveWithCells="1" sizeWithCells="1">
                  <from>
                    <xdr:col>2</xdr:col>
                    <xdr:colOff>0</xdr:colOff>
                    <xdr:row>42</xdr:row>
                    <xdr:rowOff>22860</xdr:rowOff>
                  </from>
                  <to>
                    <xdr:col>4</xdr:col>
                    <xdr:colOff>0</xdr:colOff>
                    <xdr:row>43</xdr:row>
                    <xdr:rowOff>0</xdr:rowOff>
                  </to>
                </anchor>
              </controlPr>
            </control>
          </mc:Choice>
        </mc:AlternateContent>
        <mc:AlternateContent xmlns:mc="http://schemas.openxmlformats.org/markup-compatibility/2006">
          <mc:Choice Requires="x14">
            <control shapeId="2053" r:id="rId5" name="Button 5">
              <controlPr defaultSize="0" print="0" autoFill="0" autoPict="0" macro="[0]!Mid_floor_hide">
                <anchor moveWithCells="1" sizeWithCells="1">
                  <from>
                    <xdr:col>4</xdr:col>
                    <xdr:colOff>167640</xdr:colOff>
                    <xdr:row>42</xdr:row>
                    <xdr:rowOff>22860</xdr:rowOff>
                  </from>
                  <to>
                    <xdr:col>5</xdr:col>
                    <xdr:colOff>914400</xdr:colOff>
                    <xdr:row>43</xdr:row>
                    <xdr:rowOff>0</xdr:rowOff>
                  </to>
                </anchor>
              </controlPr>
            </control>
          </mc:Choice>
        </mc:AlternateContent>
        <mc:AlternateContent xmlns:mc="http://schemas.openxmlformats.org/markup-compatibility/2006">
          <mc:Choice Requires="x14">
            <control shapeId="2055" r:id="rId6" name="Button 7">
              <controlPr defaultSize="0" print="0" autoFill="0" autoPict="0" macro="[0]!Upper_floor_hide">
                <anchor moveWithCells="1" sizeWithCells="1">
                  <from>
                    <xdr:col>5</xdr:col>
                    <xdr:colOff>1051560</xdr:colOff>
                    <xdr:row>42</xdr:row>
                    <xdr:rowOff>15240</xdr:rowOff>
                  </from>
                  <to>
                    <xdr:col>7</xdr:col>
                    <xdr:colOff>99060</xdr:colOff>
                    <xdr:row>43</xdr:row>
                    <xdr:rowOff>0</xdr:rowOff>
                  </to>
                </anchor>
              </controlPr>
            </control>
          </mc:Choice>
        </mc:AlternateContent>
        <mc:AlternateContent xmlns:mc="http://schemas.openxmlformats.org/markup-compatibility/2006">
          <mc:Choice Requires="x14">
            <control shapeId="2056" r:id="rId7" name="Button 8">
              <controlPr defaultSize="0" print="0" autoFill="0" autoPict="0" macro="[0]!Single_storey_hide">
                <anchor moveWithCells="1" sizeWithCells="1">
                  <from>
                    <xdr:col>7</xdr:col>
                    <xdr:colOff>243840</xdr:colOff>
                    <xdr:row>42</xdr:row>
                    <xdr:rowOff>15240</xdr:rowOff>
                  </from>
                  <to>
                    <xdr:col>8</xdr:col>
                    <xdr:colOff>647700</xdr:colOff>
                    <xdr:row>43</xdr:row>
                    <xdr:rowOff>0</xdr:rowOff>
                  </to>
                </anchor>
              </controlPr>
            </control>
          </mc:Choice>
        </mc:AlternateContent>
        <mc:AlternateContent xmlns:mc="http://schemas.openxmlformats.org/markup-compatibility/2006">
          <mc:Choice Requires="x14">
            <control shapeId="2061" r:id="rId8" name="Button 13">
              <controlPr defaultSize="0" print="0" autoFill="0" autoPict="0" macro="[0]!Overview_hide">
                <anchor moveWithCells="1" sizeWithCells="1">
                  <from>
                    <xdr:col>2</xdr:col>
                    <xdr:colOff>0</xdr:colOff>
                    <xdr:row>84</xdr:row>
                    <xdr:rowOff>15240</xdr:rowOff>
                  </from>
                  <to>
                    <xdr:col>4</xdr:col>
                    <xdr:colOff>0</xdr:colOff>
                    <xdr:row>85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theme="3"/>
  </sheetPr>
  <dimension ref="A1:Y124"/>
  <sheetViews>
    <sheetView showGridLines="0" topLeftCell="K1" workbookViewId="0">
      <selection activeCell="K91" sqref="K91"/>
    </sheetView>
  </sheetViews>
  <sheetFormatPr defaultColWidth="8.77734375" defaultRowHeight="12.75" customHeight="1" x14ac:dyDescent="0.3"/>
  <cols>
    <col min="1" max="1" width="5.109375" customWidth="1"/>
    <col min="2" max="2" width="15.109375" bestFit="1" customWidth="1"/>
    <col min="3" max="3" width="30.44140625" bestFit="1" customWidth="1"/>
    <col min="4" max="4" width="14.109375" customWidth="1"/>
    <col min="5" max="5" width="40.77734375" customWidth="1"/>
    <col min="6" max="7" width="16.77734375" bestFit="1" customWidth="1"/>
    <col min="8" max="8" width="12.44140625" customWidth="1"/>
    <col min="9" max="9" width="12" customWidth="1"/>
    <col min="10" max="10" width="11.6640625" bestFit="1" customWidth="1"/>
    <col min="11" max="11" width="121.77734375" customWidth="1"/>
    <col min="12" max="14" width="11.6640625" customWidth="1"/>
    <col min="15" max="15" width="35.77734375" customWidth="1"/>
    <col min="16" max="16" width="13.109375" customWidth="1"/>
    <col min="17" max="17" width="5" customWidth="1"/>
    <col min="18" max="18" width="9.109375" customWidth="1"/>
    <col min="19" max="19" width="26.44140625" customWidth="1"/>
    <col min="20" max="20" width="16.109375" customWidth="1"/>
    <col min="21" max="22" width="9.109375" customWidth="1"/>
    <col min="23" max="23" width="32.44140625" customWidth="1"/>
    <col min="24" max="24" width="11.6640625" customWidth="1"/>
    <col min="25" max="25" width="12.109375" customWidth="1"/>
  </cols>
  <sheetData>
    <row r="1" spans="1:25" ht="12.75" customHeight="1" x14ac:dyDescent="0.3">
      <c r="A1" s="2"/>
      <c r="C1" s="2"/>
      <c r="D1" s="2"/>
      <c r="E1" s="2"/>
      <c r="F1" s="2"/>
      <c r="G1" s="2"/>
      <c r="H1" s="2"/>
      <c r="I1" s="2"/>
      <c r="J1" s="2"/>
      <c r="K1" s="84" t="s">
        <v>778</v>
      </c>
      <c r="L1" s="85" t="s">
        <v>779</v>
      </c>
      <c r="M1" s="104"/>
      <c r="N1" s="2"/>
      <c r="O1" s="95" t="s">
        <v>920</v>
      </c>
      <c r="P1" s="96" t="s">
        <v>779</v>
      </c>
      <c r="Q1" s="2"/>
      <c r="S1" s="64" t="s">
        <v>677</v>
      </c>
      <c r="T1" s="64" t="s">
        <v>676</v>
      </c>
      <c r="U1" s="2"/>
      <c r="V1" s="65" t="s">
        <v>666</v>
      </c>
      <c r="W1" s="65" t="s">
        <v>665</v>
      </c>
      <c r="X1" s="65" t="s">
        <v>675</v>
      </c>
      <c r="Y1" s="65" t="s">
        <v>674</v>
      </c>
    </row>
    <row r="2" spans="1:25" ht="12.75" customHeight="1" x14ac:dyDescent="0.3">
      <c r="A2" s="2"/>
      <c r="B2" s="182" t="s">
        <v>1177</v>
      </c>
      <c r="C2" s="2"/>
      <c r="D2" s="2"/>
      <c r="E2" s="2"/>
      <c r="F2" s="2"/>
      <c r="K2" s="83" t="s">
        <v>780</v>
      </c>
      <c r="L2" s="2"/>
      <c r="M2" s="2"/>
      <c r="N2" s="2"/>
      <c r="O2" s="97" t="s">
        <v>780</v>
      </c>
      <c r="P2" s="98"/>
      <c r="Q2" s="2"/>
      <c r="S2" s="64" t="s">
        <v>673</v>
      </c>
      <c r="T2" s="64">
        <v>0.06</v>
      </c>
      <c r="U2" s="2"/>
      <c r="V2" s="493" t="s">
        <v>651</v>
      </c>
      <c r="W2" s="64" t="s">
        <v>672</v>
      </c>
      <c r="X2" s="64">
        <v>700</v>
      </c>
      <c r="Y2" s="64">
        <v>0.36</v>
      </c>
    </row>
    <row r="3" spans="1:25" ht="18.75" customHeight="1" x14ac:dyDescent="0.3">
      <c r="A3" s="2"/>
      <c r="B3" s="1" t="s">
        <v>671</v>
      </c>
      <c r="C3" s="183"/>
      <c r="D3" s="2"/>
      <c r="E3" s="2"/>
      <c r="F3" s="2"/>
      <c r="K3" s="102" t="s">
        <v>684</v>
      </c>
      <c r="L3" s="103">
        <v>0.3</v>
      </c>
      <c r="M3" s="93"/>
      <c r="N3" s="2"/>
      <c r="O3" s="2" t="s">
        <v>933</v>
      </c>
      <c r="P3" s="100">
        <v>3.4</v>
      </c>
      <c r="Q3" s="2"/>
      <c r="S3" s="64" t="s">
        <v>670</v>
      </c>
      <c r="T3" s="64">
        <v>0.12</v>
      </c>
      <c r="U3" s="2"/>
      <c r="V3" s="493"/>
      <c r="W3" s="64" t="s">
        <v>669</v>
      </c>
      <c r="X3" s="64">
        <v>600</v>
      </c>
      <c r="Y3" s="64">
        <v>0.18</v>
      </c>
    </row>
    <row r="4" spans="1:25" ht="12.75" customHeight="1" x14ac:dyDescent="0.3">
      <c r="A4" s="2"/>
      <c r="B4" s="2"/>
      <c r="C4" s="2"/>
      <c r="D4" s="2"/>
      <c r="E4" s="2"/>
      <c r="F4" s="2"/>
      <c r="K4" s="92" t="s">
        <v>685</v>
      </c>
      <c r="L4" s="93">
        <v>0.28000000000000003</v>
      </c>
      <c r="M4" s="93"/>
      <c r="N4" s="2"/>
      <c r="O4" s="2" t="s">
        <v>934</v>
      </c>
      <c r="P4" s="100">
        <v>2.8</v>
      </c>
      <c r="Q4" s="2"/>
      <c r="S4" s="64" t="s">
        <v>645</v>
      </c>
      <c r="T4" s="64">
        <v>0.18</v>
      </c>
      <c r="U4" s="2"/>
      <c r="V4" s="493"/>
      <c r="W4" s="64" t="s">
        <v>668</v>
      </c>
      <c r="X4" s="64">
        <v>1700</v>
      </c>
      <c r="Y4" s="64">
        <v>0.62</v>
      </c>
    </row>
    <row r="5" spans="1:25" ht="12.75" customHeight="1" x14ac:dyDescent="0.3">
      <c r="A5" s="135" t="s">
        <v>667</v>
      </c>
      <c r="B5" s="135" t="s">
        <v>666</v>
      </c>
      <c r="C5" s="135" t="s">
        <v>665</v>
      </c>
      <c r="D5" s="135" t="s">
        <v>664</v>
      </c>
      <c r="E5" s="135" t="s">
        <v>663</v>
      </c>
      <c r="F5" s="135" t="s">
        <v>1180</v>
      </c>
      <c r="K5" s="92" t="s">
        <v>686</v>
      </c>
      <c r="L5" s="93">
        <v>0.27</v>
      </c>
      <c r="M5" s="93"/>
      <c r="N5" s="2"/>
      <c r="O5" s="2" t="s">
        <v>935</v>
      </c>
      <c r="P5" s="100">
        <v>2.6</v>
      </c>
      <c r="Q5" s="2"/>
      <c r="S5" s="2"/>
      <c r="T5" s="2"/>
      <c r="U5" s="2"/>
      <c r="V5" s="493"/>
      <c r="W5" s="64" t="s">
        <v>662</v>
      </c>
      <c r="X5" s="64">
        <v>1700</v>
      </c>
      <c r="Y5" s="64">
        <v>0.84</v>
      </c>
    </row>
    <row r="6" spans="1:25" ht="12.75" customHeight="1" x14ac:dyDescent="0.3">
      <c r="A6" s="135">
        <v>1</v>
      </c>
      <c r="B6" s="193"/>
      <c r="C6" s="193"/>
      <c r="D6" s="194"/>
      <c r="E6" s="195" t="str">
        <f t="shared" ref="E6:E13" si="0">IFERROR(IF(B6="Air Gap","n/a",LOOKUP(C6,$W$2:$W$62,$Y$2:$Y$62)),"")</f>
        <v/>
      </c>
      <c r="F6" s="196" t="str">
        <f t="shared" ref="F6:F13" si="1">IFERROR(IF(B6="Air Gap",$T$4,(D6/1000)/E6),"")</f>
        <v/>
      </c>
      <c r="K6" s="92" t="s">
        <v>704</v>
      </c>
      <c r="L6" s="94">
        <v>0.31</v>
      </c>
      <c r="M6" s="94"/>
      <c r="N6" s="2"/>
      <c r="O6" s="2" t="s">
        <v>932</v>
      </c>
      <c r="P6" s="100">
        <v>5.7</v>
      </c>
      <c r="Q6" s="2"/>
      <c r="S6" s="2" t="s">
        <v>661</v>
      </c>
      <c r="T6" s="2"/>
      <c r="U6" s="2"/>
      <c r="V6" s="493"/>
      <c r="W6" s="64" t="s">
        <v>660</v>
      </c>
      <c r="X6" s="64">
        <v>1200</v>
      </c>
      <c r="Y6" s="64">
        <v>0.38</v>
      </c>
    </row>
    <row r="7" spans="1:25" ht="12.75" customHeight="1" x14ac:dyDescent="0.3">
      <c r="A7" s="135">
        <v>2</v>
      </c>
      <c r="B7" s="193"/>
      <c r="C7" s="193"/>
      <c r="D7" s="194"/>
      <c r="E7" s="195" t="str">
        <f t="shared" si="0"/>
        <v/>
      </c>
      <c r="F7" s="196" t="str">
        <f t="shared" si="1"/>
        <v/>
      </c>
      <c r="K7" s="92" t="s">
        <v>705</v>
      </c>
      <c r="L7" s="94">
        <v>0.3</v>
      </c>
      <c r="M7" s="94"/>
      <c r="N7" s="2"/>
      <c r="O7" s="2" t="s">
        <v>936</v>
      </c>
      <c r="P7" s="100">
        <v>2.6</v>
      </c>
      <c r="Q7" s="2"/>
      <c r="S7" s="2" t="s">
        <v>659</v>
      </c>
      <c r="T7" s="2"/>
      <c r="U7" s="2"/>
      <c r="V7" s="493"/>
      <c r="W7" s="64" t="s">
        <v>658</v>
      </c>
      <c r="X7" s="64">
        <v>1800</v>
      </c>
      <c r="Y7" s="64">
        <v>1.1299999999999999</v>
      </c>
    </row>
    <row r="8" spans="1:25" ht="12.75" customHeight="1" x14ac:dyDescent="0.3">
      <c r="A8" s="135">
        <v>3</v>
      </c>
      <c r="B8" s="193"/>
      <c r="C8" s="193"/>
      <c r="D8" s="194"/>
      <c r="E8" s="195" t="str">
        <f t="shared" si="0"/>
        <v/>
      </c>
      <c r="F8" s="196" t="str">
        <f t="shared" si="1"/>
        <v/>
      </c>
      <c r="K8" s="92" t="s">
        <v>706</v>
      </c>
      <c r="L8" s="94">
        <v>0.3</v>
      </c>
      <c r="M8" s="94"/>
      <c r="N8" s="2"/>
      <c r="O8" s="2" t="s">
        <v>937</v>
      </c>
      <c r="P8" s="100">
        <v>2.1</v>
      </c>
      <c r="Q8" s="2"/>
      <c r="S8" s="2" t="s">
        <v>657</v>
      </c>
      <c r="T8" s="2"/>
      <c r="U8" s="2"/>
      <c r="V8" s="493"/>
      <c r="W8" s="64" t="s">
        <v>656</v>
      </c>
      <c r="X8" s="64">
        <v>2100</v>
      </c>
      <c r="Y8" s="64">
        <v>1.4</v>
      </c>
    </row>
    <row r="9" spans="1:25" ht="12.75" customHeight="1" x14ac:dyDescent="0.3">
      <c r="A9" s="135">
        <v>4</v>
      </c>
      <c r="B9" s="193"/>
      <c r="C9" s="193"/>
      <c r="D9" s="194"/>
      <c r="E9" s="195" t="str">
        <f t="shared" si="0"/>
        <v/>
      </c>
      <c r="F9" s="196" t="str">
        <f t="shared" si="1"/>
        <v/>
      </c>
      <c r="K9" s="92" t="s">
        <v>707</v>
      </c>
      <c r="L9" s="94">
        <v>0.3</v>
      </c>
      <c r="M9" s="94"/>
      <c r="N9" s="2"/>
      <c r="O9" s="2" t="s">
        <v>938</v>
      </c>
      <c r="P9" s="100">
        <v>2</v>
      </c>
      <c r="Q9" s="2"/>
      <c r="S9" s="2" t="s">
        <v>30</v>
      </c>
      <c r="T9" s="2"/>
      <c r="U9" s="2"/>
      <c r="V9" s="493"/>
      <c r="W9" s="64" t="s">
        <v>655</v>
      </c>
      <c r="X9" s="64">
        <v>2400</v>
      </c>
      <c r="Y9" s="64">
        <v>1.93</v>
      </c>
    </row>
    <row r="10" spans="1:25" ht="12.75" customHeight="1" x14ac:dyDescent="0.3">
      <c r="A10" s="135">
        <v>5</v>
      </c>
      <c r="B10" s="193"/>
      <c r="C10" s="193"/>
      <c r="D10" s="194"/>
      <c r="E10" s="195" t="str">
        <f t="shared" si="0"/>
        <v/>
      </c>
      <c r="F10" s="196" t="str">
        <f t="shared" si="1"/>
        <v/>
      </c>
      <c r="K10" s="83" t="s">
        <v>781</v>
      </c>
      <c r="L10" s="2">
        <v>2.97</v>
      </c>
      <c r="M10" s="2"/>
      <c r="N10" s="2"/>
      <c r="O10" s="97" t="s">
        <v>921</v>
      </c>
      <c r="P10" s="100">
        <v>2.4</v>
      </c>
      <c r="Q10" s="2"/>
      <c r="S10" s="2"/>
      <c r="T10" s="2"/>
      <c r="U10" s="2"/>
      <c r="V10" s="493"/>
      <c r="W10" s="64" t="s">
        <v>654</v>
      </c>
      <c r="X10" s="64">
        <v>2300</v>
      </c>
      <c r="Y10" s="64">
        <v>1.63</v>
      </c>
    </row>
    <row r="11" spans="1:25" ht="12.75" customHeight="1" x14ac:dyDescent="0.3">
      <c r="A11" s="135">
        <v>6</v>
      </c>
      <c r="B11" s="193"/>
      <c r="C11" s="193"/>
      <c r="D11" s="194"/>
      <c r="E11" s="195" t="str">
        <f t="shared" si="0"/>
        <v/>
      </c>
      <c r="F11" s="196" t="str">
        <f t="shared" si="1"/>
        <v/>
      </c>
      <c r="K11" s="83" t="s">
        <v>847</v>
      </c>
      <c r="L11" s="2">
        <v>0.32</v>
      </c>
      <c r="M11" s="2"/>
      <c r="N11" s="2"/>
      <c r="O11" s="2" t="s">
        <v>926</v>
      </c>
      <c r="P11" s="100">
        <v>2.8</v>
      </c>
      <c r="Q11" s="2"/>
      <c r="S11" s="2"/>
      <c r="T11" s="2"/>
      <c r="U11" s="2"/>
      <c r="V11" s="493"/>
      <c r="W11" s="64" t="s">
        <v>653</v>
      </c>
      <c r="X11" s="64">
        <v>600</v>
      </c>
      <c r="Y11" s="64">
        <v>0.19</v>
      </c>
    </row>
    <row r="12" spans="1:25" ht="12.75" customHeight="1" x14ac:dyDescent="0.3">
      <c r="A12" s="135">
        <v>7</v>
      </c>
      <c r="B12" s="193"/>
      <c r="C12" s="193"/>
      <c r="D12" s="194"/>
      <c r="E12" s="195" t="str">
        <f t="shared" si="0"/>
        <v/>
      </c>
      <c r="F12" s="196" t="str">
        <f t="shared" si="1"/>
        <v/>
      </c>
      <c r="K12" s="83" t="s">
        <v>845</v>
      </c>
      <c r="L12" s="2">
        <v>0.43</v>
      </c>
      <c r="M12" s="2"/>
      <c r="N12" s="2"/>
      <c r="O12" s="2" t="s">
        <v>927</v>
      </c>
      <c r="P12" s="100">
        <v>2.2999999999999998</v>
      </c>
      <c r="Q12" s="2"/>
      <c r="S12" s="2"/>
      <c r="T12" s="2"/>
      <c r="U12" s="2"/>
      <c r="V12" s="493"/>
      <c r="W12" s="64" t="s">
        <v>652</v>
      </c>
      <c r="X12" s="64">
        <v>1400</v>
      </c>
      <c r="Y12" s="64">
        <v>0.51</v>
      </c>
    </row>
    <row r="13" spans="1:25" ht="12.75" customHeight="1" x14ac:dyDescent="0.3">
      <c r="A13" s="135">
        <v>8</v>
      </c>
      <c r="B13" s="193"/>
      <c r="C13" s="193"/>
      <c r="D13" s="194"/>
      <c r="E13" s="195" t="str">
        <f t="shared" si="0"/>
        <v/>
      </c>
      <c r="F13" s="196" t="str">
        <f t="shared" si="1"/>
        <v/>
      </c>
      <c r="G13" s="2"/>
      <c r="H13" s="2"/>
      <c r="I13" s="2"/>
      <c r="J13" s="2"/>
      <c r="K13" s="83" t="s">
        <v>846</v>
      </c>
      <c r="L13" s="2">
        <v>0.36</v>
      </c>
      <c r="M13" s="2"/>
      <c r="N13" s="2"/>
      <c r="O13" s="2" t="s">
        <v>928</v>
      </c>
      <c r="P13" s="100">
        <v>2.1</v>
      </c>
      <c r="Q13" s="2"/>
      <c r="S13" s="2" t="s">
        <v>651</v>
      </c>
      <c r="T13" s="2"/>
      <c r="U13" s="2"/>
      <c r="V13" s="493"/>
      <c r="W13" s="64" t="s">
        <v>633</v>
      </c>
      <c r="X13" s="64">
        <v>300</v>
      </c>
      <c r="Y13" s="64">
        <v>0.06</v>
      </c>
    </row>
    <row r="14" spans="1:25" ht="12.75" customHeight="1" x14ac:dyDescent="0.3">
      <c r="A14" s="134"/>
      <c r="B14" s="195"/>
      <c r="C14" s="195"/>
      <c r="D14" s="195"/>
      <c r="E14" s="197" t="s">
        <v>650</v>
      </c>
      <c r="F14" s="198">
        <f>IF(C3="External wall",SUM(F6:F13,T2:T3),IF(C3="Internal wall",SUM(F6:F13,T3,T3),SUM(F6:F13)))</f>
        <v>0</v>
      </c>
      <c r="G14" s="2"/>
      <c r="K14" s="83" t="s">
        <v>795</v>
      </c>
      <c r="L14" s="2">
        <v>0.56000000000000005</v>
      </c>
      <c r="M14" s="2"/>
      <c r="N14" s="2"/>
      <c r="O14" s="2" t="s">
        <v>925</v>
      </c>
      <c r="P14" s="100">
        <v>4.8</v>
      </c>
      <c r="Q14" s="2"/>
      <c r="S14" s="2" t="s">
        <v>635</v>
      </c>
      <c r="T14" s="2"/>
      <c r="U14" s="2"/>
      <c r="V14" s="493"/>
      <c r="W14" s="64" t="s">
        <v>649</v>
      </c>
      <c r="X14" s="64">
        <v>600</v>
      </c>
      <c r="Y14" s="64">
        <v>0.18</v>
      </c>
    </row>
    <row r="15" spans="1:25" ht="12.75" customHeight="1" x14ac:dyDescent="0.3">
      <c r="A15" s="134"/>
      <c r="B15" s="195"/>
      <c r="C15" s="195"/>
      <c r="D15" s="195"/>
      <c r="E15" s="197" t="s">
        <v>1181</v>
      </c>
      <c r="F15" s="199" t="e">
        <f>1/F14</f>
        <v>#DIV/0!</v>
      </c>
      <c r="G15" s="2"/>
      <c r="K15" s="83" t="s">
        <v>796</v>
      </c>
      <c r="L15" s="2">
        <v>0.53</v>
      </c>
      <c r="M15" s="2"/>
      <c r="N15" s="2"/>
      <c r="O15" s="2" t="s">
        <v>929</v>
      </c>
      <c r="P15" s="100">
        <v>2.1</v>
      </c>
      <c r="Q15" s="2"/>
      <c r="S15" s="2" t="s">
        <v>628</v>
      </c>
      <c r="T15" s="2"/>
      <c r="U15" s="2"/>
      <c r="V15" s="493"/>
      <c r="W15" s="64" t="s">
        <v>648</v>
      </c>
      <c r="X15" s="64">
        <v>1400</v>
      </c>
      <c r="Y15" s="64">
        <v>0.56999999999999995</v>
      </c>
    </row>
    <row r="16" spans="1:25" ht="12.75" customHeight="1" x14ac:dyDescent="0.3">
      <c r="A16" s="2"/>
      <c r="B16" s="2"/>
      <c r="C16" s="2"/>
      <c r="D16" s="2"/>
      <c r="E16" s="2"/>
      <c r="F16" s="2"/>
      <c r="G16" s="2"/>
      <c r="K16" s="92" t="s">
        <v>688</v>
      </c>
      <c r="L16" s="93">
        <v>0.3</v>
      </c>
      <c r="M16" s="93"/>
      <c r="N16" s="2"/>
      <c r="O16" s="2" t="s">
        <v>930</v>
      </c>
      <c r="P16" s="100">
        <v>1.7</v>
      </c>
      <c r="Q16" s="2"/>
      <c r="S16" s="2" t="s">
        <v>619</v>
      </c>
      <c r="T16" s="2"/>
      <c r="U16" s="2"/>
      <c r="V16" s="493"/>
      <c r="W16" s="64" t="s">
        <v>647</v>
      </c>
      <c r="X16" s="64">
        <v>1800</v>
      </c>
      <c r="Y16" s="64">
        <v>1.1000000000000001</v>
      </c>
    </row>
    <row r="17" spans="1:25" ht="12.75" customHeight="1" x14ac:dyDescent="0.3">
      <c r="A17" s="2"/>
      <c r="B17" s="2"/>
      <c r="C17" s="2"/>
      <c r="D17" s="2"/>
      <c r="E17" s="2"/>
      <c r="F17" s="2"/>
      <c r="G17" s="2"/>
      <c r="K17" s="83" t="s">
        <v>807</v>
      </c>
      <c r="L17" s="2">
        <v>0.64</v>
      </c>
      <c r="M17" s="2"/>
      <c r="N17" s="2"/>
      <c r="O17" s="2" t="s">
        <v>931</v>
      </c>
      <c r="P17" s="100">
        <v>1.6</v>
      </c>
      <c r="Q17" s="2"/>
      <c r="S17" s="2" t="s">
        <v>611</v>
      </c>
      <c r="T17" s="2"/>
      <c r="U17" s="2"/>
      <c r="V17" s="493"/>
      <c r="W17" s="64" t="s">
        <v>646</v>
      </c>
      <c r="X17" s="64">
        <v>2200</v>
      </c>
      <c r="Y17" s="64">
        <v>1.7</v>
      </c>
    </row>
    <row r="18" spans="1:25" ht="12.75" customHeight="1" x14ac:dyDescent="0.3">
      <c r="A18" s="491" t="s">
        <v>678</v>
      </c>
      <c r="B18" s="491"/>
      <c r="C18" s="491"/>
      <c r="D18" s="491" t="s">
        <v>714</v>
      </c>
      <c r="E18" s="491"/>
      <c r="F18" s="184" t="s">
        <v>1178</v>
      </c>
      <c r="G18" s="106"/>
      <c r="J18" s="66"/>
      <c r="K18" s="83" t="s">
        <v>805</v>
      </c>
      <c r="L18" s="2">
        <v>0.68</v>
      </c>
      <c r="M18" s="2"/>
      <c r="N18" s="2"/>
      <c r="O18" s="99" t="str">
        <f t="shared" ref="O18:O24" si="2">$O$27&amp;" "&amp;O1</f>
        <v>Glazed wood or PVC-U door Window_description</v>
      </c>
      <c r="P18" s="101" t="str">
        <f t="shared" ref="P18:P24" si="3">P1</f>
        <v xml:space="preserve">U-value W/m²K </v>
      </c>
      <c r="Q18" s="2"/>
      <c r="S18" s="2" t="s">
        <v>645</v>
      </c>
      <c r="T18" s="2"/>
      <c r="U18" s="2"/>
      <c r="V18" s="493"/>
      <c r="W18" s="64" t="s">
        <v>644</v>
      </c>
      <c r="X18" s="64">
        <v>1750</v>
      </c>
      <c r="Y18" s="64">
        <v>0.94</v>
      </c>
    </row>
    <row r="19" spans="1:25" ht="12.75" customHeight="1" x14ac:dyDescent="0.3">
      <c r="A19" s="489" t="s">
        <v>679</v>
      </c>
      <c r="B19" s="489"/>
      <c r="C19" s="489"/>
      <c r="D19" s="489" t="s">
        <v>680</v>
      </c>
      <c r="E19" s="489"/>
      <c r="F19" s="185">
        <v>2.97</v>
      </c>
      <c r="J19" s="67"/>
      <c r="K19" s="83" t="s">
        <v>799</v>
      </c>
      <c r="L19" s="2">
        <v>0.8</v>
      </c>
      <c r="M19" s="2"/>
      <c r="N19" s="2"/>
      <c r="O19" s="97" t="str">
        <f t="shared" si="2"/>
        <v>Glazed wood or PVC-U door Enter a U-value</v>
      </c>
      <c r="P19" s="100">
        <f t="shared" si="3"/>
        <v>0</v>
      </c>
      <c r="Q19" s="2"/>
      <c r="S19" s="2"/>
      <c r="T19" s="2"/>
      <c r="U19" s="2"/>
      <c r="V19" s="493"/>
      <c r="W19" s="64" t="s">
        <v>643</v>
      </c>
      <c r="X19" s="64">
        <v>1750</v>
      </c>
      <c r="Y19" s="64">
        <v>0.88</v>
      </c>
    </row>
    <row r="20" spans="1:25" ht="12.75" customHeight="1" x14ac:dyDescent="0.3">
      <c r="A20" s="489"/>
      <c r="B20" s="489"/>
      <c r="C20" s="489"/>
      <c r="D20" s="489" t="s">
        <v>681</v>
      </c>
      <c r="E20" s="489"/>
      <c r="F20" s="185">
        <v>2.11</v>
      </c>
      <c r="J20" s="68"/>
      <c r="K20" s="83" t="s">
        <v>797</v>
      </c>
      <c r="L20" s="2">
        <v>0.87</v>
      </c>
      <c r="M20" s="2"/>
      <c r="N20" s="2"/>
      <c r="O20" s="97" t="str">
        <f t="shared" si="2"/>
        <v>Glazed wood or PVC-U door Metal Double Glazed</v>
      </c>
      <c r="P20" s="100">
        <f t="shared" si="3"/>
        <v>3.4</v>
      </c>
      <c r="Q20" s="2"/>
      <c r="S20" s="2"/>
      <c r="T20" s="2"/>
      <c r="U20" s="2"/>
      <c r="V20" s="493"/>
      <c r="W20" s="64" t="s">
        <v>630</v>
      </c>
      <c r="X20" s="64">
        <v>650</v>
      </c>
      <c r="Y20" s="64">
        <v>0.16</v>
      </c>
    </row>
    <row r="21" spans="1:25" ht="12.75" customHeight="1" x14ac:dyDescent="0.3">
      <c r="A21" s="489"/>
      <c r="B21" s="489"/>
      <c r="C21" s="489"/>
      <c r="D21" s="489" t="s">
        <v>682</v>
      </c>
      <c r="E21" s="489"/>
      <c r="F21" s="185">
        <v>1.64</v>
      </c>
      <c r="J21" s="68"/>
      <c r="K21" s="83" t="s">
        <v>808</v>
      </c>
      <c r="L21" s="2">
        <v>0.56000000000000005</v>
      </c>
      <c r="M21" s="2"/>
      <c r="N21" s="2"/>
      <c r="O21" s="97" t="str">
        <f t="shared" si="2"/>
        <v xml:space="preserve">Glazed wood or PVC-U door Metal Double Glazed, low-E glass </v>
      </c>
      <c r="P21" s="100">
        <f t="shared" si="3"/>
        <v>2.8</v>
      </c>
      <c r="Q21" s="2"/>
      <c r="S21" s="2"/>
      <c r="T21" s="2"/>
      <c r="U21" s="2"/>
      <c r="V21" s="493"/>
      <c r="W21" s="64" t="s">
        <v>642</v>
      </c>
      <c r="X21" s="64">
        <v>2300</v>
      </c>
      <c r="Y21" s="64">
        <v>2.2999999999999998</v>
      </c>
    </row>
    <row r="22" spans="1:25" ht="12.75" customHeight="1" x14ac:dyDescent="0.3">
      <c r="A22" s="489" t="s">
        <v>683</v>
      </c>
      <c r="B22" s="489"/>
      <c r="C22" s="489"/>
      <c r="D22" s="489" t="s">
        <v>684</v>
      </c>
      <c r="E22" s="489"/>
      <c r="F22" s="185">
        <v>0.3</v>
      </c>
      <c r="J22" s="68"/>
      <c r="K22" s="83" t="s">
        <v>806</v>
      </c>
      <c r="L22" s="2">
        <v>0.59</v>
      </c>
      <c r="M22" s="2"/>
      <c r="N22" s="2"/>
      <c r="O22" s="97" t="str">
        <f t="shared" si="2"/>
        <v xml:space="preserve">Glazed wood or PVC-U door Metal Double Glazed, low-E glass, argon filled </v>
      </c>
      <c r="P22" s="100">
        <f t="shared" si="3"/>
        <v>2.6</v>
      </c>
      <c r="Q22" s="2"/>
      <c r="S22" s="2"/>
      <c r="T22" s="2"/>
      <c r="U22" s="2"/>
      <c r="V22" s="493"/>
      <c r="W22" s="64" t="s">
        <v>641</v>
      </c>
      <c r="X22" s="64">
        <v>2400</v>
      </c>
      <c r="Y22" s="64">
        <v>2.5</v>
      </c>
    </row>
    <row r="23" spans="1:25" ht="12.75" customHeight="1" x14ac:dyDescent="0.3">
      <c r="A23" s="489"/>
      <c r="B23" s="489"/>
      <c r="C23" s="489"/>
      <c r="D23" s="489" t="s">
        <v>685</v>
      </c>
      <c r="E23" s="489"/>
      <c r="F23" s="185">
        <v>0.28000000000000003</v>
      </c>
      <c r="J23" s="68"/>
      <c r="K23" s="83" t="s">
        <v>800</v>
      </c>
      <c r="L23" s="2">
        <v>0.72</v>
      </c>
      <c r="M23" s="2"/>
      <c r="N23" s="2"/>
      <c r="O23" s="97" t="str">
        <f t="shared" si="2"/>
        <v>Glazed wood or PVC-U door Metal Single Glazed</v>
      </c>
      <c r="P23" s="100">
        <f t="shared" si="3"/>
        <v>5.7</v>
      </c>
      <c r="Q23" s="2"/>
      <c r="S23" s="2"/>
      <c r="T23" s="2"/>
      <c r="U23" s="2"/>
      <c r="V23" s="493"/>
      <c r="W23" s="64" t="s">
        <v>640</v>
      </c>
      <c r="X23" s="64">
        <v>2600</v>
      </c>
      <c r="Y23" s="64">
        <v>2.2999999999999998</v>
      </c>
    </row>
    <row r="24" spans="1:25" ht="12.75" customHeight="1" x14ac:dyDescent="0.3">
      <c r="A24" s="489"/>
      <c r="B24" s="489"/>
      <c r="C24" s="489"/>
      <c r="D24" s="489" t="s">
        <v>686</v>
      </c>
      <c r="E24" s="489"/>
      <c r="F24" s="185">
        <v>0.27</v>
      </c>
      <c r="J24" s="68"/>
      <c r="K24" s="83" t="s">
        <v>798</v>
      </c>
      <c r="L24" s="2">
        <v>0.77</v>
      </c>
      <c r="M24" s="2"/>
      <c r="N24" s="2"/>
      <c r="O24" s="97" t="str">
        <f t="shared" si="2"/>
        <v>Glazed wood or PVC-U door Metal Triple Glazed</v>
      </c>
      <c r="P24" s="100">
        <f t="shared" si="3"/>
        <v>2.6</v>
      </c>
      <c r="Q24" s="2"/>
      <c r="S24" s="2"/>
      <c r="T24" s="2"/>
      <c r="U24" s="2"/>
      <c r="V24" s="493"/>
      <c r="W24" s="64" t="s">
        <v>639</v>
      </c>
      <c r="X24" s="64">
        <v>1750</v>
      </c>
      <c r="Y24" s="64">
        <v>1.3</v>
      </c>
    </row>
    <row r="25" spans="1:25" ht="12.75" customHeight="1" x14ac:dyDescent="0.3">
      <c r="A25" s="489" t="s">
        <v>687</v>
      </c>
      <c r="B25" s="489"/>
      <c r="C25" s="489"/>
      <c r="D25" s="489" t="s">
        <v>688</v>
      </c>
      <c r="E25" s="489"/>
      <c r="F25" s="185">
        <v>0.3</v>
      </c>
      <c r="I25" s="2"/>
      <c r="J25" s="68"/>
      <c r="K25" s="83" t="s">
        <v>794</v>
      </c>
      <c r="L25" s="2">
        <v>1.21</v>
      </c>
      <c r="M25" s="2"/>
      <c r="N25" s="2"/>
      <c r="O25" s="97" t="s">
        <v>922</v>
      </c>
      <c r="P25" s="100">
        <v>3</v>
      </c>
      <c r="Q25" s="2"/>
      <c r="S25" s="2"/>
      <c r="T25" s="2"/>
      <c r="U25" s="2"/>
      <c r="V25" s="493"/>
      <c r="W25" s="64" t="s">
        <v>638</v>
      </c>
      <c r="X25" s="64">
        <v>2640</v>
      </c>
      <c r="Y25" s="64">
        <v>2.93</v>
      </c>
    </row>
    <row r="26" spans="1:25" ht="12.75" customHeight="1" x14ac:dyDescent="0.3">
      <c r="A26" s="489"/>
      <c r="B26" s="489"/>
      <c r="C26" s="489"/>
      <c r="D26" s="489" t="s">
        <v>689</v>
      </c>
      <c r="E26" s="489"/>
      <c r="F26" s="185">
        <v>0.28999999999999998</v>
      </c>
      <c r="I26" s="2"/>
      <c r="J26" s="68"/>
      <c r="K26" s="83" t="s">
        <v>793</v>
      </c>
      <c r="L26" s="2">
        <v>1.37</v>
      </c>
      <c r="M26" s="2"/>
      <c r="N26" s="2"/>
      <c r="O26" s="97" t="s">
        <v>923</v>
      </c>
      <c r="P26" s="100">
        <v>1.4</v>
      </c>
      <c r="Q26" s="2"/>
      <c r="S26" s="2"/>
      <c r="T26" s="2"/>
      <c r="U26" s="2"/>
      <c r="V26" s="493"/>
      <c r="W26" s="64" t="s">
        <v>637</v>
      </c>
      <c r="X26" s="64">
        <v>1900</v>
      </c>
      <c r="Y26" s="64">
        <v>0.84</v>
      </c>
    </row>
    <row r="27" spans="1:25" ht="12.75" customHeight="1" x14ac:dyDescent="0.3">
      <c r="A27" s="489"/>
      <c r="B27" s="489"/>
      <c r="C27" s="489"/>
      <c r="D27" s="489" t="s">
        <v>690</v>
      </c>
      <c r="E27" s="489"/>
      <c r="F27" s="185">
        <v>0.28000000000000003</v>
      </c>
      <c r="I27" s="2"/>
      <c r="J27" s="68"/>
      <c r="K27" s="83" t="s">
        <v>809</v>
      </c>
      <c r="L27" s="2">
        <v>0.39</v>
      </c>
      <c r="M27" s="2"/>
      <c r="N27" s="2"/>
      <c r="O27" s="97" t="s">
        <v>924</v>
      </c>
      <c r="P27" s="97"/>
      <c r="Q27" s="2"/>
      <c r="S27" s="2"/>
      <c r="T27" s="2"/>
      <c r="U27" s="2"/>
      <c r="V27" s="493"/>
      <c r="W27" s="64" t="s">
        <v>636</v>
      </c>
      <c r="X27" s="64">
        <v>700</v>
      </c>
      <c r="Y27" s="64">
        <v>0.18</v>
      </c>
    </row>
    <row r="28" spans="1:25" ht="12.75" customHeight="1" x14ac:dyDescent="0.3">
      <c r="A28" s="489" t="s">
        <v>691</v>
      </c>
      <c r="B28" s="489"/>
      <c r="C28" s="489"/>
      <c r="D28" s="489" t="s">
        <v>692</v>
      </c>
      <c r="E28" s="489"/>
      <c r="F28" s="185">
        <v>2.78</v>
      </c>
      <c r="I28" s="2"/>
      <c r="J28" s="68"/>
      <c r="K28" s="86" t="s">
        <v>801</v>
      </c>
      <c r="L28" s="87">
        <v>0.45</v>
      </c>
      <c r="M28" s="2"/>
      <c r="N28" s="2"/>
      <c r="O28" s="2"/>
      <c r="P28" s="2"/>
      <c r="Q28" s="2"/>
      <c r="S28" s="2"/>
      <c r="T28" s="2"/>
      <c r="U28" s="2"/>
      <c r="V28" s="493"/>
      <c r="W28" s="64" t="s">
        <v>615</v>
      </c>
      <c r="X28" s="64">
        <v>500</v>
      </c>
      <c r="Y28" s="64">
        <v>0.13</v>
      </c>
    </row>
    <row r="29" spans="1:25" ht="12.75" customHeight="1" x14ac:dyDescent="0.3">
      <c r="A29" s="489"/>
      <c r="B29" s="489"/>
      <c r="C29" s="489"/>
      <c r="D29" s="489" t="s">
        <v>693</v>
      </c>
      <c r="E29" s="489"/>
      <c r="F29" s="185">
        <v>2.23</v>
      </c>
      <c r="G29" s="2"/>
      <c r="H29" s="2"/>
      <c r="I29" s="2"/>
      <c r="J29" s="68"/>
      <c r="K29" s="83" t="s">
        <v>810</v>
      </c>
      <c r="L29" s="2">
        <v>0.36</v>
      </c>
      <c r="M29" s="2"/>
      <c r="N29" s="2"/>
      <c r="O29" s="2"/>
      <c r="P29" s="2"/>
      <c r="Q29" s="2"/>
      <c r="S29" s="2"/>
      <c r="T29" s="2"/>
      <c r="U29" s="2"/>
      <c r="V29" s="493" t="s">
        <v>635</v>
      </c>
      <c r="W29" s="64" t="s">
        <v>634</v>
      </c>
      <c r="X29" s="64">
        <v>1330</v>
      </c>
      <c r="Y29" s="64">
        <v>0.56999999999999995</v>
      </c>
    </row>
    <row r="30" spans="1:25" ht="12.75" customHeight="1" x14ac:dyDescent="0.3">
      <c r="A30" s="489"/>
      <c r="B30" s="489"/>
      <c r="C30" s="489"/>
      <c r="D30" s="489" t="s">
        <v>694</v>
      </c>
      <c r="E30" s="489"/>
      <c r="F30" s="185">
        <v>1.86</v>
      </c>
      <c r="G30" s="2"/>
      <c r="H30" s="2"/>
      <c r="I30" s="2"/>
      <c r="J30" s="68"/>
      <c r="K30" s="83" t="s">
        <v>802</v>
      </c>
      <c r="L30" s="2">
        <v>0.42</v>
      </c>
      <c r="M30" s="2"/>
      <c r="N30" s="2"/>
      <c r="O30" s="2"/>
      <c r="P30" s="2"/>
      <c r="Q30" s="2"/>
      <c r="S30" s="2"/>
      <c r="T30" s="2"/>
      <c r="U30" s="2"/>
      <c r="V30" s="493"/>
      <c r="W30" s="64" t="s">
        <v>633</v>
      </c>
      <c r="X30" s="64">
        <v>400</v>
      </c>
      <c r="Y30" s="64">
        <v>0.1</v>
      </c>
    </row>
    <row r="31" spans="1:25" ht="12.75" customHeight="1" x14ac:dyDescent="0.3">
      <c r="A31" s="489" t="s">
        <v>695</v>
      </c>
      <c r="B31" s="489"/>
      <c r="C31" s="489"/>
      <c r="D31" s="489" t="s">
        <v>696</v>
      </c>
      <c r="E31" s="489"/>
      <c r="F31" s="185">
        <v>0.33</v>
      </c>
      <c r="G31" s="2"/>
      <c r="H31" s="2"/>
      <c r="I31" s="2"/>
      <c r="J31" s="68"/>
      <c r="K31" s="83" t="s">
        <v>811</v>
      </c>
      <c r="L31" s="2">
        <v>0.38</v>
      </c>
      <c r="M31" s="2"/>
      <c r="N31" s="2"/>
      <c r="O31" s="2"/>
      <c r="P31" s="2"/>
      <c r="Q31" s="2"/>
      <c r="S31" s="2"/>
      <c r="T31" s="2"/>
      <c r="U31" s="2"/>
      <c r="V31" s="493"/>
      <c r="W31" s="64" t="s">
        <v>632</v>
      </c>
      <c r="X31" s="64">
        <v>1300</v>
      </c>
      <c r="Y31" s="64">
        <v>0.56999999999999995</v>
      </c>
    </row>
    <row r="32" spans="1:25" ht="12.75" customHeight="1" x14ac:dyDescent="0.3">
      <c r="A32" s="489"/>
      <c r="B32" s="489"/>
      <c r="C32" s="489"/>
      <c r="D32" s="489" t="s">
        <v>697</v>
      </c>
      <c r="E32" s="489"/>
      <c r="F32" s="185">
        <v>0.32</v>
      </c>
      <c r="G32" s="2"/>
      <c r="H32" s="2"/>
      <c r="I32" s="2"/>
      <c r="J32" s="68"/>
      <c r="K32" s="83" t="s">
        <v>803</v>
      </c>
      <c r="L32" s="2">
        <v>0.43</v>
      </c>
      <c r="M32" s="2"/>
      <c r="N32" s="2"/>
      <c r="O32" s="2"/>
      <c r="P32" s="2"/>
      <c r="Q32" s="2"/>
      <c r="S32" s="2"/>
      <c r="T32" s="2"/>
      <c r="U32" s="2"/>
      <c r="V32" s="493"/>
      <c r="W32" s="64" t="s">
        <v>631</v>
      </c>
      <c r="X32" s="64">
        <v>600</v>
      </c>
      <c r="Y32" s="64">
        <v>0.18</v>
      </c>
    </row>
    <row r="33" spans="1:25" ht="12.75" customHeight="1" x14ac:dyDescent="0.3">
      <c r="A33" s="489"/>
      <c r="B33" s="489"/>
      <c r="C33" s="489"/>
      <c r="D33" s="489" t="s">
        <v>698</v>
      </c>
      <c r="E33" s="489"/>
      <c r="F33" s="185">
        <v>0.32</v>
      </c>
      <c r="G33" s="2"/>
      <c r="H33" s="2"/>
      <c r="I33" s="2"/>
      <c r="J33" s="68"/>
      <c r="K33" s="83" t="s">
        <v>812</v>
      </c>
      <c r="L33" s="2">
        <v>0.35</v>
      </c>
      <c r="M33" s="2"/>
      <c r="N33" s="2"/>
      <c r="O33" s="2"/>
      <c r="P33" s="2"/>
      <c r="Q33" s="2"/>
      <c r="S33" s="2"/>
      <c r="T33" s="2"/>
      <c r="U33" s="2"/>
      <c r="V33" s="493"/>
      <c r="W33" s="64" t="s">
        <v>630</v>
      </c>
      <c r="X33" s="64">
        <v>900</v>
      </c>
      <c r="Y33" s="64">
        <v>0.25</v>
      </c>
    </row>
    <row r="34" spans="1:25" ht="12.75" customHeight="1" x14ac:dyDescent="0.3">
      <c r="A34" s="489" t="s">
        <v>699</v>
      </c>
      <c r="B34" s="489"/>
      <c r="C34" s="489"/>
      <c r="D34" s="489" t="s">
        <v>700</v>
      </c>
      <c r="E34" s="489"/>
      <c r="F34" s="185">
        <v>3.51</v>
      </c>
      <c r="G34" s="2"/>
      <c r="H34" s="2"/>
      <c r="I34" s="2"/>
      <c r="J34" s="68"/>
      <c r="K34" s="83" t="s">
        <v>804</v>
      </c>
      <c r="L34" s="2">
        <v>0.41</v>
      </c>
      <c r="M34" s="2"/>
      <c r="N34" s="2"/>
      <c r="O34" s="2"/>
      <c r="P34" s="2"/>
      <c r="Q34" s="2"/>
      <c r="S34" s="2"/>
      <c r="T34" s="2"/>
      <c r="U34" s="2"/>
      <c r="V34" s="493"/>
      <c r="W34" s="64" t="s">
        <v>629</v>
      </c>
      <c r="X34" s="64">
        <v>2300</v>
      </c>
      <c r="Y34" s="64">
        <v>1.3</v>
      </c>
    </row>
    <row r="35" spans="1:25" ht="12.75" customHeight="1" x14ac:dyDescent="0.3">
      <c r="A35" s="489"/>
      <c r="B35" s="489"/>
      <c r="C35" s="489"/>
      <c r="D35" s="489" t="s">
        <v>701</v>
      </c>
      <c r="E35" s="489"/>
      <c r="F35" s="185">
        <v>3.12</v>
      </c>
      <c r="G35" s="2"/>
      <c r="H35" s="2"/>
      <c r="I35" s="2"/>
      <c r="J35" s="68"/>
      <c r="K35" s="83" t="s">
        <v>782</v>
      </c>
      <c r="L35" s="2">
        <v>2.11</v>
      </c>
      <c r="M35" s="2"/>
      <c r="N35" s="2"/>
      <c r="O35" s="2"/>
      <c r="P35" s="2"/>
      <c r="Q35" s="2"/>
      <c r="S35" s="2"/>
      <c r="T35" s="2"/>
      <c r="U35" s="2"/>
      <c r="V35" s="493" t="s">
        <v>628</v>
      </c>
      <c r="W35" s="64" t="s">
        <v>627</v>
      </c>
      <c r="X35" s="64">
        <v>500</v>
      </c>
      <c r="Y35" s="64">
        <v>0.16</v>
      </c>
    </row>
    <row r="36" spans="1:25" ht="12.75" customHeight="1" x14ac:dyDescent="0.3">
      <c r="A36" s="489"/>
      <c r="B36" s="489"/>
      <c r="C36" s="489"/>
      <c r="D36" s="489" t="s">
        <v>702</v>
      </c>
      <c r="E36" s="489"/>
      <c r="F36" s="185">
        <v>2.8</v>
      </c>
      <c r="G36" s="2"/>
      <c r="H36" s="2"/>
      <c r="I36" s="2"/>
      <c r="J36" s="68"/>
      <c r="K36" s="92" t="s">
        <v>689</v>
      </c>
      <c r="L36" s="93">
        <v>0.28999999999999998</v>
      </c>
      <c r="M36" s="93"/>
      <c r="N36" s="2"/>
      <c r="O36" s="2"/>
      <c r="P36" s="2"/>
      <c r="Q36" s="2"/>
      <c r="S36" s="2"/>
      <c r="T36" s="2"/>
      <c r="U36" s="2"/>
      <c r="V36" s="493"/>
      <c r="W36" s="64" t="s">
        <v>626</v>
      </c>
      <c r="X36" s="64">
        <v>1700</v>
      </c>
      <c r="Y36" s="64">
        <v>0.5</v>
      </c>
    </row>
    <row r="37" spans="1:25" ht="12.75" customHeight="1" x14ac:dyDescent="0.3">
      <c r="A37" s="489"/>
      <c r="B37" s="489"/>
      <c r="C37" s="489"/>
      <c r="D37" s="489" t="s">
        <v>703</v>
      </c>
      <c r="E37" s="489"/>
      <c r="F37" s="185">
        <v>2.54</v>
      </c>
      <c r="G37" s="2"/>
      <c r="H37" s="2"/>
      <c r="I37" s="2"/>
      <c r="J37" s="68"/>
      <c r="K37" s="83" t="s">
        <v>783</v>
      </c>
      <c r="L37" s="2">
        <v>1.64</v>
      </c>
      <c r="M37" s="2"/>
      <c r="N37" s="2"/>
      <c r="O37" s="2"/>
      <c r="P37" s="2"/>
      <c r="Q37" s="2"/>
      <c r="S37" s="2"/>
      <c r="T37" s="2"/>
      <c r="U37" s="2"/>
      <c r="V37" s="493"/>
      <c r="W37" s="64" t="s">
        <v>626</v>
      </c>
      <c r="X37" s="64">
        <v>2100</v>
      </c>
      <c r="Y37" s="64">
        <v>0.7</v>
      </c>
    </row>
    <row r="38" spans="1:25" ht="12.75" customHeight="1" x14ac:dyDescent="0.3">
      <c r="A38" s="489" t="s">
        <v>1093</v>
      </c>
      <c r="B38" s="489"/>
      <c r="C38" s="489"/>
      <c r="D38" s="489" t="s">
        <v>704</v>
      </c>
      <c r="E38" s="489"/>
      <c r="F38" s="185">
        <v>0.31</v>
      </c>
      <c r="G38" s="2"/>
      <c r="H38" s="2"/>
      <c r="I38" s="2"/>
      <c r="J38" s="68"/>
      <c r="K38" s="92" t="s">
        <v>690</v>
      </c>
      <c r="L38" s="93">
        <v>0.28000000000000003</v>
      </c>
      <c r="M38" s="93"/>
      <c r="N38" s="2"/>
      <c r="O38" s="2"/>
      <c r="P38" s="2"/>
      <c r="Q38" s="2"/>
      <c r="S38" s="2"/>
      <c r="T38" s="2"/>
      <c r="U38" s="2"/>
      <c r="V38" s="493"/>
      <c r="W38" s="64" t="s">
        <v>625</v>
      </c>
      <c r="X38" s="64">
        <v>1100</v>
      </c>
      <c r="Y38" s="64">
        <v>0.23</v>
      </c>
    </row>
    <row r="39" spans="1:25" ht="12.75" customHeight="1" x14ac:dyDescent="0.3">
      <c r="A39" s="489"/>
      <c r="B39" s="489"/>
      <c r="C39" s="489"/>
      <c r="D39" s="489" t="s">
        <v>705</v>
      </c>
      <c r="E39" s="489"/>
      <c r="F39" s="185">
        <v>0.3</v>
      </c>
      <c r="G39" s="2"/>
      <c r="H39" s="2"/>
      <c r="I39" s="2"/>
      <c r="J39" s="68"/>
      <c r="K39" s="83" t="s">
        <v>787</v>
      </c>
      <c r="L39" s="2">
        <v>3.51</v>
      </c>
      <c r="M39" s="2"/>
      <c r="N39" s="2"/>
      <c r="O39" s="2"/>
      <c r="P39" s="2"/>
      <c r="Q39" s="2"/>
      <c r="S39" s="2"/>
      <c r="T39" s="2"/>
      <c r="U39" s="2"/>
      <c r="V39" s="493"/>
      <c r="W39" s="64" t="s">
        <v>625</v>
      </c>
      <c r="X39" s="64">
        <v>1700</v>
      </c>
      <c r="Y39" s="64">
        <v>0.5</v>
      </c>
    </row>
    <row r="40" spans="1:25" ht="12.75" customHeight="1" x14ac:dyDescent="0.3">
      <c r="A40" s="489"/>
      <c r="B40" s="489"/>
      <c r="C40" s="489"/>
      <c r="D40" s="489" t="s">
        <v>706</v>
      </c>
      <c r="E40" s="489"/>
      <c r="F40" s="185">
        <v>0.3</v>
      </c>
      <c r="G40" s="2"/>
      <c r="H40" s="2"/>
      <c r="I40" s="2"/>
      <c r="J40" s="68"/>
      <c r="K40" s="83" t="s">
        <v>788</v>
      </c>
      <c r="L40" s="2">
        <v>3.12</v>
      </c>
      <c r="M40" s="2"/>
      <c r="N40" s="2"/>
      <c r="O40" s="2"/>
      <c r="P40" s="2"/>
      <c r="Q40" s="2"/>
      <c r="S40" s="2"/>
      <c r="T40" s="2"/>
      <c r="U40" s="2"/>
      <c r="V40" s="493"/>
      <c r="W40" s="64" t="s">
        <v>624</v>
      </c>
      <c r="X40" s="64">
        <v>1200</v>
      </c>
      <c r="Y40" s="64">
        <v>0.41</v>
      </c>
    </row>
    <row r="41" spans="1:25" ht="12.75" customHeight="1" x14ac:dyDescent="0.3">
      <c r="A41" s="489"/>
      <c r="B41" s="489"/>
      <c r="C41" s="489"/>
      <c r="D41" s="489" t="s">
        <v>707</v>
      </c>
      <c r="E41" s="489"/>
      <c r="F41" s="185">
        <v>0.3</v>
      </c>
      <c r="G41" s="2"/>
      <c r="H41" s="2"/>
      <c r="I41" s="2"/>
      <c r="J41" s="68"/>
      <c r="K41" s="83" t="s">
        <v>789</v>
      </c>
      <c r="L41" s="2">
        <v>2.8</v>
      </c>
      <c r="M41" s="2"/>
      <c r="N41" s="2"/>
      <c r="O41" s="2"/>
      <c r="P41" s="2"/>
      <c r="Q41" s="2"/>
      <c r="S41" s="2"/>
      <c r="T41" s="2"/>
      <c r="U41" s="2"/>
      <c r="V41" s="493"/>
      <c r="W41" s="64" t="s">
        <v>623</v>
      </c>
      <c r="X41" s="64">
        <v>1800</v>
      </c>
      <c r="Y41" s="64">
        <v>0.96</v>
      </c>
    </row>
    <row r="42" spans="1:25" ht="12.75" customHeight="1" x14ac:dyDescent="0.3">
      <c r="A42" s="490"/>
      <c r="B42" s="490"/>
      <c r="C42" s="490"/>
      <c r="D42" s="490"/>
      <c r="E42" s="490"/>
      <c r="F42" s="2"/>
      <c r="G42" s="2"/>
      <c r="H42" s="2"/>
      <c r="I42" s="2"/>
      <c r="J42" s="68"/>
      <c r="K42" s="83" t="s">
        <v>790</v>
      </c>
      <c r="L42" s="2">
        <v>2.54</v>
      </c>
      <c r="M42" s="2"/>
      <c r="N42" s="2"/>
      <c r="O42" s="2"/>
      <c r="P42" s="2"/>
      <c r="Q42" s="2"/>
      <c r="S42" s="2"/>
      <c r="T42" s="2"/>
      <c r="U42" s="2"/>
      <c r="V42" s="493"/>
      <c r="W42" s="64" t="s">
        <v>622</v>
      </c>
      <c r="X42" s="64">
        <v>2000</v>
      </c>
      <c r="Y42" s="64">
        <v>1</v>
      </c>
    </row>
    <row r="43" spans="1:25" ht="12.75" customHeight="1" x14ac:dyDescent="0.3">
      <c r="A43" s="491" t="s">
        <v>713</v>
      </c>
      <c r="B43" s="491"/>
      <c r="C43" s="491"/>
      <c r="D43" s="491" t="s">
        <v>714</v>
      </c>
      <c r="E43" s="491"/>
      <c r="F43" s="491" t="s">
        <v>1178</v>
      </c>
      <c r="G43" s="491"/>
      <c r="H43" s="77"/>
      <c r="I43" s="66"/>
      <c r="J43" s="67"/>
      <c r="K43" s="83" t="s">
        <v>814</v>
      </c>
      <c r="L43" s="2">
        <v>0.54</v>
      </c>
      <c r="M43" s="2"/>
      <c r="N43" s="2"/>
      <c r="O43" s="2"/>
      <c r="P43" s="2"/>
      <c r="Q43" s="2"/>
      <c r="S43" s="2"/>
      <c r="T43" s="2"/>
      <c r="U43" s="2"/>
      <c r="V43" s="493"/>
      <c r="W43" s="64" t="s">
        <v>621</v>
      </c>
      <c r="X43" s="64">
        <v>2100</v>
      </c>
      <c r="Y43" s="64">
        <v>1.5</v>
      </c>
    </row>
    <row r="44" spans="1:25" ht="12.75" customHeight="1" x14ac:dyDescent="0.3">
      <c r="A44" s="494"/>
      <c r="B44" s="494"/>
      <c r="C44" s="494"/>
      <c r="D44" s="494"/>
      <c r="E44" s="494"/>
      <c r="F44" s="186" t="s">
        <v>715</v>
      </c>
      <c r="G44" s="187" t="s">
        <v>716</v>
      </c>
      <c r="H44" s="2"/>
      <c r="I44" s="67"/>
      <c r="J44" s="67"/>
      <c r="K44" s="83" t="s">
        <v>816</v>
      </c>
      <c r="L44" s="2">
        <v>0.51</v>
      </c>
      <c r="M44" s="2"/>
      <c r="N44" s="2"/>
      <c r="O44" s="2"/>
      <c r="P44" s="2"/>
      <c r="Q44" s="2"/>
      <c r="S44" s="2"/>
      <c r="T44" s="2"/>
      <c r="U44" s="2"/>
      <c r="V44" s="493"/>
      <c r="W44" s="64" t="s">
        <v>620</v>
      </c>
      <c r="X44" s="64">
        <v>500</v>
      </c>
      <c r="Y44" s="64">
        <v>0.1</v>
      </c>
    </row>
    <row r="45" spans="1:25" ht="12.75" customHeight="1" x14ac:dyDescent="0.3">
      <c r="A45" s="497" t="s">
        <v>717</v>
      </c>
      <c r="B45" s="497"/>
      <c r="C45" s="497"/>
      <c r="D45" s="492" t="s">
        <v>718</v>
      </c>
      <c r="E45" s="492"/>
      <c r="F45" s="188">
        <v>1.37</v>
      </c>
      <c r="G45" s="188">
        <v>0.56000000000000005</v>
      </c>
      <c r="H45" s="2"/>
      <c r="I45" s="78"/>
      <c r="J45" s="79"/>
      <c r="K45" s="83" t="s">
        <v>817</v>
      </c>
      <c r="L45" s="2">
        <v>0.82</v>
      </c>
      <c r="M45" s="2"/>
      <c r="N45" s="2"/>
      <c r="O45" s="2"/>
      <c r="P45" s="2"/>
      <c r="Q45" s="2"/>
      <c r="S45" s="2"/>
      <c r="T45" s="2"/>
      <c r="U45" s="2"/>
      <c r="V45" s="493" t="s">
        <v>619</v>
      </c>
      <c r="W45" s="64" t="s">
        <v>618</v>
      </c>
      <c r="X45" s="64">
        <v>2000</v>
      </c>
      <c r="Y45" s="64">
        <v>1.35</v>
      </c>
    </row>
    <row r="46" spans="1:25" ht="12.75" customHeight="1" x14ac:dyDescent="0.3">
      <c r="A46" s="497"/>
      <c r="B46" s="497"/>
      <c r="C46" s="497"/>
      <c r="D46" s="492" t="s">
        <v>719</v>
      </c>
      <c r="E46" s="492"/>
      <c r="F46" s="188">
        <v>1.21</v>
      </c>
      <c r="G46" s="188">
        <v>0.53</v>
      </c>
      <c r="H46" s="2"/>
      <c r="I46" s="78"/>
      <c r="J46" s="79"/>
      <c r="K46" s="83" t="s">
        <v>818</v>
      </c>
      <c r="L46" s="2">
        <v>0.73</v>
      </c>
      <c r="M46" s="2"/>
      <c r="N46" s="2"/>
      <c r="O46" s="2"/>
      <c r="P46" s="2"/>
      <c r="Q46" s="2"/>
      <c r="S46" s="2"/>
      <c r="T46" s="2"/>
      <c r="U46" s="2"/>
      <c r="V46" s="493"/>
      <c r="W46" s="64" t="s">
        <v>617</v>
      </c>
      <c r="X46" s="64">
        <v>7800</v>
      </c>
      <c r="Y46" s="64">
        <v>50</v>
      </c>
    </row>
    <row r="47" spans="1:25" ht="12.75" customHeight="1" x14ac:dyDescent="0.3">
      <c r="A47" s="492"/>
      <c r="B47" s="492"/>
      <c r="C47" s="492"/>
      <c r="D47" s="492"/>
      <c r="E47" s="492"/>
      <c r="F47" s="498" t="s">
        <v>720</v>
      </c>
      <c r="G47" s="498"/>
      <c r="H47" s="2"/>
      <c r="I47" s="79"/>
      <c r="J47" s="79"/>
      <c r="K47" s="83" t="s">
        <v>815</v>
      </c>
      <c r="L47" s="2">
        <v>1.1100000000000001</v>
      </c>
      <c r="M47" s="2"/>
      <c r="N47" s="2"/>
      <c r="O47" s="2"/>
      <c r="P47" s="2"/>
      <c r="Q47" s="2"/>
      <c r="S47" s="2"/>
      <c r="T47" s="2"/>
      <c r="U47" s="2"/>
      <c r="V47" s="493"/>
      <c r="W47" s="64" t="s">
        <v>616</v>
      </c>
      <c r="X47" s="64">
        <v>1950</v>
      </c>
      <c r="Y47" s="64">
        <v>1.2</v>
      </c>
    </row>
    <row r="48" spans="1:25" ht="12.75" customHeight="1" x14ac:dyDescent="0.3">
      <c r="A48" s="492"/>
      <c r="B48" s="492"/>
      <c r="C48" s="492"/>
      <c r="D48" s="492"/>
      <c r="E48" s="492"/>
      <c r="F48" s="186" t="s">
        <v>721</v>
      </c>
      <c r="G48" s="186" t="s">
        <v>722</v>
      </c>
      <c r="H48" s="2"/>
      <c r="I48" s="79"/>
      <c r="J48" s="79"/>
      <c r="K48" s="83" t="s">
        <v>813</v>
      </c>
      <c r="L48" s="2">
        <v>1.25</v>
      </c>
      <c r="M48" s="2"/>
      <c r="N48" s="2"/>
      <c r="O48" s="2"/>
      <c r="P48" s="2"/>
      <c r="Q48" s="2"/>
      <c r="S48" s="2"/>
      <c r="T48" s="2"/>
      <c r="U48" s="2"/>
      <c r="V48" s="493"/>
      <c r="W48" s="64" t="s">
        <v>615</v>
      </c>
      <c r="X48" s="64">
        <v>500</v>
      </c>
      <c r="Y48" s="64">
        <v>0.13</v>
      </c>
    </row>
    <row r="49" spans="1:25" ht="12.75" customHeight="1" x14ac:dyDescent="0.3">
      <c r="A49" s="497" t="s">
        <v>723</v>
      </c>
      <c r="B49" s="497"/>
      <c r="C49" s="497"/>
      <c r="D49" s="495" t="s">
        <v>724</v>
      </c>
      <c r="E49" s="495"/>
      <c r="F49" s="499">
        <v>0.87</v>
      </c>
      <c r="G49" s="499">
        <v>0.77</v>
      </c>
      <c r="H49" s="2"/>
      <c r="I49" s="79"/>
      <c r="J49" s="79"/>
      <c r="K49" s="83" t="s">
        <v>819</v>
      </c>
      <c r="L49" s="2">
        <v>0.44</v>
      </c>
      <c r="M49" s="2"/>
      <c r="N49" s="2"/>
      <c r="O49" s="2"/>
      <c r="P49" s="2"/>
      <c r="Q49" s="2"/>
      <c r="S49" s="2"/>
      <c r="T49" s="2"/>
      <c r="U49" s="2"/>
      <c r="V49" s="493"/>
      <c r="W49" s="64" t="s">
        <v>614</v>
      </c>
      <c r="X49" s="64">
        <v>700</v>
      </c>
      <c r="Y49" s="64">
        <v>0.18</v>
      </c>
    </row>
    <row r="50" spans="1:25" ht="12.75" customHeight="1" x14ac:dyDescent="0.3">
      <c r="A50" s="497"/>
      <c r="B50" s="497"/>
      <c r="C50" s="497"/>
      <c r="D50" s="495"/>
      <c r="E50" s="495"/>
      <c r="F50" s="499"/>
      <c r="G50" s="499"/>
      <c r="H50" s="2"/>
      <c r="I50" s="79"/>
      <c r="J50" s="79"/>
      <c r="K50" s="83" t="s">
        <v>820</v>
      </c>
      <c r="L50" s="2">
        <v>0.41</v>
      </c>
      <c r="M50" s="2"/>
      <c r="N50" s="2"/>
      <c r="O50" s="2"/>
      <c r="P50" s="2"/>
      <c r="Q50" s="2"/>
      <c r="S50" s="2"/>
      <c r="T50" s="2"/>
      <c r="U50" s="2"/>
      <c r="V50" s="493"/>
      <c r="W50" s="64" t="s">
        <v>613</v>
      </c>
      <c r="X50" s="64">
        <v>650</v>
      </c>
      <c r="Y50" s="64">
        <v>0.14000000000000001</v>
      </c>
    </row>
    <row r="51" spans="1:25" ht="12.75" customHeight="1" x14ac:dyDescent="0.3">
      <c r="A51" s="497"/>
      <c r="B51" s="497"/>
      <c r="C51" s="497"/>
      <c r="D51" s="495" t="s">
        <v>725</v>
      </c>
      <c r="E51" s="495"/>
      <c r="F51" s="500">
        <v>0.8</v>
      </c>
      <c r="G51" s="500">
        <v>0.72</v>
      </c>
      <c r="H51" s="2"/>
      <c r="I51" s="79"/>
      <c r="J51" s="79"/>
      <c r="K51" s="83" t="s">
        <v>791</v>
      </c>
      <c r="L51" s="2">
        <v>0.44</v>
      </c>
      <c r="M51" s="2"/>
      <c r="N51" s="2"/>
      <c r="O51" s="2"/>
      <c r="P51" s="2"/>
      <c r="Q51" s="2"/>
      <c r="S51" s="2"/>
      <c r="T51" s="2"/>
      <c r="U51" s="2"/>
      <c r="V51" s="493"/>
      <c r="W51" s="64" t="s">
        <v>612</v>
      </c>
      <c r="X51" s="64">
        <v>650</v>
      </c>
      <c r="Y51" s="64">
        <v>0.14000000000000001</v>
      </c>
    </row>
    <row r="52" spans="1:25" ht="12.75" customHeight="1" x14ac:dyDescent="0.3">
      <c r="A52" s="497"/>
      <c r="B52" s="497"/>
      <c r="C52" s="497"/>
      <c r="D52" s="495"/>
      <c r="E52" s="495"/>
      <c r="F52" s="500"/>
      <c r="G52" s="500"/>
      <c r="H52" s="2"/>
      <c r="I52" s="68"/>
      <c r="J52" s="81"/>
      <c r="K52" s="83" t="s">
        <v>825</v>
      </c>
      <c r="L52" s="2">
        <v>0.51</v>
      </c>
      <c r="M52" s="2"/>
      <c r="N52" s="2"/>
      <c r="O52" s="2"/>
      <c r="P52" s="2"/>
      <c r="Q52" s="2"/>
      <c r="S52" s="2"/>
      <c r="T52" s="2"/>
      <c r="U52" s="2"/>
      <c r="V52" s="493" t="s">
        <v>611</v>
      </c>
      <c r="W52" s="64" t="s">
        <v>610</v>
      </c>
      <c r="X52" s="64">
        <v>15</v>
      </c>
      <c r="Y52" s="64">
        <v>0.04</v>
      </c>
    </row>
    <row r="53" spans="1:25" ht="12.75" customHeight="1" x14ac:dyDescent="0.3">
      <c r="A53" s="497"/>
      <c r="B53" s="497"/>
      <c r="C53" s="497"/>
      <c r="D53" s="495" t="s">
        <v>726</v>
      </c>
      <c r="E53" s="495"/>
      <c r="F53" s="500">
        <v>0.45</v>
      </c>
      <c r="G53" s="500">
        <v>0.42</v>
      </c>
      <c r="H53" s="2"/>
      <c r="I53" s="79"/>
      <c r="J53" s="81"/>
      <c r="K53" s="83" t="s">
        <v>821</v>
      </c>
      <c r="L53" s="2">
        <v>0.61</v>
      </c>
      <c r="M53" s="2"/>
      <c r="N53" s="2"/>
      <c r="O53" s="2"/>
      <c r="P53" s="2"/>
      <c r="Q53" s="2"/>
      <c r="S53" s="2"/>
      <c r="T53" s="2"/>
      <c r="U53" s="2"/>
      <c r="V53" s="493"/>
      <c r="W53" s="64" t="s">
        <v>610</v>
      </c>
      <c r="X53" s="64">
        <v>25</v>
      </c>
      <c r="Y53" s="64">
        <v>3.5000000000000003E-2</v>
      </c>
    </row>
    <row r="54" spans="1:25" ht="12.75" customHeight="1" x14ac:dyDescent="0.3">
      <c r="A54" s="497"/>
      <c r="B54" s="497"/>
      <c r="C54" s="497"/>
      <c r="D54" s="495"/>
      <c r="E54" s="495"/>
      <c r="F54" s="500"/>
      <c r="G54" s="500"/>
      <c r="H54" s="2"/>
      <c r="I54" s="79"/>
      <c r="J54" s="81"/>
      <c r="K54" s="83" t="s">
        <v>826</v>
      </c>
      <c r="L54" s="2">
        <v>0.45</v>
      </c>
      <c r="M54" s="2"/>
      <c r="N54" s="2"/>
      <c r="O54" s="2"/>
      <c r="P54" s="2"/>
      <c r="Q54" s="2"/>
      <c r="S54" s="2"/>
      <c r="T54" s="2"/>
      <c r="U54" s="2"/>
      <c r="V54" s="493"/>
      <c r="W54" s="64" t="s">
        <v>609</v>
      </c>
      <c r="X54" s="64">
        <v>12</v>
      </c>
      <c r="Y54" s="64">
        <v>0.04</v>
      </c>
    </row>
    <row r="55" spans="1:25" ht="12.75" customHeight="1" x14ac:dyDescent="0.3">
      <c r="A55" s="497"/>
      <c r="B55" s="497"/>
      <c r="C55" s="497"/>
      <c r="D55" s="495" t="s">
        <v>727</v>
      </c>
      <c r="E55" s="495"/>
      <c r="F55" s="499">
        <v>0.43</v>
      </c>
      <c r="G55" s="500">
        <v>0.41</v>
      </c>
      <c r="H55" s="2"/>
      <c r="I55" s="79"/>
      <c r="J55" s="81"/>
      <c r="K55" s="83" t="s">
        <v>822</v>
      </c>
      <c r="L55" s="2">
        <v>0.56000000000000005</v>
      </c>
      <c r="M55" s="2"/>
      <c r="N55" s="2"/>
      <c r="O55" s="2"/>
      <c r="P55" s="2"/>
      <c r="Q55" s="2"/>
      <c r="S55" s="2"/>
      <c r="T55" s="2"/>
      <c r="U55" s="2"/>
      <c r="V55" s="493"/>
      <c r="W55" s="64" t="s">
        <v>608</v>
      </c>
      <c r="X55" s="64">
        <v>25</v>
      </c>
      <c r="Y55" s="64">
        <v>3.5000000000000003E-2</v>
      </c>
    </row>
    <row r="56" spans="1:25" ht="12.75" customHeight="1" x14ac:dyDescent="0.3">
      <c r="A56" s="497"/>
      <c r="B56" s="497"/>
      <c r="C56" s="497"/>
      <c r="D56" s="495"/>
      <c r="E56" s="495"/>
      <c r="F56" s="499"/>
      <c r="G56" s="500"/>
      <c r="H56" s="2"/>
      <c r="I56" s="79"/>
      <c r="J56" s="81"/>
      <c r="K56" s="83" t="s">
        <v>827</v>
      </c>
      <c r="L56" s="2">
        <v>0.33</v>
      </c>
      <c r="M56" s="2"/>
      <c r="N56" s="2"/>
      <c r="O56" s="2"/>
      <c r="P56" s="2"/>
      <c r="Q56" s="2"/>
      <c r="S56" s="2"/>
      <c r="T56" s="2"/>
      <c r="U56" s="2"/>
      <c r="V56" s="493"/>
      <c r="W56" s="64" t="s">
        <v>607</v>
      </c>
      <c r="X56" s="64">
        <v>30</v>
      </c>
      <c r="Y56" s="64">
        <v>3.5000000000000003E-2</v>
      </c>
    </row>
    <row r="57" spans="1:25" ht="12.75" customHeight="1" x14ac:dyDescent="0.3">
      <c r="A57" s="495" t="s">
        <v>728</v>
      </c>
      <c r="B57" s="495"/>
      <c r="C57" s="495"/>
      <c r="D57" s="495" t="s">
        <v>1094</v>
      </c>
      <c r="E57" s="495"/>
      <c r="F57" s="500">
        <v>0.68</v>
      </c>
      <c r="G57" s="499">
        <v>0.59</v>
      </c>
      <c r="H57" s="2"/>
      <c r="I57" s="80"/>
      <c r="J57" s="81"/>
      <c r="K57" s="83" t="s">
        <v>823</v>
      </c>
      <c r="L57" s="2">
        <v>0.37</v>
      </c>
      <c r="M57" s="2"/>
      <c r="N57" s="2"/>
      <c r="O57" s="2"/>
      <c r="P57" s="2"/>
      <c r="Q57" s="2"/>
      <c r="S57" s="2"/>
      <c r="T57" s="2"/>
      <c r="U57" s="2"/>
      <c r="V57" s="493"/>
      <c r="W57" s="64" t="s">
        <v>606</v>
      </c>
      <c r="X57" s="64">
        <v>25</v>
      </c>
      <c r="Y57" s="64">
        <v>3.7999999999999999E-2</v>
      </c>
    </row>
    <row r="58" spans="1:25" ht="12.75" customHeight="1" x14ac:dyDescent="0.3">
      <c r="A58" s="495"/>
      <c r="B58" s="495"/>
      <c r="C58" s="495"/>
      <c r="D58" s="495"/>
      <c r="E58" s="495"/>
      <c r="F58" s="500"/>
      <c r="G58" s="499"/>
      <c r="H58" s="2"/>
      <c r="I58" s="79"/>
      <c r="J58" s="81"/>
      <c r="K58" s="83" t="s">
        <v>828</v>
      </c>
      <c r="L58" s="2">
        <v>0.31</v>
      </c>
      <c r="M58" s="2"/>
      <c r="N58" s="2"/>
      <c r="O58" s="2"/>
      <c r="P58" s="2"/>
      <c r="Q58" s="2"/>
      <c r="S58" s="2"/>
      <c r="T58" s="2"/>
      <c r="U58" s="2"/>
      <c r="V58" s="493"/>
      <c r="W58" s="64" t="s">
        <v>605</v>
      </c>
      <c r="X58" s="64">
        <v>12</v>
      </c>
      <c r="Y58" s="64">
        <v>4.2000000000000003E-2</v>
      </c>
    </row>
    <row r="59" spans="1:25" ht="12.75" customHeight="1" x14ac:dyDescent="0.3">
      <c r="A59" s="495"/>
      <c r="B59" s="495"/>
      <c r="C59" s="495"/>
      <c r="D59" s="495" t="s">
        <v>729</v>
      </c>
      <c r="E59" s="495"/>
      <c r="F59" s="499">
        <v>0.64</v>
      </c>
      <c r="G59" s="499">
        <v>0.56000000000000005</v>
      </c>
      <c r="H59" s="2"/>
      <c r="I59" s="79"/>
      <c r="J59" s="81"/>
      <c r="K59" s="83" t="s">
        <v>824</v>
      </c>
      <c r="L59" s="2">
        <v>0.35</v>
      </c>
      <c r="M59" s="2"/>
      <c r="N59" s="2"/>
      <c r="O59" s="2"/>
      <c r="P59" s="2"/>
      <c r="Q59" s="2"/>
      <c r="S59" s="2"/>
      <c r="T59" s="2"/>
      <c r="U59" s="2"/>
      <c r="V59" s="493"/>
      <c r="W59" s="64" t="s">
        <v>604</v>
      </c>
      <c r="X59" s="64">
        <v>30</v>
      </c>
      <c r="Y59" s="64">
        <v>0.04</v>
      </c>
    </row>
    <row r="60" spans="1:25" ht="12.75" customHeight="1" x14ac:dyDescent="0.3">
      <c r="A60" s="495"/>
      <c r="B60" s="495"/>
      <c r="C60" s="495"/>
      <c r="D60" s="495"/>
      <c r="E60" s="495"/>
      <c r="F60" s="499"/>
      <c r="G60" s="499"/>
      <c r="H60" s="2"/>
      <c r="I60" s="79"/>
      <c r="J60" s="82"/>
      <c r="K60" s="83" t="s">
        <v>853</v>
      </c>
      <c r="L60" s="2">
        <v>0.32</v>
      </c>
      <c r="M60" s="2"/>
      <c r="N60" s="2"/>
      <c r="S60" s="2"/>
      <c r="T60" s="2"/>
      <c r="U60" s="2"/>
      <c r="V60" s="493"/>
      <c r="W60" s="64" t="s">
        <v>603</v>
      </c>
      <c r="X60" s="64">
        <v>30</v>
      </c>
      <c r="Y60" s="64">
        <v>2.5000000000000001E-2</v>
      </c>
    </row>
    <row r="61" spans="1:25" ht="12.75" customHeight="1" x14ac:dyDescent="0.3">
      <c r="A61" s="495"/>
      <c r="B61" s="495"/>
      <c r="C61" s="495"/>
      <c r="D61" s="495" t="s">
        <v>730</v>
      </c>
      <c r="E61" s="495"/>
      <c r="F61" s="499">
        <v>0.39</v>
      </c>
      <c r="G61" s="499">
        <v>0.36</v>
      </c>
      <c r="H61" s="2"/>
      <c r="I61" s="81"/>
      <c r="J61" s="81"/>
      <c r="K61" s="83" t="s">
        <v>851</v>
      </c>
      <c r="L61" s="2">
        <v>0.44</v>
      </c>
      <c r="M61" s="2"/>
      <c r="N61" s="2"/>
      <c r="S61" s="2"/>
      <c r="T61" s="2"/>
      <c r="U61" s="2"/>
      <c r="V61" s="493"/>
      <c r="W61" s="64" t="s">
        <v>602</v>
      </c>
      <c r="X61" s="64">
        <v>30</v>
      </c>
      <c r="Y61" s="64">
        <v>2.5000000000000001E-2</v>
      </c>
    </row>
    <row r="62" spans="1:25" ht="12.75" customHeight="1" x14ac:dyDescent="0.3">
      <c r="A62" s="495"/>
      <c r="B62" s="495"/>
      <c r="C62" s="495"/>
      <c r="D62" s="495"/>
      <c r="E62" s="495"/>
      <c r="F62" s="499"/>
      <c r="G62" s="499"/>
      <c r="H62" s="2"/>
      <c r="I62" s="81"/>
      <c r="J62" s="81"/>
      <c r="K62" s="83" t="s">
        <v>852</v>
      </c>
      <c r="L62" s="2">
        <v>0.36</v>
      </c>
      <c r="M62" s="2"/>
      <c r="N62" s="2"/>
      <c r="S62" s="2"/>
      <c r="T62" s="2"/>
      <c r="U62" s="2"/>
      <c r="V62" s="493"/>
      <c r="W62" s="64" t="s">
        <v>601</v>
      </c>
      <c r="X62" s="64">
        <v>10</v>
      </c>
      <c r="Y62" s="64">
        <v>0.04</v>
      </c>
    </row>
    <row r="63" spans="1:25" ht="12.75" customHeight="1" x14ac:dyDescent="0.3">
      <c r="A63" s="495"/>
      <c r="B63" s="495"/>
      <c r="C63" s="495"/>
      <c r="D63" s="495" t="s">
        <v>731</v>
      </c>
      <c r="E63" s="495"/>
      <c r="F63" s="499">
        <v>0.38</v>
      </c>
      <c r="G63" s="499">
        <v>0.35</v>
      </c>
      <c r="I63" s="79"/>
      <c r="J63" s="81"/>
      <c r="K63" s="83" t="s">
        <v>841</v>
      </c>
      <c r="L63" s="2">
        <v>0.45</v>
      </c>
      <c r="M63" s="2"/>
      <c r="N63" s="2"/>
    </row>
    <row r="64" spans="1:25" ht="12.75" customHeight="1" x14ac:dyDescent="0.3">
      <c r="A64" s="495"/>
      <c r="B64" s="495"/>
      <c r="C64" s="495"/>
      <c r="D64" s="495"/>
      <c r="E64" s="495"/>
      <c r="F64" s="499"/>
      <c r="G64" s="499"/>
      <c r="I64" s="79"/>
      <c r="J64" s="81"/>
      <c r="K64" s="86" t="s">
        <v>842</v>
      </c>
      <c r="L64" s="87">
        <v>0.41</v>
      </c>
      <c r="M64" s="2"/>
      <c r="N64" s="2"/>
    </row>
    <row r="65" spans="1:14" ht="12.75" customHeight="1" x14ac:dyDescent="0.3">
      <c r="I65" s="79"/>
      <c r="J65" s="81"/>
      <c r="K65" s="83" t="s">
        <v>837</v>
      </c>
      <c r="L65" s="2">
        <v>0.53</v>
      </c>
      <c r="M65" s="2"/>
      <c r="N65" s="2"/>
    </row>
    <row r="66" spans="1:14" ht="12.75" customHeight="1" x14ac:dyDescent="0.3">
      <c r="A66" s="496" t="s">
        <v>732</v>
      </c>
      <c r="B66" s="496"/>
      <c r="C66" s="496"/>
      <c r="D66" s="496" t="s">
        <v>714</v>
      </c>
      <c r="E66" s="496"/>
      <c r="F66" s="496" t="s">
        <v>1179</v>
      </c>
      <c r="G66" s="496"/>
      <c r="I66" s="79"/>
      <c r="J66" s="81"/>
      <c r="K66" s="83" t="s">
        <v>838</v>
      </c>
      <c r="L66" s="2">
        <v>0.49</v>
      </c>
      <c r="M66" s="2"/>
      <c r="N66" s="2"/>
    </row>
    <row r="67" spans="1:14" ht="12.75" customHeight="1" x14ac:dyDescent="0.3">
      <c r="A67" s="503"/>
      <c r="B67" s="503"/>
      <c r="C67" s="503"/>
      <c r="D67" s="503"/>
      <c r="E67" s="503"/>
      <c r="F67" s="189" t="s">
        <v>715</v>
      </c>
      <c r="G67" s="190" t="s">
        <v>716</v>
      </c>
      <c r="I67" s="79"/>
      <c r="J67" s="81"/>
      <c r="K67" s="83" t="s">
        <v>844</v>
      </c>
      <c r="L67" s="2">
        <v>0.28999999999999998</v>
      </c>
      <c r="M67" s="2"/>
      <c r="N67" s="2"/>
    </row>
    <row r="68" spans="1:14" ht="12.75" customHeight="1" x14ac:dyDescent="0.3">
      <c r="A68" s="502" t="s">
        <v>717</v>
      </c>
      <c r="B68" s="502"/>
      <c r="C68" s="502"/>
      <c r="D68" s="503" t="s">
        <v>733</v>
      </c>
      <c r="E68" s="503"/>
      <c r="F68" s="191">
        <v>1.25</v>
      </c>
      <c r="G68" s="191">
        <v>0.54</v>
      </c>
      <c r="I68" s="79"/>
      <c r="J68" s="81"/>
      <c r="K68" s="83" t="s">
        <v>839</v>
      </c>
      <c r="L68" s="2">
        <v>0.34</v>
      </c>
      <c r="M68" s="2"/>
      <c r="N68" s="2"/>
    </row>
    <row r="69" spans="1:14" ht="12.75" customHeight="1" x14ac:dyDescent="0.3">
      <c r="A69" s="502"/>
      <c r="B69" s="502"/>
      <c r="C69" s="502"/>
      <c r="D69" s="502" t="s">
        <v>734</v>
      </c>
      <c r="E69" s="502"/>
      <c r="F69" s="501">
        <v>1.1100000000000001</v>
      </c>
      <c r="G69" s="501">
        <v>0.51</v>
      </c>
      <c r="K69" s="83" t="s">
        <v>840</v>
      </c>
      <c r="L69" s="2">
        <v>0.32</v>
      </c>
      <c r="M69" s="2"/>
      <c r="N69" s="2"/>
    </row>
    <row r="70" spans="1:14" ht="12.75" customHeight="1" x14ac:dyDescent="0.3">
      <c r="A70" s="502"/>
      <c r="B70" s="502"/>
      <c r="C70" s="502"/>
      <c r="D70" s="502"/>
      <c r="E70" s="502"/>
      <c r="F70" s="501"/>
      <c r="G70" s="501"/>
      <c r="K70" s="83" t="s">
        <v>843</v>
      </c>
      <c r="L70" s="2">
        <v>0.31</v>
      </c>
      <c r="M70" s="2"/>
      <c r="N70" s="2"/>
    </row>
    <row r="71" spans="1:14" ht="12.75" customHeight="1" x14ac:dyDescent="0.3">
      <c r="A71" s="503"/>
      <c r="B71" s="503"/>
      <c r="C71" s="503"/>
      <c r="D71" s="503"/>
      <c r="E71" s="503"/>
      <c r="F71" s="501" t="s">
        <v>720</v>
      </c>
      <c r="G71" s="501"/>
      <c r="K71" s="83" t="s">
        <v>784</v>
      </c>
      <c r="L71" s="2">
        <v>2.78</v>
      </c>
      <c r="M71" s="2"/>
      <c r="N71" s="2"/>
    </row>
    <row r="72" spans="1:14" ht="12.75" customHeight="1" x14ac:dyDescent="0.3">
      <c r="A72" s="503"/>
      <c r="B72" s="503"/>
      <c r="C72" s="503"/>
      <c r="D72" s="503"/>
      <c r="E72" s="503"/>
      <c r="F72" s="192" t="s">
        <v>721</v>
      </c>
      <c r="G72" s="192" t="s">
        <v>722</v>
      </c>
      <c r="K72" s="102" t="s">
        <v>696</v>
      </c>
      <c r="L72" s="103">
        <v>0.33</v>
      </c>
      <c r="M72" s="93"/>
      <c r="N72" s="2"/>
    </row>
    <row r="73" spans="1:14" ht="12.75" customHeight="1" x14ac:dyDescent="0.3">
      <c r="A73" s="502" t="s">
        <v>735</v>
      </c>
      <c r="B73" s="502"/>
      <c r="C73" s="502"/>
      <c r="D73" s="502" t="s">
        <v>736</v>
      </c>
      <c r="E73" s="502"/>
      <c r="F73" s="501">
        <v>0.82</v>
      </c>
      <c r="G73" s="501">
        <v>0.73</v>
      </c>
      <c r="K73" s="83" t="s">
        <v>785</v>
      </c>
      <c r="L73" s="2">
        <v>2.23</v>
      </c>
      <c r="M73" s="2"/>
      <c r="N73" s="2"/>
    </row>
    <row r="74" spans="1:14" ht="12.75" customHeight="1" x14ac:dyDescent="0.3">
      <c r="A74" s="502"/>
      <c r="B74" s="502"/>
      <c r="C74" s="502"/>
      <c r="D74" s="502"/>
      <c r="E74" s="502"/>
      <c r="F74" s="501"/>
      <c r="G74" s="501"/>
      <c r="K74" s="92" t="s">
        <v>697</v>
      </c>
      <c r="L74" s="93">
        <v>0.32</v>
      </c>
      <c r="M74" s="93"/>
      <c r="N74" s="2"/>
    </row>
    <row r="75" spans="1:14" ht="12.75" customHeight="1" x14ac:dyDescent="0.3">
      <c r="A75" s="502"/>
      <c r="B75" s="502"/>
      <c r="C75" s="502"/>
      <c r="D75" s="502" t="s">
        <v>737</v>
      </c>
      <c r="E75" s="502"/>
      <c r="F75" s="501">
        <v>0.44</v>
      </c>
      <c r="G75" s="501">
        <v>0.41</v>
      </c>
      <c r="K75" s="83" t="s">
        <v>786</v>
      </c>
      <c r="L75" s="2">
        <v>1.86</v>
      </c>
      <c r="M75" s="2"/>
      <c r="N75" s="2"/>
    </row>
    <row r="76" spans="1:14" ht="12.75" customHeight="1" x14ac:dyDescent="0.3">
      <c r="A76" s="502"/>
      <c r="B76" s="502"/>
      <c r="C76" s="502"/>
      <c r="D76" s="502"/>
      <c r="E76" s="502"/>
      <c r="F76" s="501"/>
      <c r="G76" s="501"/>
      <c r="K76" s="92" t="s">
        <v>698</v>
      </c>
      <c r="L76" s="93">
        <v>0.32</v>
      </c>
      <c r="M76" s="93"/>
    </row>
    <row r="77" spans="1:14" ht="12.75" customHeight="1" x14ac:dyDescent="0.3">
      <c r="A77" s="502"/>
      <c r="B77" s="502"/>
      <c r="C77" s="502"/>
      <c r="D77" s="502" t="s">
        <v>738</v>
      </c>
      <c r="E77" s="502"/>
      <c r="F77" s="501">
        <v>0.61</v>
      </c>
      <c r="G77" s="501">
        <v>0.56000000000000005</v>
      </c>
      <c r="K77" s="83" t="s">
        <v>850</v>
      </c>
      <c r="L77" s="2">
        <v>0.34</v>
      </c>
      <c r="M77" s="2"/>
    </row>
    <row r="78" spans="1:14" ht="12.75" customHeight="1" x14ac:dyDescent="0.3">
      <c r="A78" s="502"/>
      <c r="B78" s="502"/>
      <c r="C78" s="502"/>
      <c r="D78" s="502"/>
      <c r="E78" s="502"/>
      <c r="F78" s="501"/>
      <c r="G78" s="501"/>
      <c r="K78" s="83" t="s">
        <v>848</v>
      </c>
      <c r="L78" s="2">
        <v>0.47</v>
      </c>
      <c r="M78" s="2"/>
    </row>
    <row r="79" spans="1:14" ht="12.75" customHeight="1" x14ac:dyDescent="0.3">
      <c r="A79" s="504" t="s">
        <v>739</v>
      </c>
      <c r="B79" s="504"/>
      <c r="C79" s="504"/>
      <c r="D79" s="502" t="s">
        <v>740</v>
      </c>
      <c r="E79" s="502"/>
      <c r="F79" s="501">
        <v>0.37</v>
      </c>
      <c r="G79" s="501">
        <v>0.35</v>
      </c>
      <c r="K79" s="83" t="s">
        <v>849</v>
      </c>
      <c r="L79" s="2">
        <v>0.38</v>
      </c>
      <c r="M79" s="2"/>
    </row>
    <row r="80" spans="1:14" ht="12.75" customHeight="1" x14ac:dyDescent="0.3">
      <c r="A80" s="504"/>
      <c r="B80" s="504"/>
      <c r="C80" s="504"/>
      <c r="D80" s="502"/>
      <c r="E80" s="502"/>
      <c r="F80" s="501"/>
      <c r="G80" s="501"/>
      <c r="K80" s="86" t="s">
        <v>792</v>
      </c>
      <c r="L80" s="87">
        <v>0.43</v>
      </c>
      <c r="M80" s="2"/>
    </row>
    <row r="81" spans="1:13" ht="12.75" customHeight="1" x14ac:dyDescent="0.3">
      <c r="A81" s="502" t="s">
        <v>741</v>
      </c>
      <c r="B81" s="502"/>
      <c r="C81" s="502"/>
      <c r="D81" s="502" t="s">
        <v>742</v>
      </c>
      <c r="E81" s="502"/>
      <c r="F81" s="501">
        <v>0.51</v>
      </c>
      <c r="G81" s="501">
        <v>0.45</v>
      </c>
      <c r="K81" s="83" t="s">
        <v>829</v>
      </c>
      <c r="L81" s="2">
        <v>0.57999999999999996</v>
      </c>
      <c r="M81" s="2"/>
    </row>
    <row r="82" spans="1:13" ht="12.75" customHeight="1" x14ac:dyDescent="0.3">
      <c r="A82" s="502"/>
      <c r="B82" s="502"/>
      <c r="C82" s="502"/>
      <c r="D82" s="502"/>
      <c r="E82" s="502"/>
      <c r="F82" s="501"/>
      <c r="G82" s="501"/>
      <c r="K82" s="83" t="s">
        <v>833</v>
      </c>
      <c r="L82" s="2">
        <v>0.49</v>
      </c>
      <c r="M82" s="2"/>
    </row>
    <row r="83" spans="1:13" ht="12.75" customHeight="1" x14ac:dyDescent="0.3">
      <c r="A83" s="502"/>
      <c r="B83" s="502"/>
      <c r="C83" s="502"/>
      <c r="D83" s="502" t="s">
        <v>743</v>
      </c>
      <c r="E83" s="502"/>
      <c r="F83" s="501">
        <v>0.33</v>
      </c>
      <c r="G83" s="501">
        <v>0.31</v>
      </c>
      <c r="K83" s="83" t="s">
        <v>834</v>
      </c>
      <c r="L83" s="2">
        <v>0.44</v>
      </c>
      <c r="M83" s="2"/>
    </row>
    <row r="84" spans="1:13" ht="12.75" customHeight="1" x14ac:dyDescent="0.3">
      <c r="A84" s="502"/>
      <c r="B84" s="502"/>
      <c r="C84" s="502"/>
      <c r="D84" s="502"/>
      <c r="E84" s="502"/>
      <c r="F84" s="501"/>
      <c r="G84" s="501"/>
      <c r="K84" s="83" t="s">
        <v>835</v>
      </c>
      <c r="L84" s="2">
        <v>0.32</v>
      </c>
      <c r="M84" s="2"/>
    </row>
    <row r="85" spans="1:13" ht="12.75" customHeight="1" x14ac:dyDescent="0.3">
      <c r="A85" s="502"/>
      <c r="B85" s="502"/>
      <c r="C85" s="502"/>
      <c r="D85" s="502"/>
      <c r="E85" s="502"/>
      <c r="F85" s="501"/>
      <c r="G85" s="501"/>
      <c r="K85" s="83" t="s">
        <v>831</v>
      </c>
      <c r="L85" s="2">
        <v>0.36</v>
      </c>
      <c r="M85" s="2"/>
    </row>
    <row r="86" spans="1:13" ht="12.75" customHeight="1" x14ac:dyDescent="0.3">
      <c r="A86" s="502" t="s">
        <v>744</v>
      </c>
      <c r="B86" s="502"/>
      <c r="C86" s="502"/>
      <c r="D86" s="502" t="s">
        <v>745</v>
      </c>
      <c r="E86" s="502"/>
      <c r="F86" s="501">
        <v>0.44</v>
      </c>
      <c r="G86" s="501"/>
      <c r="K86" s="83" t="s">
        <v>832</v>
      </c>
      <c r="L86" s="2">
        <v>0.34</v>
      </c>
      <c r="M86" s="2"/>
    </row>
    <row r="87" spans="1:13" ht="12.75" customHeight="1" x14ac:dyDescent="0.3">
      <c r="A87" s="502"/>
      <c r="B87" s="502"/>
      <c r="C87" s="502"/>
      <c r="D87" s="502"/>
      <c r="E87" s="502"/>
      <c r="F87" s="501"/>
      <c r="G87" s="501"/>
      <c r="K87" s="83" t="s">
        <v>836</v>
      </c>
      <c r="L87" s="2">
        <v>0.3</v>
      </c>
      <c r="M87" s="2"/>
    </row>
    <row r="88" spans="1:13" ht="12.75" customHeight="1" x14ac:dyDescent="0.3">
      <c r="K88" s="83" t="s">
        <v>830</v>
      </c>
      <c r="L88" s="2">
        <v>0.53</v>
      </c>
      <c r="M88" s="2"/>
    </row>
    <row r="89" spans="1:13" ht="12.75" customHeight="1" x14ac:dyDescent="0.3">
      <c r="A89" s="496" t="s">
        <v>746</v>
      </c>
      <c r="B89" s="496"/>
      <c r="C89" s="496"/>
      <c r="D89" s="496" t="s">
        <v>714</v>
      </c>
      <c r="E89" s="496"/>
      <c r="F89" s="496" t="s">
        <v>1179</v>
      </c>
      <c r="G89" s="496"/>
      <c r="H89" s="496"/>
      <c r="K89" s="86" t="s">
        <v>855</v>
      </c>
      <c r="L89" s="87">
        <v>1.02</v>
      </c>
      <c r="M89" s="2"/>
    </row>
    <row r="90" spans="1:13" ht="12.75" customHeight="1" x14ac:dyDescent="0.3">
      <c r="A90" s="503"/>
      <c r="B90" s="503"/>
      <c r="C90" s="503"/>
      <c r="D90" s="503"/>
      <c r="E90" s="503"/>
      <c r="F90" s="501" t="s">
        <v>720</v>
      </c>
      <c r="G90" s="501"/>
      <c r="H90" s="503"/>
      <c r="K90" s="83" t="s">
        <v>856</v>
      </c>
      <c r="L90" s="2">
        <v>1.76</v>
      </c>
      <c r="M90" s="2"/>
    </row>
    <row r="91" spans="1:13" ht="12.75" customHeight="1" x14ac:dyDescent="0.3">
      <c r="A91" s="503"/>
      <c r="B91" s="503"/>
      <c r="C91" s="503"/>
      <c r="D91" s="503"/>
      <c r="E91" s="503"/>
      <c r="F91" s="192" t="s">
        <v>721</v>
      </c>
      <c r="G91" s="192" t="s">
        <v>722</v>
      </c>
      <c r="H91" s="503"/>
      <c r="K91" s="83" t="s">
        <v>857</v>
      </c>
      <c r="L91" s="2">
        <v>1.33</v>
      </c>
      <c r="M91" s="2"/>
    </row>
    <row r="92" spans="1:13" ht="12.75" customHeight="1" x14ac:dyDescent="0.3">
      <c r="A92" s="502" t="s">
        <v>747</v>
      </c>
      <c r="B92" s="502"/>
      <c r="C92" s="502"/>
      <c r="D92" s="503" t="s">
        <v>748</v>
      </c>
      <c r="E92" s="503"/>
      <c r="F92" s="192">
        <v>0.57999999999999996</v>
      </c>
      <c r="G92" s="192">
        <v>0.53</v>
      </c>
      <c r="H92" s="503"/>
      <c r="K92" s="83" t="s">
        <v>859</v>
      </c>
      <c r="L92" s="2">
        <v>1.66</v>
      </c>
      <c r="M92" s="2"/>
    </row>
    <row r="93" spans="1:13" ht="12.75" customHeight="1" x14ac:dyDescent="0.3">
      <c r="A93" s="502"/>
      <c r="B93" s="502"/>
      <c r="C93" s="502"/>
      <c r="D93" s="502" t="s">
        <v>749</v>
      </c>
      <c r="E93" s="502"/>
      <c r="F93" s="501">
        <v>0.36</v>
      </c>
      <c r="G93" s="501">
        <v>0.34</v>
      </c>
      <c r="H93" s="503"/>
      <c r="K93" s="83" t="s">
        <v>860</v>
      </c>
      <c r="L93" s="2">
        <v>1.53</v>
      </c>
      <c r="M93" s="2"/>
    </row>
    <row r="94" spans="1:13" ht="12.75" customHeight="1" x14ac:dyDescent="0.3">
      <c r="A94" s="502"/>
      <c r="B94" s="502"/>
      <c r="C94" s="502"/>
      <c r="D94" s="502"/>
      <c r="E94" s="502"/>
      <c r="F94" s="501"/>
      <c r="G94" s="501"/>
      <c r="H94" s="503"/>
      <c r="K94" s="83" t="s">
        <v>858</v>
      </c>
      <c r="L94" s="2">
        <v>1.58</v>
      </c>
      <c r="M94" s="2"/>
    </row>
    <row r="95" spans="1:13" ht="12.75" customHeight="1" x14ac:dyDescent="0.3">
      <c r="A95" s="502"/>
      <c r="B95" s="502"/>
      <c r="C95" s="502"/>
      <c r="D95" s="502" t="s">
        <v>750</v>
      </c>
      <c r="E95" s="502"/>
      <c r="F95" s="501">
        <v>0.49</v>
      </c>
      <c r="G95" s="501">
        <v>0.44</v>
      </c>
      <c r="H95" s="503"/>
      <c r="K95" s="83" t="s">
        <v>854</v>
      </c>
      <c r="L95" s="2">
        <v>1.72</v>
      </c>
      <c r="M95" s="2"/>
    </row>
    <row r="96" spans="1:13" ht="12.75" customHeight="1" x14ac:dyDescent="0.3">
      <c r="A96" s="502"/>
      <c r="B96" s="502"/>
      <c r="C96" s="502"/>
      <c r="D96" s="502"/>
      <c r="E96" s="502"/>
      <c r="F96" s="501"/>
      <c r="G96" s="501"/>
      <c r="H96" s="503"/>
      <c r="K96" s="86" t="s">
        <v>877</v>
      </c>
      <c r="L96" s="87">
        <v>0.32</v>
      </c>
      <c r="M96" s="2"/>
    </row>
    <row r="97" spans="1:16" ht="12.75" customHeight="1" x14ac:dyDescent="0.3">
      <c r="A97" s="502"/>
      <c r="B97" s="502"/>
      <c r="C97" s="502"/>
      <c r="D97" s="502" t="s">
        <v>751</v>
      </c>
      <c r="E97" s="502"/>
      <c r="F97" s="501">
        <v>0.32</v>
      </c>
      <c r="G97" s="501">
        <v>0.3</v>
      </c>
      <c r="H97" s="503"/>
      <c r="K97" s="83" t="s">
        <v>878</v>
      </c>
      <c r="L97" s="2">
        <v>0.17</v>
      </c>
      <c r="M97" s="2"/>
    </row>
    <row r="98" spans="1:16" ht="12.75" customHeight="1" x14ac:dyDescent="0.3">
      <c r="A98" s="502"/>
      <c r="B98" s="502"/>
      <c r="C98" s="502"/>
      <c r="D98" s="502"/>
      <c r="E98" s="502"/>
      <c r="F98" s="501"/>
      <c r="G98" s="501"/>
      <c r="H98" s="503"/>
      <c r="K98" s="83" t="s">
        <v>879</v>
      </c>
      <c r="L98" s="2">
        <v>0.12</v>
      </c>
      <c r="M98" s="2"/>
    </row>
    <row r="99" spans="1:16" ht="12.75" customHeight="1" x14ac:dyDescent="0.3">
      <c r="A99" s="503" t="s">
        <v>752</v>
      </c>
      <c r="B99" s="503"/>
      <c r="C99" s="503"/>
      <c r="D99" s="503" t="s">
        <v>753</v>
      </c>
      <c r="E99" s="503"/>
      <c r="F99" s="503">
        <v>0.43</v>
      </c>
      <c r="G99" s="503"/>
      <c r="H99" s="503"/>
      <c r="K99" s="83" t="s">
        <v>876</v>
      </c>
      <c r="L99" s="2">
        <v>0.53</v>
      </c>
      <c r="M99" s="2"/>
    </row>
    <row r="100" spans="1:16" ht="12.75" customHeight="1" x14ac:dyDescent="0.3">
      <c r="A100" s="505" t="s">
        <v>754</v>
      </c>
      <c r="B100" s="505"/>
      <c r="C100" s="505"/>
      <c r="D100" s="502" t="s">
        <v>755</v>
      </c>
      <c r="E100" s="502"/>
      <c r="F100" s="505">
        <v>0.53</v>
      </c>
      <c r="G100" s="505">
        <v>0.49</v>
      </c>
      <c r="H100" s="503"/>
      <c r="K100" s="83" t="s">
        <v>875</v>
      </c>
      <c r="L100" s="2">
        <v>1.69</v>
      </c>
      <c r="M100" s="2"/>
    </row>
    <row r="101" spans="1:16" ht="12.75" customHeight="1" x14ac:dyDescent="0.3">
      <c r="A101" s="505"/>
      <c r="B101" s="505"/>
      <c r="C101" s="505"/>
      <c r="D101" s="502"/>
      <c r="E101" s="502"/>
      <c r="F101" s="505"/>
      <c r="G101" s="505"/>
      <c r="H101" s="503"/>
      <c r="K101" s="83" t="s">
        <v>868</v>
      </c>
      <c r="L101" s="2">
        <v>0.35</v>
      </c>
      <c r="M101" s="2"/>
    </row>
    <row r="102" spans="1:16" ht="12.75" customHeight="1" x14ac:dyDescent="0.3">
      <c r="A102" s="505"/>
      <c r="B102" s="505"/>
      <c r="C102" s="505"/>
      <c r="D102" s="502" t="s">
        <v>756</v>
      </c>
      <c r="E102" s="502"/>
      <c r="F102" s="505">
        <v>0.34</v>
      </c>
      <c r="G102" s="505">
        <v>0.32</v>
      </c>
      <c r="H102" s="503"/>
      <c r="K102" s="83" t="s">
        <v>869</v>
      </c>
      <c r="L102" s="2">
        <v>0.18</v>
      </c>
      <c r="M102" s="2"/>
    </row>
    <row r="103" spans="1:16" ht="12.75" customHeight="1" x14ac:dyDescent="0.3">
      <c r="A103" s="505"/>
      <c r="B103" s="505"/>
      <c r="C103" s="505"/>
      <c r="D103" s="502"/>
      <c r="E103" s="502"/>
      <c r="F103" s="505"/>
      <c r="G103" s="505"/>
      <c r="H103" s="503"/>
      <c r="K103" s="83" t="s">
        <v>870</v>
      </c>
      <c r="L103" s="2">
        <v>0.12</v>
      </c>
      <c r="M103" s="2"/>
    </row>
    <row r="104" spans="1:16" ht="12.75" customHeight="1" x14ac:dyDescent="0.3">
      <c r="A104" s="505"/>
      <c r="B104" s="505"/>
      <c r="C104" s="505"/>
      <c r="D104" s="502" t="s">
        <v>757</v>
      </c>
      <c r="E104" s="502"/>
      <c r="F104" s="505">
        <v>0.45</v>
      </c>
      <c r="G104" s="505">
        <v>0.41</v>
      </c>
      <c r="H104" s="503"/>
      <c r="K104" s="83" t="s">
        <v>867</v>
      </c>
      <c r="L104" s="2">
        <v>0.62</v>
      </c>
      <c r="M104" s="2"/>
    </row>
    <row r="105" spans="1:16" ht="12.75" customHeight="1" x14ac:dyDescent="0.3">
      <c r="A105" s="505"/>
      <c r="B105" s="505"/>
      <c r="C105" s="505"/>
      <c r="D105" s="502"/>
      <c r="E105" s="502"/>
      <c r="F105" s="505"/>
      <c r="G105" s="505"/>
      <c r="H105" s="503"/>
      <c r="K105" s="83" t="s">
        <v>866</v>
      </c>
      <c r="L105" s="2">
        <v>3.13</v>
      </c>
      <c r="M105" s="2"/>
    </row>
    <row r="106" spans="1:16" ht="12.75" customHeight="1" x14ac:dyDescent="0.3">
      <c r="A106" s="505"/>
      <c r="B106" s="505"/>
      <c r="C106" s="505"/>
      <c r="D106" s="502" t="s">
        <v>758</v>
      </c>
      <c r="E106" s="502"/>
      <c r="F106" s="505">
        <v>0.31</v>
      </c>
      <c r="G106" s="505">
        <v>0.28999999999999998</v>
      </c>
      <c r="H106" s="503"/>
      <c r="K106" s="83" t="s">
        <v>863</v>
      </c>
      <c r="L106" s="2">
        <v>0.34</v>
      </c>
      <c r="M106" s="2"/>
    </row>
    <row r="107" spans="1:16" ht="12.75" customHeight="1" x14ac:dyDescent="0.3">
      <c r="A107" s="505"/>
      <c r="B107" s="505"/>
      <c r="C107" s="505"/>
      <c r="D107" s="502"/>
      <c r="E107" s="502"/>
      <c r="F107" s="505"/>
      <c r="G107" s="505"/>
      <c r="H107" s="503"/>
      <c r="K107" s="83" t="s">
        <v>872</v>
      </c>
      <c r="L107" s="2">
        <v>0.34</v>
      </c>
      <c r="M107" s="2"/>
    </row>
    <row r="108" spans="1:16" ht="12.75" customHeight="1" x14ac:dyDescent="0.3">
      <c r="A108" s="503"/>
      <c r="B108" s="503"/>
      <c r="C108" s="503"/>
      <c r="D108" s="503"/>
      <c r="E108" s="503"/>
      <c r="F108" s="505" t="s">
        <v>759</v>
      </c>
      <c r="G108" s="505"/>
      <c r="H108" s="505"/>
      <c r="K108" s="83" t="s">
        <v>864</v>
      </c>
      <c r="L108" s="2">
        <v>0.18</v>
      </c>
      <c r="M108" s="2"/>
    </row>
    <row r="109" spans="1:16" ht="12.75" customHeight="1" x14ac:dyDescent="0.3">
      <c r="A109" s="503"/>
      <c r="B109" s="503"/>
      <c r="C109" s="503"/>
      <c r="D109" s="503"/>
      <c r="E109" s="503"/>
      <c r="F109" s="189" t="s">
        <v>760</v>
      </c>
      <c r="G109" s="189" t="s">
        <v>761</v>
      </c>
      <c r="H109" s="189" t="s">
        <v>762</v>
      </c>
      <c r="K109" s="83" t="s">
        <v>873</v>
      </c>
      <c r="L109" s="2">
        <v>0.18</v>
      </c>
      <c r="M109" s="2"/>
    </row>
    <row r="110" spans="1:16" ht="12.75" customHeight="1" x14ac:dyDescent="0.3">
      <c r="A110" s="502" t="s">
        <v>763</v>
      </c>
      <c r="B110" s="502"/>
      <c r="C110" s="502"/>
      <c r="D110" s="502" t="s">
        <v>1095</v>
      </c>
      <c r="E110" s="502"/>
      <c r="F110" s="505">
        <v>0.43</v>
      </c>
      <c r="G110" s="505">
        <v>0.36</v>
      </c>
      <c r="H110" s="505">
        <v>0.32</v>
      </c>
      <c r="K110" s="83" t="s">
        <v>865</v>
      </c>
      <c r="L110" s="2">
        <v>0.12</v>
      </c>
      <c r="M110" s="2"/>
    </row>
    <row r="111" spans="1:16" ht="12.75" customHeight="1" x14ac:dyDescent="0.3">
      <c r="A111" s="502"/>
      <c r="B111" s="502"/>
      <c r="C111" s="502"/>
      <c r="D111" s="502"/>
      <c r="E111" s="502"/>
      <c r="F111" s="505"/>
      <c r="G111" s="505"/>
      <c r="H111" s="505"/>
      <c r="K111" s="86" t="s">
        <v>874</v>
      </c>
      <c r="L111" s="87">
        <v>0.12</v>
      </c>
      <c r="M111" s="2"/>
      <c r="P111" s="97"/>
    </row>
    <row r="112" spans="1:16" ht="12.75" customHeight="1" x14ac:dyDescent="0.3">
      <c r="A112" s="502"/>
      <c r="B112" s="502"/>
      <c r="C112" s="502"/>
      <c r="D112" s="502" t="s">
        <v>764</v>
      </c>
      <c r="E112" s="502"/>
      <c r="F112" s="505">
        <v>0.47</v>
      </c>
      <c r="G112" s="505">
        <v>0.38</v>
      </c>
      <c r="H112" s="505">
        <v>0.34</v>
      </c>
      <c r="K112" s="83" t="s">
        <v>862</v>
      </c>
      <c r="L112" s="2">
        <v>0.6</v>
      </c>
      <c r="M112" s="2"/>
      <c r="P112" s="97"/>
    </row>
    <row r="113" spans="1:16" ht="12.75" customHeight="1" x14ac:dyDescent="0.3">
      <c r="A113" s="502"/>
      <c r="B113" s="502"/>
      <c r="C113" s="502"/>
      <c r="D113" s="502"/>
      <c r="E113" s="502"/>
      <c r="F113" s="505"/>
      <c r="G113" s="505"/>
      <c r="H113" s="505"/>
      <c r="K113" s="83" t="s">
        <v>871</v>
      </c>
      <c r="L113" s="2">
        <v>0.6</v>
      </c>
      <c r="M113" s="2"/>
      <c r="P113" s="97"/>
    </row>
    <row r="114" spans="1:16" ht="12.75" customHeight="1" x14ac:dyDescent="0.3">
      <c r="A114" s="502"/>
      <c r="B114" s="502"/>
      <c r="C114" s="502"/>
      <c r="D114" s="502" t="s">
        <v>765</v>
      </c>
      <c r="E114" s="502"/>
      <c r="F114" s="505">
        <v>0.44</v>
      </c>
      <c r="G114" s="505">
        <v>0.36</v>
      </c>
      <c r="H114" s="505">
        <v>0.32</v>
      </c>
      <c r="K114" s="83" t="s">
        <v>861</v>
      </c>
      <c r="L114" s="2">
        <v>2.5099999999999998</v>
      </c>
      <c r="M114" s="2"/>
      <c r="P114" s="97"/>
    </row>
    <row r="115" spans="1:16" ht="12.75" customHeight="1" x14ac:dyDescent="0.3">
      <c r="A115" s="502"/>
      <c r="B115" s="502"/>
      <c r="C115" s="502"/>
      <c r="D115" s="502"/>
      <c r="E115" s="502"/>
      <c r="F115" s="505"/>
      <c r="G115" s="505"/>
      <c r="H115" s="505"/>
      <c r="K115" s="83" t="s">
        <v>861</v>
      </c>
      <c r="L115" s="2">
        <v>2.5099999999999998</v>
      </c>
      <c r="M115" s="2"/>
      <c r="P115" s="97"/>
    </row>
    <row r="116" spans="1:16" ht="12.75" customHeight="1" x14ac:dyDescent="0.3">
      <c r="K116" s="86" t="s">
        <v>912</v>
      </c>
      <c r="L116" s="87">
        <v>0.33</v>
      </c>
      <c r="M116" s="2"/>
      <c r="P116" s="97"/>
    </row>
    <row r="117" spans="1:16" ht="12.75" customHeight="1" x14ac:dyDescent="0.3">
      <c r="K117" s="83" t="s">
        <v>913</v>
      </c>
      <c r="L117" s="2">
        <v>0.23</v>
      </c>
      <c r="M117" s="2"/>
      <c r="P117" s="97"/>
    </row>
    <row r="118" spans="1:16" ht="12.75" customHeight="1" x14ac:dyDescent="0.3">
      <c r="K118" s="83" t="s">
        <v>911</v>
      </c>
      <c r="L118" s="2">
        <v>1.75</v>
      </c>
      <c r="M118" s="2"/>
    </row>
    <row r="119" spans="1:16" ht="12.75" customHeight="1" x14ac:dyDescent="0.3">
      <c r="K119" s="83" t="s">
        <v>919</v>
      </c>
      <c r="L119" s="2">
        <v>0.31</v>
      </c>
      <c r="M119" s="2"/>
    </row>
    <row r="120" spans="1:16" ht="12.75" customHeight="1" x14ac:dyDescent="0.3">
      <c r="K120" s="83" t="s">
        <v>917</v>
      </c>
      <c r="L120" s="2">
        <v>0.32</v>
      </c>
      <c r="M120" s="2"/>
    </row>
    <row r="121" spans="1:16" ht="12.75" customHeight="1" x14ac:dyDescent="0.3">
      <c r="K121" s="86" t="s">
        <v>918</v>
      </c>
      <c r="L121" s="87">
        <v>1.41</v>
      </c>
      <c r="M121" s="2"/>
    </row>
    <row r="122" spans="1:16" ht="12.75" customHeight="1" x14ac:dyDescent="0.3">
      <c r="K122" s="83" t="s">
        <v>916</v>
      </c>
      <c r="L122" s="2">
        <v>1.73</v>
      </c>
      <c r="M122" s="2"/>
    </row>
    <row r="123" spans="1:16" ht="12.75" customHeight="1" x14ac:dyDescent="0.3">
      <c r="K123" s="83" t="s">
        <v>915</v>
      </c>
      <c r="L123" s="2">
        <v>0.56999999999999995</v>
      </c>
      <c r="M123" s="2"/>
    </row>
    <row r="124" spans="1:16" ht="12.75" customHeight="1" x14ac:dyDescent="0.3">
      <c r="K124" s="83" t="s">
        <v>914</v>
      </c>
      <c r="L124" s="2">
        <v>1.82</v>
      </c>
      <c r="M124" s="2"/>
    </row>
  </sheetData>
  <sheetProtection selectLockedCells="1" selectUnlockedCells="1"/>
  <sortState xmlns:xlrd2="http://schemas.microsoft.com/office/spreadsheetml/2017/richdata2" ref="K116:L124">
    <sortCondition ref="K116"/>
  </sortState>
  <mergeCells count="157">
    <mergeCell ref="A89:C89"/>
    <mergeCell ref="D89:E89"/>
    <mergeCell ref="F89:H89"/>
    <mergeCell ref="A90:E91"/>
    <mergeCell ref="A92:C98"/>
    <mergeCell ref="D92:E92"/>
    <mergeCell ref="D93:E94"/>
    <mergeCell ref="D95:E96"/>
    <mergeCell ref="D97:E98"/>
    <mergeCell ref="F90:G90"/>
    <mergeCell ref="F93:F94"/>
    <mergeCell ref="G93:G94"/>
    <mergeCell ref="F95:F96"/>
    <mergeCell ref="G95:G96"/>
    <mergeCell ref="A99:C99"/>
    <mergeCell ref="D99:E99"/>
    <mergeCell ref="A100:C107"/>
    <mergeCell ref="D100:E101"/>
    <mergeCell ref="F112:F113"/>
    <mergeCell ref="G112:G113"/>
    <mergeCell ref="H112:H113"/>
    <mergeCell ref="F114:F115"/>
    <mergeCell ref="G114:G115"/>
    <mergeCell ref="H114:H115"/>
    <mergeCell ref="D112:E113"/>
    <mergeCell ref="D114:E115"/>
    <mergeCell ref="F106:F107"/>
    <mergeCell ref="G106:G107"/>
    <mergeCell ref="F108:H108"/>
    <mergeCell ref="F110:F111"/>
    <mergeCell ref="G110:G111"/>
    <mergeCell ref="H110:H111"/>
    <mergeCell ref="D106:E107"/>
    <mergeCell ref="A108:E109"/>
    <mergeCell ref="A110:C115"/>
    <mergeCell ref="D110:E111"/>
    <mergeCell ref="H90:H107"/>
    <mergeCell ref="F102:F103"/>
    <mergeCell ref="G102:G103"/>
    <mergeCell ref="F104:F105"/>
    <mergeCell ref="G104:G105"/>
    <mergeCell ref="D102:E103"/>
    <mergeCell ref="D104:E105"/>
    <mergeCell ref="F97:F98"/>
    <mergeCell ref="G97:G98"/>
    <mergeCell ref="F99:G99"/>
    <mergeCell ref="F100:F101"/>
    <mergeCell ref="G100:G101"/>
    <mergeCell ref="A68:C70"/>
    <mergeCell ref="A66:C66"/>
    <mergeCell ref="A67:E67"/>
    <mergeCell ref="A71:E72"/>
    <mergeCell ref="D86:E87"/>
    <mergeCell ref="A86:C87"/>
    <mergeCell ref="A81:C85"/>
    <mergeCell ref="A79:C80"/>
    <mergeCell ref="A73:C78"/>
    <mergeCell ref="F86:G87"/>
    <mergeCell ref="D66:E66"/>
    <mergeCell ref="D69:E70"/>
    <mergeCell ref="D68:E68"/>
    <mergeCell ref="D73:E74"/>
    <mergeCell ref="D75:E76"/>
    <mergeCell ref="D77:E78"/>
    <mergeCell ref="D79:E80"/>
    <mergeCell ref="F81:F82"/>
    <mergeCell ref="G81:G82"/>
    <mergeCell ref="F83:F85"/>
    <mergeCell ref="G83:G85"/>
    <mergeCell ref="D81:E82"/>
    <mergeCell ref="D83:E85"/>
    <mergeCell ref="F77:F78"/>
    <mergeCell ref="G77:G78"/>
    <mergeCell ref="F79:F80"/>
    <mergeCell ref="G79:G80"/>
    <mergeCell ref="F71:G71"/>
    <mergeCell ref="F73:F74"/>
    <mergeCell ref="G73:G74"/>
    <mergeCell ref="F75:F76"/>
    <mergeCell ref="G75:G76"/>
    <mergeCell ref="F69:F70"/>
    <mergeCell ref="G69:G70"/>
    <mergeCell ref="F59:F60"/>
    <mergeCell ref="G59:G60"/>
    <mergeCell ref="F61:F62"/>
    <mergeCell ref="G61:G62"/>
    <mergeCell ref="F63:F64"/>
    <mergeCell ref="G63:G64"/>
    <mergeCell ref="F53:F54"/>
    <mergeCell ref="G53:G54"/>
    <mergeCell ref="F55:F56"/>
    <mergeCell ref="G55:G56"/>
    <mergeCell ref="F57:F58"/>
    <mergeCell ref="G57:G58"/>
    <mergeCell ref="D57:E58"/>
    <mergeCell ref="D59:E60"/>
    <mergeCell ref="D61:E62"/>
    <mergeCell ref="D63:E64"/>
    <mergeCell ref="F66:G66"/>
    <mergeCell ref="A57:C64"/>
    <mergeCell ref="A49:C56"/>
    <mergeCell ref="V45:V51"/>
    <mergeCell ref="V52:V62"/>
    <mergeCell ref="A45:C46"/>
    <mergeCell ref="A47:E48"/>
    <mergeCell ref="D46:E46"/>
    <mergeCell ref="F47:G47"/>
    <mergeCell ref="F49:F50"/>
    <mergeCell ref="G49:G50"/>
    <mergeCell ref="F51:F52"/>
    <mergeCell ref="G51:G52"/>
    <mergeCell ref="D49:E50"/>
    <mergeCell ref="D51:E52"/>
    <mergeCell ref="D53:E54"/>
    <mergeCell ref="D55:E56"/>
    <mergeCell ref="A18:C18"/>
    <mergeCell ref="A19:C21"/>
    <mergeCell ref="V2:V28"/>
    <mergeCell ref="V29:V34"/>
    <mergeCell ref="V35:V44"/>
    <mergeCell ref="A44:E44"/>
    <mergeCell ref="F43:G43"/>
    <mergeCell ref="A34:C37"/>
    <mergeCell ref="A38:C41"/>
    <mergeCell ref="A31:C33"/>
    <mergeCell ref="A28:C30"/>
    <mergeCell ref="A22:C24"/>
    <mergeCell ref="A25:C27"/>
    <mergeCell ref="A42:C42"/>
    <mergeCell ref="A43:C43"/>
    <mergeCell ref="D18:E18"/>
    <mergeCell ref="D19:E19"/>
    <mergeCell ref="D20:E20"/>
    <mergeCell ref="D21:E21"/>
    <mergeCell ref="D22:E22"/>
    <mergeCell ref="D28:E28"/>
    <mergeCell ref="D29:E29"/>
    <mergeCell ref="D30:E30"/>
    <mergeCell ref="D31:E31"/>
    <mergeCell ref="D23:E23"/>
    <mergeCell ref="D24:E24"/>
    <mergeCell ref="D25:E25"/>
    <mergeCell ref="D26:E26"/>
    <mergeCell ref="D27:E27"/>
    <mergeCell ref="D32:E32"/>
    <mergeCell ref="D33:E33"/>
    <mergeCell ref="D34:E34"/>
    <mergeCell ref="D35:E35"/>
    <mergeCell ref="D36:E36"/>
    <mergeCell ref="D37:E37"/>
    <mergeCell ref="D38:E38"/>
    <mergeCell ref="D39:E39"/>
    <mergeCell ref="D40:E40"/>
    <mergeCell ref="D41:E41"/>
    <mergeCell ref="D42:E42"/>
    <mergeCell ref="D43:E43"/>
    <mergeCell ref="D45:E45"/>
  </mergeCells>
  <dataValidations count="3">
    <dataValidation type="list" allowBlank="1" showInputMessage="1" showErrorMessage="1" sqref="C6:C13" xr:uid="{00000000-0002-0000-0400-000000000000}">
      <formula1>IF(B6="Walls",Walls,IF(B6="Surface Finishes",Surface_Finishes,IF(B6="Roofs",Roofs,IF(B6="Floors",Floors,IF(B6="Insulation",Insulation,0)))))</formula1>
    </dataValidation>
    <dataValidation type="list" allowBlank="1" showInputMessage="1" showErrorMessage="1" sqref="E3 C3" xr:uid="{00000000-0002-0000-0400-000001000000}">
      <formula1>$S$7:$S$9</formula1>
    </dataValidation>
    <dataValidation type="list" allowBlank="1" showInputMessage="1" showErrorMessage="1" sqref="B6:B13" xr:uid="{00000000-0002-0000-0400-000002000000}">
      <formula1>$S$13:$S$18</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theme="3"/>
  </sheetPr>
  <dimension ref="A1:X33"/>
  <sheetViews>
    <sheetView showGridLines="0" workbookViewId="0">
      <selection activeCell="E57" sqref="E57"/>
    </sheetView>
  </sheetViews>
  <sheetFormatPr defaultColWidth="10.44140625" defaultRowHeight="13.2" x14ac:dyDescent="0.25"/>
  <cols>
    <col min="1" max="1" width="21.44140625" style="134" customWidth="1"/>
    <col min="2" max="9" width="10.44140625" style="134"/>
    <col min="10" max="10" width="11.44140625" style="134" customWidth="1"/>
    <col min="11" max="16384" width="10.44140625" style="134"/>
  </cols>
  <sheetData>
    <row r="1" spans="1:24" ht="30" customHeight="1" x14ac:dyDescent="0.25">
      <c r="A1" s="509" t="s">
        <v>1183</v>
      </c>
      <c r="B1" s="509"/>
      <c r="C1" s="509"/>
      <c r="E1" s="510" t="s">
        <v>352</v>
      </c>
      <c r="F1" s="510"/>
      <c r="G1" s="510"/>
      <c r="H1" s="510"/>
      <c r="I1" s="510"/>
      <c r="J1" s="510"/>
      <c r="K1" s="510"/>
      <c r="L1" s="510"/>
      <c r="M1" s="510"/>
      <c r="N1" s="510"/>
    </row>
    <row r="2" spans="1:24" x14ac:dyDescent="0.25">
      <c r="A2" s="200" t="s">
        <v>1184</v>
      </c>
      <c r="B2" s="138"/>
      <c r="C2" s="138"/>
      <c r="E2" s="135" t="s">
        <v>0</v>
      </c>
      <c r="F2" s="135" t="s">
        <v>54</v>
      </c>
      <c r="G2" s="135" t="s">
        <v>353</v>
      </c>
      <c r="H2" s="135" t="s">
        <v>354</v>
      </c>
      <c r="I2" s="135" t="s">
        <v>355</v>
      </c>
      <c r="J2" s="135" t="s">
        <v>0</v>
      </c>
      <c r="K2" s="135" t="s">
        <v>54</v>
      </c>
      <c r="L2" s="135" t="s">
        <v>353</v>
      </c>
      <c r="M2" s="135" t="s">
        <v>354</v>
      </c>
      <c r="N2" s="135" t="s">
        <v>355</v>
      </c>
      <c r="T2" s="140"/>
      <c r="V2" s="201"/>
      <c r="W2" s="201"/>
      <c r="X2" s="201"/>
    </row>
    <row r="3" spans="1:24" x14ac:dyDescent="0.25">
      <c r="A3" s="138"/>
      <c r="B3" s="212" t="s">
        <v>51</v>
      </c>
      <c r="C3" s="212" t="s">
        <v>52</v>
      </c>
      <c r="E3" s="140" t="s">
        <v>356</v>
      </c>
      <c r="F3" s="208">
        <v>21</v>
      </c>
      <c r="G3" s="209" t="s">
        <v>377</v>
      </c>
      <c r="H3" s="209" t="s">
        <v>380</v>
      </c>
      <c r="I3" s="209" t="s">
        <v>384</v>
      </c>
      <c r="J3" s="140" t="s">
        <v>367</v>
      </c>
      <c r="K3" s="195">
        <v>21</v>
      </c>
      <c r="L3" s="210" t="s">
        <v>387</v>
      </c>
      <c r="M3" s="210" t="s">
        <v>382</v>
      </c>
      <c r="N3" s="210" t="s">
        <v>384</v>
      </c>
      <c r="T3" s="140"/>
      <c r="V3" s="201"/>
      <c r="W3" s="201"/>
      <c r="X3" s="201"/>
    </row>
    <row r="4" spans="1:24" x14ac:dyDescent="0.25">
      <c r="A4" s="138"/>
      <c r="B4" s="213" t="s">
        <v>53</v>
      </c>
      <c r="C4" s="213" t="s">
        <v>54</v>
      </c>
      <c r="E4" s="140" t="s">
        <v>357</v>
      </c>
      <c r="F4" s="208">
        <v>21</v>
      </c>
      <c r="G4" s="209" t="s">
        <v>377</v>
      </c>
      <c r="H4" s="209" t="s">
        <v>380</v>
      </c>
      <c r="I4" s="209" t="s">
        <v>384</v>
      </c>
      <c r="J4" s="140" t="s">
        <v>368</v>
      </c>
      <c r="K4" s="195">
        <v>18</v>
      </c>
      <c r="L4" s="210" t="s">
        <v>382</v>
      </c>
      <c r="M4" s="210" t="s">
        <v>382</v>
      </c>
      <c r="N4" s="210" t="s">
        <v>384</v>
      </c>
      <c r="T4" s="140"/>
      <c r="V4" s="201"/>
      <c r="W4" s="201"/>
      <c r="X4" s="201"/>
    </row>
    <row r="5" spans="1:24" x14ac:dyDescent="0.25">
      <c r="A5" s="202" t="s">
        <v>63</v>
      </c>
      <c r="B5" s="206">
        <v>2483</v>
      </c>
      <c r="C5" s="207">
        <v>9</v>
      </c>
      <c r="E5" s="140" t="s">
        <v>358</v>
      </c>
      <c r="F5" s="208">
        <v>21</v>
      </c>
      <c r="G5" s="209">
        <v>1.5</v>
      </c>
      <c r="H5" s="209" t="s">
        <v>382</v>
      </c>
      <c r="I5" s="209" t="s">
        <v>384</v>
      </c>
      <c r="J5" s="140" t="s">
        <v>369</v>
      </c>
      <c r="K5" s="195">
        <v>21</v>
      </c>
      <c r="L5" s="210" t="s">
        <v>387</v>
      </c>
      <c r="M5" s="210" t="s">
        <v>382</v>
      </c>
      <c r="N5" s="210" t="s">
        <v>384</v>
      </c>
      <c r="T5" s="140"/>
      <c r="V5" s="201"/>
      <c r="W5" s="201"/>
      <c r="X5" s="201"/>
    </row>
    <row r="6" spans="1:24" x14ac:dyDescent="0.25">
      <c r="A6" s="202" t="s">
        <v>66</v>
      </c>
      <c r="B6" s="206">
        <v>2254</v>
      </c>
      <c r="C6" s="207">
        <v>10.1</v>
      </c>
      <c r="E6" s="140" t="s">
        <v>359</v>
      </c>
      <c r="F6" s="208">
        <v>21</v>
      </c>
      <c r="G6" s="209">
        <v>1.5</v>
      </c>
      <c r="H6" s="209" t="s">
        <v>382</v>
      </c>
      <c r="I6" s="209" t="s">
        <v>384</v>
      </c>
      <c r="J6" s="140" t="s">
        <v>1076</v>
      </c>
      <c r="K6" s="195">
        <v>21</v>
      </c>
      <c r="L6" s="210" t="s">
        <v>381</v>
      </c>
      <c r="M6" s="210" t="s">
        <v>387</v>
      </c>
      <c r="N6" s="210" t="s">
        <v>382</v>
      </c>
      <c r="T6" s="140"/>
      <c r="V6" s="201"/>
      <c r="W6" s="201"/>
      <c r="X6" s="201"/>
    </row>
    <row r="7" spans="1:24" x14ac:dyDescent="0.25">
      <c r="A7" s="202" t="s">
        <v>65</v>
      </c>
      <c r="B7" s="206">
        <v>2307</v>
      </c>
      <c r="C7" s="207">
        <v>10</v>
      </c>
      <c r="E7" s="140" t="s">
        <v>360</v>
      </c>
      <c r="F7" s="208">
        <v>18</v>
      </c>
      <c r="G7" s="209" t="s">
        <v>378</v>
      </c>
      <c r="H7" s="209" t="s">
        <v>383</v>
      </c>
      <c r="I7" s="209" t="s">
        <v>383</v>
      </c>
      <c r="J7" s="140" t="s">
        <v>370</v>
      </c>
      <c r="K7" s="195">
        <v>18</v>
      </c>
      <c r="L7" s="210" t="s">
        <v>385</v>
      </c>
      <c r="M7" s="210" t="s">
        <v>385</v>
      </c>
      <c r="N7" s="210" t="s">
        <v>385</v>
      </c>
      <c r="T7" s="140"/>
      <c r="V7" s="201"/>
      <c r="W7" s="201"/>
      <c r="X7" s="201"/>
    </row>
    <row r="8" spans="1:24" x14ac:dyDescent="0.25">
      <c r="A8" s="202" t="s">
        <v>68</v>
      </c>
      <c r="B8" s="206">
        <v>2577</v>
      </c>
      <c r="C8" s="207">
        <v>8.8000000000000007</v>
      </c>
      <c r="E8" s="140" t="s">
        <v>361</v>
      </c>
      <c r="F8" s="208">
        <v>21</v>
      </c>
      <c r="G8" s="209" t="s">
        <v>378</v>
      </c>
      <c r="H8" s="209" t="s">
        <v>383</v>
      </c>
      <c r="I8" s="209" t="s">
        <v>383</v>
      </c>
      <c r="J8" s="140" t="s">
        <v>371</v>
      </c>
      <c r="K8" s="195">
        <v>21</v>
      </c>
      <c r="L8" s="210" t="s">
        <v>387</v>
      </c>
      <c r="M8" s="210" t="s">
        <v>387</v>
      </c>
      <c r="N8" s="210" t="s">
        <v>384</v>
      </c>
      <c r="T8" s="140"/>
      <c r="V8" s="201"/>
      <c r="W8" s="201"/>
      <c r="X8" s="201"/>
    </row>
    <row r="9" spans="1:24" x14ac:dyDescent="0.25">
      <c r="A9" s="202" t="s">
        <v>60</v>
      </c>
      <c r="B9" s="206">
        <v>2425</v>
      </c>
      <c r="C9" s="207">
        <v>9.8000000000000007</v>
      </c>
      <c r="E9" s="140" t="s">
        <v>362</v>
      </c>
      <c r="F9" s="208">
        <v>18</v>
      </c>
      <c r="G9" s="209" t="s">
        <v>381</v>
      </c>
      <c r="H9" s="209" t="s">
        <v>382</v>
      </c>
      <c r="I9" s="209" t="s">
        <v>384</v>
      </c>
      <c r="J9" s="140" t="s">
        <v>372</v>
      </c>
      <c r="K9" s="195">
        <v>18</v>
      </c>
      <c r="L9" s="210" t="s">
        <v>381</v>
      </c>
      <c r="M9" s="210" t="s">
        <v>382</v>
      </c>
      <c r="N9" s="210" t="s">
        <v>384</v>
      </c>
      <c r="T9" s="140"/>
      <c r="V9" s="201"/>
      <c r="W9" s="201"/>
      <c r="X9" s="201"/>
    </row>
    <row r="10" spans="1:24" x14ac:dyDescent="0.25">
      <c r="A10" s="202" t="s">
        <v>71</v>
      </c>
      <c r="B10" s="206">
        <v>2360</v>
      </c>
      <c r="C10" s="207">
        <v>9.4</v>
      </c>
      <c r="E10" s="140" t="s">
        <v>363</v>
      </c>
      <c r="F10" s="208">
        <v>18</v>
      </c>
      <c r="G10" s="209" t="s">
        <v>378</v>
      </c>
      <c r="H10" s="209" t="s">
        <v>383</v>
      </c>
      <c r="I10" s="209" t="s">
        <v>383</v>
      </c>
      <c r="J10" s="140" t="s">
        <v>373</v>
      </c>
      <c r="K10" s="195">
        <v>22</v>
      </c>
      <c r="L10" s="210" t="s">
        <v>379</v>
      </c>
      <c r="M10" s="210" t="s">
        <v>383</v>
      </c>
      <c r="N10" s="210" t="s">
        <v>383</v>
      </c>
      <c r="T10" s="140"/>
      <c r="V10" s="201"/>
      <c r="W10" s="201"/>
      <c r="X10" s="201"/>
    </row>
    <row r="11" spans="1:24" x14ac:dyDescent="0.25">
      <c r="A11" s="202" t="s">
        <v>69</v>
      </c>
      <c r="B11" s="206">
        <v>2668</v>
      </c>
      <c r="C11" s="207">
        <v>8.5</v>
      </c>
      <c r="E11" s="140" t="s">
        <v>364</v>
      </c>
      <c r="F11" s="208">
        <v>18</v>
      </c>
      <c r="G11" s="209" t="s">
        <v>379</v>
      </c>
      <c r="H11" s="209" t="s">
        <v>383</v>
      </c>
      <c r="I11" s="209" t="s">
        <v>383</v>
      </c>
      <c r="J11" s="140" t="s">
        <v>374</v>
      </c>
      <c r="K11" s="195">
        <v>22</v>
      </c>
      <c r="L11" s="210" t="s">
        <v>379</v>
      </c>
      <c r="M11" s="210" t="s">
        <v>383</v>
      </c>
      <c r="N11" s="210" t="s">
        <v>383</v>
      </c>
      <c r="T11" s="140"/>
      <c r="V11" s="201"/>
      <c r="W11" s="201"/>
      <c r="X11" s="201"/>
    </row>
    <row r="12" spans="1:24" x14ac:dyDescent="0.25">
      <c r="A12" s="202" t="s">
        <v>64</v>
      </c>
      <c r="B12" s="206">
        <v>2370</v>
      </c>
      <c r="C12" s="207">
        <v>9.4</v>
      </c>
      <c r="E12" s="140" t="s">
        <v>365</v>
      </c>
      <c r="F12" s="208">
        <v>18</v>
      </c>
      <c r="G12" s="209" t="s">
        <v>379</v>
      </c>
      <c r="H12" s="209" t="s">
        <v>378</v>
      </c>
      <c r="I12" s="209" t="s">
        <v>386</v>
      </c>
      <c r="J12" s="140" t="s">
        <v>375</v>
      </c>
      <c r="K12" s="195">
        <v>18</v>
      </c>
      <c r="L12" s="210" t="s">
        <v>387</v>
      </c>
      <c r="M12" s="210" t="s">
        <v>382</v>
      </c>
      <c r="N12" s="210" t="s">
        <v>384</v>
      </c>
      <c r="T12" s="140"/>
      <c r="V12" s="201"/>
      <c r="W12" s="201"/>
      <c r="X12" s="201"/>
    </row>
    <row r="13" spans="1:24" x14ac:dyDescent="0.25">
      <c r="A13" s="202" t="s">
        <v>62</v>
      </c>
      <c r="B13" s="206">
        <v>2388</v>
      </c>
      <c r="C13" s="207">
        <v>9.4</v>
      </c>
      <c r="E13" s="140" t="s">
        <v>366</v>
      </c>
      <c r="F13" s="208">
        <v>21</v>
      </c>
      <c r="G13" s="209">
        <v>1.5</v>
      </c>
      <c r="H13" s="209">
        <v>1.5</v>
      </c>
      <c r="I13" s="209" t="s">
        <v>384</v>
      </c>
      <c r="J13" s="140" t="s">
        <v>376</v>
      </c>
      <c r="K13" s="195">
        <v>16</v>
      </c>
      <c r="L13" s="210" t="s">
        <v>382</v>
      </c>
      <c r="M13" s="210" t="s">
        <v>384</v>
      </c>
      <c r="N13" s="210" t="s">
        <v>384</v>
      </c>
      <c r="T13" s="140"/>
      <c r="V13" s="201"/>
      <c r="W13" s="201"/>
      <c r="X13" s="201"/>
    </row>
    <row r="14" spans="1:24" x14ac:dyDescent="0.25">
      <c r="A14" s="202" t="s">
        <v>72</v>
      </c>
      <c r="B14" s="206">
        <v>2671</v>
      </c>
      <c r="C14" s="207">
        <v>8.6</v>
      </c>
      <c r="T14" s="140"/>
      <c r="V14" s="201"/>
      <c r="W14" s="201"/>
      <c r="X14" s="201"/>
    </row>
    <row r="15" spans="1:24" x14ac:dyDescent="0.25">
      <c r="A15" s="202" t="s">
        <v>59</v>
      </c>
      <c r="B15" s="206">
        <v>1835</v>
      </c>
      <c r="C15" s="207">
        <v>10.6</v>
      </c>
      <c r="E15" s="135" t="s">
        <v>388</v>
      </c>
      <c r="F15" s="511" t="s">
        <v>389</v>
      </c>
      <c r="G15" s="511"/>
      <c r="H15" s="511"/>
      <c r="I15" s="511"/>
      <c r="J15" s="511"/>
      <c r="K15" s="511"/>
      <c r="L15" s="511"/>
      <c r="M15" s="511"/>
      <c r="N15" s="511"/>
      <c r="T15" s="140"/>
      <c r="V15" s="201"/>
      <c r="W15" s="201"/>
      <c r="X15" s="201"/>
    </row>
    <row r="16" spans="1:24" x14ac:dyDescent="0.25">
      <c r="A16" s="202" t="s">
        <v>56</v>
      </c>
      <c r="B16" s="206">
        <v>2255</v>
      </c>
      <c r="C16" s="206">
        <v>10.199999999999999</v>
      </c>
      <c r="F16" s="511"/>
      <c r="G16" s="511"/>
      <c r="H16" s="511"/>
      <c r="I16" s="511"/>
      <c r="J16" s="511"/>
      <c r="K16" s="511"/>
      <c r="L16" s="511"/>
      <c r="M16" s="511"/>
      <c r="N16" s="511"/>
      <c r="T16" s="140"/>
      <c r="V16" s="201"/>
      <c r="W16" s="201"/>
      <c r="X16" s="201"/>
    </row>
    <row r="17" spans="1:24" x14ac:dyDescent="0.25">
      <c r="A17" s="202" t="s">
        <v>57</v>
      </c>
      <c r="B17" s="206">
        <v>2224</v>
      </c>
      <c r="C17" s="206">
        <v>10.4</v>
      </c>
      <c r="E17" s="135" t="s">
        <v>390</v>
      </c>
      <c r="F17" s="512" t="s">
        <v>1086</v>
      </c>
      <c r="G17" s="512"/>
      <c r="H17" s="512"/>
      <c r="I17" s="512"/>
      <c r="J17" s="512"/>
      <c r="K17" s="512"/>
      <c r="L17" s="512"/>
      <c r="M17" s="512"/>
      <c r="N17" s="512"/>
      <c r="T17" s="140"/>
      <c r="V17" s="201"/>
      <c r="W17" s="201"/>
      <c r="X17" s="201"/>
    </row>
    <row r="18" spans="1:24" x14ac:dyDescent="0.25">
      <c r="A18" s="202" t="s">
        <v>58</v>
      </c>
      <c r="B18" s="206">
        <v>1858</v>
      </c>
      <c r="C18" s="207">
        <v>11</v>
      </c>
      <c r="F18" s="512"/>
      <c r="G18" s="512"/>
      <c r="H18" s="512"/>
      <c r="I18" s="512"/>
      <c r="J18" s="512"/>
      <c r="K18" s="512"/>
      <c r="L18" s="512"/>
      <c r="M18" s="512"/>
      <c r="N18" s="512"/>
      <c r="T18" s="140"/>
      <c r="V18" s="201"/>
      <c r="W18" s="201"/>
      <c r="X18" s="201"/>
    </row>
    <row r="19" spans="1:24" x14ac:dyDescent="0.25">
      <c r="A19" s="202" t="s">
        <v>55</v>
      </c>
      <c r="B19" s="206">
        <v>2033</v>
      </c>
      <c r="C19" s="206">
        <v>11.3</v>
      </c>
      <c r="E19" s="135" t="s">
        <v>391</v>
      </c>
      <c r="F19" s="508" t="s">
        <v>1077</v>
      </c>
      <c r="G19" s="508"/>
      <c r="H19" s="508"/>
      <c r="I19" s="508"/>
      <c r="J19" s="508"/>
      <c r="K19" s="508"/>
      <c r="L19" s="508"/>
      <c r="M19" s="508"/>
      <c r="N19" s="508"/>
      <c r="T19" s="140"/>
      <c r="V19" s="201"/>
      <c r="W19" s="201"/>
      <c r="X19" s="201"/>
    </row>
    <row r="20" spans="1:24" x14ac:dyDescent="0.25">
      <c r="A20" s="202" t="s">
        <v>61</v>
      </c>
      <c r="B20" s="206">
        <v>2228</v>
      </c>
      <c r="C20" s="207">
        <v>10</v>
      </c>
      <c r="F20" s="508"/>
      <c r="G20" s="508"/>
      <c r="H20" s="508"/>
      <c r="I20" s="508"/>
      <c r="J20" s="508"/>
      <c r="K20" s="508"/>
      <c r="L20" s="508"/>
      <c r="M20" s="508"/>
      <c r="N20" s="508"/>
      <c r="T20" s="140"/>
      <c r="V20" s="201"/>
      <c r="W20" s="201"/>
      <c r="X20" s="201"/>
    </row>
    <row r="21" spans="1:24" x14ac:dyDescent="0.25">
      <c r="A21" s="202" t="s">
        <v>67</v>
      </c>
      <c r="B21" s="206">
        <v>2494</v>
      </c>
      <c r="C21" s="207">
        <v>9.1</v>
      </c>
      <c r="E21" s="203" t="s">
        <v>392</v>
      </c>
      <c r="F21" s="508" t="s">
        <v>393</v>
      </c>
      <c r="G21" s="508"/>
      <c r="H21" s="508"/>
      <c r="I21" s="508"/>
      <c r="J21" s="508"/>
      <c r="K21" s="508"/>
      <c r="L21" s="508"/>
      <c r="M21" s="508"/>
      <c r="N21" s="508"/>
      <c r="T21" s="140"/>
      <c r="V21" s="201"/>
      <c r="W21" s="201"/>
      <c r="X21" s="201"/>
    </row>
    <row r="22" spans="1:24" x14ac:dyDescent="0.25">
      <c r="A22" s="202" t="s">
        <v>70</v>
      </c>
      <c r="B22" s="206">
        <v>2161</v>
      </c>
      <c r="C22" s="207">
        <v>9.9</v>
      </c>
      <c r="F22" s="508"/>
      <c r="G22" s="508"/>
      <c r="H22" s="508"/>
      <c r="I22" s="508"/>
      <c r="J22" s="508"/>
      <c r="K22" s="508"/>
      <c r="L22" s="508"/>
      <c r="M22" s="508"/>
      <c r="N22" s="508"/>
      <c r="T22" s="140"/>
      <c r="V22" s="201"/>
      <c r="W22" s="201"/>
      <c r="X22" s="201"/>
    </row>
    <row r="23" spans="1:24" x14ac:dyDescent="0.25">
      <c r="E23" s="203" t="s">
        <v>394</v>
      </c>
      <c r="F23" s="508" t="s">
        <v>395</v>
      </c>
      <c r="G23" s="508"/>
      <c r="H23" s="508"/>
      <c r="I23" s="508"/>
      <c r="J23" s="508"/>
      <c r="K23" s="508"/>
      <c r="L23" s="508"/>
      <c r="M23" s="508"/>
      <c r="N23" s="508"/>
      <c r="T23" s="140"/>
      <c r="V23" s="201"/>
      <c r="W23" s="201"/>
      <c r="X23" s="201"/>
    </row>
    <row r="24" spans="1:24" x14ac:dyDescent="0.25">
      <c r="A24" s="204" t="s">
        <v>135</v>
      </c>
      <c r="B24" s="214" t="s">
        <v>136</v>
      </c>
      <c r="C24" s="215" t="s">
        <v>137</v>
      </c>
      <c r="F24" s="508"/>
      <c r="G24" s="508"/>
      <c r="H24" s="508"/>
      <c r="I24" s="508"/>
      <c r="J24" s="508"/>
      <c r="K24" s="508"/>
      <c r="L24" s="508"/>
      <c r="M24" s="508"/>
      <c r="N24" s="508"/>
      <c r="T24" s="140"/>
    </row>
    <row r="25" spans="1:24" x14ac:dyDescent="0.25">
      <c r="A25" s="200"/>
      <c r="B25" s="213"/>
      <c r="C25" s="213" t="s">
        <v>138</v>
      </c>
      <c r="E25" s="203" t="s">
        <v>1078</v>
      </c>
      <c r="F25" s="134" t="s">
        <v>1085</v>
      </c>
    </row>
    <row r="26" spans="1:24" x14ac:dyDescent="0.25">
      <c r="A26" s="205" t="s">
        <v>139</v>
      </c>
      <c r="B26" s="211">
        <v>68</v>
      </c>
      <c r="C26" s="207">
        <v>-1.2</v>
      </c>
      <c r="E26" s="450" t="s">
        <v>396</v>
      </c>
      <c r="F26" s="450"/>
      <c r="G26" s="450"/>
      <c r="H26" s="450"/>
      <c r="I26" s="450"/>
      <c r="J26" s="450"/>
      <c r="K26" s="450"/>
      <c r="L26" s="450"/>
    </row>
    <row r="27" spans="1:24" x14ac:dyDescent="0.25">
      <c r="A27" s="205" t="s">
        <v>140</v>
      </c>
      <c r="B27" s="211">
        <v>96</v>
      </c>
      <c r="C27" s="207">
        <v>-3.4</v>
      </c>
      <c r="E27" s="450" t="s">
        <v>1182</v>
      </c>
      <c r="F27" s="450"/>
      <c r="G27" s="450" t="s">
        <v>400</v>
      </c>
      <c r="H27" s="450"/>
      <c r="I27" s="450"/>
      <c r="J27" s="450" t="s">
        <v>401</v>
      </c>
      <c r="K27" s="450"/>
      <c r="L27" s="450"/>
    </row>
    <row r="28" spans="1:24" x14ac:dyDescent="0.25">
      <c r="A28" s="205" t="s">
        <v>141</v>
      </c>
      <c r="B28" s="211">
        <v>67</v>
      </c>
      <c r="C28" s="207">
        <v>-1.6</v>
      </c>
      <c r="E28" s="506" t="s">
        <v>398</v>
      </c>
      <c r="F28" s="506"/>
      <c r="G28" s="507" t="s">
        <v>271</v>
      </c>
      <c r="H28" s="507"/>
      <c r="I28" s="507"/>
      <c r="J28" s="507">
        <v>5</v>
      </c>
      <c r="K28" s="507"/>
      <c r="L28" s="507"/>
    </row>
    <row r="29" spans="1:24" x14ac:dyDescent="0.25">
      <c r="A29" s="205" t="s">
        <v>142</v>
      </c>
      <c r="B29" s="211">
        <v>35</v>
      </c>
      <c r="C29" s="207">
        <v>-3.4</v>
      </c>
      <c r="E29" s="506" t="s">
        <v>398</v>
      </c>
      <c r="F29" s="506"/>
      <c r="G29" s="507" t="s">
        <v>103</v>
      </c>
      <c r="H29" s="507"/>
      <c r="I29" s="507"/>
      <c r="J29" s="507">
        <v>3</v>
      </c>
      <c r="K29" s="507"/>
      <c r="L29" s="507"/>
    </row>
    <row r="30" spans="1:24" x14ac:dyDescent="0.25">
      <c r="A30" s="205" t="s">
        <v>143</v>
      </c>
      <c r="B30" s="211">
        <v>5</v>
      </c>
      <c r="C30" s="207">
        <v>-3.9</v>
      </c>
      <c r="E30" s="506" t="s">
        <v>399</v>
      </c>
      <c r="F30" s="506"/>
      <c r="G30" s="507" t="s">
        <v>271</v>
      </c>
      <c r="H30" s="507"/>
      <c r="I30" s="507"/>
      <c r="J30" s="507">
        <v>4</v>
      </c>
      <c r="K30" s="507"/>
      <c r="L30" s="507"/>
    </row>
    <row r="31" spans="1:24" x14ac:dyDescent="0.25">
      <c r="A31" s="205" t="s">
        <v>134</v>
      </c>
      <c r="B31" s="211">
        <v>25</v>
      </c>
      <c r="C31" s="207">
        <v>-1.8</v>
      </c>
      <c r="E31" s="506" t="s">
        <v>399</v>
      </c>
      <c r="F31" s="506"/>
      <c r="G31" s="507" t="s">
        <v>103</v>
      </c>
      <c r="H31" s="507"/>
      <c r="I31" s="507"/>
      <c r="J31" s="507">
        <v>2</v>
      </c>
      <c r="K31" s="507"/>
      <c r="L31" s="507"/>
    </row>
    <row r="32" spans="1:24" x14ac:dyDescent="0.25">
      <c r="A32" s="205" t="s">
        <v>144</v>
      </c>
      <c r="B32" s="211">
        <v>75</v>
      </c>
      <c r="C32" s="207">
        <v>-2.2000000000000002</v>
      </c>
    </row>
    <row r="33" spans="1:5" x14ac:dyDescent="0.25">
      <c r="A33" s="205" t="s">
        <v>145</v>
      </c>
      <c r="B33" s="211">
        <v>27</v>
      </c>
      <c r="C33" s="207">
        <v>-1.2</v>
      </c>
      <c r="E33" s="140" t="s">
        <v>397</v>
      </c>
    </row>
  </sheetData>
  <sheetProtection selectLockedCells="1" selectUnlockedCells="1"/>
  <sortState xmlns:xlrd2="http://schemas.microsoft.com/office/spreadsheetml/2017/richdata2" ref="T2:X23">
    <sortCondition ref="T2"/>
  </sortState>
  <mergeCells count="23">
    <mergeCell ref="A1:C1"/>
    <mergeCell ref="E1:N1"/>
    <mergeCell ref="F15:N16"/>
    <mergeCell ref="F17:N18"/>
    <mergeCell ref="F19:N20"/>
    <mergeCell ref="F21:N22"/>
    <mergeCell ref="F23:N24"/>
    <mergeCell ref="E27:F27"/>
    <mergeCell ref="E28:F28"/>
    <mergeCell ref="E29:F29"/>
    <mergeCell ref="E26:L26"/>
    <mergeCell ref="E30:F30"/>
    <mergeCell ref="E31:F31"/>
    <mergeCell ref="G27:I27"/>
    <mergeCell ref="J27:L27"/>
    <mergeCell ref="G28:I28"/>
    <mergeCell ref="G29:I29"/>
    <mergeCell ref="G30:I30"/>
    <mergeCell ref="G31:I31"/>
    <mergeCell ref="J28:L28"/>
    <mergeCell ref="J29:L29"/>
    <mergeCell ref="J30:L30"/>
    <mergeCell ref="J31:L31"/>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99124-4714-4C11-8A1F-ED054DF949BF}">
  <sheetPr codeName="Sheet49">
    <tabColor theme="4" tint="0.59999389629810485"/>
    <pageSetUpPr autoPageBreaks="0"/>
  </sheetPr>
  <dimension ref="B1:Z61"/>
  <sheetViews>
    <sheetView showGridLines="0" showRowColHeaders="0" tabSelected="1" zoomScaleNormal="100" workbookViewId="0">
      <selection activeCell="J24" sqref="J24"/>
    </sheetView>
  </sheetViews>
  <sheetFormatPr defaultColWidth="13.77734375" defaultRowHeight="13.8" x14ac:dyDescent="0.3"/>
  <cols>
    <col min="1" max="1" width="2" style="2" customWidth="1"/>
    <col min="2" max="12" width="13.77734375" style="2"/>
    <col min="13" max="15" width="10" style="2" customWidth="1"/>
    <col min="16" max="16" width="13.77734375" style="2"/>
    <col min="17" max="19" width="13.77734375" style="2" hidden="1" customWidth="1"/>
    <col min="20" max="20" width="16" style="2" hidden="1" customWidth="1"/>
    <col min="21" max="26" width="13.77734375" style="2" hidden="1" customWidth="1"/>
    <col min="27" max="16384" width="13.77734375" style="2"/>
  </cols>
  <sheetData>
    <row r="1" spans="2:25" ht="34.049999999999997" customHeight="1" x14ac:dyDescent="0.3">
      <c r="B1" s="520" t="s">
        <v>2</v>
      </c>
      <c r="C1" s="520"/>
      <c r="D1" s="520"/>
      <c r="E1" s="520" t="s">
        <v>4</v>
      </c>
      <c r="F1" s="520"/>
      <c r="G1" s="520"/>
      <c r="H1" s="13" t="s">
        <v>26</v>
      </c>
      <c r="I1" s="14" t="s">
        <v>34</v>
      </c>
      <c r="J1" s="15" t="s">
        <v>36</v>
      </c>
      <c r="K1" s="536" t="s">
        <v>120</v>
      </c>
      <c r="L1" s="536"/>
      <c r="M1" s="14" t="s">
        <v>121</v>
      </c>
      <c r="N1" s="14" t="s">
        <v>1079</v>
      </c>
      <c r="O1" s="14" t="s">
        <v>416</v>
      </c>
    </row>
    <row r="2" spans="2:25" ht="12.75" customHeight="1" x14ac:dyDescent="0.3">
      <c r="B2" s="2" t="s">
        <v>0</v>
      </c>
      <c r="C2" s="227" t="s">
        <v>371</v>
      </c>
      <c r="D2" s="227"/>
      <c r="E2" s="529" t="s">
        <v>1257</v>
      </c>
      <c r="F2" s="529"/>
      <c r="G2" s="216">
        <f>'Design Details'!G87</f>
        <v>0</v>
      </c>
      <c r="H2" s="2" t="s">
        <v>16</v>
      </c>
      <c r="I2" s="223">
        <f>SUM(K20:K22)</f>
        <v>0</v>
      </c>
      <c r="J2" s="223">
        <f>SUM(L20:L22)</f>
        <v>0</v>
      </c>
      <c r="K2" s="2" t="s">
        <v>119</v>
      </c>
      <c r="M2" s="228">
        <v>0</v>
      </c>
      <c r="N2" s="223">
        <f ca="1">SUM(I$2:I$6)*M2</f>
        <v>0</v>
      </c>
      <c r="O2" s="223">
        <f ca="1">SUM(J$2:J$6)*M2</f>
        <v>0</v>
      </c>
      <c r="Q2" s="2" t="s">
        <v>1056</v>
      </c>
      <c r="R2" s="2" t="s">
        <v>1</v>
      </c>
      <c r="Y2" s="2">
        <v>1</v>
      </c>
    </row>
    <row r="3" spans="2:25" ht="12.75" customHeight="1" x14ac:dyDescent="0.3">
      <c r="B3" s="2" t="s">
        <v>1</v>
      </c>
      <c r="C3" s="537" t="s">
        <v>41</v>
      </c>
      <c r="D3" s="538"/>
      <c r="E3" s="529" t="s">
        <v>9</v>
      </c>
      <c r="F3" s="529"/>
      <c r="G3" s="216">
        <v>0.33</v>
      </c>
      <c r="H3" s="2" t="s">
        <v>28</v>
      </c>
      <c r="I3" s="223">
        <f>K27</f>
        <v>0</v>
      </c>
      <c r="J3" s="223">
        <f>L27</f>
        <v>0</v>
      </c>
      <c r="K3" s="2" t="s">
        <v>116</v>
      </c>
      <c r="M3" s="228">
        <v>0</v>
      </c>
      <c r="N3" s="223">
        <f ca="1">SUM(I$2:I$6)*M3</f>
        <v>0</v>
      </c>
      <c r="O3" s="223">
        <f ca="1">SUM(J$2:J$6)*M3</f>
        <v>0</v>
      </c>
      <c r="Q3" s="2" t="s">
        <v>1055</v>
      </c>
      <c r="R3" s="2" t="s">
        <v>410</v>
      </c>
      <c r="S3" s="9" t="str">
        <f>IF($C$3="Ground floor","Solid Floor (in contact with ground)",IF($C$3="Single Storey","Solid Floor (in contact with ground)","n/a"))</f>
        <v>n/a</v>
      </c>
      <c r="T3" s="2">
        <f>'Design Details'!C21</f>
        <v>10</v>
      </c>
      <c r="U3" s="3" t="s">
        <v>115</v>
      </c>
      <c r="V3" s="11">
        <v>0</v>
      </c>
      <c r="W3" s="11">
        <v>0</v>
      </c>
      <c r="X3" s="11">
        <v>0</v>
      </c>
      <c r="Y3" s="2">
        <v>2</v>
      </c>
    </row>
    <row r="4" spans="2:25" ht="12.75" customHeight="1" x14ac:dyDescent="0.3">
      <c r="B4" s="529" t="s">
        <v>10</v>
      </c>
      <c r="C4" s="529"/>
      <c r="D4" s="216">
        <f>'Design Details'!E87</f>
        <v>21</v>
      </c>
      <c r="E4" s="529" t="s">
        <v>14</v>
      </c>
      <c r="F4" s="529"/>
      <c r="G4" s="216">
        <f>SUM(I10:I12,I14:I18)</f>
        <v>0</v>
      </c>
      <c r="H4" s="2" t="s">
        <v>30</v>
      </c>
      <c r="I4" s="223">
        <f ca="1">SUM(K32,K36)</f>
        <v>0</v>
      </c>
      <c r="J4" s="223">
        <f ca="1">SUM(L32,L36)</f>
        <v>0</v>
      </c>
      <c r="K4" s="2" t="s">
        <v>117</v>
      </c>
      <c r="M4" s="228">
        <v>0</v>
      </c>
      <c r="N4" s="223">
        <f ca="1">SUM(I$2:I$6)*M4</f>
        <v>0</v>
      </c>
      <c r="O4" s="223">
        <f ca="1">SUM(J$2:J$6)*M4</f>
        <v>0</v>
      </c>
      <c r="Q4" s="2" t="s">
        <v>1054</v>
      </c>
      <c r="R4" s="2" t="s">
        <v>37</v>
      </c>
      <c r="S4" s="9" t="str">
        <f>IF($C$3="Ground floor","Suspended Floor",IF($C$3="Single Storey","Suspended Floor","n/a"))</f>
        <v>n/a</v>
      </c>
      <c r="U4" s="3">
        <v>16</v>
      </c>
      <c r="V4" s="11">
        <v>0.1</v>
      </c>
      <c r="W4" s="11">
        <v>0.2</v>
      </c>
      <c r="X4" s="11">
        <v>2.5000000000000001E-2</v>
      </c>
      <c r="Y4" s="2">
        <v>3</v>
      </c>
    </row>
    <row r="5" spans="2:25" ht="12.75" customHeight="1" x14ac:dyDescent="0.3">
      <c r="B5" s="529" t="s">
        <v>11</v>
      </c>
      <c r="C5" s="529"/>
      <c r="D5" s="216">
        <f>'Design Details'!C19</f>
        <v>-2.5</v>
      </c>
      <c r="E5" s="529" t="s">
        <v>27</v>
      </c>
      <c r="F5" s="529"/>
      <c r="G5" s="216">
        <f>G4*G3*D6*G2</f>
        <v>0</v>
      </c>
      <c r="H5" s="2" t="s">
        <v>29</v>
      </c>
      <c r="I5" s="223">
        <f>SUM(K38:K44,K46:K49,K51:K54)</f>
        <v>0</v>
      </c>
      <c r="J5" s="223">
        <f>SUM(L38:L44,L46:L49,L51:L54)</f>
        <v>0</v>
      </c>
      <c r="K5" s="2" t="s">
        <v>118</v>
      </c>
      <c r="M5" s="228">
        <v>0</v>
      </c>
      <c r="N5" s="223">
        <f ca="1">SUM(I$2:I$6)*M5</f>
        <v>0</v>
      </c>
      <c r="O5" s="223">
        <f ca="1">SUM(J$2:J$6)*M5</f>
        <v>0</v>
      </c>
      <c r="Q5" s="2" t="s">
        <v>1052</v>
      </c>
      <c r="R5" s="2" t="s">
        <v>39</v>
      </c>
      <c r="U5" s="3">
        <v>18</v>
      </c>
      <c r="X5" s="11">
        <v>0.05</v>
      </c>
      <c r="Y5" s="2">
        <v>4</v>
      </c>
    </row>
    <row r="6" spans="2:25" ht="12.75" customHeight="1" x14ac:dyDescent="0.3">
      <c r="B6" s="529" t="s">
        <v>12</v>
      </c>
      <c r="C6" s="529"/>
      <c r="D6" s="216">
        <f>D4-D5</f>
        <v>23.5</v>
      </c>
      <c r="E6" s="529" t="s">
        <v>15</v>
      </c>
      <c r="F6" s="529"/>
      <c r="G6" s="216">
        <f>G4*G3*D7*24/1000</f>
        <v>0</v>
      </c>
      <c r="H6" s="2" t="s">
        <v>122</v>
      </c>
      <c r="I6" s="223">
        <f>SUM(K56:K59,K61)</f>
        <v>0</v>
      </c>
      <c r="J6" s="223">
        <f>SUM(L61)</f>
        <v>0</v>
      </c>
      <c r="M6" s="12"/>
      <c r="N6" s="12" t="s">
        <v>123</v>
      </c>
      <c r="O6" s="119">
        <f ca="1">SUM(G5,I2:I6,N2:N5)</f>
        <v>0</v>
      </c>
      <c r="Q6" s="2" t="s">
        <v>1053</v>
      </c>
      <c r="R6" s="2" t="s">
        <v>40</v>
      </c>
      <c r="U6" s="3">
        <v>21</v>
      </c>
      <c r="X6" s="11">
        <v>7.4999999999999997E-2</v>
      </c>
      <c r="Y6" s="2">
        <v>5</v>
      </c>
    </row>
    <row r="7" spans="2:25" ht="12.75" customHeight="1" x14ac:dyDescent="0.3">
      <c r="B7" s="529" t="s">
        <v>3</v>
      </c>
      <c r="C7" s="529"/>
      <c r="D7" s="217">
        <f>'Design Details'!C20</f>
        <v>2228</v>
      </c>
      <c r="I7" s="7"/>
      <c r="J7" s="7"/>
      <c r="M7" s="12"/>
      <c r="N7" s="12" t="s">
        <v>124</v>
      </c>
      <c r="O7" s="119">
        <f ca="1">SUM(G6,J2:J6,O2:O5)</f>
        <v>0</v>
      </c>
      <c r="R7" s="2" t="s">
        <v>41</v>
      </c>
      <c r="U7" s="3">
        <v>22</v>
      </c>
      <c r="X7" s="11">
        <v>0.1</v>
      </c>
      <c r="Y7" s="2">
        <v>6</v>
      </c>
    </row>
    <row r="8" spans="2:25" x14ac:dyDescent="0.3">
      <c r="R8" s="2">
        <f>IF($C$3="Ground floor",'Design Details'!C$45,IF($C$3="Mid-floor",'Design Details'!C$55,IF($C$3="Upper floor",'Design Details'!C$65,IF($C$3="Single Storey",'Design Details'!C$75,0))))</f>
        <v>0</v>
      </c>
      <c r="Y8" s="2">
        <v>7</v>
      </c>
    </row>
    <row r="9" spans="2:25" x14ac:dyDescent="0.3">
      <c r="B9" s="1" t="s">
        <v>5</v>
      </c>
      <c r="Y9" s="2">
        <v>8</v>
      </c>
    </row>
    <row r="10" spans="2:25" x14ac:dyDescent="0.3">
      <c r="B10" s="3" t="s">
        <v>6</v>
      </c>
      <c r="C10" s="224"/>
      <c r="D10" s="3" t="s">
        <v>7</v>
      </c>
      <c r="E10" s="224"/>
      <c r="F10" s="3" t="s">
        <v>8</v>
      </c>
      <c r="G10" s="224"/>
      <c r="H10" s="3" t="s">
        <v>13</v>
      </c>
      <c r="I10" s="218">
        <f>C10*E10*G10</f>
        <v>0</v>
      </c>
      <c r="J10" s="7"/>
      <c r="L10" s="530"/>
      <c r="M10" s="530"/>
      <c r="N10" s="530"/>
      <c r="O10" s="531"/>
      <c r="Y10" s="2">
        <v>9</v>
      </c>
    </row>
    <row r="11" spans="2:25" x14ac:dyDescent="0.3">
      <c r="B11" s="3" t="s">
        <v>6</v>
      </c>
      <c r="C11" s="224"/>
      <c r="D11" s="3" t="s">
        <v>7</v>
      </c>
      <c r="E11" s="224"/>
      <c r="F11" s="3" t="s">
        <v>8</v>
      </c>
      <c r="G11" s="224"/>
      <c r="H11" s="3" t="s">
        <v>13</v>
      </c>
      <c r="I11" s="218">
        <f>C11*E11*G11</f>
        <v>0</v>
      </c>
      <c r="J11" s="7"/>
      <c r="L11" s="530"/>
      <c r="M11" s="530"/>
      <c r="N11" s="530"/>
      <c r="O11" s="532"/>
      <c r="Y11" s="2">
        <v>10</v>
      </c>
    </row>
    <row r="12" spans="2:25" x14ac:dyDescent="0.3">
      <c r="B12" s="3" t="s">
        <v>6</v>
      </c>
      <c r="C12" s="224"/>
      <c r="D12" s="3" t="s">
        <v>7</v>
      </c>
      <c r="E12" s="224"/>
      <c r="F12" s="3" t="s">
        <v>8</v>
      </c>
      <c r="G12" s="224"/>
      <c r="H12" s="3" t="s">
        <v>13</v>
      </c>
      <c r="I12" s="218">
        <f>C12*E12*G12</f>
        <v>0</v>
      </c>
      <c r="J12" s="7"/>
    </row>
    <row r="13" spans="2:25" hidden="1" x14ac:dyDescent="0.3">
      <c r="B13" s="1" t="s">
        <v>20</v>
      </c>
      <c r="E13" s="7"/>
      <c r="G13" s="7"/>
      <c r="I13" s="7"/>
      <c r="J13" s="7"/>
    </row>
    <row r="14" spans="2:25" hidden="1" x14ac:dyDescent="0.3">
      <c r="B14" s="3" t="s">
        <v>6</v>
      </c>
      <c r="C14" s="20"/>
      <c r="D14" s="3" t="s">
        <v>7</v>
      </c>
      <c r="E14" s="20"/>
      <c r="F14" s="3" t="s">
        <v>8</v>
      </c>
      <c r="G14" s="20"/>
      <c r="H14" s="3" t="s">
        <v>13</v>
      </c>
      <c r="I14" s="17">
        <f>((G14*E14)/2)*C14</f>
        <v>0</v>
      </c>
      <c r="J14" s="4" t="s">
        <v>17</v>
      </c>
    </row>
    <row r="15" spans="2:25" hidden="1" x14ac:dyDescent="0.3">
      <c r="B15" s="3" t="s">
        <v>6</v>
      </c>
      <c r="C15" s="20"/>
      <c r="D15" s="3" t="s">
        <v>7</v>
      </c>
      <c r="E15" s="20"/>
      <c r="F15" s="3" t="s">
        <v>8</v>
      </c>
      <c r="G15" s="20"/>
      <c r="H15" s="3" t="s">
        <v>13</v>
      </c>
      <c r="I15" s="17">
        <f>C15*E15*G15/2</f>
        <v>0</v>
      </c>
      <c r="J15" s="4" t="s">
        <v>18</v>
      </c>
    </row>
    <row r="16" spans="2:25" hidden="1" x14ac:dyDescent="0.3">
      <c r="B16" s="3" t="s">
        <v>6</v>
      </c>
      <c r="C16" s="20"/>
      <c r="D16" s="3" t="s">
        <v>8</v>
      </c>
      <c r="E16" s="20"/>
      <c r="F16" s="3" t="s">
        <v>19</v>
      </c>
      <c r="G16" s="20"/>
      <c r="H16" s="3" t="s">
        <v>13</v>
      </c>
      <c r="I16" s="17">
        <f>E16*G16*C16/2</f>
        <v>0</v>
      </c>
      <c r="J16" s="4" t="s">
        <v>22</v>
      </c>
    </row>
    <row r="17" spans="2:23" hidden="1" x14ac:dyDescent="0.3">
      <c r="B17" s="3" t="s">
        <v>6</v>
      </c>
      <c r="C17" s="20"/>
      <c r="D17" s="3" t="s">
        <v>8</v>
      </c>
      <c r="E17" s="20"/>
      <c r="F17" s="3" t="s">
        <v>19</v>
      </c>
      <c r="G17" s="20"/>
      <c r="H17" s="3" t="s">
        <v>13</v>
      </c>
      <c r="I17" s="17">
        <f>E17*G17*C17/2</f>
        <v>0</v>
      </c>
      <c r="J17" s="4" t="s">
        <v>21</v>
      </c>
    </row>
    <row r="18" spans="2:23" hidden="1" x14ac:dyDescent="0.3">
      <c r="B18" s="3" t="s">
        <v>6</v>
      </c>
      <c r="C18" s="20"/>
      <c r="D18" s="3" t="s">
        <v>8</v>
      </c>
      <c r="E18" s="20"/>
      <c r="F18" s="3" t="s">
        <v>19</v>
      </c>
      <c r="G18" s="20"/>
      <c r="H18" s="3" t="s">
        <v>13</v>
      </c>
      <c r="I18" s="17">
        <f>E18*G18*C18/2</f>
        <v>0</v>
      </c>
      <c r="J18" s="4" t="s">
        <v>23</v>
      </c>
    </row>
    <row r="19" spans="2:23" x14ac:dyDescent="0.3">
      <c r="B19" s="1" t="s">
        <v>16</v>
      </c>
      <c r="C19" s="7"/>
      <c r="E19" s="7"/>
      <c r="G19" s="7"/>
      <c r="I19" s="7"/>
      <c r="J19" s="8" t="s">
        <v>50</v>
      </c>
      <c r="K19" s="1" t="s">
        <v>34</v>
      </c>
      <c r="L19" s="1" t="s">
        <v>35</v>
      </c>
      <c r="M19" s="533" t="str">
        <f>IF($C$3="Ground Floor","Select type of Ground Floor",IF($C$3="Single Storey","Select type of Ground Floor","#N/A"))</f>
        <v>#N/A</v>
      </c>
      <c r="N19" s="534"/>
      <c r="O19" s="534"/>
    </row>
    <row r="20" spans="2:23" x14ac:dyDescent="0.3">
      <c r="B20" s="3" t="str">
        <f t="shared" ref="B20:D22" si="0">B10</f>
        <v>Length (m)</v>
      </c>
      <c r="C20" s="224"/>
      <c r="D20" s="3" t="str">
        <f t="shared" ref="D20" si="1">D10</f>
        <v>Width (m)</v>
      </c>
      <c r="E20" s="224"/>
      <c r="F20" s="3" t="s">
        <v>24</v>
      </c>
      <c r="G20" s="218">
        <f>C20*E20</f>
        <v>0</v>
      </c>
      <c r="H20" s="2" t="s">
        <v>25</v>
      </c>
      <c r="I20" s="218">
        <f>IF(M22="",R8,'floor u values'!K2)</f>
        <v>0</v>
      </c>
      <c r="J20" s="218">
        <f>IF(C$3="Ground Floor",IF(M20="Solid Floor (in contact with ground)",D$4-T$3,D$4-D$5),IF(C$3="Single Storey",IF(M20="Solid Floor (in contact with ground)",D$4-T$3,D$4-D$5),0))</f>
        <v>0</v>
      </c>
      <c r="K20" s="218">
        <f>G20*I20*J20</f>
        <v>0</v>
      </c>
      <c r="L20" s="218">
        <f>IF($C$3=$R$5,0,IF($C$3=$R$7,0,G20*I20*$D$7*24/1000))</f>
        <v>0</v>
      </c>
      <c r="M20" s="535" t="s">
        <v>336</v>
      </c>
      <c r="N20" s="535"/>
      <c r="O20" s="535"/>
    </row>
    <row r="21" spans="2:23" x14ac:dyDescent="0.3">
      <c r="B21" s="3" t="str">
        <f t="shared" si="0"/>
        <v>Length (m)</v>
      </c>
      <c r="C21" s="224"/>
      <c r="D21" s="3" t="str">
        <f t="shared" si="0"/>
        <v>Width (m)</v>
      </c>
      <c r="E21" s="224"/>
      <c r="F21" s="3" t="s">
        <v>24</v>
      </c>
      <c r="G21" s="218">
        <f t="shared" ref="G21:G31" si="2">C21*E21</f>
        <v>0</v>
      </c>
      <c r="H21" s="2" t="s">
        <v>25</v>
      </c>
      <c r="I21" s="218">
        <f>I20</f>
        <v>0</v>
      </c>
      <c r="J21" s="218">
        <f>IF(C$3="Ground Floor",IF(M20="Solid Floor (in contact with ground)",D$4-T$3,D$4-D$5),IF(C$3="Single Storey",IF(M20="Solid Floor (in contact with ground)",D$4-T$3,D$4-D$5),0))</f>
        <v>0</v>
      </c>
      <c r="K21" s="218">
        <f>G21*I21*J21</f>
        <v>0</v>
      </c>
      <c r="L21" s="218">
        <f>IF($C$3=$R$5,0,IF($C$3=$R$7,0,G21*I21*$D$7*24/1000))</f>
        <v>0</v>
      </c>
      <c r="M21" s="528" t="s">
        <v>1070</v>
      </c>
      <c r="N21" s="528"/>
      <c r="O21" s="528"/>
    </row>
    <row r="22" spans="2:23" x14ac:dyDescent="0.3">
      <c r="B22" s="3" t="str">
        <f t="shared" si="0"/>
        <v>Length (m)</v>
      </c>
      <c r="C22" s="224"/>
      <c r="D22" s="3" t="str">
        <f t="shared" si="0"/>
        <v>Width (m)</v>
      </c>
      <c r="E22" s="224"/>
      <c r="F22" s="3" t="s">
        <v>24</v>
      </c>
      <c r="G22" s="218">
        <f t="shared" si="2"/>
        <v>0</v>
      </c>
      <c r="H22" s="2" t="s">
        <v>25</v>
      </c>
      <c r="I22" s="218">
        <f>I20</f>
        <v>0</v>
      </c>
      <c r="J22" s="218">
        <f>IF(C$3="Ground Floor",IF(M20="Solid Floor (in contact with ground)",D$4-T$3,D$4-D$5),IF(C$3="Single Storey",IF(M20="Solid Floor (in contact with ground)",D$4-T$3,D$4-D$5),0))</f>
        <v>0</v>
      </c>
      <c r="K22" s="218">
        <f>G22*I22*J22</f>
        <v>0</v>
      </c>
      <c r="L22" s="218">
        <f>IF($C$3=$R$5,0,IF($C$3=$R$7,0,G22*I22*$D$7*24/1000))</f>
        <v>0</v>
      </c>
      <c r="M22" s="521"/>
      <c r="N22" s="521"/>
      <c r="O22" s="521"/>
    </row>
    <row r="23" spans="2:23" ht="15" customHeight="1" x14ac:dyDescent="0.3">
      <c r="B23" s="1" t="s">
        <v>31</v>
      </c>
      <c r="C23" s="7"/>
      <c r="E23" s="7"/>
      <c r="G23" s="7"/>
      <c r="M23" s="13" t="str">
        <f>IF(M22="Two opposite","Between edges",IF(M22="One edge","Depth of room",IF(M22="3 edges (short single)","Short length",IF(M22="3 edges (long single)","Short length",""))))</f>
        <v/>
      </c>
      <c r="N23" s="13"/>
      <c r="O23" s="13" t="str">
        <f>IF(M22="3 edges (short single)","Long length",IF(M22="3 edges (long single)","Long length",""))</f>
        <v/>
      </c>
    </row>
    <row r="24" spans="2:23" ht="15" customHeight="1" x14ac:dyDescent="0.3">
      <c r="B24" s="3" t="s">
        <v>6</v>
      </c>
      <c r="C24" s="224"/>
      <c r="D24" s="3" t="s">
        <v>8</v>
      </c>
      <c r="E24" s="224"/>
      <c r="F24" s="3" t="s">
        <v>24</v>
      </c>
      <c r="G24" s="218">
        <f t="shared" si="2"/>
        <v>0</v>
      </c>
      <c r="M24" s="61"/>
      <c r="N24" s="61"/>
      <c r="O24" s="7"/>
    </row>
    <row r="25" spans="2:23" ht="13.95" hidden="1" customHeight="1" x14ac:dyDescent="0.3">
      <c r="B25" s="3" t="s">
        <v>6</v>
      </c>
      <c r="C25" s="226"/>
      <c r="D25" s="3" t="s">
        <v>8</v>
      </c>
      <c r="E25" s="226"/>
      <c r="F25" s="3" t="s">
        <v>24</v>
      </c>
      <c r="G25" s="218">
        <f t="shared" si="2"/>
        <v>0</v>
      </c>
      <c r="I25" s="7"/>
      <c r="J25" s="7"/>
      <c r="K25" s="7"/>
      <c r="L25" s="7"/>
    </row>
    <row r="26" spans="2:23" ht="13.95" hidden="1" customHeight="1" x14ac:dyDescent="0.3">
      <c r="B26" s="3" t="s">
        <v>6</v>
      </c>
      <c r="C26" s="20"/>
      <c r="D26" s="3" t="s">
        <v>8</v>
      </c>
      <c r="E26" s="20"/>
      <c r="F26" s="3" t="s">
        <v>24</v>
      </c>
      <c r="G26" s="218">
        <f t="shared" si="2"/>
        <v>0</v>
      </c>
      <c r="I26" s="7"/>
      <c r="J26" s="7"/>
      <c r="K26" s="7"/>
      <c r="L26" s="7"/>
    </row>
    <row r="27" spans="2:23" ht="15" customHeight="1" x14ac:dyDescent="0.3">
      <c r="C27" s="7"/>
      <c r="E27" s="3" t="s">
        <v>75</v>
      </c>
      <c r="F27" s="3" t="s">
        <v>24</v>
      </c>
      <c r="G27" s="218">
        <f>SUM(G24:G26)-SUM(G38:G44,G51:G54)</f>
        <v>0</v>
      </c>
      <c r="H27" s="2" t="s">
        <v>25</v>
      </c>
      <c r="I27" s="218">
        <f>IF($C$3="Ground floor",'Design Details'!C$48,IF($C$3="Mid-floor",'Design Details'!C$58,IF($C$3="Upper floor",'Design Details'!C$68,IF($C$3="Single Storey",'Design Details'!C$78,0))))</f>
        <v>0</v>
      </c>
      <c r="J27" s="218">
        <f t="shared" ref="J27" si="3">$D$6</f>
        <v>23.5</v>
      </c>
      <c r="K27" s="218">
        <f t="shared" ref="K27" si="4">G27*I27*J27</f>
        <v>0</v>
      </c>
      <c r="L27" s="218">
        <f>G27*I27*$D$7*24/1000</f>
        <v>0</v>
      </c>
      <c r="V27" s="421"/>
      <c r="W27" s="421"/>
    </row>
    <row r="28" spans="2:23" x14ac:dyDescent="0.3">
      <c r="B28" s="5" t="s">
        <v>1245</v>
      </c>
      <c r="C28" s="7"/>
      <c r="E28" s="7"/>
      <c r="G28" s="7"/>
      <c r="I28" s="7"/>
      <c r="J28" s="7"/>
      <c r="K28" s="7"/>
      <c r="L28" s="7"/>
      <c r="V28" s="421"/>
      <c r="W28" s="421"/>
    </row>
    <row r="29" spans="2:23" ht="13.95" customHeight="1" x14ac:dyDescent="0.3">
      <c r="B29" s="3" t="s">
        <v>6</v>
      </c>
      <c r="C29" s="224"/>
      <c r="D29" s="3" t="s">
        <v>7</v>
      </c>
      <c r="E29" s="224"/>
      <c r="F29" s="3" t="s">
        <v>24</v>
      </c>
      <c r="G29" s="218">
        <f t="shared" si="2"/>
        <v>0</v>
      </c>
      <c r="I29" s="7"/>
      <c r="J29" s="7"/>
      <c r="K29" s="7"/>
      <c r="L29" s="7"/>
      <c r="V29" s="421"/>
      <c r="W29" s="421"/>
    </row>
    <row r="30" spans="2:23" x14ac:dyDescent="0.3">
      <c r="B30" s="3" t="s">
        <v>6</v>
      </c>
      <c r="C30" s="224"/>
      <c r="D30" s="3" t="s">
        <v>7</v>
      </c>
      <c r="E30" s="224"/>
      <c r="F30" s="3" t="s">
        <v>24</v>
      </c>
      <c r="G30" s="218">
        <f t="shared" si="2"/>
        <v>0</v>
      </c>
      <c r="I30" s="7"/>
      <c r="J30" s="7"/>
      <c r="K30" s="7"/>
      <c r="L30" s="7"/>
      <c r="V30" s="421"/>
      <c r="W30" s="421"/>
    </row>
    <row r="31" spans="2:23" x14ac:dyDescent="0.3">
      <c r="B31" s="3" t="s">
        <v>6</v>
      </c>
      <c r="C31" s="224"/>
      <c r="D31" s="3" t="s">
        <v>7</v>
      </c>
      <c r="E31" s="224"/>
      <c r="F31" s="3" t="s">
        <v>24</v>
      </c>
      <c r="G31" s="218">
        <f t="shared" si="2"/>
        <v>0</v>
      </c>
      <c r="I31" s="7"/>
      <c r="J31" s="7"/>
      <c r="K31" s="7"/>
      <c r="L31" s="7"/>
      <c r="M31" s="520" t="s">
        <v>1258</v>
      </c>
      <c r="N31" s="520"/>
      <c r="O31" s="520"/>
      <c r="V31" s="421"/>
      <c r="W31" s="421"/>
    </row>
    <row r="32" spans="2:23" ht="14.4" x14ac:dyDescent="0.3">
      <c r="C32" s="7"/>
      <c r="D32" s="3"/>
      <c r="E32" s="3" t="s">
        <v>75</v>
      </c>
      <c r="F32" s="3" t="s">
        <v>24</v>
      </c>
      <c r="G32" s="218">
        <f>SUM(G29:G31)-SUM(G46:G49)</f>
        <v>0</v>
      </c>
      <c r="H32" s="2" t="s">
        <v>25</v>
      </c>
      <c r="I32" s="218" cm="1">
        <f t="array" aca="1" ref="I32" ca="1">IF($C$3="Ground floor",'Design Details'!C$49,IF($C$3="Mid-floor",'Design Details'!C$59,IF($C$3="Upper floor",INDIRECT(T52),IF($C$3="Single Storey",INDIRECT(T53),0))))</f>
        <v>0.6</v>
      </c>
      <c r="J32" s="218">
        <f>U51</f>
        <v>11</v>
      </c>
      <c r="K32" s="218">
        <f t="shared" ref="K32:K61" ca="1" si="5">G32*I32*J32</f>
        <v>0</v>
      </c>
      <c r="L32" s="218">
        <f ca="1">IF($C$3=$R$4,0,IF($C$3=$R$5,0,G32*I32*$D$7*24/1000))</f>
        <v>0</v>
      </c>
      <c r="M32" s="522" t="s">
        <v>1247</v>
      </c>
      <c r="N32" s="523"/>
      <c r="O32" s="524"/>
      <c r="V32" s="421"/>
      <c r="W32" s="421"/>
    </row>
    <row r="33" spans="2:23" ht="14.4" hidden="1" x14ac:dyDescent="0.3">
      <c r="B33" s="5" t="s">
        <v>1246</v>
      </c>
      <c r="C33" s="61"/>
      <c r="D33" s="3"/>
      <c r="E33" s="3"/>
      <c r="F33" s="3"/>
      <c r="G33" s="230"/>
      <c r="I33" s="230"/>
      <c r="J33" s="230"/>
      <c r="K33" s="230"/>
      <c r="L33" s="230"/>
      <c r="M33"/>
      <c r="N33"/>
      <c r="O33"/>
      <c r="V33" s="423"/>
      <c r="W33" s="423"/>
    </row>
    <row r="34" spans="2:23" hidden="1" x14ac:dyDescent="0.3">
      <c r="B34" s="3" t="s">
        <v>6</v>
      </c>
      <c r="C34" s="20">
        <f>C14*2</f>
        <v>0</v>
      </c>
      <c r="D34" s="3" t="s">
        <v>470</v>
      </c>
      <c r="E34" s="20">
        <f>SQRT(POWER(E14,2)+POWER(G14,2))</f>
        <v>0</v>
      </c>
      <c r="F34" s="3" t="s">
        <v>24</v>
      </c>
      <c r="G34" s="17">
        <f t="shared" ref="G34:G61" si="6">C34*E34</f>
        <v>0</v>
      </c>
      <c r="H34" s="4" t="s">
        <v>17</v>
      </c>
      <c r="I34" s="7"/>
      <c r="J34" s="7"/>
      <c r="K34" s="7"/>
      <c r="L34" s="7"/>
      <c r="S34" s="424"/>
    </row>
    <row r="35" spans="2:23" hidden="1" x14ac:dyDescent="0.3">
      <c r="B35" s="3" t="s">
        <v>6</v>
      </c>
      <c r="C35" s="20">
        <f>C15</f>
        <v>0</v>
      </c>
      <c r="D35" s="3" t="s">
        <v>470</v>
      </c>
      <c r="E35" s="20">
        <f>SQRT(POWER(E15,2)+POWER(G15,2))</f>
        <v>0</v>
      </c>
      <c r="F35" s="3" t="s">
        <v>24</v>
      </c>
      <c r="G35" s="62">
        <f t="shared" si="6"/>
        <v>0</v>
      </c>
      <c r="H35" s="4" t="s">
        <v>18</v>
      </c>
      <c r="I35" s="7"/>
      <c r="J35" s="7"/>
      <c r="K35" s="7"/>
      <c r="L35" s="7"/>
      <c r="S35" s="424"/>
    </row>
    <row r="36" spans="2:23" hidden="1" x14ac:dyDescent="0.3">
      <c r="C36" s="61"/>
      <c r="E36" s="3" t="s">
        <v>75</v>
      </c>
      <c r="F36" s="3" t="s">
        <v>24</v>
      </c>
      <c r="G36" s="17">
        <f>SUM(G34:G35)-SUM(G46:G49)</f>
        <v>0</v>
      </c>
      <c r="H36" s="2" t="s">
        <v>25</v>
      </c>
      <c r="I36" s="438">
        <f>IF($C$3="Ground floor",'Design Details'!C$50,IF($C$3="Mid-floor",'Design Details'!C$60,IF($C$3="Upper floor",'Design Details'!C$70,IF($C$3="Single Storey",'Design Details'!C$80,0))))</f>
        <v>0.6</v>
      </c>
      <c r="J36" s="17">
        <f t="shared" ref="J36:J54" si="7">$D$6</f>
        <v>23.5</v>
      </c>
      <c r="K36" s="17">
        <f t="shared" si="5"/>
        <v>0</v>
      </c>
      <c r="L36" s="17">
        <f>IF($C$3=$R$4,0,IF($C$3=$R$5,0,G36*I36*$D$7*24/1000))</f>
        <v>0</v>
      </c>
      <c r="M36" s="4"/>
      <c r="N36" s="4"/>
      <c r="S36" s="424"/>
    </row>
    <row r="37" spans="2:23" x14ac:dyDescent="0.3">
      <c r="B37" s="1" t="s">
        <v>32</v>
      </c>
      <c r="C37" s="7"/>
      <c r="E37" s="7"/>
      <c r="G37" s="7"/>
      <c r="I37" s="7"/>
      <c r="J37" s="7"/>
      <c r="K37" s="7"/>
      <c r="L37" s="7"/>
      <c r="R37" s="428"/>
    </row>
    <row r="38" spans="2:23" x14ac:dyDescent="0.3">
      <c r="B38" s="3" t="s">
        <v>7</v>
      </c>
      <c r="C38" s="224"/>
      <c r="D38" s="3" t="s">
        <v>8</v>
      </c>
      <c r="E38" s="224"/>
      <c r="F38" s="3" t="s">
        <v>24</v>
      </c>
      <c r="G38" s="218">
        <f t="shared" si="6"/>
        <v>0</v>
      </c>
      <c r="H38" s="2" t="s">
        <v>25</v>
      </c>
      <c r="I38" s="218">
        <f>IF($C$3="Ground floor",'Design Details'!C$46,IF($C$3="Mid-floor",'Design Details'!C$56,IF($C$3="Upper floor",'Design Details'!C$66,IF($C$3="Single Storey",'Design Details'!C$76,0))))</f>
        <v>0</v>
      </c>
      <c r="J38" s="218">
        <f t="shared" si="7"/>
        <v>23.5</v>
      </c>
      <c r="K38" s="218">
        <f t="shared" si="5"/>
        <v>0</v>
      </c>
      <c r="L38" s="218">
        <f t="shared" ref="L38:L44" si="8">G38*I38*$D$7*24/1000</f>
        <v>0</v>
      </c>
    </row>
    <row r="39" spans="2:23" hidden="1" x14ac:dyDescent="0.3">
      <c r="B39" s="3" t="s">
        <v>7</v>
      </c>
      <c r="C39" s="224"/>
      <c r="D39" s="3" t="s">
        <v>8</v>
      </c>
      <c r="E39" s="224"/>
      <c r="F39" s="3" t="s">
        <v>24</v>
      </c>
      <c r="G39" s="218">
        <f t="shared" si="6"/>
        <v>0</v>
      </c>
      <c r="H39" s="2" t="s">
        <v>25</v>
      </c>
      <c r="I39" s="218">
        <f>IF($C$3="Ground floor",'Design Details'!C$46,IF($C$3="Mid-floor",'Design Details'!C$56,IF($C$3="Upper floor",'Design Details'!C$66,IF($C$3="Single Storey",'Design Details'!C$76,0))))</f>
        <v>0</v>
      </c>
      <c r="J39" s="218">
        <f t="shared" si="7"/>
        <v>23.5</v>
      </c>
      <c r="K39" s="218">
        <f t="shared" si="5"/>
        <v>0</v>
      </c>
      <c r="L39" s="218">
        <f t="shared" si="8"/>
        <v>0</v>
      </c>
    </row>
    <row r="40" spans="2:23" hidden="1" x14ac:dyDescent="0.3">
      <c r="B40" s="3" t="s">
        <v>7</v>
      </c>
      <c r="C40" s="226"/>
      <c r="D40" s="3" t="s">
        <v>8</v>
      </c>
      <c r="E40" s="226"/>
      <c r="F40" s="3" t="s">
        <v>24</v>
      </c>
      <c r="G40" s="220">
        <f t="shared" si="6"/>
        <v>0</v>
      </c>
      <c r="H40" s="2" t="s">
        <v>25</v>
      </c>
      <c r="I40" s="439">
        <f>IF($C$3="Ground floor",'Design Details'!C$46,IF($C$3="Mid-floor",'Design Details'!C$56,IF($C$3="Upper floor",'Design Details'!C$66,IF($C$3="Single Storey",'Design Details'!C$76,0))))</f>
        <v>0</v>
      </c>
      <c r="J40" s="220">
        <f t="shared" si="7"/>
        <v>23.5</v>
      </c>
      <c r="K40" s="220">
        <f t="shared" si="5"/>
        <v>0</v>
      </c>
      <c r="L40" s="220">
        <f t="shared" si="8"/>
        <v>0</v>
      </c>
    </row>
    <row r="41" spans="2:23" hidden="1" x14ac:dyDescent="0.3">
      <c r="B41" s="3" t="s">
        <v>7</v>
      </c>
      <c r="C41" s="20"/>
      <c r="D41" s="3" t="s">
        <v>8</v>
      </c>
      <c r="E41" s="20"/>
      <c r="F41" s="3" t="s">
        <v>24</v>
      </c>
      <c r="G41" s="17">
        <f t="shared" si="6"/>
        <v>0</v>
      </c>
      <c r="H41" s="2" t="s">
        <v>25</v>
      </c>
      <c r="I41" s="438">
        <f>IF($C$3="Ground floor",'Design Details'!C$46,IF($C$3="Mid-floor",'Design Details'!C$56,IF($C$3="Upper floor",'Design Details'!C$66,IF($C$3="Single Storey",'Design Details'!C$76,0))))</f>
        <v>0</v>
      </c>
      <c r="J41" s="17">
        <f t="shared" si="7"/>
        <v>23.5</v>
      </c>
      <c r="K41" s="17">
        <f t="shared" si="5"/>
        <v>0</v>
      </c>
      <c r="L41" s="17">
        <f t="shared" si="8"/>
        <v>0</v>
      </c>
    </row>
    <row r="42" spans="2:23" hidden="1" x14ac:dyDescent="0.3">
      <c r="B42" s="3" t="s">
        <v>7</v>
      </c>
      <c r="C42" s="20"/>
      <c r="D42" s="3" t="s">
        <v>8</v>
      </c>
      <c r="E42" s="20"/>
      <c r="F42" s="3" t="s">
        <v>24</v>
      </c>
      <c r="G42" s="17">
        <f t="shared" si="6"/>
        <v>0</v>
      </c>
      <c r="H42" s="2" t="s">
        <v>25</v>
      </c>
      <c r="I42" s="438">
        <f>IF($C$3="Ground floor",'Design Details'!C$46,IF($C$3="Mid-floor",'Design Details'!C$56,IF($C$3="Upper floor",'Design Details'!C$66,IF($C$3="Single Storey",'Design Details'!C$76,0))))</f>
        <v>0</v>
      </c>
      <c r="J42" s="17">
        <f t="shared" si="7"/>
        <v>23.5</v>
      </c>
      <c r="K42" s="17">
        <f t="shared" si="5"/>
        <v>0</v>
      </c>
      <c r="L42" s="17">
        <f t="shared" si="8"/>
        <v>0</v>
      </c>
    </row>
    <row r="43" spans="2:23" hidden="1" x14ac:dyDescent="0.3">
      <c r="B43" s="3" t="s">
        <v>7</v>
      </c>
      <c r="C43" s="20"/>
      <c r="D43" s="3" t="s">
        <v>8</v>
      </c>
      <c r="E43" s="20"/>
      <c r="F43" s="3" t="s">
        <v>24</v>
      </c>
      <c r="G43" s="17">
        <f t="shared" si="6"/>
        <v>0</v>
      </c>
      <c r="H43" s="2" t="s">
        <v>25</v>
      </c>
      <c r="I43" s="438">
        <f>IF($C$3="Ground floor",'Design Details'!C$46,IF($C$3="Mid-floor",'Design Details'!C$56,IF($C$3="Upper floor",'Design Details'!C$66,IF($C$3="Single Storey",'Design Details'!C$76,0))))</f>
        <v>0</v>
      </c>
      <c r="J43" s="17">
        <f t="shared" si="7"/>
        <v>23.5</v>
      </c>
      <c r="K43" s="17">
        <f t="shared" si="5"/>
        <v>0</v>
      </c>
      <c r="L43" s="17">
        <f t="shared" si="8"/>
        <v>0</v>
      </c>
    </row>
    <row r="44" spans="2:23" hidden="1" x14ac:dyDescent="0.3">
      <c r="B44" s="3" t="s">
        <v>7</v>
      </c>
      <c r="C44" s="20"/>
      <c r="D44" s="3" t="s">
        <v>8</v>
      </c>
      <c r="E44" s="20"/>
      <c r="F44" s="3" t="s">
        <v>24</v>
      </c>
      <c r="G44" s="17">
        <f t="shared" si="6"/>
        <v>0</v>
      </c>
      <c r="H44" s="2" t="s">
        <v>25</v>
      </c>
      <c r="I44" s="438">
        <f>IF($C$3="Ground floor",'Design Details'!C$46,IF($C$3="Mid-floor",'Design Details'!C$56,IF($C$3="Upper floor",'Design Details'!C$66,IF($C$3="Single Storey",'Design Details'!C$76,0))))</f>
        <v>0</v>
      </c>
      <c r="J44" s="17">
        <f t="shared" si="7"/>
        <v>23.5</v>
      </c>
      <c r="K44" s="17">
        <f t="shared" si="5"/>
        <v>0</v>
      </c>
      <c r="L44" s="17">
        <f t="shared" si="8"/>
        <v>0</v>
      </c>
    </row>
    <row r="45" spans="2:23" x14ac:dyDescent="0.3">
      <c r="B45" s="1" t="s">
        <v>33</v>
      </c>
      <c r="C45" s="7"/>
      <c r="E45" s="7"/>
      <c r="G45" s="7"/>
      <c r="I45" s="7"/>
      <c r="J45" s="7"/>
      <c r="K45" s="7"/>
      <c r="L45" s="7"/>
      <c r="Q45" s="517" t="s">
        <v>1254</v>
      </c>
      <c r="R45" s="525" t="s">
        <v>1255</v>
      </c>
      <c r="S45" s="517" t="s">
        <v>1256</v>
      </c>
      <c r="T45" s="514" t="s">
        <v>1249</v>
      </c>
      <c r="U45" s="517" t="s">
        <v>1250</v>
      </c>
    </row>
    <row r="46" spans="2:23" x14ac:dyDescent="0.3">
      <c r="B46" s="3" t="s">
        <v>7</v>
      </c>
      <c r="C46" s="224"/>
      <c r="D46" s="3" t="s">
        <v>8</v>
      </c>
      <c r="E46" s="224"/>
      <c r="F46" s="3" t="s">
        <v>24</v>
      </c>
      <c r="G46" s="218">
        <f t="shared" si="6"/>
        <v>0</v>
      </c>
      <c r="H46" s="2" t="s">
        <v>25</v>
      </c>
      <c r="I46" s="218">
        <f>IF($C$3="Ground floor",'Design Details'!C$53,IF($C$3="Mid-floor",'Design Details'!C$63,IF($C$3="Upper floor",'Design Details'!C$73,IF($C$3="Single Storey",'Design Details'!C$83,0))))</f>
        <v>0</v>
      </c>
      <c r="J46" s="218">
        <f t="shared" si="7"/>
        <v>23.5</v>
      </c>
      <c r="K46" s="218">
        <f t="shared" si="5"/>
        <v>0</v>
      </c>
      <c r="L46" s="218">
        <f>G46*I46*$D$7*24/1000</f>
        <v>0</v>
      </c>
      <c r="Q46" s="518"/>
      <c r="R46" s="526"/>
      <c r="S46" s="518"/>
      <c r="T46" s="515"/>
      <c r="U46" s="518"/>
    </row>
    <row r="47" spans="2:23" x14ac:dyDescent="0.3">
      <c r="B47" s="3" t="s">
        <v>7</v>
      </c>
      <c r="C47" s="224"/>
      <c r="D47" s="3" t="s">
        <v>8</v>
      </c>
      <c r="E47" s="224"/>
      <c r="F47" s="3" t="s">
        <v>24</v>
      </c>
      <c r="G47" s="218">
        <f t="shared" si="6"/>
        <v>0</v>
      </c>
      <c r="H47" s="2" t="s">
        <v>25</v>
      </c>
      <c r="I47" s="218">
        <f>IF($C$3="Ground floor",'Design Details'!C$53,IF($C$3="Mid-floor",'Design Details'!C$63,IF($C$3="Upper floor",'Design Details'!C$73,IF($C$3="Single Storey",'Design Details'!C$83,0))))</f>
        <v>0</v>
      </c>
      <c r="J47" s="218">
        <f t="shared" si="7"/>
        <v>23.5</v>
      </c>
      <c r="K47" s="218">
        <f t="shared" si="5"/>
        <v>0</v>
      </c>
      <c r="L47" s="218">
        <f>G47*I47*$D$7*24/1000</f>
        <v>0</v>
      </c>
      <c r="Q47" s="518"/>
      <c r="R47" s="526"/>
      <c r="S47" s="518"/>
      <c r="T47" s="515"/>
      <c r="U47" s="518"/>
    </row>
    <row r="48" spans="2:23" x14ac:dyDescent="0.3">
      <c r="B48" s="3" t="s">
        <v>7</v>
      </c>
      <c r="C48" s="224"/>
      <c r="D48" s="3" t="s">
        <v>8</v>
      </c>
      <c r="E48" s="224"/>
      <c r="F48" s="3" t="s">
        <v>24</v>
      </c>
      <c r="G48" s="218">
        <f t="shared" si="6"/>
        <v>0</v>
      </c>
      <c r="H48" s="2" t="s">
        <v>25</v>
      </c>
      <c r="I48" s="218">
        <f>IF($C$3="Ground floor",'Design Details'!C$53,IF($C$3="Mid-floor",'Design Details'!C$63,IF($C$3="Upper floor",'Design Details'!C$73,IF($C$3="Single Storey",'Design Details'!C$83,0))))</f>
        <v>0</v>
      </c>
      <c r="J48" s="218">
        <f t="shared" si="7"/>
        <v>23.5</v>
      </c>
      <c r="K48" s="218">
        <f t="shared" si="5"/>
        <v>0</v>
      </c>
      <c r="L48" s="218">
        <f>G48*I48*$D$7*24/1000</f>
        <v>0</v>
      </c>
      <c r="Q48" s="518"/>
      <c r="R48" s="526"/>
      <c r="S48" s="518"/>
      <c r="T48" s="515"/>
      <c r="U48" s="518"/>
    </row>
    <row r="49" spans="2:21" x14ac:dyDescent="0.3">
      <c r="B49" s="3" t="s">
        <v>7</v>
      </c>
      <c r="C49" s="224"/>
      <c r="D49" s="3" t="s">
        <v>8</v>
      </c>
      <c r="E49" s="224"/>
      <c r="F49" s="3" t="s">
        <v>24</v>
      </c>
      <c r="G49" s="218">
        <f t="shared" si="6"/>
        <v>0</v>
      </c>
      <c r="H49" s="2" t="s">
        <v>25</v>
      </c>
      <c r="I49" s="218">
        <f>IF($C$3="Ground floor",'Design Details'!C$53,IF($C$3="Mid-floor",'Design Details'!C$63,IF($C$3="Upper floor",'Design Details'!C$73,IF($C$3="Single Storey",'Design Details'!C$83,0))))</f>
        <v>0</v>
      </c>
      <c r="J49" s="218">
        <f t="shared" si="7"/>
        <v>23.5</v>
      </c>
      <c r="K49" s="218">
        <f t="shared" si="5"/>
        <v>0</v>
      </c>
      <c r="L49" s="218">
        <f>G49*I49*$D$7*24/1000</f>
        <v>0</v>
      </c>
      <c r="Q49" s="519"/>
      <c r="R49" s="527"/>
      <c r="S49" s="519"/>
      <c r="T49" s="516"/>
      <c r="U49" s="519"/>
    </row>
    <row r="50" spans="2:21" x14ac:dyDescent="0.3">
      <c r="B50" s="1" t="s">
        <v>1260</v>
      </c>
      <c r="C50" s="7"/>
      <c r="E50" s="7"/>
      <c r="G50" s="7"/>
      <c r="I50" s="7"/>
      <c r="J50" s="7"/>
      <c r="K50" s="7"/>
      <c r="L50" s="7"/>
      <c r="Q50" s="426"/>
      <c r="R50" s="425"/>
      <c r="S50" s="425" t="s">
        <v>1248</v>
      </c>
      <c r="T50" s="425"/>
      <c r="U50" s="430"/>
    </row>
    <row r="51" spans="2:21" x14ac:dyDescent="0.3">
      <c r="B51" s="3" t="s">
        <v>7</v>
      </c>
      <c r="C51" s="224"/>
      <c r="D51" s="3" t="s">
        <v>8</v>
      </c>
      <c r="E51" s="224"/>
      <c r="F51" s="3" t="s">
        <v>24</v>
      </c>
      <c r="G51" s="218">
        <f t="shared" si="6"/>
        <v>0</v>
      </c>
      <c r="H51" s="2" t="s">
        <v>25</v>
      </c>
      <c r="I51" s="218">
        <f>IF($C$3="Ground floor",'Design Details'!C$47,IF($C$3="Mid-floor",'Design Details'!C$57,IF($C$3="Upper floor",'Design Details'!C$67,IF($C$3="Single Storey",'Design Details'!C$77,0))))</f>
        <v>0</v>
      </c>
      <c r="J51" s="218">
        <f t="shared" si="7"/>
        <v>23.5</v>
      </c>
      <c r="K51" s="218">
        <f t="shared" si="5"/>
        <v>0</v>
      </c>
      <c r="L51" s="218">
        <f>G51*I51*$D$7*24/1000</f>
        <v>0</v>
      </c>
      <c r="Q51" s="429" t="s">
        <v>1241</v>
      </c>
      <c r="R51" s="431" t="s">
        <v>1247</v>
      </c>
      <c r="S51" s="431" t="str">
        <f>IF(OR($C$3="Ground Floor",$C$3="Mid-floor"),R51,Q51)</f>
        <v>Outside</v>
      </c>
      <c r="T51" s="426">
        <f>IF(M32="Unheated",1,0)</f>
        <v>1</v>
      </c>
      <c r="U51" s="429">
        <f>IF(M32="Select...",0,(IF(M32="Outside",D6,IF(M32="Unheated",D4-10,D4-M32))))</f>
        <v>11</v>
      </c>
    </row>
    <row r="52" spans="2:21" x14ac:dyDescent="0.3">
      <c r="B52" s="3" t="s">
        <v>7</v>
      </c>
      <c r="C52" s="224"/>
      <c r="D52" s="3" t="s">
        <v>8</v>
      </c>
      <c r="E52" s="224"/>
      <c r="F52" s="3" t="s">
        <v>24</v>
      </c>
      <c r="G52" s="218">
        <f t="shared" si="6"/>
        <v>0</v>
      </c>
      <c r="H52" s="2" t="s">
        <v>25</v>
      </c>
      <c r="I52" s="218">
        <f>IF($C$3="Ground floor",'Design Details'!C$47,IF($C$3="Mid-floor",'Design Details'!C$57,IF($C$3="Upper floor",'Design Details'!C$67,IF($C$3="Single Storey",'Design Details'!C$77,0))))</f>
        <v>0</v>
      </c>
      <c r="J52" s="218">
        <f t="shared" si="7"/>
        <v>23.5</v>
      </c>
      <c r="K52" s="218">
        <f t="shared" si="5"/>
        <v>0</v>
      </c>
      <c r="L52" s="218">
        <f>G52*I52*$D$7*24/1000</f>
        <v>0</v>
      </c>
      <c r="Q52" s="429" t="s">
        <v>1247</v>
      </c>
      <c r="R52" s="431" t="s">
        <v>1251</v>
      </c>
      <c r="S52" s="431" t="str">
        <f>IF(OR($C$3="Ground Floor",$C$3="Mid-floor"),R52,Q52)</f>
        <v>Unheated</v>
      </c>
      <c r="T52" s="426" t="str">
        <f>"'Design Details'!C$"&amp;69+T51</f>
        <v>'Design Details'!C$70</v>
      </c>
      <c r="U52" s="427"/>
    </row>
    <row r="53" spans="2:21" hidden="1" x14ac:dyDescent="0.3">
      <c r="B53" s="3" t="s">
        <v>7</v>
      </c>
      <c r="C53" s="226"/>
      <c r="D53" s="3" t="s">
        <v>8</v>
      </c>
      <c r="E53" s="226"/>
      <c r="F53" s="3" t="s">
        <v>24</v>
      </c>
      <c r="G53" s="220">
        <f t="shared" si="6"/>
        <v>0</v>
      </c>
      <c r="H53" s="2" t="s">
        <v>25</v>
      </c>
      <c r="I53" s="439">
        <f>IF($C$3="Ground floor",'Design Details'!C$47,IF($C$3="Mid-floor",'Design Details'!C$57,IF($C$3="Upper floor",'Design Details'!C$67,IF($C$3="Single Storey",'Design Details'!C$77,0))))</f>
        <v>0</v>
      </c>
      <c r="J53" s="220">
        <f t="shared" si="7"/>
        <v>23.5</v>
      </c>
      <c r="K53" s="220">
        <f t="shared" si="5"/>
        <v>0</v>
      </c>
      <c r="L53" s="220">
        <f>G53*I53*$D$7*24/1000</f>
        <v>0</v>
      </c>
      <c r="Q53" s="429"/>
      <c r="R53" s="431" t="s">
        <v>1252</v>
      </c>
      <c r="S53" s="431">
        <f>IF(OR($C$3="Ground Floor",$C$3="Mid-floor"),R53,Q53)</f>
        <v>0</v>
      </c>
      <c r="T53" s="432" t="str">
        <f>"'Design Details'!C$"&amp;79+T51</f>
        <v>'Design Details'!C$80</v>
      </c>
      <c r="U53" s="423"/>
    </row>
    <row r="54" spans="2:21" hidden="1" x14ac:dyDescent="0.3">
      <c r="B54" s="3" t="s">
        <v>7</v>
      </c>
      <c r="C54" s="20"/>
      <c r="D54" s="3" t="s">
        <v>8</v>
      </c>
      <c r="E54" s="20"/>
      <c r="F54" s="3" t="s">
        <v>24</v>
      </c>
      <c r="G54" s="17">
        <f t="shared" si="6"/>
        <v>0</v>
      </c>
      <c r="H54" s="2" t="s">
        <v>25</v>
      </c>
      <c r="I54" s="438">
        <f>IF($C$3="Ground floor",'Design Details'!C$47,IF($C$3="Mid-floor",'Design Details'!C$57,IF($C$3="Upper floor",'Design Details'!C$67,IF($C$3="Single Storey",'Design Details'!C$77,0))))</f>
        <v>0</v>
      </c>
      <c r="J54" s="17">
        <f t="shared" si="7"/>
        <v>23.5</v>
      </c>
      <c r="K54" s="17">
        <f t="shared" si="5"/>
        <v>0</v>
      </c>
      <c r="L54" s="17">
        <f>G54*I54*$D$7*24/1000</f>
        <v>0</v>
      </c>
      <c r="Q54" s="429"/>
      <c r="R54" s="431" t="s">
        <v>1253</v>
      </c>
      <c r="S54" s="431">
        <f>IF(OR($C$3="Ground Floor",$C$3="Mid-floor"),R54,Q54)</f>
        <v>0</v>
      </c>
      <c r="T54" s="423"/>
      <c r="U54" s="423"/>
    </row>
    <row r="55" spans="2:21" x14ac:dyDescent="0.3">
      <c r="B55" s="1" t="s">
        <v>114</v>
      </c>
      <c r="G55" s="7"/>
      <c r="I55" s="7"/>
      <c r="K55" s="7"/>
      <c r="L55" s="7"/>
      <c r="M55" s="520" t="s">
        <v>1092</v>
      </c>
      <c r="N55" s="520"/>
      <c r="O55" s="520"/>
      <c r="Q55" s="432"/>
      <c r="R55" s="432">
        <v>22</v>
      </c>
      <c r="S55" s="433">
        <f>IF(OR($C$3="Ground Floor",$C$3="Mid-floor"),R55,Q37)</f>
        <v>0</v>
      </c>
      <c r="T55" s="422"/>
      <c r="U55" s="422"/>
    </row>
    <row r="56" spans="2:21" x14ac:dyDescent="0.3">
      <c r="B56" s="3" t="s">
        <v>6</v>
      </c>
      <c r="C56" s="229"/>
      <c r="D56" s="3" t="s">
        <v>8</v>
      </c>
      <c r="E56" s="229"/>
      <c r="F56" s="3" t="s">
        <v>24</v>
      </c>
      <c r="G56" s="218">
        <f t="shared" si="6"/>
        <v>0</v>
      </c>
      <c r="H56" s="2" t="s">
        <v>25</v>
      </c>
      <c r="I56" s="218">
        <f>IF($C$3="Ground floor",'Design Details'!C$51,IF($C$3="Mid-floor",'Design Details'!C$61,IF($C$3="Upper floor",'Design Details'!C$71,IF($C$3="Single Storey",'Design Details'!C$81,0))))</f>
        <v>0</v>
      </c>
      <c r="J56" s="225">
        <f>IF(M56="",0,IF(M56="unheated",D$4-10,D$4-M56))</f>
        <v>0</v>
      </c>
      <c r="K56" s="218">
        <f t="shared" si="5"/>
        <v>0</v>
      </c>
      <c r="L56" s="7"/>
      <c r="M56" s="513"/>
      <c r="N56" s="513"/>
      <c r="O56" s="513"/>
    </row>
    <row r="57" spans="2:21" hidden="1" x14ac:dyDescent="0.3">
      <c r="B57" s="3" t="s">
        <v>6</v>
      </c>
      <c r="C57" s="229"/>
      <c r="D57" s="3" t="s">
        <v>8</v>
      </c>
      <c r="E57" s="229"/>
      <c r="F57" s="3" t="s">
        <v>24</v>
      </c>
      <c r="G57" s="218">
        <f t="shared" si="6"/>
        <v>0</v>
      </c>
      <c r="H57" s="2" t="s">
        <v>25</v>
      </c>
      <c r="I57" s="224">
        <f>IF($C$3="Ground floor",'Design Details'!C$51,IF($C$3="Mid-floor",'Design Details'!C$61,IF($C$3="Upper floor",'Design Details'!C$71,IF($C$3="Single Storey",'Design Details'!C$81,0))))</f>
        <v>0</v>
      </c>
      <c r="J57" s="225">
        <f>IF(M57="",0,IF(M57="unheated",D$4-10,D$4-M57))</f>
        <v>0</v>
      </c>
      <c r="K57" s="218">
        <f t="shared" si="5"/>
        <v>0</v>
      </c>
      <c r="L57" s="7"/>
      <c r="M57" s="513"/>
      <c r="N57" s="513"/>
      <c r="O57" s="513"/>
    </row>
    <row r="58" spans="2:21" hidden="1" x14ac:dyDescent="0.3">
      <c r="B58" s="3" t="s">
        <v>6</v>
      </c>
      <c r="C58" s="219"/>
      <c r="D58" s="3" t="s">
        <v>8</v>
      </c>
      <c r="E58" s="219"/>
      <c r="F58" s="3" t="s">
        <v>24</v>
      </c>
      <c r="G58" s="220">
        <f t="shared" si="6"/>
        <v>0</v>
      </c>
      <c r="H58" s="2" t="s">
        <v>25</v>
      </c>
      <c r="I58" s="221">
        <f>IF($C$3="Ground floor",'Design Details'!C$51,IF($C$3="Mid-floor",'Design Details'!C$61,IF($C$3="Upper floor",'Design Details'!C$71,IF($C$3="Single Storey",'Design Details'!C$81,0))))</f>
        <v>0</v>
      </c>
      <c r="J58" s="222">
        <f>IF(M58="",0,IF(M58="unheated",D$4-10,D$4-M58))</f>
        <v>0</v>
      </c>
      <c r="K58" s="220">
        <f t="shared" si="5"/>
        <v>0</v>
      </c>
      <c r="L58" s="7"/>
      <c r="M58" s="513"/>
      <c r="N58" s="513"/>
      <c r="O58" s="513"/>
    </row>
    <row r="59" spans="2:21" hidden="1" x14ac:dyDescent="0.3">
      <c r="B59" s="3" t="s">
        <v>6</v>
      </c>
      <c r="C59" s="19"/>
      <c r="D59" s="3" t="s">
        <v>8</v>
      </c>
      <c r="E59" s="19"/>
      <c r="F59" s="3" t="s">
        <v>24</v>
      </c>
      <c r="G59" s="17">
        <f t="shared" si="6"/>
        <v>0</v>
      </c>
      <c r="H59" s="2" t="s">
        <v>25</v>
      </c>
      <c r="I59" s="105">
        <f>IF($C$3="Ground floor",'Design Details'!C$51,IF($C$3="Mid-floor",'Design Details'!C$61,IF($C$3="Upper floor",'Design Details'!C$71,IF($C$3="Single Storey",'Design Details'!C$81,0))))</f>
        <v>0</v>
      </c>
      <c r="J59" s="18">
        <f>IF(M59="",0,IF(M59="unheated",D$4-10,D$4-M59))</f>
        <v>0</v>
      </c>
      <c r="K59" s="17">
        <f t="shared" si="5"/>
        <v>0</v>
      </c>
      <c r="L59" s="7"/>
      <c r="M59" s="513"/>
      <c r="N59" s="513"/>
      <c r="O59" s="513"/>
    </row>
    <row r="60" spans="2:21" hidden="1" x14ac:dyDescent="0.3">
      <c r="B60" s="1" t="s">
        <v>48</v>
      </c>
      <c r="G60" s="7"/>
      <c r="I60" s="7"/>
      <c r="K60" s="7"/>
      <c r="L60" s="7"/>
    </row>
    <row r="61" spans="2:21" hidden="1" x14ac:dyDescent="0.3">
      <c r="B61" s="3" t="s">
        <v>6</v>
      </c>
      <c r="C61" s="19"/>
      <c r="D61" s="3" t="s">
        <v>8</v>
      </c>
      <c r="E61" s="19"/>
      <c r="F61" s="3" t="s">
        <v>24</v>
      </c>
      <c r="G61" s="17">
        <f t="shared" si="6"/>
        <v>0</v>
      </c>
      <c r="H61" s="2" t="s">
        <v>25</v>
      </c>
      <c r="I61" s="105">
        <f>IF($C$3="Ground floor",'Design Details'!C$52,IF($C$3="Mid-floor",'Design Details'!C$62,IF($C$3="Upper floor",'Design Details'!C$72,IF($C$3="Single Storey",'Design Details'!C$82,0))))</f>
        <v>0.5</v>
      </c>
      <c r="J61" s="18">
        <f>D4-10</f>
        <v>11</v>
      </c>
      <c r="K61" s="17">
        <f t="shared" si="5"/>
        <v>0</v>
      </c>
      <c r="L61" s="17">
        <f>G61*I61*$D$7*24/1000</f>
        <v>0</v>
      </c>
    </row>
  </sheetData>
  <sheetProtection formatRows="0"/>
  <mergeCells count="31">
    <mergeCell ref="B1:D1"/>
    <mergeCell ref="E1:G1"/>
    <mergeCell ref="K1:L1"/>
    <mergeCell ref="E2:F2"/>
    <mergeCell ref="C3:D3"/>
    <mergeCell ref="E3:F3"/>
    <mergeCell ref="M21:O21"/>
    <mergeCell ref="B4:C4"/>
    <mergeCell ref="E4:F4"/>
    <mergeCell ref="B5:C5"/>
    <mergeCell ref="E5:F5"/>
    <mergeCell ref="B6:C6"/>
    <mergeCell ref="E6:F6"/>
    <mergeCell ref="B7:C7"/>
    <mergeCell ref="L10:O10"/>
    <mergeCell ref="L11:O11"/>
    <mergeCell ref="M19:O19"/>
    <mergeCell ref="M20:O20"/>
    <mergeCell ref="M22:O22"/>
    <mergeCell ref="M31:O31"/>
    <mergeCell ref="M32:O32"/>
    <mergeCell ref="Q45:Q49"/>
    <mergeCell ref="R45:R49"/>
    <mergeCell ref="M59:O59"/>
    <mergeCell ref="T45:T49"/>
    <mergeCell ref="U45:U49"/>
    <mergeCell ref="M55:O55"/>
    <mergeCell ref="M56:O56"/>
    <mergeCell ref="M57:O57"/>
    <mergeCell ref="M58:O58"/>
    <mergeCell ref="S45:S49"/>
  </mergeCells>
  <conditionalFormatting sqref="M24:N24">
    <cfRule type="expression" dxfId="69" priority="2">
      <formula>IF($M$23="Short length",TRUE,IF($M$23="Between edges",TRUE,IF($M$23="Depth of room",TRUE,FALSE)))</formula>
    </cfRule>
  </conditionalFormatting>
  <conditionalFormatting sqref="O24">
    <cfRule type="expression" dxfId="68" priority="1">
      <formula>IF($O$23="Long length",TRUE,FALSE)</formula>
    </cfRule>
  </conditionalFormatting>
  <dataValidations count="10">
    <dataValidation type="list" allowBlank="1" showInputMessage="1" showErrorMessage="1" sqref="M32:O32" xr:uid="{38DB2A3C-5F62-4CA4-8928-870824A31296}">
      <formula1>OFFSET($S$50,,,COUNTIF($S$50:$S$55,"&lt;&gt;0"))</formula1>
    </dataValidation>
    <dataValidation type="list" errorStyle="information" allowBlank="1" showInputMessage="1" showErrorMessage="1" errorTitle="Room Name" error="If an alternative room name is entered, you will need to manually select room design temp and air changes per hour." sqref="D2" xr:uid="{EB277152-A7A8-459A-85F7-9E3CCC0F4D72}">
      <formula1>$Y$2:$Y$11</formula1>
    </dataValidation>
    <dataValidation type="list" errorStyle="information" allowBlank="1" showInputMessage="1" showErrorMessage="1" errorTitle="Room Name" error="If an alternative room name is entered, you will need to manually select room design temp and air changes per hour." sqref="C2" xr:uid="{D66B15FD-771C-4EE4-875B-7DEBC53253F1}">
      <formula1>Rooms</formula1>
    </dataValidation>
    <dataValidation type="list" allowBlank="1" showInputMessage="1" showErrorMessage="1" sqref="M22:O22" xr:uid="{6BECD0E1-61B2-4378-9A9D-A4537DAB65A8}">
      <formula1>$Q$2:$Q$6</formula1>
    </dataValidation>
    <dataValidation type="list" allowBlank="1" showInputMessage="1" showErrorMessage="1" sqref="C3:D3" xr:uid="{EEA02323-60A0-4E2F-8829-C13A00E52785}">
      <formula1>$R$4:$R$7</formula1>
    </dataValidation>
    <dataValidation type="list" allowBlank="1" showInputMessage="1" showErrorMessage="1" sqref="M20:O20" xr:uid="{504813D6-62F7-4E20-903B-9DD6D9F3CE71}">
      <formula1>$S$3:$S$4</formula1>
    </dataValidation>
    <dataValidation type="list" allowBlank="1" showInputMessage="1" showErrorMessage="1" sqref="M56:O59" xr:uid="{B54C4F63-05E4-467B-995D-FC102260C482}">
      <formula1>$U$3:$U$7</formula1>
    </dataValidation>
    <dataValidation type="list" allowBlank="1" showInputMessage="1" showErrorMessage="1" sqref="M3" xr:uid="{577D04EC-EC5E-4347-B4C9-BC748D09FB75}">
      <formula1>$V$3:$V$4</formula1>
    </dataValidation>
    <dataValidation type="list" allowBlank="1" showInputMessage="1" showErrorMessage="1" promptTitle="High Ceilings" prompt="Room Height_x000a_4.5m - 2.5%_x000a_5.5m - 5.0%_x000a_6.5m - 7.5%_x000a_7.5m - 10.0%" sqref="M4" xr:uid="{26A395F2-BFA5-48AE-BCB6-2E98E08D0BCD}">
      <formula1>$X$3:$X$7</formula1>
    </dataValidation>
    <dataValidation type="list" allowBlank="1" showInputMessage="1" showErrorMessage="1" sqref="M5" xr:uid="{7FE6694B-E1FE-4FA3-AC60-7CD99AA1D464}">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3489" r:id="rId3" name="Button 1">
              <controlPr defaultSize="0" print="0" autoFill="0" autoPict="0" macro="[0]!unhideAwkDim">
                <anchor moveWithCells="1" sizeWithCells="1">
                  <from>
                    <xdr:col>3</xdr:col>
                    <xdr:colOff>15240</xdr:colOff>
                    <xdr:row>8</xdr:row>
                    <xdr:rowOff>15240</xdr:rowOff>
                  </from>
                  <to>
                    <xdr:col>4</xdr:col>
                    <xdr:colOff>723900</xdr:colOff>
                    <xdr:row>8</xdr:row>
                    <xdr:rowOff>152400</xdr:rowOff>
                  </to>
                </anchor>
              </controlPr>
            </control>
          </mc:Choice>
        </mc:AlternateContent>
        <mc:AlternateContent xmlns:mc="http://schemas.openxmlformats.org/markup-compatibility/2006">
          <mc:Choice Requires="x14">
            <control shapeId="63490" r:id="rId4" name="Button 2">
              <controlPr defaultSize="0" print="0" autoFill="0" autoPict="0" macro="[0]!unhideWindows">
                <anchor moveWithCells="1" sizeWithCells="1">
                  <from>
                    <xdr:col>3</xdr:col>
                    <xdr:colOff>38100</xdr:colOff>
                    <xdr:row>36</xdr:row>
                    <xdr:rowOff>15240</xdr:rowOff>
                  </from>
                  <to>
                    <xdr:col>4</xdr:col>
                    <xdr:colOff>723900</xdr:colOff>
                    <xdr:row>36</xdr:row>
                    <xdr:rowOff>152400</xdr:rowOff>
                  </to>
                </anchor>
              </controlPr>
            </control>
          </mc:Choice>
        </mc:AlternateContent>
        <mc:AlternateContent xmlns:mc="http://schemas.openxmlformats.org/markup-compatibility/2006">
          <mc:Choice Requires="x14">
            <control shapeId="63491" r:id="rId5" name="Button 3">
              <controlPr defaultSize="0" print="0" autoFill="0" autoPict="0" macro="[0]!unhideRoofWin">
                <anchor moveWithCells="1" sizeWithCells="1">
                  <from>
                    <xdr:col>5</xdr:col>
                    <xdr:colOff>22860</xdr:colOff>
                    <xdr:row>36</xdr:row>
                    <xdr:rowOff>15240</xdr:rowOff>
                  </from>
                  <to>
                    <xdr:col>6</xdr:col>
                    <xdr:colOff>723900</xdr:colOff>
                    <xdr:row>36</xdr:row>
                    <xdr:rowOff>152400</xdr:rowOff>
                  </to>
                </anchor>
              </controlPr>
            </control>
          </mc:Choice>
        </mc:AlternateContent>
        <mc:AlternateContent xmlns:mc="http://schemas.openxmlformats.org/markup-compatibility/2006">
          <mc:Choice Requires="x14">
            <control shapeId="63492" r:id="rId6" name="Button 4">
              <controlPr defaultSize="0" print="0" autoFill="0" autoPict="0" macro="[0]!unhideDoors">
                <anchor moveWithCells="1" sizeWithCells="1">
                  <from>
                    <xdr:col>3</xdr:col>
                    <xdr:colOff>15240</xdr:colOff>
                    <xdr:row>49</xdr:row>
                    <xdr:rowOff>22860</xdr:rowOff>
                  </from>
                  <to>
                    <xdr:col>4</xdr:col>
                    <xdr:colOff>723900</xdr:colOff>
                    <xdr:row>49</xdr:row>
                    <xdr:rowOff>152400</xdr:rowOff>
                  </to>
                </anchor>
              </controlPr>
            </control>
          </mc:Choice>
        </mc:AlternateContent>
        <mc:AlternateContent xmlns:mc="http://schemas.openxmlformats.org/markup-compatibility/2006">
          <mc:Choice Requires="x14">
            <control shapeId="63493" r:id="rId7" name="Button 5">
              <controlPr defaultSize="0" print="0" autoFill="0" autoPict="0" macro="[0]!SinglePitch">
                <anchor moveWithCells="1" sizeWithCells="1">
                  <from>
                    <xdr:col>3</xdr:col>
                    <xdr:colOff>891540</xdr:colOff>
                    <xdr:row>32</xdr:row>
                    <xdr:rowOff>38100</xdr:rowOff>
                  </from>
                  <to>
                    <xdr:col>4</xdr:col>
                    <xdr:colOff>708660</xdr:colOff>
                    <xdr:row>33</xdr:row>
                    <xdr:rowOff>0</xdr:rowOff>
                  </to>
                </anchor>
              </controlPr>
            </control>
          </mc:Choice>
        </mc:AlternateContent>
        <mc:AlternateContent xmlns:mc="http://schemas.openxmlformats.org/markup-compatibility/2006">
          <mc:Choice Requires="x14">
            <control shapeId="63494" r:id="rId8" name="Button 6">
              <controlPr defaultSize="0" print="0" autoFill="0" autoPict="0" macro="[0]!IntWalls">
                <anchor moveWithCells="1" sizeWithCells="1">
                  <from>
                    <xdr:col>3</xdr:col>
                    <xdr:colOff>22860</xdr:colOff>
                    <xdr:row>54</xdr:row>
                    <xdr:rowOff>22860</xdr:rowOff>
                  </from>
                  <to>
                    <xdr:col>4</xdr:col>
                    <xdr:colOff>723900</xdr:colOff>
                    <xdr:row>55</xdr:row>
                    <xdr:rowOff>15240</xdr:rowOff>
                  </to>
                </anchor>
              </controlPr>
            </control>
          </mc:Choice>
        </mc:AlternateContent>
        <mc:AlternateContent xmlns:mc="http://schemas.openxmlformats.org/markup-compatibility/2006">
          <mc:Choice Requires="x14">
            <control shapeId="63495" r:id="rId9" name="Button 7">
              <controlPr defaultSize="0" print="0" autoFill="0" autoPict="0" macro="[0]!PartyWall">
                <anchor moveWithCells="1" sizeWithCells="1">
                  <from>
                    <xdr:col>5</xdr:col>
                    <xdr:colOff>15240</xdr:colOff>
                    <xdr:row>54</xdr:row>
                    <xdr:rowOff>22860</xdr:rowOff>
                  </from>
                  <to>
                    <xdr:col>6</xdr:col>
                    <xdr:colOff>708660</xdr:colOff>
                    <xdr:row>54</xdr:row>
                    <xdr:rowOff>152400</xdr:rowOff>
                  </to>
                </anchor>
              </controlPr>
            </control>
          </mc:Choice>
        </mc:AlternateContent>
        <mc:AlternateContent xmlns:mc="http://schemas.openxmlformats.org/markup-compatibility/2006">
          <mc:Choice Requires="x14">
            <control shapeId="63496" r:id="rId10" name="Button 8">
              <controlPr defaultSize="0" print="0" autoFill="0" autoPict="0" macro="[0]!UseRoomDims">
                <anchor moveWithCells="1" sizeWithCells="1">
                  <from>
                    <xdr:col>3</xdr:col>
                    <xdr:colOff>22860</xdr:colOff>
                    <xdr:row>18</xdr:row>
                    <xdr:rowOff>22860</xdr:rowOff>
                  </from>
                  <to>
                    <xdr:col>4</xdr:col>
                    <xdr:colOff>723900</xdr:colOff>
                    <xdr:row>18</xdr:row>
                    <xdr:rowOff>152400</xdr:rowOff>
                  </to>
                </anchor>
              </controlPr>
            </control>
          </mc:Choice>
        </mc:AlternateContent>
        <mc:AlternateContent xmlns:mc="http://schemas.openxmlformats.org/markup-compatibility/2006">
          <mc:Choice Requires="x14">
            <control shapeId="63497" r:id="rId11" name="Button 9">
              <controlPr defaultSize="0" print="0" autoFill="0" autoPict="0" macro="[0]!Pitched">
                <anchor moveWithCells="1" sizeWithCells="1">
                  <from>
                    <xdr:col>3</xdr:col>
                    <xdr:colOff>38100</xdr:colOff>
                    <xdr:row>32</xdr:row>
                    <xdr:rowOff>22860</xdr:rowOff>
                  </from>
                  <to>
                    <xdr:col>3</xdr:col>
                    <xdr:colOff>800100</xdr:colOff>
                    <xdr:row>33</xdr:row>
                    <xdr:rowOff>0</xdr:rowOff>
                  </to>
                </anchor>
              </controlPr>
            </control>
          </mc:Choice>
        </mc:AlternateContent>
        <mc:AlternateContent xmlns:mc="http://schemas.openxmlformats.org/markup-compatibility/2006">
          <mc:Choice Requires="x14">
            <control shapeId="63498" r:id="rId12" name="Button 10">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63499" r:id="rId13" name="Button 11">
              <controlPr defaultSize="0" print="0" autoFill="0" autoPict="0" macro="[0]!unhideExtWall">
                <anchor moveWithCells="1">
                  <from>
                    <xdr:col>3</xdr:col>
                    <xdr:colOff>22860</xdr:colOff>
                    <xdr:row>22</xdr:row>
                    <xdr:rowOff>38100</xdr:rowOff>
                  </from>
                  <to>
                    <xdr:col>4</xdr:col>
                    <xdr:colOff>739140</xdr:colOff>
                    <xdr:row>23</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4" tint="0.59999389629810485"/>
    <pageSetUpPr autoPageBreaks="0"/>
  </sheetPr>
  <dimension ref="B1:Z61"/>
  <sheetViews>
    <sheetView showGridLines="0" showRowColHeaders="0" zoomScaleNormal="100" workbookViewId="0">
      <selection activeCell="C2" sqref="C2"/>
    </sheetView>
  </sheetViews>
  <sheetFormatPr defaultColWidth="13.77734375" defaultRowHeight="13.8" x14ac:dyDescent="0.3"/>
  <cols>
    <col min="1" max="1" width="2" style="2" customWidth="1"/>
    <col min="2" max="12" width="13.77734375" style="2"/>
    <col min="13" max="15" width="10" style="2" customWidth="1"/>
    <col min="16" max="16" width="13.77734375" style="2"/>
    <col min="17" max="19" width="13.77734375" style="2" hidden="1" customWidth="1"/>
    <col min="20" max="20" width="16" style="2" hidden="1" customWidth="1"/>
    <col min="21" max="26" width="13.77734375" style="2" hidden="1" customWidth="1"/>
    <col min="27" max="16384" width="13.77734375" style="2"/>
  </cols>
  <sheetData>
    <row r="1" spans="2:25" ht="34.049999999999997" customHeight="1" x14ac:dyDescent="0.3">
      <c r="B1" s="520" t="s">
        <v>2</v>
      </c>
      <c r="C1" s="520"/>
      <c r="D1" s="520"/>
      <c r="E1" s="520" t="s">
        <v>4</v>
      </c>
      <c r="F1" s="520"/>
      <c r="G1" s="520"/>
      <c r="H1" s="13" t="s">
        <v>26</v>
      </c>
      <c r="I1" s="14" t="s">
        <v>34</v>
      </c>
      <c r="J1" s="15" t="s">
        <v>36</v>
      </c>
      <c r="K1" s="536" t="s">
        <v>120</v>
      </c>
      <c r="L1" s="536"/>
      <c r="M1" s="14" t="s">
        <v>121</v>
      </c>
      <c r="N1" s="14" t="s">
        <v>1079</v>
      </c>
      <c r="O1" s="14" t="s">
        <v>416</v>
      </c>
    </row>
    <row r="2" spans="2:25" ht="12.75" customHeight="1" x14ac:dyDescent="0.3">
      <c r="B2" s="2" t="s">
        <v>0</v>
      </c>
      <c r="C2" s="227"/>
      <c r="D2" s="227"/>
      <c r="E2" s="529" t="s">
        <v>1257</v>
      </c>
      <c r="F2" s="529"/>
      <c r="G2" s="216">
        <f>'Design Details'!G88</f>
        <v>0</v>
      </c>
      <c r="H2" s="2" t="s">
        <v>16</v>
      </c>
      <c r="I2" s="223">
        <f>SUM(K20:K22)</f>
        <v>0</v>
      </c>
      <c r="J2" s="223">
        <f>SUM(L20:L22)</f>
        <v>0</v>
      </c>
      <c r="K2" s="2" t="s">
        <v>119</v>
      </c>
      <c r="M2" s="228">
        <v>0</v>
      </c>
      <c r="N2" s="223">
        <f ca="1">SUM(I$2:I$6)*M2</f>
        <v>0</v>
      </c>
      <c r="O2" s="223">
        <f ca="1">SUM(J$2:J$6)*M2</f>
        <v>0</v>
      </c>
      <c r="Q2" s="2" t="s">
        <v>1056</v>
      </c>
      <c r="R2" s="2" t="s">
        <v>1</v>
      </c>
      <c r="Y2" s="2">
        <v>1</v>
      </c>
    </row>
    <row r="3" spans="2:25" ht="12.75" customHeight="1" x14ac:dyDescent="0.3">
      <c r="B3" s="2" t="s">
        <v>1</v>
      </c>
      <c r="C3" s="537"/>
      <c r="D3" s="538"/>
      <c r="E3" s="529" t="s">
        <v>9</v>
      </c>
      <c r="F3" s="529"/>
      <c r="G3" s="216">
        <v>0.33</v>
      </c>
      <c r="H3" s="2" t="s">
        <v>28</v>
      </c>
      <c r="I3" s="223">
        <f>K27</f>
        <v>0</v>
      </c>
      <c r="J3" s="223">
        <f>L27</f>
        <v>0</v>
      </c>
      <c r="K3" s="2" t="s">
        <v>116</v>
      </c>
      <c r="M3" s="228">
        <v>0</v>
      </c>
      <c r="N3" s="223">
        <f ca="1">SUM(I$2:I$6)*M3</f>
        <v>0</v>
      </c>
      <c r="O3" s="223">
        <f ca="1">SUM(J$2:J$6)*M3</f>
        <v>0</v>
      </c>
      <c r="Q3" s="2" t="s">
        <v>1055</v>
      </c>
      <c r="R3" s="2" t="s">
        <v>410</v>
      </c>
      <c r="S3" s="9" t="str">
        <f>IF($C$3="Ground floor","Solid Floor (in contact with ground)",IF($C$3="Single Storey","Solid Floor (in contact with ground)","n/a"))</f>
        <v>n/a</v>
      </c>
      <c r="T3" s="2">
        <f>'Design Details'!C21</f>
        <v>10</v>
      </c>
      <c r="U3" s="3" t="s">
        <v>115</v>
      </c>
      <c r="V3" s="11">
        <v>0</v>
      </c>
      <c r="W3" s="11">
        <v>0</v>
      </c>
      <c r="X3" s="11">
        <v>0</v>
      </c>
      <c r="Y3" s="2">
        <v>2</v>
      </c>
    </row>
    <row r="4" spans="2:25" ht="12.75" customHeight="1" x14ac:dyDescent="0.3">
      <c r="B4" s="529" t="s">
        <v>10</v>
      </c>
      <c r="C4" s="529"/>
      <c r="D4" s="216">
        <f>'Design Details'!E88</f>
        <v>0</v>
      </c>
      <c r="E4" s="529" t="s">
        <v>14</v>
      </c>
      <c r="F4" s="529"/>
      <c r="G4" s="216">
        <f>SUM(I10:I12,I14:I18)</f>
        <v>0</v>
      </c>
      <c r="H4" s="2" t="s">
        <v>30</v>
      </c>
      <c r="I4" s="223">
        <f ca="1">SUM(K32,K36)</f>
        <v>0</v>
      </c>
      <c r="J4" s="223">
        <f ca="1">SUM(L32,L36)</f>
        <v>0</v>
      </c>
      <c r="K4" s="2" t="s">
        <v>117</v>
      </c>
      <c r="M4" s="228">
        <v>0</v>
      </c>
      <c r="N4" s="223">
        <f ca="1">SUM(I$2:I$6)*M4</f>
        <v>0</v>
      </c>
      <c r="O4" s="223">
        <f ca="1">SUM(J$2:J$6)*M4</f>
        <v>0</v>
      </c>
      <c r="Q4" s="2" t="s">
        <v>1054</v>
      </c>
      <c r="R4" s="2" t="s">
        <v>37</v>
      </c>
      <c r="S4" s="9" t="str">
        <f>IF($C$3="Ground floor","Suspended Floor",IF($C$3="Single Storey","Suspended Floor","n/a"))</f>
        <v>n/a</v>
      </c>
      <c r="U4" s="3">
        <v>16</v>
      </c>
      <c r="V4" s="11">
        <v>0.1</v>
      </c>
      <c r="W4" s="11">
        <v>0.2</v>
      </c>
      <c r="X4" s="11">
        <v>2.5000000000000001E-2</v>
      </c>
      <c r="Y4" s="2">
        <v>3</v>
      </c>
    </row>
    <row r="5" spans="2:25" ht="12.75" customHeight="1" x14ac:dyDescent="0.3">
      <c r="B5" s="529" t="s">
        <v>11</v>
      </c>
      <c r="C5" s="529"/>
      <c r="D5" s="216">
        <f>'Design Details'!C19</f>
        <v>-2.5</v>
      </c>
      <c r="E5" s="529" t="s">
        <v>27</v>
      </c>
      <c r="F5" s="529"/>
      <c r="G5" s="216">
        <f>G4*G3*D6*G2</f>
        <v>0</v>
      </c>
      <c r="H5" s="2" t="s">
        <v>29</v>
      </c>
      <c r="I5" s="223">
        <f>SUM(K38:K44,K46:K49,K51:K54)</f>
        <v>0</v>
      </c>
      <c r="J5" s="223">
        <f>SUM(L38:L44,L46:L49,L51:L54)</f>
        <v>0</v>
      </c>
      <c r="K5" s="2" t="s">
        <v>118</v>
      </c>
      <c r="M5" s="228">
        <v>0</v>
      </c>
      <c r="N5" s="223">
        <f ca="1">SUM(I$2:I$6)*M5</f>
        <v>0</v>
      </c>
      <c r="O5" s="223">
        <f ca="1">SUM(J$2:J$6)*M5</f>
        <v>0</v>
      </c>
      <c r="Q5" s="2" t="s">
        <v>1052</v>
      </c>
      <c r="R5" s="2" t="s">
        <v>39</v>
      </c>
      <c r="U5" s="3">
        <v>18</v>
      </c>
      <c r="X5" s="11">
        <v>0.05</v>
      </c>
      <c r="Y5" s="2">
        <v>4</v>
      </c>
    </row>
    <row r="6" spans="2:25" ht="12.75" customHeight="1" x14ac:dyDescent="0.3">
      <c r="B6" s="529" t="s">
        <v>12</v>
      </c>
      <c r="C6" s="529"/>
      <c r="D6" s="216">
        <f>D4-D5</f>
        <v>2.5</v>
      </c>
      <c r="E6" s="529" t="s">
        <v>15</v>
      </c>
      <c r="F6" s="529"/>
      <c r="G6" s="216">
        <f>G4*G3*D7*24/1000</f>
        <v>0</v>
      </c>
      <c r="H6" s="2" t="s">
        <v>122</v>
      </c>
      <c r="I6" s="223">
        <f>SUM(K56:K59,K61)</f>
        <v>0</v>
      </c>
      <c r="J6" s="223">
        <f>SUM(L61)</f>
        <v>0</v>
      </c>
      <c r="M6" s="12"/>
      <c r="N6" s="12" t="s">
        <v>123</v>
      </c>
      <c r="O6" s="119">
        <f ca="1">SUM(G5,I2:I6,N2:N5)</f>
        <v>0</v>
      </c>
      <c r="Q6" s="2" t="s">
        <v>1053</v>
      </c>
      <c r="R6" s="2" t="s">
        <v>40</v>
      </c>
      <c r="U6" s="3">
        <v>21</v>
      </c>
      <c r="X6" s="11">
        <v>7.4999999999999997E-2</v>
      </c>
      <c r="Y6" s="2">
        <v>5</v>
      </c>
    </row>
    <row r="7" spans="2:25" ht="12.75" customHeight="1" x14ac:dyDescent="0.3">
      <c r="B7" s="529" t="s">
        <v>3</v>
      </c>
      <c r="C7" s="529"/>
      <c r="D7" s="217">
        <f>'Design Details'!C20</f>
        <v>2228</v>
      </c>
      <c r="I7" s="7"/>
      <c r="J7" s="7"/>
      <c r="M7" s="12"/>
      <c r="N7" s="12" t="s">
        <v>124</v>
      </c>
      <c r="O7" s="119">
        <f ca="1">SUM(G6,J2:J6,O2:O5)</f>
        <v>0</v>
      </c>
      <c r="R7" s="2" t="s">
        <v>41</v>
      </c>
      <c r="U7" s="3">
        <v>22</v>
      </c>
      <c r="X7" s="11">
        <v>0.1</v>
      </c>
      <c r="Y7" s="2">
        <v>6</v>
      </c>
    </row>
    <row r="8" spans="2:25" x14ac:dyDescent="0.3">
      <c r="R8" s="2">
        <f>IF($C$3="Ground floor",'Design Details'!C$45,IF($C$3="Mid-floor",'Design Details'!C$55,IF($C$3="Upper floor",'Design Details'!C$65,IF($C$3="Single Storey",'Design Details'!C$75,0))))</f>
        <v>0</v>
      </c>
      <c r="Y8" s="2">
        <v>7</v>
      </c>
    </row>
    <row r="9" spans="2:25" x14ac:dyDescent="0.3">
      <c r="B9" s="1" t="s">
        <v>5</v>
      </c>
      <c r="Y9" s="2">
        <v>8</v>
      </c>
    </row>
    <row r="10" spans="2:25" x14ac:dyDescent="0.3">
      <c r="B10" s="3" t="s">
        <v>6</v>
      </c>
      <c r="C10" s="224"/>
      <c r="D10" s="3" t="s">
        <v>7</v>
      </c>
      <c r="E10" s="224"/>
      <c r="F10" s="3" t="s">
        <v>8</v>
      </c>
      <c r="G10" s="224"/>
      <c r="H10" s="3" t="s">
        <v>13</v>
      </c>
      <c r="I10" s="218">
        <f>C10*E10*G10</f>
        <v>0</v>
      </c>
      <c r="J10" s="7"/>
      <c r="L10" s="530"/>
      <c r="M10" s="530"/>
      <c r="N10" s="530"/>
      <c r="O10" s="531"/>
      <c r="Y10" s="2">
        <v>9</v>
      </c>
    </row>
    <row r="11" spans="2:25" x14ac:dyDescent="0.3">
      <c r="B11" s="3" t="s">
        <v>6</v>
      </c>
      <c r="C11" s="224"/>
      <c r="D11" s="3" t="s">
        <v>7</v>
      </c>
      <c r="E11" s="224"/>
      <c r="F11" s="3" t="s">
        <v>8</v>
      </c>
      <c r="G11" s="224"/>
      <c r="H11" s="3" t="s">
        <v>13</v>
      </c>
      <c r="I11" s="218">
        <f>C11*E11*G11</f>
        <v>0</v>
      </c>
      <c r="J11" s="7"/>
      <c r="L11" s="530"/>
      <c r="M11" s="530"/>
      <c r="N11" s="530"/>
      <c r="O11" s="532"/>
      <c r="Y11" s="2">
        <v>10</v>
      </c>
    </row>
    <row r="12" spans="2:25" x14ac:dyDescent="0.3">
      <c r="B12" s="3" t="s">
        <v>6</v>
      </c>
      <c r="C12" s="224"/>
      <c r="D12" s="3" t="s">
        <v>7</v>
      </c>
      <c r="E12" s="224"/>
      <c r="F12" s="3" t="s">
        <v>8</v>
      </c>
      <c r="G12" s="224"/>
      <c r="H12" s="3" t="s">
        <v>13</v>
      </c>
      <c r="I12" s="218">
        <f>C12*E12*G12</f>
        <v>0</v>
      </c>
      <c r="J12" s="7"/>
    </row>
    <row r="13" spans="2:25" hidden="1" x14ac:dyDescent="0.3">
      <c r="B13" s="1" t="s">
        <v>20</v>
      </c>
      <c r="E13" s="7"/>
      <c r="G13" s="7"/>
      <c r="I13" s="7"/>
      <c r="J13" s="7"/>
    </row>
    <row r="14" spans="2:25" hidden="1" x14ac:dyDescent="0.3">
      <c r="B14" s="3" t="s">
        <v>6</v>
      </c>
      <c r="C14" s="20"/>
      <c r="D14" s="3" t="s">
        <v>7</v>
      </c>
      <c r="E14" s="20"/>
      <c r="F14" s="3" t="s">
        <v>8</v>
      </c>
      <c r="G14" s="20"/>
      <c r="H14" s="3" t="s">
        <v>13</v>
      </c>
      <c r="I14" s="17">
        <f>((G14*E14)/2)*C14</f>
        <v>0</v>
      </c>
      <c r="J14" s="4" t="s">
        <v>17</v>
      </c>
    </row>
    <row r="15" spans="2:25" hidden="1" x14ac:dyDescent="0.3">
      <c r="B15" s="3" t="s">
        <v>6</v>
      </c>
      <c r="C15" s="20"/>
      <c r="D15" s="3" t="s">
        <v>7</v>
      </c>
      <c r="E15" s="20"/>
      <c r="F15" s="3" t="s">
        <v>8</v>
      </c>
      <c r="G15" s="20"/>
      <c r="H15" s="3" t="s">
        <v>13</v>
      </c>
      <c r="I15" s="17">
        <f>C15*E15*G15/2</f>
        <v>0</v>
      </c>
      <c r="J15" s="4" t="s">
        <v>18</v>
      </c>
    </row>
    <row r="16" spans="2:25" hidden="1" x14ac:dyDescent="0.3">
      <c r="B16" s="3" t="s">
        <v>6</v>
      </c>
      <c r="C16" s="20"/>
      <c r="D16" s="3" t="s">
        <v>8</v>
      </c>
      <c r="E16" s="20"/>
      <c r="F16" s="3" t="s">
        <v>19</v>
      </c>
      <c r="G16" s="20"/>
      <c r="H16" s="3" t="s">
        <v>13</v>
      </c>
      <c r="I16" s="17">
        <f>E16*G16*C16/2</f>
        <v>0</v>
      </c>
      <c r="J16" s="4" t="s">
        <v>22</v>
      </c>
    </row>
    <row r="17" spans="2:23" hidden="1" x14ac:dyDescent="0.3">
      <c r="B17" s="3" t="s">
        <v>6</v>
      </c>
      <c r="C17" s="20"/>
      <c r="D17" s="3" t="s">
        <v>8</v>
      </c>
      <c r="E17" s="20"/>
      <c r="F17" s="3" t="s">
        <v>19</v>
      </c>
      <c r="G17" s="20"/>
      <c r="H17" s="3" t="s">
        <v>13</v>
      </c>
      <c r="I17" s="17">
        <f>E17*G17*C17/2</f>
        <v>0</v>
      </c>
      <c r="J17" s="4" t="s">
        <v>21</v>
      </c>
    </row>
    <row r="18" spans="2:23" hidden="1" x14ac:dyDescent="0.3">
      <c r="B18" s="3" t="s">
        <v>6</v>
      </c>
      <c r="C18" s="20"/>
      <c r="D18" s="3" t="s">
        <v>8</v>
      </c>
      <c r="E18" s="20"/>
      <c r="F18" s="3" t="s">
        <v>19</v>
      </c>
      <c r="G18" s="20"/>
      <c r="H18" s="3" t="s">
        <v>13</v>
      </c>
      <c r="I18" s="17">
        <f>E18*G18*C18/2</f>
        <v>0</v>
      </c>
      <c r="J18" s="4" t="s">
        <v>23</v>
      </c>
    </row>
    <row r="19" spans="2:23" x14ac:dyDescent="0.3">
      <c r="B19" s="1" t="s">
        <v>16</v>
      </c>
      <c r="C19" s="7"/>
      <c r="E19" s="7"/>
      <c r="G19" s="7"/>
      <c r="I19" s="7"/>
      <c r="J19" s="8" t="s">
        <v>50</v>
      </c>
      <c r="K19" s="1" t="s">
        <v>34</v>
      </c>
      <c r="L19" s="1" t="s">
        <v>35</v>
      </c>
      <c r="M19" s="533" t="str">
        <f>IF($C$3="Ground Floor","Select type of Ground Floor",IF($C$3="Single Storey","Select type of Ground Floor","#N/A"))</f>
        <v>#N/A</v>
      </c>
      <c r="N19" s="534"/>
      <c r="O19" s="534"/>
    </row>
    <row r="20" spans="2:23" x14ac:dyDescent="0.3">
      <c r="B20" s="3" t="str">
        <f t="shared" ref="B20:D22" si="0">B10</f>
        <v>Length (m)</v>
      </c>
      <c r="C20" s="224"/>
      <c r="D20" s="3" t="str">
        <f t="shared" ref="D20" si="1">D10</f>
        <v>Width (m)</v>
      </c>
      <c r="E20" s="224"/>
      <c r="F20" s="3" t="s">
        <v>24</v>
      </c>
      <c r="G20" s="218">
        <f>C20*E20</f>
        <v>0</v>
      </c>
      <c r="H20" s="2" t="s">
        <v>25</v>
      </c>
      <c r="I20" s="218">
        <f>IF(M22="",R8,'floor u values'!K3)</f>
        <v>0</v>
      </c>
      <c r="J20" s="218">
        <f>IF(C$3="Ground Floor",IF(M20="Solid Floor (in contact with ground)",D$4-T$3,D$4-D$5),IF(C$3="Single Storey",IF(M20="Solid Floor (in contact with ground)",D$4-T$3,D$4-D$5),0))</f>
        <v>0</v>
      </c>
      <c r="K20" s="218">
        <f>G20*I20*J20</f>
        <v>0</v>
      </c>
      <c r="L20" s="218">
        <f>IF($C$3=$R$5,0,IF($C$3=$R$7,0,G20*I20*$D$7*24/1000))</f>
        <v>0</v>
      </c>
      <c r="M20" s="535" t="s">
        <v>336</v>
      </c>
      <c r="N20" s="535"/>
      <c r="O20" s="535"/>
    </row>
    <row r="21" spans="2:23" x14ac:dyDescent="0.3">
      <c r="B21" s="3" t="str">
        <f t="shared" ref="B21" si="2">B11</f>
        <v>Length (m)</v>
      </c>
      <c r="C21" s="224"/>
      <c r="D21" s="3" t="str">
        <f t="shared" si="0"/>
        <v>Width (m)</v>
      </c>
      <c r="E21" s="224"/>
      <c r="F21" s="3" t="s">
        <v>24</v>
      </c>
      <c r="G21" s="218">
        <f t="shared" ref="G21:G61" si="3">C21*E21</f>
        <v>0</v>
      </c>
      <c r="H21" s="2" t="s">
        <v>25</v>
      </c>
      <c r="I21" s="218">
        <f>I20</f>
        <v>0</v>
      </c>
      <c r="J21" s="218">
        <f>IF(C$3="Ground Floor",IF(M20="Solid Floor (in contact with ground)",D$4-T$3,D$4-D$5),IF(C$3="Single Storey",IF(M20="Solid Floor (in contact with ground)",D$4-T$3,D$4-D$5),0))</f>
        <v>0</v>
      </c>
      <c r="K21" s="218">
        <f>G21*I21*J21</f>
        <v>0</v>
      </c>
      <c r="L21" s="218">
        <f>IF($C$3=$R$5,0,IF($C$3=$R$7,0,G21*I21*$D$7*24/1000))</f>
        <v>0</v>
      </c>
      <c r="M21" s="528" t="s">
        <v>1070</v>
      </c>
      <c r="N21" s="528"/>
      <c r="O21" s="528"/>
    </row>
    <row r="22" spans="2:23" x14ac:dyDescent="0.3">
      <c r="B22" s="3" t="str">
        <f t="shared" ref="B22" si="4">B12</f>
        <v>Length (m)</v>
      </c>
      <c r="C22" s="224"/>
      <c r="D22" s="3" t="str">
        <f t="shared" si="0"/>
        <v>Width (m)</v>
      </c>
      <c r="E22" s="224"/>
      <c r="F22" s="3" t="s">
        <v>24</v>
      </c>
      <c r="G22" s="218">
        <f t="shared" si="3"/>
        <v>0</v>
      </c>
      <c r="H22" s="2" t="s">
        <v>25</v>
      </c>
      <c r="I22" s="218">
        <f>I20</f>
        <v>0</v>
      </c>
      <c r="J22" s="218">
        <f>IF(C$3="Ground Floor",IF(M20="Solid Floor (in contact with ground)",D$4-T$3,D$4-D$5),IF(C$3="Single Storey",IF(M20="Solid Floor (in contact with ground)",D$4-T$3,D$4-D$5),0))</f>
        <v>0</v>
      </c>
      <c r="K22" s="218">
        <f>G22*I22*J22</f>
        <v>0</v>
      </c>
      <c r="L22" s="218">
        <f>IF($C$3=$R$5,0,IF($C$3=$R$7,0,G22*I22*$D$7*24/1000))</f>
        <v>0</v>
      </c>
      <c r="M22" s="521"/>
      <c r="N22" s="521"/>
      <c r="O22" s="521"/>
    </row>
    <row r="23" spans="2:23" ht="15" customHeight="1" x14ac:dyDescent="0.3">
      <c r="B23" s="1" t="s">
        <v>31</v>
      </c>
      <c r="C23" s="7"/>
      <c r="E23" s="7"/>
      <c r="G23" s="7"/>
      <c r="M23" s="13" t="str">
        <f>IF(M22="Two opposite","Between edges",IF(M22="One edge","Depth of room",IF(M22="3 edges (short single)","Short length",IF(M22="3 edges (long single)","Short length",""))))</f>
        <v/>
      </c>
      <c r="N23" s="13"/>
      <c r="O23" s="13" t="str">
        <f>IF(M22="3 edges (short single)","Long length",IF(M22="3 edges (long single)","Long length",""))</f>
        <v/>
      </c>
    </row>
    <row r="24" spans="2:23" ht="15" customHeight="1" x14ac:dyDescent="0.3">
      <c r="B24" s="3" t="s">
        <v>6</v>
      </c>
      <c r="C24" s="224"/>
      <c r="D24" s="3" t="s">
        <v>8</v>
      </c>
      <c r="E24" s="224"/>
      <c r="F24" s="3" t="s">
        <v>24</v>
      </c>
      <c r="G24" s="218">
        <f t="shared" si="3"/>
        <v>0</v>
      </c>
      <c r="M24" s="61"/>
      <c r="N24" s="61"/>
      <c r="O24" s="7"/>
    </row>
    <row r="25" spans="2:23" ht="13.95" hidden="1" customHeight="1" x14ac:dyDescent="0.3">
      <c r="B25" s="3" t="s">
        <v>6</v>
      </c>
      <c r="C25" s="226"/>
      <c r="D25" s="3" t="s">
        <v>8</v>
      </c>
      <c r="E25" s="226"/>
      <c r="F25" s="3" t="s">
        <v>24</v>
      </c>
      <c r="G25" s="218">
        <f t="shared" si="3"/>
        <v>0</v>
      </c>
      <c r="I25" s="7"/>
      <c r="J25" s="7"/>
      <c r="K25" s="7"/>
      <c r="L25" s="7"/>
    </row>
    <row r="26" spans="2:23" ht="13.95" hidden="1" customHeight="1" x14ac:dyDescent="0.3">
      <c r="B26" s="3" t="s">
        <v>6</v>
      </c>
      <c r="C26" s="20"/>
      <c r="D26" s="3" t="s">
        <v>8</v>
      </c>
      <c r="E26" s="20"/>
      <c r="F26" s="3" t="s">
        <v>24</v>
      </c>
      <c r="G26" s="218">
        <f t="shared" si="3"/>
        <v>0</v>
      </c>
      <c r="I26" s="7"/>
      <c r="J26" s="7"/>
      <c r="K26" s="7"/>
      <c r="L26" s="7"/>
    </row>
    <row r="27" spans="2:23" ht="15" customHeight="1" x14ac:dyDescent="0.3">
      <c r="C27" s="7"/>
      <c r="E27" s="3" t="s">
        <v>75</v>
      </c>
      <c r="F27" s="3" t="s">
        <v>24</v>
      </c>
      <c r="G27" s="218">
        <f>SUM(G24:G26)-SUM(G38:G44,G51:G54)</f>
        <v>0</v>
      </c>
      <c r="H27" s="2" t="s">
        <v>25</v>
      </c>
      <c r="I27" s="218">
        <f>IF($C$3="Ground floor",'Design Details'!C$48,IF($C$3="Mid-floor",'Design Details'!C$58,IF($C$3="Upper floor",'Design Details'!C$68,IF($C$3="Single Storey",'Design Details'!C$78,0))))</f>
        <v>0</v>
      </c>
      <c r="J27" s="218">
        <f t="shared" ref="J27:J54" si="5">$D$6</f>
        <v>2.5</v>
      </c>
      <c r="K27" s="218">
        <f t="shared" ref="K27:K61" si="6">G27*I27*J27</f>
        <v>0</v>
      </c>
      <c r="L27" s="218">
        <f>G27*I27*$D$7*24/1000</f>
        <v>0</v>
      </c>
      <c r="V27" s="421"/>
      <c r="W27" s="421"/>
    </row>
    <row r="28" spans="2:23" x14ac:dyDescent="0.3">
      <c r="B28" s="5" t="s">
        <v>1245</v>
      </c>
      <c r="C28" s="7"/>
      <c r="E28" s="7"/>
      <c r="G28" s="7"/>
      <c r="I28" s="7"/>
      <c r="J28" s="7"/>
      <c r="K28" s="7"/>
      <c r="L28" s="7"/>
      <c r="V28" s="421"/>
      <c r="W28" s="421"/>
    </row>
    <row r="29" spans="2:23" ht="13.95" customHeight="1" x14ac:dyDescent="0.3">
      <c r="B29" s="3" t="s">
        <v>6</v>
      </c>
      <c r="C29" s="224"/>
      <c r="D29" s="3" t="s">
        <v>7</v>
      </c>
      <c r="E29" s="224"/>
      <c r="F29" s="3" t="s">
        <v>24</v>
      </c>
      <c r="G29" s="218">
        <f t="shared" si="3"/>
        <v>0</v>
      </c>
      <c r="I29" s="7"/>
      <c r="J29" s="7"/>
      <c r="K29" s="7"/>
      <c r="L29" s="7"/>
      <c r="V29" s="421"/>
      <c r="W29" s="421"/>
    </row>
    <row r="30" spans="2:23" x14ac:dyDescent="0.3">
      <c r="B30" s="3" t="s">
        <v>6</v>
      </c>
      <c r="C30" s="224"/>
      <c r="D30" s="3" t="s">
        <v>7</v>
      </c>
      <c r="E30" s="224"/>
      <c r="F30" s="3" t="s">
        <v>24</v>
      </c>
      <c r="G30" s="218">
        <f t="shared" si="3"/>
        <v>0</v>
      </c>
      <c r="I30" s="7"/>
      <c r="J30" s="7"/>
      <c r="K30" s="7"/>
      <c r="L30" s="7"/>
      <c r="V30" s="421"/>
      <c r="W30" s="421"/>
    </row>
    <row r="31" spans="2:23" x14ac:dyDescent="0.3">
      <c r="B31" s="3" t="s">
        <v>6</v>
      </c>
      <c r="C31" s="224"/>
      <c r="D31" s="3" t="s">
        <v>7</v>
      </c>
      <c r="E31" s="224"/>
      <c r="F31" s="3" t="s">
        <v>24</v>
      </c>
      <c r="G31" s="218">
        <f t="shared" si="3"/>
        <v>0</v>
      </c>
      <c r="I31" s="7"/>
      <c r="J31" s="7"/>
      <c r="K31" s="7"/>
      <c r="L31" s="7"/>
      <c r="M31" s="520" t="s">
        <v>1258</v>
      </c>
      <c r="N31" s="520"/>
      <c r="O31" s="520"/>
      <c r="V31" s="421"/>
      <c r="W31" s="421"/>
    </row>
    <row r="32" spans="2:23" ht="14.4" x14ac:dyDescent="0.3">
      <c r="C32" s="7"/>
      <c r="D32" s="3"/>
      <c r="E32" s="3" t="s">
        <v>75</v>
      </c>
      <c r="F32" s="3" t="s">
        <v>24</v>
      </c>
      <c r="G32" s="218">
        <f>SUM(G29:G31)-SUM(G46:G49)</f>
        <v>0</v>
      </c>
      <c r="H32" s="2" t="s">
        <v>25</v>
      </c>
      <c r="I32" s="218" cm="1">
        <f t="array" aca="1" ref="I32" ca="1">IF($C$3="Ground floor",'Design Details'!C$49,IF($C$3="Mid-floor",'Design Details'!C$59,IF($C$3="Upper floor",INDIRECT(T52),IF($C$3="Single Storey",INDIRECT(T53),0))))</f>
        <v>0</v>
      </c>
      <c r="J32" s="218">
        <f>U51</f>
        <v>0</v>
      </c>
      <c r="K32" s="218">
        <f t="shared" ca="1" si="6"/>
        <v>0</v>
      </c>
      <c r="L32" s="218">
        <f ca="1">IF($C$3=$R$4,0,IF($C$3=$R$5,0,G32*I32*$D$7*24/1000))</f>
        <v>0</v>
      </c>
      <c r="M32" s="522" t="s">
        <v>1248</v>
      </c>
      <c r="N32" s="523"/>
      <c r="O32" s="524"/>
      <c r="V32" s="421"/>
      <c r="W32" s="421"/>
    </row>
    <row r="33" spans="2:23" ht="14.4" hidden="1" x14ac:dyDescent="0.3">
      <c r="B33" s="5" t="s">
        <v>1246</v>
      </c>
      <c r="C33" s="61"/>
      <c r="D33" s="3"/>
      <c r="E33" s="3"/>
      <c r="F33" s="3"/>
      <c r="G33" s="230"/>
      <c r="I33" s="230"/>
      <c r="J33" s="230"/>
      <c r="K33" s="230"/>
      <c r="L33" s="230"/>
      <c r="M33"/>
      <c r="N33"/>
      <c r="O33"/>
      <c r="V33" s="423"/>
      <c r="W33" s="423"/>
    </row>
    <row r="34" spans="2:23" hidden="1" x14ac:dyDescent="0.3">
      <c r="B34" s="3" t="s">
        <v>6</v>
      </c>
      <c r="C34" s="20">
        <f>C14*2</f>
        <v>0</v>
      </c>
      <c r="D34" s="3" t="s">
        <v>470</v>
      </c>
      <c r="E34" s="20">
        <f>SQRT(POWER(E14,2)+POWER(G14,2))</f>
        <v>0</v>
      </c>
      <c r="F34" s="3" t="s">
        <v>24</v>
      </c>
      <c r="G34" s="17">
        <f t="shared" si="3"/>
        <v>0</v>
      </c>
      <c r="H34" s="4" t="s">
        <v>17</v>
      </c>
      <c r="I34" s="7"/>
      <c r="J34" s="7"/>
      <c r="K34" s="7"/>
      <c r="L34" s="7"/>
      <c r="S34" s="424"/>
    </row>
    <row r="35" spans="2:23" hidden="1" x14ac:dyDescent="0.3">
      <c r="B35" s="3" t="s">
        <v>6</v>
      </c>
      <c r="C35" s="20">
        <f>C15</f>
        <v>0</v>
      </c>
      <c r="D35" s="3" t="s">
        <v>470</v>
      </c>
      <c r="E35" s="20">
        <f>SQRT(POWER(E15,2)+POWER(G15,2))</f>
        <v>0</v>
      </c>
      <c r="F35" s="3" t="s">
        <v>24</v>
      </c>
      <c r="G35" s="62">
        <f t="shared" si="3"/>
        <v>0</v>
      </c>
      <c r="H35" s="4" t="s">
        <v>18</v>
      </c>
      <c r="I35" s="7"/>
      <c r="J35" s="7"/>
      <c r="K35" s="7"/>
      <c r="L35" s="7"/>
      <c r="S35" s="424"/>
    </row>
    <row r="36" spans="2:23" hidden="1" x14ac:dyDescent="0.3">
      <c r="C36" s="61"/>
      <c r="E36" s="3" t="s">
        <v>75</v>
      </c>
      <c r="F36" s="3" t="s">
        <v>24</v>
      </c>
      <c r="G36" s="17">
        <f>SUM(G34:G35)-SUM(G46:G49)</f>
        <v>0</v>
      </c>
      <c r="H36" s="2" t="s">
        <v>25</v>
      </c>
      <c r="I36" s="438">
        <f>IF($C$3="Ground floor",'Design Details'!C$50,IF($C$3="Mid-floor",'Design Details'!C$60,IF($C$3="Upper floor",'Design Details'!C$70,IF($C$3="Single Storey",'Design Details'!C$80,0))))</f>
        <v>0</v>
      </c>
      <c r="J36" s="17">
        <f t="shared" si="5"/>
        <v>2.5</v>
      </c>
      <c r="K36" s="17">
        <f t="shared" si="6"/>
        <v>0</v>
      </c>
      <c r="L36" s="17">
        <f>IF($C$3=$R$4,0,IF($C$3=$R$5,0,G36*I36*$D$7*24/1000))</f>
        <v>0</v>
      </c>
      <c r="M36" s="4"/>
      <c r="N36" s="4"/>
      <c r="S36" s="424"/>
    </row>
    <row r="37" spans="2:23" x14ac:dyDescent="0.3">
      <c r="B37" s="1" t="s">
        <v>32</v>
      </c>
      <c r="C37" s="7"/>
      <c r="E37" s="7"/>
      <c r="G37" s="7"/>
      <c r="I37" s="7"/>
      <c r="J37" s="7"/>
      <c r="K37" s="7"/>
      <c r="L37" s="7"/>
      <c r="R37" s="428"/>
    </row>
    <row r="38" spans="2:23" x14ac:dyDescent="0.3">
      <c r="B38" s="3" t="s">
        <v>7</v>
      </c>
      <c r="C38" s="224"/>
      <c r="D38" s="3" t="s">
        <v>8</v>
      </c>
      <c r="E38" s="224"/>
      <c r="F38" s="3" t="s">
        <v>24</v>
      </c>
      <c r="G38" s="218">
        <f t="shared" si="3"/>
        <v>0</v>
      </c>
      <c r="H38" s="2" t="s">
        <v>25</v>
      </c>
      <c r="I38" s="218">
        <f>IF($C$3="Ground floor",'Design Details'!C$46,IF($C$3="Mid-floor",'Design Details'!C$56,IF($C$3="Upper floor",'Design Details'!C$66,IF($C$3="Single Storey",'Design Details'!C$76,0))))</f>
        <v>0</v>
      </c>
      <c r="J38" s="218">
        <f t="shared" si="5"/>
        <v>2.5</v>
      </c>
      <c r="K38" s="218">
        <f t="shared" si="6"/>
        <v>0</v>
      </c>
      <c r="L38" s="218">
        <f t="shared" ref="L38:L44" si="7">G38*I38*$D$7*24/1000</f>
        <v>0</v>
      </c>
    </row>
    <row r="39" spans="2:23" hidden="1" x14ac:dyDescent="0.3">
      <c r="B39" s="3" t="s">
        <v>7</v>
      </c>
      <c r="C39" s="224"/>
      <c r="D39" s="3" t="s">
        <v>8</v>
      </c>
      <c r="E39" s="224"/>
      <c r="F39" s="3" t="s">
        <v>24</v>
      </c>
      <c r="G39" s="218">
        <f t="shared" si="3"/>
        <v>0</v>
      </c>
      <c r="H39" s="2" t="s">
        <v>25</v>
      </c>
      <c r="I39" s="218">
        <f>IF($C$3="Ground floor",'Design Details'!C$46,IF($C$3="Mid-floor",'Design Details'!C$56,IF($C$3="Upper floor",'Design Details'!C$66,IF($C$3="Single Storey",'Design Details'!C$76,0))))</f>
        <v>0</v>
      </c>
      <c r="J39" s="218">
        <f t="shared" si="5"/>
        <v>2.5</v>
      </c>
      <c r="K39" s="218">
        <f t="shared" si="6"/>
        <v>0</v>
      </c>
      <c r="L39" s="218">
        <f t="shared" si="7"/>
        <v>0</v>
      </c>
    </row>
    <row r="40" spans="2:23" hidden="1" x14ac:dyDescent="0.3">
      <c r="B40" s="3" t="s">
        <v>7</v>
      </c>
      <c r="C40" s="226"/>
      <c r="D40" s="3" t="s">
        <v>8</v>
      </c>
      <c r="E40" s="226"/>
      <c r="F40" s="3" t="s">
        <v>24</v>
      </c>
      <c r="G40" s="220">
        <f t="shared" si="3"/>
        <v>0</v>
      </c>
      <c r="H40" s="2" t="s">
        <v>25</v>
      </c>
      <c r="I40" s="439">
        <f>IF($C$3="Ground floor",'Design Details'!C$46,IF($C$3="Mid-floor",'Design Details'!C$56,IF($C$3="Upper floor",'Design Details'!C$66,IF($C$3="Single Storey",'Design Details'!C$76,0))))</f>
        <v>0</v>
      </c>
      <c r="J40" s="220">
        <f t="shared" si="5"/>
        <v>2.5</v>
      </c>
      <c r="K40" s="220">
        <f t="shared" si="6"/>
        <v>0</v>
      </c>
      <c r="L40" s="220">
        <f t="shared" si="7"/>
        <v>0</v>
      </c>
    </row>
    <row r="41" spans="2:23" hidden="1" x14ac:dyDescent="0.3">
      <c r="B41" s="3" t="s">
        <v>7</v>
      </c>
      <c r="C41" s="20"/>
      <c r="D41" s="3" t="s">
        <v>8</v>
      </c>
      <c r="E41" s="20"/>
      <c r="F41" s="3" t="s">
        <v>24</v>
      </c>
      <c r="G41" s="17">
        <f t="shared" si="3"/>
        <v>0</v>
      </c>
      <c r="H41" s="2" t="s">
        <v>25</v>
      </c>
      <c r="I41" s="438">
        <f>IF($C$3="Ground floor",'Design Details'!C$46,IF($C$3="Mid-floor",'Design Details'!C$56,IF($C$3="Upper floor",'Design Details'!C$66,IF($C$3="Single Storey",'Design Details'!C$76,0))))</f>
        <v>0</v>
      </c>
      <c r="J41" s="17">
        <f t="shared" si="5"/>
        <v>2.5</v>
      </c>
      <c r="K41" s="17">
        <f t="shared" si="6"/>
        <v>0</v>
      </c>
      <c r="L41" s="17">
        <f t="shared" si="7"/>
        <v>0</v>
      </c>
    </row>
    <row r="42" spans="2:23" hidden="1" x14ac:dyDescent="0.3">
      <c r="B42" s="3" t="s">
        <v>7</v>
      </c>
      <c r="C42" s="20"/>
      <c r="D42" s="3" t="s">
        <v>8</v>
      </c>
      <c r="E42" s="20"/>
      <c r="F42" s="3" t="s">
        <v>24</v>
      </c>
      <c r="G42" s="17">
        <f t="shared" si="3"/>
        <v>0</v>
      </c>
      <c r="H42" s="2" t="s">
        <v>25</v>
      </c>
      <c r="I42" s="438">
        <f>IF($C$3="Ground floor",'Design Details'!C$46,IF($C$3="Mid-floor",'Design Details'!C$56,IF($C$3="Upper floor",'Design Details'!C$66,IF($C$3="Single Storey",'Design Details'!C$76,0))))</f>
        <v>0</v>
      </c>
      <c r="J42" s="17">
        <f t="shared" si="5"/>
        <v>2.5</v>
      </c>
      <c r="K42" s="17">
        <f t="shared" si="6"/>
        <v>0</v>
      </c>
      <c r="L42" s="17">
        <f t="shared" si="7"/>
        <v>0</v>
      </c>
    </row>
    <row r="43" spans="2:23" hidden="1" x14ac:dyDescent="0.3">
      <c r="B43" s="3" t="s">
        <v>7</v>
      </c>
      <c r="C43" s="20"/>
      <c r="D43" s="3" t="s">
        <v>8</v>
      </c>
      <c r="E43" s="20"/>
      <c r="F43" s="3" t="s">
        <v>24</v>
      </c>
      <c r="G43" s="17">
        <f t="shared" si="3"/>
        <v>0</v>
      </c>
      <c r="H43" s="2" t="s">
        <v>25</v>
      </c>
      <c r="I43" s="438">
        <f>IF($C$3="Ground floor",'Design Details'!C$46,IF($C$3="Mid-floor",'Design Details'!C$56,IF($C$3="Upper floor",'Design Details'!C$66,IF($C$3="Single Storey",'Design Details'!C$76,0))))</f>
        <v>0</v>
      </c>
      <c r="J43" s="17">
        <f t="shared" si="5"/>
        <v>2.5</v>
      </c>
      <c r="K43" s="17">
        <f t="shared" si="6"/>
        <v>0</v>
      </c>
      <c r="L43" s="17">
        <f t="shared" si="7"/>
        <v>0</v>
      </c>
    </row>
    <row r="44" spans="2:23" hidden="1" x14ac:dyDescent="0.3">
      <c r="B44" s="3" t="s">
        <v>7</v>
      </c>
      <c r="C44" s="20"/>
      <c r="D44" s="3" t="s">
        <v>8</v>
      </c>
      <c r="E44" s="20"/>
      <c r="F44" s="3" t="s">
        <v>24</v>
      </c>
      <c r="G44" s="17">
        <f t="shared" si="3"/>
        <v>0</v>
      </c>
      <c r="H44" s="2" t="s">
        <v>25</v>
      </c>
      <c r="I44" s="438">
        <f>IF($C$3="Ground floor",'Design Details'!C$46,IF($C$3="Mid-floor",'Design Details'!C$56,IF($C$3="Upper floor",'Design Details'!C$66,IF($C$3="Single Storey",'Design Details'!C$76,0))))</f>
        <v>0</v>
      </c>
      <c r="J44" s="17">
        <f t="shared" si="5"/>
        <v>2.5</v>
      </c>
      <c r="K44" s="17">
        <f t="shared" si="6"/>
        <v>0</v>
      </c>
      <c r="L44" s="17">
        <f t="shared" si="7"/>
        <v>0</v>
      </c>
    </row>
    <row r="45" spans="2:23" x14ac:dyDescent="0.3">
      <c r="B45" s="1" t="s">
        <v>33</v>
      </c>
      <c r="C45" s="7"/>
      <c r="E45" s="7"/>
      <c r="G45" s="7"/>
      <c r="I45" s="7"/>
      <c r="J45" s="7"/>
      <c r="K45" s="7"/>
      <c r="L45" s="7"/>
      <c r="Q45" s="517" t="s">
        <v>1254</v>
      </c>
      <c r="R45" s="525" t="s">
        <v>1255</v>
      </c>
      <c r="S45" s="517" t="s">
        <v>1256</v>
      </c>
      <c r="T45" s="514" t="s">
        <v>1249</v>
      </c>
      <c r="U45" s="517" t="s">
        <v>1250</v>
      </c>
    </row>
    <row r="46" spans="2:23" x14ac:dyDescent="0.3">
      <c r="B46" s="3" t="s">
        <v>7</v>
      </c>
      <c r="C46" s="224"/>
      <c r="D46" s="3" t="s">
        <v>8</v>
      </c>
      <c r="E46" s="224"/>
      <c r="F46" s="3" t="s">
        <v>24</v>
      </c>
      <c r="G46" s="218">
        <f t="shared" si="3"/>
        <v>0</v>
      </c>
      <c r="H46" s="2" t="s">
        <v>25</v>
      </c>
      <c r="I46" s="218">
        <f>IF($C$3="Ground floor",'Design Details'!C$53,IF($C$3="Mid-floor",'Design Details'!C$63,IF($C$3="Upper floor",'Design Details'!C$73,IF($C$3="Single Storey",'Design Details'!C$83,0))))</f>
        <v>0</v>
      </c>
      <c r="J46" s="218">
        <f t="shared" si="5"/>
        <v>2.5</v>
      </c>
      <c r="K46" s="218">
        <f t="shared" si="6"/>
        <v>0</v>
      </c>
      <c r="L46" s="218">
        <f>G46*I46*$D$7*24/1000</f>
        <v>0</v>
      </c>
      <c r="Q46" s="518"/>
      <c r="R46" s="526"/>
      <c r="S46" s="518"/>
      <c r="T46" s="515"/>
      <c r="U46" s="518"/>
    </row>
    <row r="47" spans="2:23" x14ac:dyDescent="0.3">
      <c r="B47" s="3" t="s">
        <v>7</v>
      </c>
      <c r="C47" s="224"/>
      <c r="D47" s="3" t="s">
        <v>8</v>
      </c>
      <c r="E47" s="224"/>
      <c r="F47" s="3" t="s">
        <v>24</v>
      </c>
      <c r="G47" s="218">
        <f t="shared" si="3"/>
        <v>0</v>
      </c>
      <c r="H47" s="2" t="s">
        <v>25</v>
      </c>
      <c r="I47" s="218">
        <f>IF($C$3="Ground floor",'Design Details'!C$53,IF($C$3="Mid-floor",'Design Details'!C$63,IF($C$3="Upper floor",'Design Details'!C$73,IF($C$3="Single Storey",'Design Details'!C$83,0))))</f>
        <v>0</v>
      </c>
      <c r="J47" s="218">
        <f t="shared" si="5"/>
        <v>2.5</v>
      </c>
      <c r="K47" s="218">
        <f t="shared" si="6"/>
        <v>0</v>
      </c>
      <c r="L47" s="218">
        <f>G47*I47*$D$7*24/1000</f>
        <v>0</v>
      </c>
      <c r="Q47" s="518"/>
      <c r="R47" s="526"/>
      <c r="S47" s="518"/>
      <c r="T47" s="515"/>
      <c r="U47" s="518"/>
    </row>
    <row r="48" spans="2:23" x14ac:dyDescent="0.3">
      <c r="B48" s="3" t="s">
        <v>7</v>
      </c>
      <c r="C48" s="224"/>
      <c r="D48" s="3" t="s">
        <v>8</v>
      </c>
      <c r="E48" s="224"/>
      <c r="F48" s="3" t="s">
        <v>24</v>
      </c>
      <c r="G48" s="218">
        <f t="shared" si="3"/>
        <v>0</v>
      </c>
      <c r="H48" s="2" t="s">
        <v>25</v>
      </c>
      <c r="I48" s="218">
        <f>IF($C$3="Ground floor",'Design Details'!C$53,IF($C$3="Mid-floor",'Design Details'!C$63,IF($C$3="Upper floor",'Design Details'!C$73,IF($C$3="Single Storey",'Design Details'!C$83,0))))</f>
        <v>0</v>
      </c>
      <c r="J48" s="218">
        <f t="shared" si="5"/>
        <v>2.5</v>
      </c>
      <c r="K48" s="218">
        <f t="shared" si="6"/>
        <v>0</v>
      </c>
      <c r="L48" s="218">
        <f>G48*I48*$D$7*24/1000</f>
        <v>0</v>
      </c>
      <c r="Q48" s="518"/>
      <c r="R48" s="526"/>
      <c r="S48" s="518"/>
      <c r="T48" s="515"/>
      <c r="U48" s="518"/>
    </row>
    <row r="49" spans="2:21" x14ac:dyDescent="0.3">
      <c r="B49" s="3" t="s">
        <v>7</v>
      </c>
      <c r="C49" s="224"/>
      <c r="D49" s="3" t="s">
        <v>8</v>
      </c>
      <c r="E49" s="224"/>
      <c r="F49" s="3" t="s">
        <v>24</v>
      </c>
      <c r="G49" s="218">
        <f t="shared" si="3"/>
        <v>0</v>
      </c>
      <c r="H49" s="2" t="s">
        <v>25</v>
      </c>
      <c r="I49" s="218">
        <f>IF($C$3="Ground floor",'Design Details'!C$53,IF($C$3="Mid-floor",'Design Details'!C$63,IF($C$3="Upper floor",'Design Details'!C$73,IF($C$3="Single Storey",'Design Details'!C$83,0))))</f>
        <v>0</v>
      </c>
      <c r="J49" s="218">
        <f t="shared" si="5"/>
        <v>2.5</v>
      </c>
      <c r="K49" s="218">
        <f t="shared" si="6"/>
        <v>0</v>
      </c>
      <c r="L49" s="218">
        <f>G49*I49*$D$7*24/1000</f>
        <v>0</v>
      </c>
      <c r="Q49" s="519"/>
      <c r="R49" s="527"/>
      <c r="S49" s="519"/>
      <c r="T49" s="516"/>
      <c r="U49" s="519"/>
    </row>
    <row r="50" spans="2:21" x14ac:dyDescent="0.3">
      <c r="B50" s="1" t="s">
        <v>1260</v>
      </c>
      <c r="C50" s="7"/>
      <c r="E50" s="7"/>
      <c r="G50" s="7"/>
      <c r="I50" s="7"/>
      <c r="J50" s="7"/>
      <c r="K50" s="7"/>
      <c r="L50" s="7"/>
      <c r="Q50" s="426"/>
      <c r="R50" s="425"/>
      <c r="S50" s="425" t="s">
        <v>1248</v>
      </c>
      <c r="T50" s="425"/>
      <c r="U50" s="430"/>
    </row>
    <row r="51" spans="2:21" x14ac:dyDescent="0.3">
      <c r="B51" s="3" t="s">
        <v>7</v>
      </c>
      <c r="C51" s="224"/>
      <c r="D51" s="3" t="s">
        <v>8</v>
      </c>
      <c r="E51" s="224"/>
      <c r="F51" s="3" t="s">
        <v>24</v>
      </c>
      <c r="G51" s="218">
        <f t="shared" si="3"/>
        <v>0</v>
      </c>
      <c r="H51" s="2" t="s">
        <v>25</v>
      </c>
      <c r="I51" s="218">
        <f>IF($C$3="Ground floor",'Design Details'!C$47,IF($C$3="Mid-floor",'Design Details'!C$57,IF($C$3="Upper floor",'Design Details'!C$67,IF($C$3="Single Storey",'Design Details'!C$77,0))))</f>
        <v>0</v>
      </c>
      <c r="J51" s="218">
        <f t="shared" si="5"/>
        <v>2.5</v>
      </c>
      <c r="K51" s="218">
        <f t="shared" si="6"/>
        <v>0</v>
      </c>
      <c r="L51" s="218">
        <f>G51*I51*$D$7*24/1000</f>
        <v>0</v>
      </c>
      <c r="Q51" s="429" t="s">
        <v>1241</v>
      </c>
      <c r="R51" s="431" t="s">
        <v>1247</v>
      </c>
      <c r="S51" s="431" t="str">
        <f>IF(OR($C$3="Ground Floor",$C$3="Mid-floor"),R51,Q51)</f>
        <v>Outside</v>
      </c>
      <c r="T51" s="426">
        <f>IF(M32="Unheated",1,0)</f>
        <v>0</v>
      </c>
      <c r="U51" s="429">
        <f>IF(M32="Select...",0,(IF(M32="Outside",D6,IF(M32="Unheated",D4-10,D4-M32))))</f>
        <v>0</v>
      </c>
    </row>
    <row r="52" spans="2:21" x14ac:dyDescent="0.3">
      <c r="B52" s="3" t="s">
        <v>7</v>
      </c>
      <c r="C52" s="224"/>
      <c r="D52" s="3" t="s">
        <v>8</v>
      </c>
      <c r="E52" s="224"/>
      <c r="F52" s="3" t="s">
        <v>24</v>
      </c>
      <c r="G52" s="218">
        <f t="shared" si="3"/>
        <v>0</v>
      </c>
      <c r="H52" s="2" t="s">
        <v>25</v>
      </c>
      <c r="I52" s="218">
        <f>IF($C$3="Ground floor",'Design Details'!C$47,IF($C$3="Mid-floor",'Design Details'!C$57,IF($C$3="Upper floor",'Design Details'!C$67,IF($C$3="Single Storey",'Design Details'!C$77,0))))</f>
        <v>0</v>
      </c>
      <c r="J52" s="218">
        <f t="shared" si="5"/>
        <v>2.5</v>
      </c>
      <c r="K52" s="218">
        <f t="shared" si="6"/>
        <v>0</v>
      </c>
      <c r="L52" s="218">
        <f>G52*I52*$D$7*24/1000</f>
        <v>0</v>
      </c>
      <c r="Q52" s="429" t="s">
        <v>1247</v>
      </c>
      <c r="R52" s="431" t="s">
        <v>1251</v>
      </c>
      <c r="S52" s="431" t="str">
        <f>IF(OR($C$3="Ground Floor",$C$3="Mid-floor"),R52,Q52)</f>
        <v>Unheated</v>
      </c>
      <c r="T52" s="426" t="str">
        <f>"'Design Details'!C$"&amp;69+T51</f>
        <v>'Design Details'!C$69</v>
      </c>
      <c r="U52" s="427"/>
    </row>
    <row r="53" spans="2:21" hidden="1" x14ac:dyDescent="0.3">
      <c r="B53" s="3" t="s">
        <v>7</v>
      </c>
      <c r="C53" s="226"/>
      <c r="D53" s="3" t="s">
        <v>8</v>
      </c>
      <c r="E53" s="226"/>
      <c r="F53" s="3" t="s">
        <v>24</v>
      </c>
      <c r="G53" s="220">
        <f t="shared" si="3"/>
        <v>0</v>
      </c>
      <c r="H53" s="2" t="s">
        <v>25</v>
      </c>
      <c r="I53" s="439">
        <f>IF($C$3="Ground floor",'Design Details'!C$47,IF($C$3="Mid-floor",'Design Details'!C$57,IF($C$3="Upper floor",'Design Details'!C$67,IF($C$3="Single Storey",'Design Details'!C$77,0))))</f>
        <v>0</v>
      </c>
      <c r="J53" s="220">
        <f t="shared" si="5"/>
        <v>2.5</v>
      </c>
      <c r="K53" s="220">
        <f t="shared" si="6"/>
        <v>0</v>
      </c>
      <c r="L53" s="220">
        <f>G53*I53*$D$7*24/1000</f>
        <v>0</v>
      </c>
      <c r="Q53" s="429"/>
      <c r="R53" s="431" t="s">
        <v>1252</v>
      </c>
      <c r="S53" s="431">
        <f>IF(OR($C$3="Ground Floor",$C$3="Mid-floor"),R53,Q53)</f>
        <v>0</v>
      </c>
      <c r="T53" s="432" t="str">
        <f>"'Design Details'!C$"&amp;79+T51</f>
        <v>'Design Details'!C$79</v>
      </c>
      <c r="U53" s="423"/>
    </row>
    <row r="54" spans="2:21" hidden="1" x14ac:dyDescent="0.3">
      <c r="B54" s="3" t="s">
        <v>7</v>
      </c>
      <c r="C54" s="20"/>
      <c r="D54" s="3" t="s">
        <v>8</v>
      </c>
      <c r="E54" s="20"/>
      <c r="F54" s="3" t="s">
        <v>24</v>
      </c>
      <c r="G54" s="17">
        <f t="shared" si="3"/>
        <v>0</v>
      </c>
      <c r="H54" s="2" t="s">
        <v>25</v>
      </c>
      <c r="I54" s="438">
        <f>IF($C$3="Ground floor",'Design Details'!C$47,IF($C$3="Mid-floor",'Design Details'!C$57,IF($C$3="Upper floor",'Design Details'!C$67,IF($C$3="Single Storey",'Design Details'!C$77,0))))</f>
        <v>0</v>
      </c>
      <c r="J54" s="17">
        <f t="shared" si="5"/>
        <v>2.5</v>
      </c>
      <c r="K54" s="17">
        <f t="shared" si="6"/>
        <v>0</v>
      </c>
      <c r="L54" s="17">
        <f>G54*I54*$D$7*24/1000</f>
        <v>0</v>
      </c>
      <c r="Q54" s="429"/>
      <c r="R54" s="431" t="s">
        <v>1253</v>
      </c>
      <c r="S54" s="431">
        <f>IF(OR($C$3="Ground Floor",$C$3="Mid-floor"),R54,Q54)</f>
        <v>0</v>
      </c>
      <c r="T54" s="423"/>
      <c r="U54" s="423"/>
    </row>
    <row r="55" spans="2:21" x14ac:dyDescent="0.3">
      <c r="B55" s="1" t="s">
        <v>114</v>
      </c>
      <c r="G55" s="7"/>
      <c r="I55" s="7"/>
      <c r="K55" s="7"/>
      <c r="L55" s="7"/>
      <c r="M55" s="520" t="s">
        <v>1092</v>
      </c>
      <c r="N55" s="520"/>
      <c r="O55" s="520"/>
      <c r="Q55" s="432"/>
      <c r="R55" s="432">
        <v>22</v>
      </c>
      <c r="S55" s="433">
        <f>IF(OR($C$3="Ground Floor",$C$3="Mid-floor"),R55,Q37)</f>
        <v>0</v>
      </c>
      <c r="T55" s="422"/>
      <c r="U55" s="422"/>
    </row>
    <row r="56" spans="2:21" x14ac:dyDescent="0.3">
      <c r="B56" s="3" t="s">
        <v>6</v>
      </c>
      <c r="C56" s="229"/>
      <c r="D56" s="3" t="s">
        <v>8</v>
      </c>
      <c r="E56" s="229"/>
      <c r="F56" s="3" t="s">
        <v>24</v>
      </c>
      <c r="G56" s="218">
        <f t="shared" si="3"/>
        <v>0</v>
      </c>
      <c r="H56" s="2" t="s">
        <v>25</v>
      </c>
      <c r="I56" s="218">
        <f>IF($C$3="Ground floor",'Design Details'!C$51,IF($C$3="Mid-floor",'Design Details'!C$61,IF($C$3="Upper floor",'Design Details'!C$71,IF($C$3="Single Storey",'Design Details'!C$81,0))))</f>
        <v>0</v>
      </c>
      <c r="J56" s="225">
        <f>IF(M56="",0,IF(M56="unheated",D$4-10,D$4-M56))</f>
        <v>0</v>
      </c>
      <c r="K56" s="218">
        <f t="shared" si="6"/>
        <v>0</v>
      </c>
      <c r="L56" s="7"/>
      <c r="M56" s="513"/>
      <c r="N56" s="513"/>
      <c r="O56" s="513"/>
    </row>
    <row r="57" spans="2:21" hidden="1" x14ac:dyDescent="0.3">
      <c r="B57" s="3" t="s">
        <v>6</v>
      </c>
      <c r="C57" s="229"/>
      <c r="D57" s="3" t="s">
        <v>8</v>
      </c>
      <c r="E57" s="229"/>
      <c r="F57" s="3" t="s">
        <v>24</v>
      </c>
      <c r="G57" s="218">
        <f t="shared" si="3"/>
        <v>0</v>
      </c>
      <c r="H57" s="2" t="s">
        <v>25</v>
      </c>
      <c r="I57" s="224">
        <f>IF($C$3="Ground floor",'Design Details'!C$51,IF($C$3="Mid-floor",'Design Details'!C$61,IF($C$3="Upper floor",'Design Details'!C$71,IF($C$3="Single Storey",'Design Details'!C$81,0))))</f>
        <v>0</v>
      </c>
      <c r="J57" s="225">
        <f>IF(M57="",0,IF(M57="unheated",D$4-10,D$4-M57))</f>
        <v>0</v>
      </c>
      <c r="K57" s="218">
        <f t="shared" si="6"/>
        <v>0</v>
      </c>
      <c r="L57" s="7"/>
      <c r="M57" s="513"/>
      <c r="N57" s="513"/>
      <c r="O57" s="513"/>
    </row>
    <row r="58" spans="2:21" hidden="1" x14ac:dyDescent="0.3">
      <c r="B58" s="3" t="s">
        <v>6</v>
      </c>
      <c r="C58" s="219"/>
      <c r="D58" s="3" t="s">
        <v>8</v>
      </c>
      <c r="E58" s="219"/>
      <c r="F58" s="3" t="s">
        <v>24</v>
      </c>
      <c r="G58" s="220">
        <f t="shared" si="3"/>
        <v>0</v>
      </c>
      <c r="H58" s="2" t="s">
        <v>25</v>
      </c>
      <c r="I58" s="221">
        <f>IF($C$3="Ground floor",'Design Details'!C$51,IF($C$3="Mid-floor",'Design Details'!C$61,IF($C$3="Upper floor",'Design Details'!C$71,IF($C$3="Single Storey",'Design Details'!C$81,0))))</f>
        <v>0</v>
      </c>
      <c r="J58" s="222">
        <f>IF(M58="",0,IF(M58="unheated",D$4-10,D$4-M58))</f>
        <v>0</v>
      </c>
      <c r="K58" s="220">
        <f t="shared" si="6"/>
        <v>0</v>
      </c>
      <c r="L58" s="7"/>
      <c r="M58" s="513"/>
      <c r="N58" s="513"/>
      <c r="O58" s="513"/>
    </row>
    <row r="59" spans="2:21" hidden="1" x14ac:dyDescent="0.3">
      <c r="B59" s="3" t="s">
        <v>6</v>
      </c>
      <c r="C59" s="19"/>
      <c r="D59" s="3" t="s">
        <v>8</v>
      </c>
      <c r="E59" s="19"/>
      <c r="F59" s="3" t="s">
        <v>24</v>
      </c>
      <c r="G59" s="17">
        <f t="shared" si="3"/>
        <v>0</v>
      </c>
      <c r="H59" s="2" t="s">
        <v>25</v>
      </c>
      <c r="I59" s="105">
        <f>IF($C$3="Ground floor",'Design Details'!C$51,IF($C$3="Mid-floor",'Design Details'!C$61,IF($C$3="Upper floor",'Design Details'!C$71,IF($C$3="Single Storey",'Design Details'!C$81,0))))</f>
        <v>0</v>
      </c>
      <c r="J59" s="18">
        <f>IF(M59="",0,IF(M59="unheated",D$4-10,D$4-M59))</f>
        <v>0</v>
      </c>
      <c r="K59" s="17">
        <f t="shared" si="6"/>
        <v>0</v>
      </c>
      <c r="L59" s="7"/>
      <c r="M59" s="513"/>
      <c r="N59" s="513"/>
      <c r="O59" s="513"/>
    </row>
    <row r="60" spans="2:21" hidden="1" x14ac:dyDescent="0.3">
      <c r="B60" s="1" t="s">
        <v>48</v>
      </c>
      <c r="G60" s="7"/>
      <c r="I60" s="7"/>
      <c r="K60" s="7"/>
      <c r="L60" s="7"/>
    </row>
    <row r="61" spans="2:21" hidden="1" x14ac:dyDescent="0.3">
      <c r="B61" s="3" t="s">
        <v>6</v>
      </c>
      <c r="C61" s="19"/>
      <c r="D61" s="3" t="s">
        <v>8</v>
      </c>
      <c r="E61" s="19"/>
      <c r="F61" s="3" t="s">
        <v>24</v>
      </c>
      <c r="G61" s="17">
        <f t="shared" si="3"/>
        <v>0</v>
      </c>
      <c r="H61" s="2" t="s">
        <v>25</v>
      </c>
      <c r="I61" s="105">
        <f>IF($C$3="Ground floor",'Design Details'!C$52,IF($C$3="Mid-floor",'Design Details'!C$62,IF($C$3="Upper floor",'Design Details'!C$72,IF($C$3="Single Storey",'Design Details'!C$82,0))))</f>
        <v>0</v>
      </c>
      <c r="J61" s="18">
        <f>D4-10</f>
        <v>-10</v>
      </c>
      <c r="K61" s="17">
        <f t="shared" si="6"/>
        <v>0</v>
      </c>
      <c r="L61" s="17">
        <f>G61*I61*$D$7*24/1000</f>
        <v>0</v>
      </c>
    </row>
  </sheetData>
  <sheetProtection formatRows="0"/>
  <mergeCells count="31">
    <mergeCell ref="M59:O59"/>
    <mergeCell ref="B7:C7"/>
    <mergeCell ref="M19:O19"/>
    <mergeCell ref="M20:O20"/>
    <mergeCell ref="M55:O55"/>
    <mergeCell ref="M56:O56"/>
    <mergeCell ref="M57:O57"/>
    <mergeCell ref="M58:O58"/>
    <mergeCell ref="M31:O31"/>
    <mergeCell ref="L11:O11"/>
    <mergeCell ref="L10:O10"/>
    <mergeCell ref="M21:O21"/>
    <mergeCell ref="M22:O22"/>
    <mergeCell ref="M32:O32"/>
    <mergeCell ref="B4:C4"/>
    <mergeCell ref="E4:F4"/>
    <mergeCell ref="B5:C5"/>
    <mergeCell ref="E5:F5"/>
    <mergeCell ref="B6:C6"/>
    <mergeCell ref="E6:F6"/>
    <mergeCell ref="C3:D3"/>
    <mergeCell ref="E3:F3"/>
    <mergeCell ref="B1:D1"/>
    <mergeCell ref="E1:G1"/>
    <mergeCell ref="K1:L1"/>
    <mergeCell ref="E2:F2"/>
    <mergeCell ref="Q45:Q49"/>
    <mergeCell ref="R45:R49"/>
    <mergeCell ref="S45:S49"/>
    <mergeCell ref="T45:T49"/>
    <mergeCell ref="U45:U49"/>
  </mergeCells>
  <conditionalFormatting sqref="M24:N24">
    <cfRule type="expression" dxfId="67" priority="2">
      <formula>IF($M$23="Short length",TRUE,IF($M$23="Between edges",TRUE,IF($M$23="Depth of room",TRUE,FALSE)))</formula>
    </cfRule>
  </conditionalFormatting>
  <conditionalFormatting sqref="O24">
    <cfRule type="expression" dxfId="66" priority="1">
      <formula>IF($O$23="Long length",TRUE,FALSE)</formula>
    </cfRule>
  </conditionalFormatting>
  <dataValidations count="10">
    <dataValidation type="list" allowBlank="1" showInputMessage="1" showErrorMessage="1" sqref="M5" xr:uid="{00000000-0002-0000-0700-000000000000}">
      <formula1>$W$3:$W$4</formula1>
    </dataValidation>
    <dataValidation type="list" allowBlank="1" showInputMessage="1" showErrorMessage="1" promptTitle="High Ceilings" prompt="Room Height_x000a_4.5m - 2.5%_x000a_5.5m - 5.0%_x000a_6.5m - 7.5%_x000a_7.5m - 10.0%" sqref="M4" xr:uid="{00000000-0002-0000-0700-000001000000}">
      <formula1>$X$3:$X$7</formula1>
    </dataValidation>
    <dataValidation type="list" allowBlank="1" showInputMessage="1" showErrorMessage="1" sqref="M3" xr:uid="{00000000-0002-0000-0700-000002000000}">
      <formula1>$V$3:$V$4</formula1>
    </dataValidation>
    <dataValidation type="list" allowBlank="1" showInputMessage="1" showErrorMessage="1" sqref="M56:O59" xr:uid="{00000000-0002-0000-0700-000003000000}">
      <formula1>$U$3:$U$7</formula1>
    </dataValidation>
    <dataValidation type="list" allowBlank="1" showInputMessage="1" showErrorMessage="1" sqref="M20:O20" xr:uid="{00000000-0002-0000-0700-000004000000}">
      <formula1>$S$3:$S$4</formula1>
    </dataValidation>
    <dataValidation type="list" allowBlank="1" showInputMessage="1" showErrorMessage="1" sqref="C3:D3" xr:uid="{00000000-0002-0000-0700-000005000000}">
      <formula1>$R$4:$R$7</formula1>
    </dataValidation>
    <dataValidation type="list" allowBlank="1" showInputMessage="1" showErrorMessage="1" sqref="M22:O22" xr:uid="{00000000-0002-0000-0700-000006000000}">
      <formula1>$Q$2:$Q$6</formula1>
    </dataValidation>
    <dataValidation type="list" errorStyle="information" allowBlank="1" showInputMessage="1" showErrorMessage="1" errorTitle="Room Name" error="If an alternative room name is entered, you will need to manually select room design temp and air changes per hour." sqref="C2" xr:uid="{00000000-0002-0000-0700-000007000000}">
      <formula1>Rooms</formula1>
    </dataValidation>
    <dataValidation type="list" errorStyle="information" allowBlank="1" showInputMessage="1" showErrorMessage="1" errorTitle="Room Name" error="If an alternative room name is entered, you will need to manually select room design temp and air changes per hour." sqref="D2" xr:uid="{00000000-0002-0000-0700-000008000000}">
      <formula1>$Y$2:$Y$11</formula1>
    </dataValidation>
    <dataValidation type="list" allowBlank="1" showInputMessage="1" showErrorMessage="1" sqref="M32:O32" xr:uid="{32BE1ED1-CEF7-CB4E-9B60-75AAA0CC0658}">
      <formula1>OFFSET($S$50,,,COUNTIF($S$50:$S$55,"&lt;&gt;0"))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unhideAwkDim">
                <anchor moveWithCells="1" sizeWithCells="1">
                  <from>
                    <xdr:col>3</xdr:col>
                    <xdr:colOff>15240</xdr:colOff>
                    <xdr:row>8</xdr:row>
                    <xdr:rowOff>15240</xdr:rowOff>
                  </from>
                  <to>
                    <xdr:col>4</xdr:col>
                    <xdr:colOff>723900</xdr:colOff>
                    <xdr:row>8</xdr:row>
                    <xdr:rowOff>152400</xdr:rowOff>
                  </to>
                </anchor>
              </controlPr>
            </control>
          </mc:Choice>
        </mc:AlternateContent>
        <mc:AlternateContent xmlns:mc="http://schemas.openxmlformats.org/markup-compatibility/2006">
          <mc:Choice Requires="x14">
            <control shapeId="6147" r:id="rId4" name="Button 3">
              <controlPr defaultSize="0" print="0" autoFill="0" autoPict="0" macro="[0]!unhideWindows">
                <anchor moveWithCells="1" sizeWithCells="1">
                  <from>
                    <xdr:col>3</xdr:col>
                    <xdr:colOff>38100</xdr:colOff>
                    <xdr:row>36</xdr:row>
                    <xdr:rowOff>15240</xdr:rowOff>
                  </from>
                  <to>
                    <xdr:col>4</xdr:col>
                    <xdr:colOff>723900</xdr:colOff>
                    <xdr:row>36</xdr:row>
                    <xdr:rowOff>152400</xdr:rowOff>
                  </to>
                </anchor>
              </controlPr>
            </control>
          </mc:Choice>
        </mc:AlternateContent>
        <mc:AlternateContent xmlns:mc="http://schemas.openxmlformats.org/markup-compatibility/2006">
          <mc:Choice Requires="x14">
            <control shapeId="6148" r:id="rId5" name="Button 4">
              <controlPr defaultSize="0" print="0" autoFill="0" autoPict="0" macro="[0]!unhideRoofWin">
                <anchor moveWithCells="1" sizeWithCells="1">
                  <from>
                    <xdr:col>5</xdr:col>
                    <xdr:colOff>22860</xdr:colOff>
                    <xdr:row>36</xdr:row>
                    <xdr:rowOff>15240</xdr:rowOff>
                  </from>
                  <to>
                    <xdr:col>6</xdr:col>
                    <xdr:colOff>723900</xdr:colOff>
                    <xdr:row>36</xdr:row>
                    <xdr:rowOff>152400</xdr:rowOff>
                  </to>
                </anchor>
              </controlPr>
            </control>
          </mc:Choice>
        </mc:AlternateContent>
        <mc:AlternateContent xmlns:mc="http://schemas.openxmlformats.org/markup-compatibility/2006">
          <mc:Choice Requires="x14">
            <control shapeId="6149" r:id="rId6" name="Button 5">
              <controlPr defaultSize="0" print="0" autoFill="0" autoPict="0" macro="[0]!unhideDoors">
                <anchor moveWithCells="1" sizeWithCells="1">
                  <from>
                    <xdr:col>3</xdr:col>
                    <xdr:colOff>15240</xdr:colOff>
                    <xdr:row>49</xdr:row>
                    <xdr:rowOff>22860</xdr:rowOff>
                  </from>
                  <to>
                    <xdr:col>4</xdr:col>
                    <xdr:colOff>723900</xdr:colOff>
                    <xdr:row>49</xdr:row>
                    <xdr:rowOff>152400</xdr:rowOff>
                  </to>
                </anchor>
              </controlPr>
            </control>
          </mc:Choice>
        </mc:AlternateContent>
        <mc:AlternateContent xmlns:mc="http://schemas.openxmlformats.org/markup-compatibility/2006">
          <mc:Choice Requires="x14">
            <control shapeId="6153" r:id="rId7" name="Button 9">
              <controlPr defaultSize="0" print="0" autoFill="0" autoPict="0" macro="[0]!SinglePitch">
                <anchor moveWithCells="1" sizeWithCells="1">
                  <from>
                    <xdr:col>3</xdr:col>
                    <xdr:colOff>891540</xdr:colOff>
                    <xdr:row>32</xdr:row>
                    <xdr:rowOff>38100</xdr:rowOff>
                  </from>
                  <to>
                    <xdr:col>4</xdr:col>
                    <xdr:colOff>708660</xdr:colOff>
                    <xdr:row>33</xdr:row>
                    <xdr:rowOff>0</xdr:rowOff>
                  </to>
                </anchor>
              </controlPr>
            </control>
          </mc:Choice>
        </mc:AlternateContent>
        <mc:AlternateContent xmlns:mc="http://schemas.openxmlformats.org/markup-compatibility/2006">
          <mc:Choice Requires="x14">
            <control shapeId="6154" r:id="rId8" name="Button 10">
              <controlPr defaultSize="0" print="0" autoFill="0" autoPict="0" macro="[0]!IntWalls">
                <anchor moveWithCells="1" sizeWithCells="1">
                  <from>
                    <xdr:col>3</xdr:col>
                    <xdr:colOff>22860</xdr:colOff>
                    <xdr:row>54</xdr:row>
                    <xdr:rowOff>22860</xdr:rowOff>
                  </from>
                  <to>
                    <xdr:col>4</xdr:col>
                    <xdr:colOff>723900</xdr:colOff>
                    <xdr:row>55</xdr:row>
                    <xdr:rowOff>15240</xdr:rowOff>
                  </to>
                </anchor>
              </controlPr>
            </control>
          </mc:Choice>
        </mc:AlternateContent>
        <mc:AlternateContent xmlns:mc="http://schemas.openxmlformats.org/markup-compatibility/2006">
          <mc:Choice Requires="x14">
            <control shapeId="6155" r:id="rId9" name="Button 11">
              <controlPr defaultSize="0" print="0" autoFill="0" autoPict="0" macro="[0]!PartyWall">
                <anchor moveWithCells="1" sizeWithCells="1">
                  <from>
                    <xdr:col>5</xdr:col>
                    <xdr:colOff>15240</xdr:colOff>
                    <xdr:row>54</xdr:row>
                    <xdr:rowOff>22860</xdr:rowOff>
                  </from>
                  <to>
                    <xdr:col>6</xdr:col>
                    <xdr:colOff>708660</xdr:colOff>
                    <xdr:row>54</xdr:row>
                    <xdr:rowOff>152400</xdr:rowOff>
                  </to>
                </anchor>
              </controlPr>
            </control>
          </mc:Choice>
        </mc:AlternateContent>
        <mc:AlternateContent xmlns:mc="http://schemas.openxmlformats.org/markup-compatibility/2006">
          <mc:Choice Requires="x14">
            <control shapeId="6156" r:id="rId10" name="Button 12">
              <controlPr defaultSize="0" print="0" autoFill="0" autoPict="0" macro="[0]!UseRoomDims">
                <anchor moveWithCells="1" sizeWithCells="1">
                  <from>
                    <xdr:col>3</xdr:col>
                    <xdr:colOff>22860</xdr:colOff>
                    <xdr:row>18</xdr:row>
                    <xdr:rowOff>22860</xdr:rowOff>
                  </from>
                  <to>
                    <xdr:col>4</xdr:col>
                    <xdr:colOff>723900</xdr:colOff>
                    <xdr:row>18</xdr:row>
                    <xdr:rowOff>152400</xdr:rowOff>
                  </to>
                </anchor>
              </controlPr>
            </control>
          </mc:Choice>
        </mc:AlternateContent>
        <mc:AlternateContent xmlns:mc="http://schemas.openxmlformats.org/markup-compatibility/2006">
          <mc:Choice Requires="x14">
            <control shapeId="6157" r:id="rId11" name="Button 13">
              <controlPr defaultSize="0" print="0" autoFill="0" autoPict="0" macro="[0]!Pitched">
                <anchor moveWithCells="1" sizeWithCells="1">
                  <from>
                    <xdr:col>3</xdr:col>
                    <xdr:colOff>38100</xdr:colOff>
                    <xdr:row>32</xdr:row>
                    <xdr:rowOff>22860</xdr:rowOff>
                  </from>
                  <to>
                    <xdr:col>3</xdr:col>
                    <xdr:colOff>800100</xdr:colOff>
                    <xdr:row>33</xdr:row>
                    <xdr:rowOff>0</xdr:rowOff>
                  </to>
                </anchor>
              </controlPr>
            </control>
          </mc:Choice>
        </mc:AlternateContent>
        <mc:AlternateContent xmlns:mc="http://schemas.openxmlformats.org/markup-compatibility/2006">
          <mc:Choice Requires="x14">
            <control shapeId="6329" r:id="rId12" name="Button 185">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6337" r:id="rId13" name="Button 193">
              <controlPr defaultSize="0" print="0" autoFill="0" autoPict="0" macro="[0]!unhideExtWall">
                <anchor moveWithCells="1">
                  <from>
                    <xdr:col>3</xdr:col>
                    <xdr:colOff>22860</xdr:colOff>
                    <xdr:row>22</xdr:row>
                    <xdr:rowOff>38100</xdr:rowOff>
                  </from>
                  <to>
                    <xdr:col>4</xdr:col>
                    <xdr:colOff>708660</xdr:colOff>
                    <xdr:row>22</xdr:row>
                    <xdr:rowOff>152400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63A9F-6D4D-FB4F-9429-5256E783D6D0}">
  <sheetPr codeName="Sheet1">
    <tabColor theme="4" tint="0.59999389629810485"/>
  </sheetPr>
  <dimension ref="B1:Z61"/>
  <sheetViews>
    <sheetView showGridLines="0" showRowColHeaders="0" workbookViewId="0">
      <selection activeCell="C2" sqref="C2"/>
    </sheetView>
  </sheetViews>
  <sheetFormatPr defaultColWidth="13.77734375" defaultRowHeight="13.8" x14ac:dyDescent="0.3"/>
  <cols>
    <col min="1" max="1" width="2" style="2" customWidth="1"/>
    <col min="2" max="12" width="13.77734375" style="2"/>
    <col min="13" max="15" width="10" style="2" customWidth="1"/>
    <col min="16" max="16" width="13.77734375" style="2"/>
    <col min="17" max="19" width="13.77734375" style="2" hidden="1" customWidth="1"/>
    <col min="20" max="20" width="16" style="2" hidden="1" customWidth="1"/>
    <col min="21" max="26" width="13.77734375" style="2" hidden="1" customWidth="1"/>
    <col min="27" max="16384" width="13.77734375" style="2"/>
  </cols>
  <sheetData>
    <row r="1" spans="2:25" ht="34.049999999999997" customHeight="1" x14ac:dyDescent="0.3">
      <c r="B1" s="520" t="s">
        <v>2</v>
      </c>
      <c r="C1" s="520"/>
      <c r="D1" s="520"/>
      <c r="E1" s="520" t="s">
        <v>4</v>
      </c>
      <c r="F1" s="520"/>
      <c r="G1" s="520"/>
      <c r="H1" s="13" t="s">
        <v>26</v>
      </c>
      <c r="I1" s="14" t="s">
        <v>34</v>
      </c>
      <c r="J1" s="15" t="s">
        <v>36</v>
      </c>
      <c r="K1" s="536" t="s">
        <v>120</v>
      </c>
      <c r="L1" s="536"/>
      <c r="M1" s="14" t="s">
        <v>121</v>
      </c>
      <c r="N1" s="14" t="s">
        <v>1079</v>
      </c>
      <c r="O1" s="14" t="s">
        <v>416</v>
      </c>
    </row>
    <row r="2" spans="2:25" ht="12.75" customHeight="1" x14ac:dyDescent="0.3">
      <c r="B2" s="2" t="s">
        <v>0</v>
      </c>
      <c r="C2" s="227"/>
      <c r="D2" s="227"/>
      <c r="E2" s="529" t="s">
        <v>1257</v>
      </c>
      <c r="F2" s="529"/>
      <c r="G2" s="216">
        <f>'Design Details'!G89</f>
        <v>0</v>
      </c>
      <c r="H2" s="2" t="s">
        <v>16</v>
      </c>
      <c r="I2" s="223">
        <f>SUM(K20:K22)</f>
        <v>0</v>
      </c>
      <c r="J2" s="223">
        <f>SUM(L20:L22)</f>
        <v>0</v>
      </c>
      <c r="K2" s="2" t="s">
        <v>119</v>
      </c>
      <c r="M2" s="228">
        <v>0</v>
      </c>
      <c r="N2" s="223">
        <f ca="1">SUM(I$2:I$6)*M2</f>
        <v>0</v>
      </c>
      <c r="O2" s="223">
        <f ca="1">SUM(J$2:J$6)*M2</f>
        <v>0</v>
      </c>
      <c r="Q2" s="2" t="s">
        <v>1056</v>
      </c>
      <c r="R2" s="2" t="s">
        <v>1</v>
      </c>
      <c r="Y2" s="2">
        <v>1</v>
      </c>
    </row>
    <row r="3" spans="2:25" ht="12.75" customHeight="1" x14ac:dyDescent="0.3">
      <c r="B3" s="2" t="s">
        <v>1</v>
      </c>
      <c r="C3" s="537"/>
      <c r="D3" s="538"/>
      <c r="E3" s="529" t="s">
        <v>9</v>
      </c>
      <c r="F3" s="529"/>
      <c r="G3" s="216">
        <v>0.33</v>
      </c>
      <c r="H3" s="2" t="s">
        <v>28</v>
      </c>
      <c r="I3" s="223">
        <f>K27</f>
        <v>0</v>
      </c>
      <c r="J3" s="223">
        <f>L27</f>
        <v>0</v>
      </c>
      <c r="K3" s="2" t="s">
        <v>116</v>
      </c>
      <c r="M3" s="228">
        <v>0</v>
      </c>
      <c r="N3" s="223">
        <f ca="1">SUM(I$2:I$6)*M3</f>
        <v>0</v>
      </c>
      <c r="O3" s="223">
        <f ca="1">SUM(J$2:J$6)*M3</f>
        <v>0</v>
      </c>
      <c r="Q3" s="2" t="s">
        <v>1055</v>
      </c>
      <c r="R3" s="2" t="s">
        <v>410</v>
      </c>
      <c r="S3" s="9" t="str">
        <f>IF($C$3="Ground floor","Solid Floor (in contact with ground)",IF($C$3="Single Storey","Solid Floor (in contact with ground)","n/a"))</f>
        <v>n/a</v>
      </c>
      <c r="T3" s="2">
        <f>'Design Details'!C21</f>
        <v>10</v>
      </c>
      <c r="U3" s="3" t="s">
        <v>115</v>
      </c>
      <c r="V3" s="11">
        <v>0</v>
      </c>
      <c r="W3" s="11">
        <v>0</v>
      </c>
      <c r="X3" s="11">
        <v>0</v>
      </c>
      <c r="Y3" s="2">
        <v>2</v>
      </c>
    </row>
    <row r="4" spans="2:25" ht="12.75" customHeight="1" x14ac:dyDescent="0.3">
      <c r="B4" s="529" t="s">
        <v>10</v>
      </c>
      <c r="C4" s="529"/>
      <c r="D4" s="216">
        <f>'Design Details'!E89</f>
        <v>0</v>
      </c>
      <c r="E4" s="529" t="s">
        <v>14</v>
      </c>
      <c r="F4" s="529"/>
      <c r="G4" s="216">
        <f>SUM(I10:I12,I14:I18)</f>
        <v>0</v>
      </c>
      <c r="H4" s="2" t="s">
        <v>30</v>
      </c>
      <c r="I4" s="223">
        <f ca="1">SUM(K32,K36)</f>
        <v>0</v>
      </c>
      <c r="J4" s="223">
        <f ca="1">SUM(L32,L36)</f>
        <v>0</v>
      </c>
      <c r="K4" s="2" t="s">
        <v>117</v>
      </c>
      <c r="M4" s="228">
        <v>0</v>
      </c>
      <c r="N4" s="223">
        <f ca="1">SUM(I$2:I$6)*M4</f>
        <v>0</v>
      </c>
      <c r="O4" s="223">
        <f ca="1">SUM(J$2:J$6)*M4</f>
        <v>0</v>
      </c>
      <c r="Q4" s="2" t="s">
        <v>1054</v>
      </c>
      <c r="R4" s="2" t="s">
        <v>37</v>
      </c>
      <c r="S4" s="9" t="str">
        <f>IF($C$3="Ground floor","Suspended Floor",IF($C$3="Single Storey","Suspended Floor","n/a"))</f>
        <v>n/a</v>
      </c>
      <c r="U4" s="3">
        <v>16</v>
      </c>
      <c r="V4" s="11">
        <v>0.1</v>
      </c>
      <c r="W4" s="11">
        <v>0.2</v>
      </c>
      <c r="X4" s="11">
        <v>2.5000000000000001E-2</v>
      </c>
      <c r="Y4" s="2">
        <v>3</v>
      </c>
    </row>
    <row r="5" spans="2:25" ht="12.75" customHeight="1" x14ac:dyDescent="0.3">
      <c r="B5" s="529" t="s">
        <v>11</v>
      </c>
      <c r="C5" s="529"/>
      <c r="D5" s="216">
        <f>'Design Details'!C19</f>
        <v>-2.5</v>
      </c>
      <c r="E5" s="529" t="s">
        <v>27</v>
      </c>
      <c r="F5" s="529"/>
      <c r="G5" s="216">
        <f>G4*G3*D6*G2</f>
        <v>0</v>
      </c>
      <c r="H5" s="2" t="s">
        <v>29</v>
      </c>
      <c r="I5" s="223">
        <f>SUM(K38:K44,K46:K49,K51:K54)</f>
        <v>0</v>
      </c>
      <c r="J5" s="223">
        <f>SUM(L38:L44,L46:L49,L51:L54)</f>
        <v>0</v>
      </c>
      <c r="K5" s="2" t="s">
        <v>118</v>
      </c>
      <c r="M5" s="228">
        <v>0</v>
      </c>
      <c r="N5" s="223">
        <f ca="1">SUM(I$2:I$6)*M5</f>
        <v>0</v>
      </c>
      <c r="O5" s="223">
        <f ca="1">SUM(J$2:J$6)*M5</f>
        <v>0</v>
      </c>
      <c r="Q5" s="2" t="s">
        <v>1052</v>
      </c>
      <c r="R5" s="2" t="s">
        <v>39</v>
      </c>
      <c r="U5" s="3">
        <v>18</v>
      </c>
      <c r="X5" s="11">
        <v>0.05</v>
      </c>
      <c r="Y5" s="2">
        <v>4</v>
      </c>
    </row>
    <row r="6" spans="2:25" ht="12.75" customHeight="1" x14ac:dyDescent="0.3">
      <c r="B6" s="529" t="s">
        <v>12</v>
      </c>
      <c r="C6" s="529"/>
      <c r="D6" s="216">
        <f>D4-D5</f>
        <v>2.5</v>
      </c>
      <c r="E6" s="529" t="s">
        <v>15</v>
      </c>
      <c r="F6" s="529"/>
      <c r="G6" s="216">
        <f>G4*G3*D7*24/1000</f>
        <v>0</v>
      </c>
      <c r="H6" s="2" t="s">
        <v>122</v>
      </c>
      <c r="I6" s="223">
        <f>SUM(K56:K59,K61)</f>
        <v>0</v>
      </c>
      <c r="J6" s="223">
        <f>SUM(L61)</f>
        <v>0</v>
      </c>
      <c r="M6" s="12"/>
      <c r="N6" s="12" t="s">
        <v>123</v>
      </c>
      <c r="O6" s="119">
        <f ca="1">SUM(G5,I2:I6,N2:N5)</f>
        <v>0</v>
      </c>
      <c r="Q6" s="2" t="s">
        <v>1053</v>
      </c>
      <c r="R6" s="2" t="s">
        <v>40</v>
      </c>
      <c r="U6" s="3">
        <v>21</v>
      </c>
      <c r="X6" s="11">
        <v>7.4999999999999997E-2</v>
      </c>
      <c r="Y6" s="2">
        <v>5</v>
      </c>
    </row>
    <row r="7" spans="2:25" ht="12.75" customHeight="1" x14ac:dyDescent="0.3">
      <c r="B7" s="529" t="s">
        <v>3</v>
      </c>
      <c r="C7" s="529"/>
      <c r="D7" s="217">
        <f>'Design Details'!C20</f>
        <v>2228</v>
      </c>
      <c r="I7" s="7"/>
      <c r="J7" s="7"/>
      <c r="M7" s="12"/>
      <c r="N7" s="12" t="s">
        <v>124</v>
      </c>
      <c r="O7" s="119">
        <f ca="1">SUM(G6,J2:J6,O2:O5)</f>
        <v>0</v>
      </c>
      <c r="R7" s="2" t="s">
        <v>41</v>
      </c>
      <c r="U7" s="3">
        <v>22</v>
      </c>
      <c r="X7" s="11">
        <v>0.1</v>
      </c>
      <c r="Y7" s="2">
        <v>6</v>
      </c>
    </row>
    <row r="8" spans="2:25" x14ac:dyDescent="0.3">
      <c r="R8" s="2">
        <f>IF($C$3="Ground floor",'Design Details'!C$45,IF($C$3="Mid-floor",'Design Details'!C$55,IF($C$3="Upper floor",'Design Details'!C$65,IF($C$3="Single Storey",'Design Details'!C$75,0))))</f>
        <v>0</v>
      </c>
      <c r="Y8" s="2">
        <v>7</v>
      </c>
    </row>
    <row r="9" spans="2:25" x14ac:dyDescent="0.3">
      <c r="B9" s="1" t="s">
        <v>5</v>
      </c>
      <c r="Y9" s="2">
        <v>8</v>
      </c>
    </row>
    <row r="10" spans="2:25" x14ac:dyDescent="0.3">
      <c r="B10" s="3" t="s">
        <v>6</v>
      </c>
      <c r="C10" s="224"/>
      <c r="D10" s="3" t="s">
        <v>7</v>
      </c>
      <c r="E10" s="224"/>
      <c r="F10" s="3" t="s">
        <v>8</v>
      </c>
      <c r="G10" s="224"/>
      <c r="H10" s="3" t="s">
        <v>13</v>
      </c>
      <c r="I10" s="218">
        <f>C10*E10*G10</f>
        <v>0</v>
      </c>
      <c r="J10" s="7"/>
      <c r="L10" s="530"/>
      <c r="M10" s="530"/>
      <c r="N10" s="530"/>
      <c r="O10" s="531"/>
      <c r="Y10" s="2">
        <v>9</v>
      </c>
    </row>
    <row r="11" spans="2:25" x14ac:dyDescent="0.3">
      <c r="B11" s="3" t="s">
        <v>6</v>
      </c>
      <c r="C11" s="224"/>
      <c r="D11" s="3" t="s">
        <v>7</v>
      </c>
      <c r="E11" s="224"/>
      <c r="F11" s="3" t="s">
        <v>8</v>
      </c>
      <c r="G11" s="224"/>
      <c r="H11" s="3" t="s">
        <v>13</v>
      </c>
      <c r="I11" s="218">
        <f>C11*E11*G11</f>
        <v>0</v>
      </c>
      <c r="J11" s="7"/>
      <c r="L11" s="530"/>
      <c r="M11" s="530"/>
      <c r="N11" s="530"/>
      <c r="O11" s="532"/>
      <c r="Y11" s="2">
        <v>10</v>
      </c>
    </row>
    <row r="12" spans="2:25" x14ac:dyDescent="0.3">
      <c r="B12" s="3" t="s">
        <v>6</v>
      </c>
      <c r="C12" s="224"/>
      <c r="D12" s="3" t="s">
        <v>7</v>
      </c>
      <c r="E12" s="224"/>
      <c r="F12" s="3" t="s">
        <v>8</v>
      </c>
      <c r="G12" s="224"/>
      <c r="H12" s="3" t="s">
        <v>13</v>
      </c>
      <c r="I12" s="218">
        <f>C12*E12*G12</f>
        <v>0</v>
      </c>
      <c r="J12" s="7"/>
    </row>
    <row r="13" spans="2:25" hidden="1" x14ac:dyDescent="0.3">
      <c r="B13" s="1" t="s">
        <v>20</v>
      </c>
      <c r="E13" s="7"/>
      <c r="G13" s="7"/>
      <c r="I13" s="7"/>
      <c r="J13" s="7"/>
    </row>
    <row r="14" spans="2:25" hidden="1" x14ac:dyDescent="0.3">
      <c r="B14" s="3" t="s">
        <v>6</v>
      </c>
      <c r="C14" s="20"/>
      <c r="D14" s="3" t="s">
        <v>7</v>
      </c>
      <c r="E14" s="20"/>
      <c r="F14" s="3" t="s">
        <v>8</v>
      </c>
      <c r="G14" s="20"/>
      <c r="H14" s="3" t="s">
        <v>13</v>
      </c>
      <c r="I14" s="17">
        <f>((G14*E14)/2)*C14</f>
        <v>0</v>
      </c>
      <c r="J14" s="4" t="s">
        <v>17</v>
      </c>
    </row>
    <row r="15" spans="2:25" hidden="1" x14ac:dyDescent="0.3">
      <c r="B15" s="3" t="s">
        <v>6</v>
      </c>
      <c r="C15" s="20"/>
      <c r="D15" s="3" t="s">
        <v>7</v>
      </c>
      <c r="E15" s="20"/>
      <c r="F15" s="3" t="s">
        <v>8</v>
      </c>
      <c r="G15" s="20"/>
      <c r="H15" s="3" t="s">
        <v>13</v>
      </c>
      <c r="I15" s="17">
        <f>C15*E15*G15/2</f>
        <v>0</v>
      </c>
      <c r="J15" s="4" t="s">
        <v>18</v>
      </c>
    </row>
    <row r="16" spans="2:25" hidden="1" x14ac:dyDescent="0.3">
      <c r="B16" s="3" t="s">
        <v>6</v>
      </c>
      <c r="C16" s="20"/>
      <c r="D16" s="3" t="s">
        <v>8</v>
      </c>
      <c r="E16" s="20"/>
      <c r="F16" s="3" t="s">
        <v>19</v>
      </c>
      <c r="G16" s="20"/>
      <c r="H16" s="3" t="s">
        <v>13</v>
      </c>
      <c r="I16" s="17">
        <f>E16*G16*C16/2</f>
        <v>0</v>
      </c>
      <c r="J16" s="4" t="s">
        <v>22</v>
      </c>
    </row>
    <row r="17" spans="2:23" hidden="1" x14ac:dyDescent="0.3">
      <c r="B17" s="3" t="s">
        <v>6</v>
      </c>
      <c r="C17" s="20"/>
      <c r="D17" s="3" t="s">
        <v>8</v>
      </c>
      <c r="E17" s="20"/>
      <c r="F17" s="3" t="s">
        <v>19</v>
      </c>
      <c r="G17" s="20"/>
      <c r="H17" s="3" t="s">
        <v>13</v>
      </c>
      <c r="I17" s="17">
        <f>E17*G17*C17/2</f>
        <v>0</v>
      </c>
      <c r="J17" s="4" t="s">
        <v>21</v>
      </c>
    </row>
    <row r="18" spans="2:23" hidden="1" x14ac:dyDescent="0.3">
      <c r="B18" s="3" t="s">
        <v>6</v>
      </c>
      <c r="C18" s="20"/>
      <c r="D18" s="3" t="s">
        <v>8</v>
      </c>
      <c r="E18" s="20"/>
      <c r="F18" s="3" t="s">
        <v>19</v>
      </c>
      <c r="G18" s="20"/>
      <c r="H18" s="3" t="s">
        <v>13</v>
      </c>
      <c r="I18" s="17">
        <f>E18*G18*C18/2</f>
        <v>0</v>
      </c>
      <c r="J18" s="4" t="s">
        <v>23</v>
      </c>
    </row>
    <row r="19" spans="2:23" x14ac:dyDescent="0.3">
      <c r="B19" s="1" t="s">
        <v>16</v>
      </c>
      <c r="C19" s="7"/>
      <c r="E19" s="7"/>
      <c r="G19" s="7"/>
      <c r="I19" s="7"/>
      <c r="J19" s="8" t="s">
        <v>50</v>
      </c>
      <c r="K19" s="1" t="s">
        <v>34</v>
      </c>
      <c r="L19" s="1" t="s">
        <v>35</v>
      </c>
      <c r="M19" s="533" t="str">
        <f>IF($C$3="Ground Floor","Select type of Ground Floor",IF($C$3="Single Storey","Select type of Ground Floor","#N/A"))</f>
        <v>#N/A</v>
      </c>
      <c r="N19" s="534"/>
      <c r="O19" s="534"/>
    </row>
    <row r="20" spans="2:23" x14ac:dyDescent="0.3">
      <c r="B20" s="3" t="str">
        <f t="shared" ref="B20:D22" si="0">B10</f>
        <v>Length (m)</v>
      </c>
      <c r="C20" s="224"/>
      <c r="D20" s="3" t="str">
        <f t="shared" ref="D20" si="1">D10</f>
        <v>Width (m)</v>
      </c>
      <c r="E20" s="224"/>
      <c r="F20" s="3" t="s">
        <v>24</v>
      </c>
      <c r="G20" s="218">
        <f>C20*E20</f>
        <v>0</v>
      </c>
      <c r="H20" s="2" t="s">
        <v>25</v>
      </c>
      <c r="I20" s="218">
        <f>IF(M22="",R8,'floor u values'!K4)</f>
        <v>0</v>
      </c>
      <c r="J20" s="218">
        <f>IF(C$3="Ground Floor",IF(M20="Solid Floor (in contact with ground)",D$4-T$3,D$4-D$5),IF(C$3="Single Storey",IF(M20="Solid Floor (in contact with ground)",D$4-T$3,D$4-D$5),0))</f>
        <v>0</v>
      </c>
      <c r="K20" s="218">
        <f>G20*I20*J20</f>
        <v>0</v>
      </c>
      <c r="L20" s="218">
        <f>IF($C$3=$R$5,0,IF($C$3=$R$7,0,G20*I20*$D$7*24/1000))</f>
        <v>0</v>
      </c>
      <c r="M20" s="535" t="s">
        <v>336</v>
      </c>
      <c r="N20" s="535"/>
      <c r="O20" s="535"/>
    </row>
    <row r="21" spans="2:23" x14ac:dyDescent="0.3">
      <c r="B21" s="3" t="str">
        <f t="shared" si="0"/>
        <v>Length (m)</v>
      </c>
      <c r="C21" s="224"/>
      <c r="D21" s="3" t="str">
        <f t="shared" si="0"/>
        <v>Width (m)</v>
      </c>
      <c r="E21" s="224"/>
      <c r="F21" s="3" t="s">
        <v>24</v>
      </c>
      <c r="G21" s="218">
        <f t="shared" ref="G21:G31" si="2">C21*E21</f>
        <v>0</v>
      </c>
      <c r="H21" s="2" t="s">
        <v>25</v>
      </c>
      <c r="I21" s="218">
        <f>I20</f>
        <v>0</v>
      </c>
      <c r="J21" s="218">
        <f>IF(C$3="Ground Floor",IF(M20="Solid Floor (in contact with ground)",D$4-T$3,D$4-D$5),IF(C$3="Single Storey",IF(M20="Solid Floor (in contact with ground)",D$4-T$3,D$4-D$5),0))</f>
        <v>0</v>
      </c>
      <c r="K21" s="218">
        <f>G21*I21*J21</f>
        <v>0</v>
      </c>
      <c r="L21" s="218">
        <f>IF($C$3=$R$5,0,IF($C$3=$R$7,0,G21*I21*$D$7*24/1000))</f>
        <v>0</v>
      </c>
      <c r="M21" s="528" t="s">
        <v>1070</v>
      </c>
      <c r="N21" s="528"/>
      <c r="O21" s="528"/>
    </row>
    <row r="22" spans="2:23" x14ac:dyDescent="0.3">
      <c r="B22" s="3" t="str">
        <f t="shared" si="0"/>
        <v>Length (m)</v>
      </c>
      <c r="C22" s="224"/>
      <c r="D22" s="3" t="str">
        <f t="shared" si="0"/>
        <v>Width (m)</v>
      </c>
      <c r="E22" s="224"/>
      <c r="F22" s="3" t="s">
        <v>24</v>
      </c>
      <c r="G22" s="218">
        <f t="shared" si="2"/>
        <v>0</v>
      </c>
      <c r="H22" s="2" t="s">
        <v>25</v>
      </c>
      <c r="I22" s="218">
        <f>I20</f>
        <v>0</v>
      </c>
      <c r="J22" s="218">
        <f>IF(C$3="Ground Floor",IF(M20="Solid Floor (in contact with ground)",D$4-T$3,D$4-D$5),IF(C$3="Single Storey",IF(M20="Solid Floor (in contact with ground)",D$4-T$3,D$4-D$5),0))</f>
        <v>0</v>
      </c>
      <c r="K22" s="218">
        <f>G22*I22*J22</f>
        <v>0</v>
      </c>
      <c r="L22" s="218">
        <f>IF($C$3=$R$5,0,IF($C$3=$R$7,0,G22*I22*$D$7*24/1000))</f>
        <v>0</v>
      </c>
      <c r="M22" s="521"/>
      <c r="N22" s="521"/>
      <c r="O22" s="521"/>
    </row>
    <row r="23" spans="2:23" ht="15" customHeight="1" x14ac:dyDescent="0.3">
      <c r="B23" s="1" t="s">
        <v>31</v>
      </c>
      <c r="C23" s="7"/>
      <c r="E23" s="7"/>
      <c r="G23" s="7"/>
      <c r="M23" s="13" t="str">
        <f>IF(M22="Two opposite","Between edges",IF(M22="One edge","Depth of room",IF(M22="3 edges (short single)","Short length",IF(M22="3 edges (long single)","Short length",""))))</f>
        <v/>
      </c>
      <c r="N23" s="13"/>
      <c r="O23" s="13" t="str">
        <f>IF(M22="3 edges (short single)","Long length",IF(M22="3 edges (long single)","Long length",""))</f>
        <v/>
      </c>
    </row>
    <row r="24" spans="2:23" ht="15" customHeight="1" x14ac:dyDescent="0.3">
      <c r="B24" s="3" t="s">
        <v>6</v>
      </c>
      <c r="C24" s="224"/>
      <c r="D24" s="3" t="s">
        <v>8</v>
      </c>
      <c r="E24" s="224"/>
      <c r="F24" s="3" t="s">
        <v>24</v>
      </c>
      <c r="G24" s="218">
        <f t="shared" si="2"/>
        <v>0</v>
      </c>
      <c r="M24" s="61"/>
      <c r="N24" s="61"/>
      <c r="O24" s="7"/>
    </row>
    <row r="25" spans="2:23" ht="13.95" hidden="1" customHeight="1" x14ac:dyDescent="0.3">
      <c r="B25" s="3" t="s">
        <v>6</v>
      </c>
      <c r="C25" s="226"/>
      <c r="D25" s="3" t="s">
        <v>8</v>
      </c>
      <c r="E25" s="226"/>
      <c r="F25" s="3" t="s">
        <v>24</v>
      </c>
      <c r="G25" s="218">
        <f t="shared" si="2"/>
        <v>0</v>
      </c>
      <c r="I25" s="7"/>
      <c r="J25" s="7"/>
      <c r="K25" s="7"/>
      <c r="L25" s="7"/>
    </row>
    <row r="26" spans="2:23" ht="13.95" hidden="1" customHeight="1" x14ac:dyDescent="0.3">
      <c r="B26" s="3" t="s">
        <v>6</v>
      </c>
      <c r="C26" s="20"/>
      <c r="D26" s="3" t="s">
        <v>8</v>
      </c>
      <c r="E26" s="20"/>
      <c r="F26" s="3" t="s">
        <v>24</v>
      </c>
      <c r="G26" s="218">
        <f t="shared" si="2"/>
        <v>0</v>
      </c>
      <c r="I26" s="7"/>
      <c r="J26" s="7"/>
      <c r="K26" s="7"/>
      <c r="L26" s="7"/>
    </row>
    <row r="27" spans="2:23" ht="15" customHeight="1" x14ac:dyDescent="0.3">
      <c r="C27" s="7"/>
      <c r="E27" s="3" t="s">
        <v>75</v>
      </c>
      <c r="F27" s="3" t="s">
        <v>24</v>
      </c>
      <c r="G27" s="218">
        <f>SUM(G24:G26)-SUM(G38:G44,G51:G54)</f>
        <v>0</v>
      </c>
      <c r="H27" s="2" t="s">
        <v>25</v>
      </c>
      <c r="I27" s="218">
        <f>IF($C$3="Ground floor",'Design Details'!C$48,IF($C$3="Mid-floor",'Design Details'!C$58,IF($C$3="Upper floor",'Design Details'!C$68,IF($C$3="Single Storey",'Design Details'!C$78,0))))</f>
        <v>0</v>
      </c>
      <c r="J27" s="218">
        <f t="shared" ref="J27" si="3">$D$6</f>
        <v>2.5</v>
      </c>
      <c r="K27" s="218">
        <f t="shared" ref="K27" si="4">G27*I27*J27</f>
        <v>0</v>
      </c>
      <c r="L27" s="218">
        <f>G27*I27*$D$7*24/1000</f>
        <v>0</v>
      </c>
      <c r="V27" s="421"/>
      <c r="W27" s="421"/>
    </row>
    <row r="28" spans="2:23" x14ac:dyDescent="0.3">
      <c r="B28" s="5" t="s">
        <v>1245</v>
      </c>
      <c r="C28" s="7"/>
      <c r="E28" s="7"/>
      <c r="G28" s="7"/>
      <c r="I28" s="7"/>
      <c r="J28" s="7"/>
      <c r="K28" s="7"/>
      <c r="L28" s="7"/>
      <c r="V28" s="421"/>
      <c r="W28" s="421"/>
    </row>
    <row r="29" spans="2:23" ht="13.95" customHeight="1" x14ac:dyDescent="0.3">
      <c r="B29" s="3" t="s">
        <v>6</v>
      </c>
      <c r="C29" s="224"/>
      <c r="D29" s="3" t="s">
        <v>7</v>
      </c>
      <c r="E29" s="224"/>
      <c r="F29" s="3" t="s">
        <v>24</v>
      </c>
      <c r="G29" s="218">
        <f t="shared" si="2"/>
        <v>0</v>
      </c>
      <c r="I29" s="7"/>
      <c r="J29" s="7"/>
      <c r="K29" s="7"/>
      <c r="L29" s="7"/>
      <c r="V29" s="421"/>
      <c r="W29" s="421"/>
    </row>
    <row r="30" spans="2:23" x14ac:dyDescent="0.3">
      <c r="B30" s="3" t="s">
        <v>6</v>
      </c>
      <c r="C30" s="224"/>
      <c r="D30" s="3" t="s">
        <v>7</v>
      </c>
      <c r="E30" s="224"/>
      <c r="F30" s="3" t="s">
        <v>24</v>
      </c>
      <c r="G30" s="218">
        <f t="shared" si="2"/>
        <v>0</v>
      </c>
      <c r="I30" s="7"/>
      <c r="J30" s="7"/>
      <c r="K30" s="7"/>
      <c r="L30" s="7"/>
      <c r="V30" s="421"/>
      <c r="W30" s="421"/>
    </row>
    <row r="31" spans="2:23" x14ac:dyDescent="0.3">
      <c r="B31" s="3" t="s">
        <v>6</v>
      </c>
      <c r="C31" s="224"/>
      <c r="D31" s="3" t="s">
        <v>7</v>
      </c>
      <c r="E31" s="224"/>
      <c r="F31" s="3" t="s">
        <v>24</v>
      </c>
      <c r="G31" s="218">
        <f t="shared" si="2"/>
        <v>0</v>
      </c>
      <c r="I31" s="7"/>
      <c r="J31" s="7"/>
      <c r="K31" s="7"/>
      <c r="L31" s="7"/>
      <c r="M31" s="520" t="s">
        <v>1258</v>
      </c>
      <c r="N31" s="520"/>
      <c r="O31" s="520"/>
      <c r="V31" s="421"/>
      <c r="W31" s="421"/>
    </row>
    <row r="32" spans="2:23" ht="14.4" x14ac:dyDescent="0.3">
      <c r="C32" s="7"/>
      <c r="D32" s="3"/>
      <c r="E32" s="3" t="s">
        <v>75</v>
      </c>
      <c r="F32" s="3" t="s">
        <v>24</v>
      </c>
      <c r="G32" s="218">
        <f>SUM(G29:G31)-SUM(G46:G49)</f>
        <v>0</v>
      </c>
      <c r="H32" s="2" t="s">
        <v>25</v>
      </c>
      <c r="I32" s="218" cm="1">
        <f t="array" aca="1" ref="I32" ca="1">IF($C$3="Ground floor",'Design Details'!C$49,IF($C$3="Mid-floor",'Design Details'!C$59,IF($C$3="Upper floor",INDIRECT(T52),IF($C$3="Single Storey",INDIRECT(T53),0))))</f>
        <v>0</v>
      </c>
      <c r="J32" s="218">
        <f>U51</f>
        <v>0</v>
      </c>
      <c r="K32" s="218">
        <f t="shared" ref="K32:K61" ca="1" si="5">G32*I32*J32</f>
        <v>0</v>
      </c>
      <c r="L32" s="218">
        <f ca="1">IF($C$3=$R$4,0,IF($C$3=$R$5,0,G32*I32*$D$7*24/1000))</f>
        <v>0</v>
      </c>
      <c r="M32" s="522" t="s">
        <v>1248</v>
      </c>
      <c r="N32" s="523"/>
      <c r="O32" s="524"/>
      <c r="V32" s="421"/>
      <c r="W32" s="421"/>
    </row>
    <row r="33" spans="2:23" ht="14.4" hidden="1" x14ac:dyDescent="0.3">
      <c r="B33" s="5" t="s">
        <v>1246</v>
      </c>
      <c r="C33" s="61"/>
      <c r="D33" s="3"/>
      <c r="E33" s="3"/>
      <c r="F33" s="3"/>
      <c r="G33" s="230"/>
      <c r="I33" s="230"/>
      <c r="J33" s="230"/>
      <c r="K33" s="230"/>
      <c r="L33" s="230"/>
      <c r="M33"/>
      <c r="N33"/>
      <c r="O33"/>
      <c r="V33" s="423"/>
      <c r="W33" s="423"/>
    </row>
    <row r="34" spans="2:23" hidden="1" x14ac:dyDescent="0.3">
      <c r="B34" s="3" t="s">
        <v>6</v>
      </c>
      <c r="C34" s="20">
        <f>C14*2</f>
        <v>0</v>
      </c>
      <c r="D34" s="3" t="s">
        <v>470</v>
      </c>
      <c r="E34" s="20">
        <f>SQRT(POWER(E14,2)+POWER(G14,2))</f>
        <v>0</v>
      </c>
      <c r="F34" s="3" t="s">
        <v>24</v>
      </c>
      <c r="G34" s="17">
        <f t="shared" ref="G34:G61" si="6">C34*E34</f>
        <v>0</v>
      </c>
      <c r="H34" s="4" t="s">
        <v>17</v>
      </c>
      <c r="I34" s="7"/>
      <c r="J34" s="7"/>
      <c r="K34" s="7"/>
      <c r="L34" s="7"/>
      <c r="S34" s="424"/>
    </row>
    <row r="35" spans="2:23" hidden="1" x14ac:dyDescent="0.3">
      <c r="B35" s="3" t="s">
        <v>6</v>
      </c>
      <c r="C35" s="20">
        <f>C15</f>
        <v>0</v>
      </c>
      <c r="D35" s="3" t="s">
        <v>470</v>
      </c>
      <c r="E35" s="20">
        <f>SQRT(POWER(E15,2)+POWER(G15,2))</f>
        <v>0</v>
      </c>
      <c r="F35" s="3" t="s">
        <v>24</v>
      </c>
      <c r="G35" s="62">
        <f t="shared" si="6"/>
        <v>0</v>
      </c>
      <c r="H35" s="4" t="s">
        <v>18</v>
      </c>
      <c r="I35" s="7"/>
      <c r="J35" s="7"/>
      <c r="K35" s="7"/>
      <c r="L35" s="7"/>
      <c r="S35" s="424"/>
    </row>
    <row r="36" spans="2:23" hidden="1" x14ac:dyDescent="0.3">
      <c r="C36" s="61"/>
      <c r="E36" s="3" t="s">
        <v>75</v>
      </c>
      <c r="F36" s="3" t="s">
        <v>24</v>
      </c>
      <c r="G36" s="17">
        <f>SUM(G34:G35)-SUM(G46:G49)</f>
        <v>0</v>
      </c>
      <c r="H36" s="2" t="s">
        <v>25</v>
      </c>
      <c r="I36" s="438">
        <f>IF($C$3="Ground floor",'Design Details'!C$50,IF($C$3="Mid-floor",'Design Details'!C$60,IF($C$3="Upper floor",'Design Details'!C$70,IF($C$3="Single Storey",'Design Details'!C$80,0))))</f>
        <v>0</v>
      </c>
      <c r="J36" s="17">
        <f t="shared" ref="J36:J54" si="7">$D$6</f>
        <v>2.5</v>
      </c>
      <c r="K36" s="17">
        <f t="shared" si="5"/>
        <v>0</v>
      </c>
      <c r="L36" s="17">
        <f>IF($C$3=$R$4,0,IF($C$3=$R$5,0,G36*I36*$D$7*24/1000))</f>
        <v>0</v>
      </c>
      <c r="M36" s="4"/>
      <c r="N36" s="4"/>
      <c r="S36" s="424"/>
    </row>
    <row r="37" spans="2:23" x14ac:dyDescent="0.3">
      <c r="B37" s="1" t="s">
        <v>32</v>
      </c>
      <c r="C37" s="7"/>
      <c r="E37" s="7"/>
      <c r="G37" s="7"/>
      <c r="I37" s="7"/>
      <c r="J37" s="7"/>
      <c r="K37" s="7"/>
      <c r="L37" s="7"/>
      <c r="R37" s="428"/>
    </row>
    <row r="38" spans="2:23" x14ac:dyDescent="0.3">
      <c r="B38" s="3" t="s">
        <v>7</v>
      </c>
      <c r="C38" s="224"/>
      <c r="D38" s="3" t="s">
        <v>8</v>
      </c>
      <c r="E38" s="224"/>
      <c r="F38" s="3" t="s">
        <v>24</v>
      </c>
      <c r="G38" s="218">
        <f t="shared" si="6"/>
        <v>0</v>
      </c>
      <c r="H38" s="2" t="s">
        <v>25</v>
      </c>
      <c r="I38" s="218">
        <f>IF($C$3="Ground floor",'Design Details'!C$46,IF($C$3="Mid-floor",'Design Details'!C$56,IF($C$3="Upper floor",'Design Details'!C$66,IF($C$3="Single Storey",'Design Details'!C$76,0))))</f>
        <v>0</v>
      </c>
      <c r="J38" s="218">
        <f t="shared" si="7"/>
        <v>2.5</v>
      </c>
      <c r="K38" s="218">
        <f t="shared" si="5"/>
        <v>0</v>
      </c>
      <c r="L38" s="218">
        <f t="shared" ref="L38:L44" si="8">G38*I38*$D$7*24/1000</f>
        <v>0</v>
      </c>
    </row>
    <row r="39" spans="2:23" hidden="1" x14ac:dyDescent="0.3">
      <c r="B39" s="3" t="s">
        <v>7</v>
      </c>
      <c r="C39" s="224"/>
      <c r="D39" s="3" t="s">
        <v>8</v>
      </c>
      <c r="E39" s="224"/>
      <c r="F39" s="3" t="s">
        <v>24</v>
      </c>
      <c r="G39" s="218">
        <f t="shared" si="6"/>
        <v>0</v>
      </c>
      <c r="H39" s="2" t="s">
        <v>25</v>
      </c>
      <c r="I39" s="218">
        <f>IF($C$3="Ground floor",'Design Details'!C$46,IF($C$3="Mid-floor",'Design Details'!C$56,IF($C$3="Upper floor",'Design Details'!C$66,IF($C$3="Single Storey",'Design Details'!C$76,0))))</f>
        <v>0</v>
      </c>
      <c r="J39" s="218">
        <f t="shared" si="7"/>
        <v>2.5</v>
      </c>
      <c r="K39" s="218">
        <f t="shared" si="5"/>
        <v>0</v>
      </c>
      <c r="L39" s="218">
        <f t="shared" si="8"/>
        <v>0</v>
      </c>
    </row>
    <row r="40" spans="2:23" hidden="1" x14ac:dyDescent="0.3">
      <c r="B40" s="3" t="s">
        <v>7</v>
      </c>
      <c r="C40" s="226"/>
      <c r="D40" s="3" t="s">
        <v>8</v>
      </c>
      <c r="E40" s="226"/>
      <c r="F40" s="3" t="s">
        <v>24</v>
      </c>
      <c r="G40" s="220">
        <f t="shared" si="6"/>
        <v>0</v>
      </c>
      <c r="H40" s="2" t="s">
        <v>25</v>
      </c>
      <c r="I40" s="439">
        <f>IF($C$3="Ground floor",'Design Details'!C$46,IF($C$3="Mid-floor",'Design Details'!C$56,IF($C$3="Upper floor",'Design Details'!C$66,IF($C$3="Single Storey",'Design Details'!C$76,0))))</f>
        <v>0</v>
      </c>
      <c r="J40" s="220">
        <f t="shared" si="7"/>
        <v>2.5</v>
      </c>
      <c r="K40" s="220">
        <f t="shared" si="5"/>
        <v>0</v>
      </c>
      <c r="L40" s="220">
        <f t="shared" si="8"/>
        <v>0</v>
      </c>
    </row>
    <row r="41" spans="2:23" hidden="1" x14ac:dyDescent="0.3">
      <c r="B41" s="3" t="s">
        <v>7</v>
      </c>
      <c r="C41" s="20"/>
      <c r="D41" s="3" t="s">
        <v>8</v>
      </c>
      <c r="E41" s="20"/>
      <c r="F41" s="3" t="s">
        <v>24</v>
      </c>
      <c r="G41" s="17">
        <f t="shared" si="6"/>
        <v>0</v>
      </c>
      <c r="H41" s="2" t="s">
        <v>25</v>
      </c>
      <c r="I41" s="438">
        <f>IF($C$3="Ground floor",'Design Details'!C$46,IF($C$3="Mid-floor",'Design Details'!C$56,IF($C$3="Upper floor",'Design Details'!C$66,IF($C$3="Single Storey",'Design Details'!C$76,0))))</f>
        <v>0</v>
      </c>
      <c r="J41" s="17">
        <f t="shared" si="7"/>
        <v>2.5</v>
      </c>
      <c r="K41" s="17">
        <f t="shared" si="5"/>
        <v>0</v>
      </c>
      <c r="L41" s="17">
        <f t="shared" si="8"/>
        <v>0</v>
      </c>
    </row>
    <row r="42" spans="2:23" hidden="1" x14ac:dyDescent="0.3">
      <c r="B42" s="3" t="s">
        <v>7</v>
      </c>
      <c r="C42" s="20"/>
      <c r="D42" s="3" t="s">
        <v>8</v>
      </c>
      <c r="E42" s="20"/>
      <c r="F42" s="3" t="s">
        <v>24</v>
      </c>
      <c r="G42" s="17">
        <f t="shared" si="6"/>
        <v>0</v>
      </c>
      <c r="H42" s="2" t="s">
        <v>25</v>
      </c>
      <c r="I42" s="438">
        <f>IF($C$3="Ground floor",'Design Details'!C$46,IF($C$3="Mid-floor",'Design Details'!C$56,IF($C$3="Upper floor",'Design Details'!C$66,IF($C$3="Single Storey",'Design Details'!C$76,0))))</f>
        <v>0</v>
      </c>
      <c r="J42" s="17">
        <f t="shared" si="7"/>
        <v>2.5</v>
      </c>
      <c r="K42" s="17">
        <f t="shared" si="5"/>
        <v>0</v>
      </c>
      <c r="L42" s="17">
        <f t="shared" si="8"/>
        <v>0</v>
      </c>
    </row>
    <row r="43" spans="2:23" hidden="1" x14ac:dyDescent="0.3">
      <c r="B43" s="3" t="s">
        <v>7</v>
      </c>
      <c r="C43" s="20"/>
      <c r="D43" s="3" t="s">
        <v>8</v>
      </c>
      <c r="E43" s="20"/>
      <c r="F43" s="3" t="s">
        <v>24</v>
      </c>
      <c r="G43" s="17">
        <f t="shared" si="6"/>
        <v>0</v>
      </c>
      <c r="H43" s="2" t="s">
        <v>25</v>
      </c>
      <c r="I43" s="438">
        <f>IF($C$3="Ground floor",'Design Details'!C$46,IF($C$3="Mid-floor",'Design Details'!C$56,IF($C$3="Upper floor",'Design Details'!C$66,IF($C$3="Single Storey",'Design Details'!C$76,0))))</f>
        <v>0</v>
      </c>
      <c r="J43" s="17">
        <f t="shared" si="7"/>
        <v>2.5</v>
      </c>
      <c r="K43" s="17">
        <f t="shared" si="5"/>
        <v>0</v>
      </c>
      <c r="L43" s="17">
        <f t="shared" si="8"/>
        <v>0</v>
      </c>
    </row>
    <row r="44" spans="2:23" hidden="1" x14ac:dyDescent="0.3">
      <c r="B44" s="3" t="s">
        <v>7</v>
      </c>
      <c r="C44" s="20"/>
      <c r="D44" s="3" t="s">
        <v>8</v>
      </c>
      <c r="E44" s="20"/>
      <c r="F44" s="3" t="s">
        <v>24</v>
      </c>
      <c r="G44" s="17">
        <f t="shared" si="6"/>
        <v>0</v>
      </c>
      <c r="H44" s="2" t="s">
        <v>25</v>
      </c>
      <c r="I44" s="438">
        <f>IF($C$3="Ground floor",'Design Details'!C$46,IF($C$3="Mid-floor",'Design Details'!C$56,IF($C$3="Upper floor",'Design Details'!C$66,IF($C$3="Single Storey",'Design Details'!C$76,0))))</f>
        <v>0</v>
      </c>
      <c r="J44" s="17">
        <f t="shared" si="7"/>
        <v>2.5</v>
      </c>
      <c r="K44" s="17">
        <f t="shared" si="5"/>
        <v>0</v>
      </c>
      <c r="L44" s="17">
        <f t="shared" si="8"/>
        <v>0</v>
      </c>
    </row>
    <row r="45" spans="2:23" x14ac:dyDescent="0.3">
      <c r="B45" s="1" t="s">
        <v>33</v>
      </c>
      <c r="C45" s="7"/>
      <c r="E45" s="7"/>
      <c r="G45" s="7"/>
      <c r="I45" s="7"/>
      <c r="J45" s="7"/>
      <c r="K45" s="7"/>
      <c r="L45" s="7"/>
      <c r="Q45" s="517" t="s">
        <v>1254</v>
      </c>
      <c r="R45" s="525" t="s">
        <v>1255</v>
      </c>
      <c r="S45" s="517" t="s">
        <v>1256</v>
      </c>
      <c r="T45" s="514" t="s">
        <v>1249</v>
      </c>
      <c r="U45" s="517" t="s">
        <v>1250</v>
      </c>
    </row>
    <row r="46" spans="2:23" x14ac:dyDescent="0.3">
      <c r="B46" s="3" t="s">
        <v>7</v>
      </c>
      <c r="C46" s="224"/>
      <c r="D46" s="3" t="s">
        <v>8</v>
      </c>
      <c r="E46" s="224"/>
      <c r="F46" s="3" t="s">
        <v>24</v>
      </c>
      <c r="G46" s="218">
        <f t="shared" si="6"/>
        <v>0</v>
      </c>
      <c r="H46" s="2" t="s">
        <v>25</v>
      </c>
      <c r="I46" s="218">
        <f>IF($C$3="Ground floor",'Design Details'!C$53,IF($C$3="Mid-floor",'Design Details'!C$63,IF($C$3="Upper floor",'Design Details'!C$73,IF($C$3="Single Storey",'Design Details'!C$83,0))))</f>
        <v>0</v>
      </c>
      <c r="J46" s="218">
        <f t="shared" si="7"/>
        <v>2.5</v>
      </c>
      <c r="K46" s="218">
        <f t="shared" si="5"/>
        <v>0</v>
      </c>
      <c r="L46" s="218">
        <f>G46*I46*$D$7*24/1000</f>
        <v>0</v>
      </c>
      <c r="Q46" s="518"/>
      <c r="R46" s="526"/>
      <c r="S46" s="518"/>
      <c r="T46" s="515"/>
      <c r="U46" s="518"/>
    </row>
    <row r="47" spans="2:23" x14ac:dyDescent="0.3">
      <c r="B47" s="3" t="s">
        <v>7</v>
      </c>
      <c r="C47" s="224"/>
      <c r="D47" s="3" t="s">
        <v>8</v>
      </c>
      <c r="E47" s="224"/>
      <c r="F47" s="3" t="s">
        <v>24</v>
      </c>
      <c r="G47" s="218">
        <f t="shared" si="6"/>
        <v>0</v>
      </c>
      <c r="H47" s="2" t="s">
        <v>25</v>
      </c>
      <c r="I47" s="218">
        <f>IF($C$3="Ground floor",'Design Details'!C$53,IF($C$3="Mid-floor",'Design Details'!C$63,IF($C$3="Upper floor",'Design Details'!C$73,IF($C$3="Single Storey",'Design Details'!C$83,0))))</f>
        <v>0</v>
      </c>
      <c r="J47" s="218">
        <f t="shared" si="7"/>
        <v>2.5</v>
      </c>
      <c r="K47" s="218">
        <f t="shared" si="5"/>
        <v>0</v>
      </c>
      <c r="L47" s="218">
        <f>G47*I47*$D$7*24/1000</f>
        <v>0</v>
      </c>
      <c r="Q47" s="518"/>
      <c r="R47" s="526"/>
      <c r="S47" s="518"/>
      <c r="T47" s="515"/>
      <c r="U47" s="518"/>
    </row>
    <row r="48" spans="2:23" x14ac:dyDescent="0.3">
      <c r="B48" s="3" t="s">
        <v>7</v>
      </c>
      <c r="C48" s="224"/>
      <c r="D48" s="3" t="s">
        <v>8</v>
      </c>
      <c r="E48" s="224"/>
      <c r="F48" s="3" t="s">
        <v>24</v>
      </c>
      <c r="G48" s="218">
        <f t="shared" si="6"/>
        <v>0</v>
      </c>
      <c r="H48" s="2" t="s">
        <v>25</v>
      </c>
      <c r="I48" s="218">
        <f>IF($C$3="Ground floor",'Design Details'!C$53,IF($C$3="Mid-floor",'Design Details'!C$63,IF($C$3="Upper floor",'Design Details'!C$73,IF($C$3="Single Storey",'Design Details'!C$83,0))))</f>
        <v>0</v>
      </c>
      <c r="J48" s="218">
        <f t="shared" si="7"/>
        <v>2.5</v>
      </c>
      <c r="K48" s="218">
        <f t="shared" si="5"/>
        <v>0</v>
      </c>
      <c r="L48" s="218">
        <f>G48*I48*$D$7*24/1000</f>
        <v>0</v>
      </c>
      <c r="Q48" s="518"/>
      <c r="R48" s="526"/>
      <c r="S48" s="518"/>
      <c r="T48" s="515"/>
      <c r="U48" s="518"/>
    </row>
    <row r="49" spans="2:21" x14ac:dyDescent="0.3">
      <c r="B49" s="3" t="s">
        <v>7</v>
      </c>
      <c r="C49" s="224"/>
      <c r="D49" s="3" t="s">
        <v>8</v>
      </c>
      <c r="E49" s="224"/>
      <c r="F49" s="3" t="s">
        <v>24</v>
      </c>
      <c r="G49" s="218">
        <f t="shared" si="6"/>
        <v>0</v>
      </c>
      <c r="H49" s="2" t="s">
        <v>25</v>
      </c>
      <c r="I49" s="218">
        <f>IF($C$3="Ground floor",'Design Details'!C$53,IF($C$3="Mid-floor",'Design Details'!C$63,IF($C$3="Upper floor",'Design Details'!C$73,IF($C$3="Single Storey",'Design Details'!C$83,0))))</f>
        <v>0</v>
      </c>
      <c r="J49" s="218">
        <f t="shared" si="7"/>
        <v>2.5</v>
      </c>
      <c r="K49" s="218">
        <f t="shared" si="5"/>
        <v>0</v>
      </c>
      <c r="L49" s="218">
        <f>G49*I49*$D$7*24/1000</f>
        <v>0</v>
      </c>
      <c r="Q49" s="519"/>
      <c r="R49" s="527"/>
      <c r="S49" s="519"/>
      <c r="T49" s="516"/>
      <c r="U49" s="519"/>
    </row>
    <row r="50" spans="2:21" x14ac:dyDescent="0.3">
      <c r="B50" s="1" t="s">
        <v>1260</v>
      </c>
      <c r="C50" s="7"/>
      <c r="E50" s="7"/>
      <c r="G50" s="7"/>
      <c r="I50" s="7"/>
      <c r="J50" s="7"/>
      <c r="K50" s="7"/>
      <c r="L50" s="7"/>
      <c r="Q50" s="426"/>
      <c r="R50" s="425"/>
      <c r="S50" s="425" t="s">
        <v>1248</v>
      </c>
      <c r="T50" s="425"/>
      <c r="U50" s="430"/>
    </row>
    <row r="51" spans="2:21" x14ac:dyDescent="0.3">
      <c r="B51" s="3" t="s">
        <v>7</v>
      </c>
      <c r="C51" s="224"/>
      <c r="D51" s="3" t="s">
        <v>8</v>
      </c>
      <c r="E51" s="224"/>
      <c r="F51" s="3" t="s">
        <v>24</v>
      </c>
      <c r="G51" s="218">
        <f t="shared" si="6"/>
        <v>0</v>
      </c>
      <c r="H51" s="2" t="s">
        <v>25</v>
      </c>
      <c r="I51" s="218">
        <f>IF($C$3="Ground floor",'Design Details'!C$47,IF($C$3="Mid-floor",'Design Details'!C$57,IF($C$3="Upper floor",'Design Details'!C$67,IF($C$3="Single Storey",'Design Details'!C$77,0))))</f>
        <v>0</v>
      </c>
      <c r="J51" s="218">
        <f t="shared" si="7"/>
        <v>2.5</v>
      </c>
      <c r="K51" s="218">
        <f t="shared" si="5"/>
        <v>0</v>
      </c>
      <c r="L51" s="218">
        <f>G51*I51*$D$7*24/1000</f>
        <v>0</v>
      </c>
      <c r="Q51" s="429" t="s">
        <v>1241</v>
      </c>
      <c r="R51" s="431" t="s">
        <v>1247</v>
      </c>
      <c r="S51" s="431" t="str">
        <f>IF(OR($C$3="Ground Floor",$C$3="Mid-floor"),R51,Q51)</f>
        <v>Outside</v>
      </c>
      <c r="T51" s="426">
        <f>IF(M32="Unheated",1,0)</f>
        <v>0</v>
      </c>
      <c r="U51" s="429">
        <f>IF(M32="Select...",0,(IF(M32="Outside",D6,IF(M32="Unheated",D4-10,D4-M32))))</f>
        <v>0</v>
      </c>
    </row>
    <row r="52" spans="2:21" x14ac:dyDescent="0.3">
      <c r="B52" s="3" t="s">
        <v>7</v>
      </c>
      <c r="C52" s="224"/>
      <c r="D52" s="3" t="s">
        <v>8</v>
      </c>
      <c r="E52" s="224"/>
      <c r="F52" s="3" t="s">
        <v>24</v>
      </c>
      <c r="G52" s="218">
        <f t="shared" si="6"/>
        <v>0</v>
      </c>
      <c r="H52" s="2" t="s">
        <v>25</v>
      </c>
      <c r="I52" s="218">
        <f>IF($C$3="Ground floor",'Design Details'!C$47,IF($C$3="Mid-floor",'Design Details'!C$57,IF($C$3="Upper floor",'Design Details'!C$67,IF($C$3="Single Storey",'Design Details'!C$77,0))))</f>
        <v>0</v>
      </c>
      <c r="J52" s="218">
        <f t="shared" si="7"/>
        <v>2.5</v>
      </c>
      <c r="K52" s="218">
        <f t="shared" si="5"/>
        <v>0</v>
      </c>
      <c r="L52" s="218">
        <f>G52*I52*$D$7*24/1000</f>
        <v>0</v>
      </c>
      <c r="Q52" s="429" t="s">
        <v>1247</v>
      </c>
      <c r="R52" s="431" t="s">
        <v>1251</v>
      </c>
      <c r="S52" s="431" t="str">
        <f>IF(OR($C$3="Ground Floor",$C$3="Mid-floor"),R52,Q52)</f>
        <v>Unheated</v>
      </c>
      <c r="T52" s="426" t="str">
        <f>"'Design Details'!C$"&amp;69+T51</f>
        <v>'Design Details'!C$69</v>
      </c>
      <c r="U52" s="427"/>
    </row>
    <row r="53" spans="2:21" hidden="1" x14ac:dyDescent="0.3">
      <c r="B53" s="3" t="s">
        <v>7</v>
      </c>
      <c r="C53" s="226"/>
      <c r="D53" s="3" t="s">
        <v>8</v>
      </c>
      <c r="E53" s="226"/>
      <c r="F53" s="3" t="s">
        <v>24</v>
      </c>
      <c r="G53" s="220">
        <f t="shared" si="6"/>
        <v>0</v>
      </c>
      <c r="H53" s="2" t="s">
        <v>25</v>
      </c>
      <c r="I53" s="439">
        <f>IF($C$3="Ground floor",'Design Details'!C$47,IF($C$3="Mid-floor",'Design Details'!C$57,IF($C$3="Upper floor",'Design Details'!C$67,IF($C$3="Single Storey",'Design Details'!C$77,0))))</f>
        <v>0</v>
      </c>
      <c r="J53" s="220">
        <f t="shared" si="7"/>
        <v>2.5</v>
      </c>
      <c r="K53" s="220">
        <f t="shared" si="5"/>
        <v>0</v>
      </c>
      <c r="L53" s="220">
        <f>G53*I53*$D$7*24/1000</f>
        <v>0</v>
      </c>
      <c r="Q53" s="429"/>
      <c r="R53" s="431" t="s">
        <v>1252</v>
      </c>
      <c r="S53" s="431">
        <f>IF(OR($C$3="Ground Floor",$C$3="Mid-floor"),R53,Q53)</f>
        <v>0</v>
      </c>
      <c r="T53" s="432" t="str">
        <f>"'Design Details'!C$"&amp;79+T51</f>
        <v>'Design Details'!C$79</v>
      </c>
      <c r="U53" s="423"/>
    </row>
    <row r="54" spans="2:21" hidden="1" x14ac:dyDescent="0.3">
      <c r="B54" s="3" t="s">
        <v>7</v>
      </c>
      <c r="C54" s="20"/>
      <c r="D54" s="3" t="s">
        <v>8</v>
      </c>
      <c r="E54" s="20"/>
      <c r="F54" s="3" t="s">
        <v>24</v>
      </c>
      <c r="G54" s="17">
        <f t="shared" si="6"/>
        <v>0</v>
      </c>
      <c r="H54" s="2" t="s">
        <v>25</v>
      </c>
      <c r="I54" s="438">
        <f>IF($C$3="Ground floor",'Design Details'!C$47,IF($C$3="Mid-floor",'Design Details'!C$57,IF($C$3="Upper floor",'Design Details'!C$67,IF($C$3="Single Storey",'Design Details'!C$77,0))))</f>
        <v>0</v>
      </c>
      <c r="J54" s="17">
        <f t="shared" si="7"/>
        <v>2.5</v>
      </c>
      <c r="K54" s="17">
        <f t="shared" si="5"/>
        <v>0</v>
      </c>
      <c r="L54" s="17">
        <f>G54*I54*$D$7*24/1000</f>
        <v>0</v>
      </c>
      <c r="Q54" s="429"/>
      <c r="R54" s="431" t="s">
        <v>1253</v>
      </c>
      <c r="S54" s="431">
        <f>IF(OR($C$3="Ground Floor",$C$3="Mid-floor"),R54,Q54)</f>
        <v>0</v>
      </c>
      <c r="T54" s="423"/>
      <c r="U54" s="423"/>
    </row>
    <row r="55" spans="2:21" x14ac:dyDescent="0.3">
      <c r="B55" s="1" t="s">
        <v>114</v>
      </c>
      <c r="G55" s="7"/>
      <c r="I55" s="7"/>
      <c r="K55" s="7"/>
      <c r="L55" s="7"/>
      <c r="M55" s="520" t="s">
        <v>1092</v>
      </c>
      <c r="N55" s="520"/>
      <c r="O55" s="520"/>
      <c r="Q55" s="432"/>
      <c r="R55" s="432">
        <v>22</v>
      </c>
      <c r="S55" s="433">
        <f>IF(OR($C$3="Ground Floor",$C$3="Mid-floor"),R55,Q37)</f>
        <v>0</v>
      </c>
      <c r="T55" s="422"/>
      <c r="U55" s="422"/>
    </row>
    <row r="56" spans="2:21" x14ac:dyDescent="0.3">
      <c r="B56" s="3" t="s">
        <v>6</v>
      </c>
      <c r="C56" s="229"/>
      <c r="D56" s="3" t="s">
        <v>8</v>
      </c>
      <c r="E56" s="229"/>
      <c r="F56" s="3" t="s">
        <v>24</v>
      </c>
      <c r="G56" s="218">
        <f t="shared" si="6"/>
        <v>0</v>
      </c>
      <c r="H56" s="2" t="s">
        <v>25</v>
      </c>
      <c r="I56" s="218">
        <f>IF($C$3="Ground floor",'Design Details'!C$51,IF($C$3="Mid-floor",'Design Details'!C$61,IF($C$3="Upper floor",'Design Details'!C$71,IF($C$3="Single Storey",'Design Details'!C$81,0))))</f>
        <v>0</v>
      </c>
      <c r="J56" s="225">
        <f>IF(M56="",0,IF(M56="unheated",D$4-10,D$4-M56))</f>
        <v>0</v>
      </c>
      <c r="K56" s="218">
        <f t="shared" si="5"/>
        <v>0</v>
      </c>
      <c r="L56" s="7"/>
      <c r="M56" s="513"/>
      <c r="N56" s="513"/>
      <c r="O56" s="513"/>
    </row>
    <row r="57" spans="2:21" hidden="1" x14ac:dyDescent="0.3">
      <c r="B57" s="3" t="s">
        <v>6</v>
      </c>
      <c r="C57" s="229"/>
      <c r="D57" s="3" t="s">
        <v>8</v>
      </c>
      <c r="E57" s="229"/>
      <c r="F57" s="3" t="s">
        <v>24</v>
      </c>
      <c r="G57" s="218">
        <f t="shared" si="6"/>
        <v>0</v>
      </c>
      <c r="H57" s="2" t="s">
        <v>25</v>
      </c>
      <c r="I57" s="224">
        <f>IF($C$3="Ground floor",'Design Details'!C$51,IF($C$3="Mid-floor",'Design Details'!C$61,IF($C$3="Upper floor",'Design Details'!C$71,IF($C$3="Single Storey",'Design Details'!C$81,0))))</f>
        <v>0</v>
      </c>
      <c r="J57" s="225">
        <f>IF(M57="",0,IF(M57="unheated",D$4-10,D$4-M57))</f>
        <v>0</v>
      </c>
      <c r="K57" s="218">
        <f t="shared" si="5"/>
        <v>0</v>
      </c>
      <c r="L57" s="7"/>
      <c r="M57" s="513"/>
      <c r="N57" s="513"/>
      <c r="O57" s="513"/>
    </row>
    <row r="58" spans="2:21" hidden="1" x14ac:dyDescent="0.3">
      <c r="B58" s="3" t="s">
        <v>6</v>
      </c>
      <c r="C58" s="219"/>
      <c r="D58" s="3" t="s">
        <v>8</v>
      </c>
      <c r="E58" s="219"/>
      <c r="F58" s="3" t="s">
        <v>24</v>
      </c>
      <c r="G58" s="220">
        <f t="shared" si="6"/>
        <v>0</v>
      </c>
      <c r="H58" s="2" t="s">
        <v>25</v>
      </c>
      <c r="I58" s="221">
        <f>IF($C$3="Ground floor",'Design Details'!C$51,IF($C$3="Mid-floor",'Design Details'!C$61,IF($C$3="Upper floor",'Design Details'!C$71,IF($C$3="Single Storey",'Design Details'!C$81,0))))</f>
        <v>0</v>
      </c>
      <c r="J58" s="222">
        <f>IF(M58="",0,IF(M58="unheated",D$4-10,D$4-M58))</f>
        <v>0</v>
      </c>
      <c r="K58" s="220">
        <f t="shared" si="5"/>
        <v>0</v>
      </c>
      <c r="L58" s="7"/>
      <c r="M58" s="513"/>
      <c r="N58" s="513"/>
      <c r="O58" s="513"/>
    </row>
    <row r="59" spans="2:21" hidden="1" x14ac:dyDescent="0.3">
      <c r="B59" s="3" t="s">
        <v>6</v>
      </c>
      <c r="C59" s="19"/>
      <c r="D59" s="3" t="s">
        <v>8</v>
      </c>
      <c r="E59" s="19"/>
      <c r="F59" s="3" t="s">
        <v>24</v>
      </c>
      <c r="G59" s="17">
        <f t="shared" si="6"/>
        <v>0</v>
      </c>
      <c r="H59" s="2" t="s">
        <v>25</v>
      </c>
      <c r="I59" s="105">
        <f>IF($C$3="Ground floor",'Design Details'!C$51,IF($C$3="Mid-floor",'Design Details'!C$61,IF($C$3="Upper floor",'Design Details'!C$71,IF($C$3="Single Storey",'Design Details'!C$81,0))))</f>
        <v>0</v>
      </c>
      <c r="J59" s="18">
        <f>IF(M59="",0,IF(M59="unheated",D$4-10,D$4-M59))</f>
        <v>0</v>
      </c>
      <c r="K59" s="17">
        <f t="shared" si="5"/>
        <v>0</v>
      </c>
      <c r="L59" s="7"/>
      <c r="M59" s="513"/>
      <c r="N59" s="513"/>
      <c r="O59" s="513"/>
    </row>
    <row r="60" spans="2:21" hidden="1" x14ac:dyDescent="0.3">
      <c r="B60" s="1" t="s">
        <v>48</v>
      </c>
      <c r="G60" s="7"/>
      <c r="I60" s="7"/>
      <c r="K60" s="7"/>
      <c r="L60" s="7"/>
    </row>
    <row r="61" spans="2:21" hidden="1" x14ac:dyDescent="0.3">
      <c r="B61" s="3" t="s">
        <v>6</v>
      </c>
      <c r="C61" s="19"/>
      <c r="D61" s="3" t="s">
        <v>8</v>
      </c>
      <c r="E61" s="19"/>
      <c r="F61" s="3" t="s">
        <v>24</v>
      </c>
      <c r="G61" s="17">
        <f t="shared" si="6"/>
        <v>0</v>
      </c>
      <c r="H61" s="2" t="s">
        <v>25</v>
      </c>
      <c r="I61" s="105">
        <f>IF($C$3="Ground floor",'Design Details'!C$52,IF($C$3="Mid-floor",'Design Details'!C$62,IF($C$3="Upper floor",'Design Details'!C$72,IF($C$3="Single Storey",'Design Details'!C$82,0))))</f>
        <v>0</v>
      </c>
      <c r="J61" s="18">
        <f>D4-10</f>
        <v>-10</v>
      </c>
      <c r="K61" s="17">
        <f t="shared" si="5"/>
        <v>0</v>
      </c>
      <c r="L61" s="17">
        <f>G61*I61*$D$7*24/1000</f>
        <v>0</v>
      </c>
    </row>
  </sheetData>
  <sheetProtection formatRows="0"/>
  <mergeCells count="31">
    <mergeCell ref="B1:D1"/>
    <mergeCell ref="E1:G1"/>
    <mergeCell ref="K1:L1"/>
    <mergeCell ref="E2:F2"/>
    <mergeCell ref="C3:D3"/>
    <mergeCell ref="E3:F3"/>
    <mergeCell ref="M21:O21"/>
    <mergeCell ref="B4:C4"/>
    <mergeCell ref="E4:F4"/>
    <mergeCell ref="B5:C5"/>
    <mergeCell ref="E5:F5"/>
    <mergeCell ref="B6:C6"/>
    <mergeCell ref="E6:F6"/>
    <mergeCell ref="B7:C7"/>
    <mergeCell ref="L10:O10"/>
    <mergeCell ref="L11:O11"/>
    <mergeCell ref="M19:O19"/>
    <mergeCell ref="M20:O20"/>
    <mergeCell ref="M22:O22"/>
    <mergeCell ref="M31:O31"/>
    <mergeCell ref="M32:O32"/>
    <mergeCell ref="Q45:Q49"/>
    <mergeCell ref="R45:R49"/>
    <mergeCell ref="M59:O59"/>
    <mergeCell ref="T45:T49"/>
    <mergeCell ref="U45:U49"/>
    <mergeCell ref="M55:O55"/>
    <mergeCell ref="M56:O56"/>
    <mergeCell ref="M57:O57"/>
    <mergeCell ref="M58:O58"/>
    <mergeCell ref="S45:S49"/>
  </mergeCells>
  <conditionalFormatting sqref="M24:N24">
    <cfRule type="expression" dxfId="65" priority="2">
      <formula>IF($M$23="Short length",TRUE,IF($M$23="Between edges",TRUE,IF($M$23="Depth of room",TRUE,FALSE)))</formula>
    </cfRule>
  </conditionalFormatting>
  <conditionalFormatting sqref="O24">
    <cfRule type="expression" dxfId="64" priority="1">
      <formula>IF($O$23="Long length",TRUE,FALSE)</formula>
    </cfRule>
  </conditionalFormatting>
  <dataValidations count="10">
    <dataValidation type="list" allowBlank="1" showInputMessage="1" showErrorMessage="1" sqref="M32:O32" xr:uid="{B6E0E45A-102C-EC45-9B09-462D10C74A73}">
      <formula1>OFFSET($S$50,,,COUNTIF($S$50:$S$55,"&lt;&gt;0"))</formula1>
    </dataValidation>
    <dataValidation type="list" errorStyle="information" allowBlank="1" showInputMessage="1" showErrorMessage="1" errorTitle="Room Name" error="If an alternative room name is entered, you will need to manually select room design temp and air changes per hour." sqref="D2" xr:uid="{70472A24-23D8-354F-9D8A-DDB3DDAE5366}">
      <formula1>$Y$2:$Y$11</formula1>
    </dataValidation>
    <dataValidation type="list" errorStyle="information" allowBlank="1" showInputMessage="1" showErrorMessage="1" errorTitle="Room Name" error="If an alternative room name is entered, you will need to manually select room design temp and air changes per hour." sqref="C2" xr:uid="{366C1095-0B9B-6741-8989-17476957115A}">
      <formula1>Rooms</formula1>
    </dataValidation>
    <dataValidation type="list" allowBlank="1" showInputMessage="1" showErrorMessage="1" sqref="M22:O22" xr:uid="{E7941F66-4F28-B643-9B78-3B2FECC5A7F0}">
      <formula1>$Q$2:$Q$6</formula1>
    </dataValidation>
    <dataValidation type="list" allowBlank="1" showInputMessage="1" showErrorMessage="1" sqref="C3:D3" xr:uid="{AF1DF0D2-3A96-E744-AC99-D2C9E55C1A78}">
      <formula1>$R$4:$R$7</formula1>
    </dataValidation>
    <dataValidation type="list" allowBlank="1" showInputMessage="1" showErrorMessage="1" sqref="M20:O20" xr:uid="{BCFC5B6F-2A0C-8B4D-AA18-B0CF11DBC434}">
      <formula1>$S$3:$S$4</formula1>
    </dataValidation>
    <dataValidation type="list" allowBlank="1" showInputMessage="1" showErrorMessage="1" sqref="M56:O59" xr:uid="{467A93CE-86EC-D645-94BF-D56FDDE11F17}">
      <formula1>$U$3:$U$7</formula1>
    </dataValidation>
    <dataValidation type="list" allowBlank="1" showInputMessage="1" showErrorMessage="1" sqref="M3" xr:uid="{74F574F9-7234-9B4D-A6AC-F35F531CBF40}">
      <formula1>$V$3:$V$4</formula1>
    </dataValidation>
    <dataValidation type="list" allowBlank="1" showInputMessage="1" showErrorMessage="1" promptTitle="High Ceilings" prompt="Room Height_x000a_4.5m - 2.5%_x000a_5.5m - 5.0%_x000a_6.5m - 7.5%_x000a_7.5m - 10.0%" sqref="M4" xr:uid="{0D292AE7-D9E4-7F47-8955-079E8C095C52}">
      <formula1>$X$3:$X$7</formula1>
    </dataValidation>
    <dataValidation type="list" allowBlank="1" showInputMessage="1" showErrorMessage="1" sqref="M5" xr:uid="{D67EBF10-4FEC-6947-ACB9-070FC34CF975}">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7937" r:id="rId3" name="Button 1">
              <controlPr defaultSize="0" print="0" autoFill="0" autoPict="0" macro="[0]!unhideAwkDim">
                <anchor moveWithCells="1" sizeWithCells="1">
                  <from>
                    <xdr:col>3</xdr:col>
                    <xdr:colOff>15240</xdr:colOff>
                    <xdr:row>8</xdr:row>
                    <xdr:rowOff>15240</xdr:rowOff>
                  </from>
                  <to>
                    <xdr:col>4</xdr:col>
                    <xdr:colOff>723900</xdr:colOff>
                    <xdr:row>8</xdr:row>
                    <xdr:rowOff>152400</xdr:rowOff>
                  </to>
                </anchor>
              </controlPr>
            </control>
          </mc:Choice>
        </mc:AlternateContent>
        <mc:AlternateContent xmlns:mc="http://schemas.openxmlformats.org/markup-compatibility/2006">
          <mc:Choice Requires="x14">
            <control shapeId="167938" r:id="rId4" name="Button 2">
              <controlPr defaultSize="0" print="0" autoFill="0" autoPict="0" macro="[0]!unhideWindows">
                <anchor moveWithCells="1" sizeWithCells="1">
                  <from>
                    <xdr:col>3</xdr:col>
                    <xdr:colOff>38100</xdr:colOff>
                    <xdr:row>36</xdr:row>
                    <xdr:rowOff>15240</xdr:rowOff>
                  </from>
                  <to>
                    <xdr:col>4</xdr:col>
                    <xdr:colOff>723900</xdr:colOff>
                    <xdr:row>36</xdr:row>
                    <xdr:rowOff>152400</xdr:rowOff>
                  </to>
                </anchor>
              </controlPr>
            </control>
          </mc:Choice>
        </mc:AlternateContent>
        <mc:AlternateContent xmlns:mc="http://schemas.openxmlformats.org/markup-compatibility/2006">
          <mc:Choice Requires="x14">
            <control shapeId="167939" r:id="rId5" name="Button 3">
              <controlPr defaultSize="0" print="0" autoFill="0" autoPict="0" macro="[0]!unhideRoofWin">
                <anchor moveWithCells="1" sizeWithCells="1">
                  <from>
                    <xdr:col>5</xdr:col>
                    <xdr:colOff>22860</xdr:colOff>
                    <xdr:row>36</xdr:row>
                    <xdr:rowOff>15240</xdr:rowOff>
                  </from>
                  <to>
                    <xdr:col>6</xdr:col>
                    <xdr:colOff>723900</xdr:colOff>
                    <xdr:row>36</xdr:row>
                    <xdr:rowOff>152400</xdr:rowOff>
                  </to>
                </anchor>
              </controlPr>
            </control>
          </mc:Choice>
        </mc:AlternateContent>
        <mc:AlternateContent xmlns:mc="http://schemas.openxmlformats.org/markup-compatibility/2006">
          <mc:Choice Requires="x14">
            <control shapeId="167940" r:id="rId6" name="Button 4">
              <controlPr defaultSize="0" print="0" autoFill="0" autoPict="0" macro="[0]!unhideDoors">
                <anchor moveWithCells="1" sizeWithCells="1">
                  <from>
                    <xdr:col>3</xdr:col>
                    <xdr:colOff>15240</xdr:colOff>
                    <xdr:row>49</xdr:row>
                    <xdr:rowOff>22860</xdr:rowOff>
                  </from>
                  <to>
                    <xdr:col>4</xdr:col>
                    <xdr:colOff>723900</xdr:colOff>
                    <xdr:row>49</xdr:row>
                    <xdr:rowOff>152400</xdr:rowOff>
                  </to>
                </anchor>
              </controlPr>
            </control>
          </mc:Choice>
        </mc:AlternateContent>
        <mc:AlternateContent xmlns:mc="http://schemas.openxmlformats.org/markup-compatibility/2006">
          <mc:Choice Requires="x14">
            <control shapeId="167941" r:id="rId7" name="Button 5">
              <controlPr defaultSize="0" print="0" autoFill="0" autoPict="0" macro="[0]!SinglePitch">
                <anchor moveWithCells="1" sizeWithCells="1">
                  <from>
                    <xdr:col>3</xdr:col>
                    <xdr:colOff>891540</xdr:colOff>
                    <xdr:row>32</xdr:row>
                    <xdr:rowOff>38100</xdr:rowOff>
                  </from>
                  <to>
                    <xdr:col>4</xdr:col>
                    <xdr:colOff>708660</xdr:colOff>
                    <xdr:row>33</xdr:row>
                    <xdr:rowOff>0</xdr:rowOff>
                  </to>
                </anchor>
              </controlPr>
            </control>
          </mc:Choice>
        </mc:AlternateContent>
        <mc:AlternateContent xmlns:mc="http://schemas.openxmlformats.org/markup-compatibility/2006">
          <mc:Choice Requires="x14">
            <control shapeId="167942" r:id="rId8" name="Button 6">
              <controlPr defaultSize="0" print="0" autoFill="0" autoPict="0" macro="[0]!IntWalls">
                <anchor moveWithCells="1" sizeWithCells="1">
                  <from>
                    <xdr:col>3</xdr:col>
                    <xdr:colOff>22860</xdr:colOff>
                    <xdr:row>54</xdr:row>
                    <xdr:rowOff>22860</xdr:rowOff>
                  </from>
                  <to>
                    <xdr:col>4</xdr:col>
                    <xdr:colOff>723900</xdr:colOff>
                    <xdr:row>55</xdr:row>
                    <xdr:rowOff>15240</xdr:rowOff>
                  </to>
                </anchor>
              </controlPr>
            </control>
          </mc:Choice>
        </mc:AlternateContent>
        <mc:AlternateContent xmlns:mc="http://schemas.openxmlformats.org/markup-compatibility/2006">
          <mc:Choice Requires="x14">
            <control shapeId="167943" r:id="rId9" name="Button 7">
              <controlPr defaultSize="0" print="0" autoFill="0" autoPict="0" macro="[0]!PartyWall">
                <anchor moveWithCells="1" sizeWithCells="1">
                  <from>
                    <xdr:col>5</xdr:col>
                    <xdr:colOff>15240</xdr:colOff>
                    <xdr:row>54</xdr:row>
                    <xdr:rowOff>22860</xdr:rowOff>
                  </from>
                  <to>
                    <xdr:col>6</xdr:col>
                    <xdr:colOff>708660</xdr:colOff>
                    <xdr:row>54</xdr:row>
                    <xdr:rowOff>152400</xdr:rowOff>
                  </to>
                </anchor>
              </controlPr>
            </control>
          </mc:Choice>
        </mc:AlternateContent>
        <mc:AlternateContent xmlns:mc="http://schemas.openxmlformats.org/markup-compatibility/2006">
          <mc:Choice Requires="x14">
            <control shapeId="167944" r:id="rId10" name="Button 8">
              <controlPr defaultSize="0" print="0" autoFill="0" autoPict="0" macro="[0]!UseRoomDims">
                <anchor moveWithCells="1" sizeWithCells="1">
                  <from>
                    <xdr:col>3</xdr:col>
                    <xdr:colOff>22860</xdr:colOff>
                    <xdr:row>18</xdr:row>
                    <xdr:rowOff>22860</xdr:rowOff>
                  </from>
                  <to>
                    <xdr:col>4</xdr:col>
                    <xdr:colOff>723900</xdr:colOff>
                    <xdr:row>18</xdr:row>
                    <xdr:rowOff>152400</xdr:rowOff>
                  </to>
                </anchor>
              </controlPr>
            </control>
          </mc:Choice>
        </mc:AlternateContent>
        <mc:AlternateContent xmlns:mc="http://schemas.openxmlformats.org/markup-compatibility/2006">
          <mc:Choice Requires="x14">
            <control shapeId="167945" r:id="rId11" name="Button 9">
              <controlPr defaultSize="0" print="0" autoFill="0" autoPict="0" macro="[0]!Pitched">
                <anchor moveWithCells="1" sizeWithCells="1">
                  <from>
                    <xdr:col>3</xdr:col>
                    <xdr:colOff>38100</xdr:colOff>
                    <xdr:row>32</xdr:row>
                    <xdr:rowOff>22860</xdr:rowOff>
                  </from>
                  <to>
                    <xdr:col>3</xdr:col>
                    <xdr:colOff>800100</xdr:colOff>
                    <xdr:row>33</xdr:row>
                    <xdr:rowOff>0</xdr:rowOff>
                  </to>
                </anchor>
              </controlPr>
            </control>
          </mc:Choice>
        </mc:AlternateContent>
        <mc:AlternateContent xmlns:mc="http://schemas.openxmlformats.org/markup-compatibility/2006">
          <mc:Choice Requires="x14">
            <control shapeId="167946" r:id="rId12" name="Button 10">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167947" r:id="rId13" name="Button 11">
              <controlPr defaultSize="0" print="0" autoFill="0" autoPict="0" macro="[0]!unhideExtWall">
                <anchor moveWithCells="1">
                  <from>
                    <xdr:col>3</xdr:col>
                    <xdr:colOff>22860</xdr:colOff>
                    <xdr:row>22</xdr:row>
                    <xdr:rowOff>38100</xdr:rowOff>
                  </from>
                  <to>
                    <xdr:col>5</xdr:col>
                    <xdr:colOff>114300</xdr:colOff>
                    <xdr:row>22</xdr:row>
                    <xdr:rowOff>152400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820E-26A0-AC47-A32F-56B189E4D39F}">
  <sheetPr codeName="Sheet7">
    <tabColor theme="4" tint="0.59999389629810485"/>
  </sheetPr>
  <dimension ref="B1:Z61"/>
  <sheetViews>
    <sheetView showGridLines="0" showRowColHeaders="0" workbookViewId="0">
      <selection activeCell="C2" sqref="C2"/>
    </sheetView>
  </sheetViews>
  <sheetFormatPr defaultColWidth="13.77734375" defaultRowHeight="13.8" x14ac:dyDescent="0.3"/>
  <cols>
    <col min="1" max="1" width="2" style="2" customWidth="1"/>
    <col min="2" max="12" width="13.77734375" style="2"/>
    <col min="13" max="15" width="10" style="2" customWidth="1"/>
    <col min="16" max="16" width="13.77734375" style="2"/>
    <col min="17" max="19" width="13.77734375" style="2" hidden="1" customWidth="1"/>
    <col min="20" max="20" width="16" style="2" hidden="1" customWidth="1"/>
    <col min="21" max="26" width="13.77734375" style="2" hidden="1" customWidth="1"/>
    <col min="27" max="16384" width="13.77734375" style="2"/>
  </cols>
  <sheetData>
    <row r="1" spans="2:25" ht="34.049999999999997" customHeight="1" x14ac:dyDescent="0.3">
      <c r="B1" s="520" t="s">
        <v>2</v>
      </c>
      <c r="C1" s="520"/>
      <c r="D1" s="520"/>
      <c r="E1" s="520" t="s">
        <v>4</v>
      </c>
      <c r="F1" s="520"/>
      <c r="G1" s="520"/>
      <c r="H1" s="13" t="s">
        <v>26</v>
      </c>
      <c r="I1" s="14" t="s">
        <v>34</v>
      </c>
      <c r="J1" s="15" t="s">
        <v>36</v>
      </c>
      <c r="K1" s="536" t="s">
        <v>120</v>
      </c>
      <c r="L1" s="536"/>
      <c r="M1" s="14" t="s">
        <v>121</v>
      </c>
      <c r="N1" s="14" t="s">
        <v>1079</v>
      </c>
      <c r="O1" s="14" t="s">
        <v>416</v>
      </c>
    </row>
    <row r="2" spans="2:25" ht="12.75" customHeight="1" x14ac:dyDescent="0.3">
      <c r="B2" s="2" t="s">
        <v>0</v>
      </c>
      <c r="C2" s="227"/>
      <c r="D2" s="227"/>
      <c r="E2" s="529" t="s">
        <v>1257</v>
      </c>
      <c r="F2" s="529"/>
      <c r="G2" s="216">
        <f>'Design Details'!G90</f>
        <v>0</v>
      </c>
      <c r="H2" s="2" t="s">
        <v>16</v>
      </c>
      <c r="I2" s="223">
        <f>SUM(K20:K22)</f>
        <v>0</v>
      </c>
      <c r="J2" s="223">
        <f>SUM(L20:L22)</f>
        <v>0</v>
      </c>
      <c r="K2" s="2" t="s">
        <v>119</v>
      </c>
      <c r="M2" s="228">
        <v>0</v>
      </c>
      <c r="N2" s="223">
        <f ca="1">SUM(I$2:I$6)*M2</f>
        <v>0</v>
      </c>
      <c r="O2" s="223">
        <f ca="1">SUM(J$2:J$6)*M2</f>
        <v>0</v>
      </c>
      <c r="Q2" s="2" t="s">
        <v>1056</v>
      </c>
      <c r="R2" s="2" t="s">
        <v>1</v>
      </c>
      <c r="Y2" s="2">
        <v>1</v>
      </c>
    </row>
    <row r="3" spans="2:25" ht="12.75" customHeight="1" x14ac:dyDescent="0.3">
      <c r="B3" s="2" t="s">
        <v>1</v>
      </c>
      <c r="C3" s="537"/>
      <c r="D3" s="538"/>
      <c r="E3" s="529" t="s">
        <v>9</v>
      </c>
      <c r="F3" s="529"/>
      <c r="G3" s="216">
        <v>0.33</v>
      </c>
      <c r="H3" s="2" t="s">
        <v>28</v>
      </c>
      <c r="I3" s="223">
        <f>K27</f>
        <v>0</v>
      </c>
      <c r="J3" s="223">
        <f>L27</f>
        <v>0</v>
      </c>
      <c r="K3" s="2" t="s">
        <v>116</v>
      </c>
      <c r="M3" s="228">
        <v>0</v>
      </c>
      <c r="N3" s="223">
        <f ca="1">SUM(I$2:I$6)*M3</f>
        <v>0</v>
      </c>
      <c r="O3" s="223">
        <f ca="1">SUM(J$2:J$6)*M3</f>
        <v>0</v>
      </c>
      <c r="Q3" s="2" t="s">
        <v>1055</v>
      </c>
      <c r="R3" s="2" t="s">
        <v>410</v>
      </c>
      <c r="S3" s="9" t="str">
        <f>IF($C$3="Ground floor","Solid Floor (in contact with ground)",IF($C$3="Single Storey","Solid Floor (in contact with ground)","n/a"))</f>
        <v>n/a</v>
      </c>
      <c r="T3" s="2">
        <f>'Design Details'!C21</f>
        <v>10</v>
      </c>
      <c r="U3" s="3" t="s">
        <v>115</v>
      </c>
      <c r="V3" s="11">
        <v>0</v>
      </c>
      <c r="W3" s="11">
        <v>0</v>
      </c>
      <c r="X3" s="11">
        <v>0</v>
      </c>
      <c r="Y3" s="2">
        <v>2</v>
      </c>
    </row>
    <row r="4" spans="2:25" ht="12.75" customHeight="1" x14ac:dyDescent="0.3">
      <c r="B4" s="529" t="s">
        <v>10</v>
      </c>
      <c r="C4" s="529"/>
      <c r="D4" s="216">
        <f>'Design Details'!E90</f>
        <v>0</v>
      </c>
      <c r="E4" s="529" t="s">
        <v>14</v>
      </c>
      <c r="F4" s="529"/>
      <c r="G4" s="216">
        <f>SUM(I10:I12,I14:I18)</f>
        <v>0</v>
      </c>
      <c r="H4" s="2" t="s">
        <v>30</v>
      </c>
      <c r="I4" s="223">
        <f ca="1">SUM(K32,K36)</f>
        <v>0</v>
      </c>
      <c r="J4" s="223">
        <f ca="1">SUM(L32,L36)</f>
        <v>0</v>
      </c>
      <c r="K4" s="2" t="s">
        <v>117</v>
      </c>
      <c r="M4" s="228">
        <v>0</v>
      </c>
      <c r="N4" s="223">
        <f ca="1">SUM(I$2:I$6)*M4</f>
        <v>0</v>
      </c>
      <c r="O4" s="223">
        <f ca="1">SUM(J$2:J$6)*M4</f>
        <v>0</v>
      </c>
      <c r="Q4" s="2" t="s">
        <v>1054</v>
      </c>
      <c r="R4" s="2" t="s">
        <v>37</v>
      </c>
      <c r="S4" s="9" t="str">
        <f>IF($C$3="Ground floor","Suspended Floor",IF($C$3="Single Storey","Suspended Floor","n/a"))</f>
        <v>n/a</v>
      </c>
      <c r="U4" s="3">
        <v>16</v>
      </c>
      <c r="V4" s="11">
        <v>0.1</v>
      </c>
      <c r="W4" s="11">
        <v>0.2</v>
      </c>
      <c r="X4" s="11">
        <v>2.5000000000000001E-2</v>
      </c>
      <c r="Y4" s="2">
        <v>3</v>
      </c>
    </row>
    <row r="5" spans="2:25" ht="12.75" customHeight="1" x14ac:dyDescent="0.3">
      <c r="B5" s="529" t="s">
        <v>11</v>
      </c>
      <c r="C5" s="529"/>
      <c r="D5" s="216">
        <f>'Design Details'!C19</f>
        <v>-2.5</v>
      </c>
      <c r="E5" s="529" t="s">
        <v>27</v>
      </c>
      <c r="F5" s="529"/>
      <c r="G5" s="216">
        <f>G4*G3*D6*G2</f>
        <v>0</v>
      </c>
      <c r="H5" s="2" t="s">
        <v>29</v>
      </c>
      <c r="I5" s="223">
        <f>SUM(K38:K44,K46:K49,K51:K54)</f>
        <v>0</v>
      </c>
      <c r="J5" s="223">
        <f>SUM(L38:L44,L46:L49,L51:L54)</f>
        <v>0</v>
      </c>
      <c r="K5" s="2" t="s">
        <v>118</v>
      </c>
      <c r="M5" s="228">
        <v>0</v>
      </c>
      <c r="N5" s="223">
        <f ca="1">SUM(I$2:I$6)*M5</f>
        <v>0</v>
      </c>
      <c r="O5" s="223">
        <f ca="1">SUM(J$2:J$6)*M5</f>
        <v>0</v>
      </c>
      <c r="Q5" s="2" t="s">
        <v>1052</v>
      </c>
      <c r="R5" s="2" t="s">
        <v>39</v>
      </c>
      <c r="U5" s="3">
        <v>18</v>
      </c>
      <c r="X5" s="11">
        <v>0.05</v>
      </c>
      <c r="Y5" s="2">
        <v>4</v>
      </c>
    </row>
    <row r="6" spans="2:25" ht="12.75" customHeight="1" x14ac:dyDescent="0.3">
      <c r="B6" s="529" t="s">
        <v>12</v>
      </c>
      <c r="C6" s="529"/>
      <c r="D6" s="216">
        <f>D4-D5</f>
        <v>2.5</v>
      </c>
      <c r="E6" s="529" t="s">
        <v>15</v>
      </c>
      <c r="F6" s="529"/>
      <c r="G6" s="216">
        <f>G4*G3*D7*24/1000</f>
        <v>0</v>
      </c>
      <c r="H6" s="2" t="s">
        <v>122</v>
      </c>
      <c r="I6" s="223">
        <f>SUM(K56:K59,K61)</f>
        <v>0</v>
      </c>
      <c r="J6" s="223">
        <f>SUM(L61)</f>
        <v>0</v>
      </c>
      <c r="M6" s="12"/>
      <c r="N6" s="12" t="s">
        <v>123</v>
      </c>
      <c r="O6" s="119">
        <f ca="1">SUM(G5,I2:I6,N2:N5)</f>
        <v>0</v>
      </c>
      <c r="Q6" s="2" t="s">
        <v>1053</v>
      </c>
      <c r="R6" s="2" t="s">
        <v>40</v>
      </c>
      <c r="U6" s="3">
        <v>21</v>
      </c>
      <c r="X6" s="11">
        <v>7.4999999999999997E-2</v>
      </c>
      <c r="Y6" s="2">
        <v>5</v>
      </c>
    </row>
    <row r="7" spans="2:25" ht="12.75" customHeight="1" x14ac:dyDescent="0.3">
      <c r="B7" s="529" t="s">
        <v>3</v>
      </c>
      <c r="C7" s="529"/>
      <c r="D7" s="217">
        <f>'Design Details'!C20</f>
        <v>2228</v>
      </c>
      <c r="I7" s="7"/>
      <c r="J7" s="7"/>
      <c r="M7" s="12"/>
      <c r="N7" s="12" t="s">
        <v>124</v>
      </c>
      <c r="O7" s="119">
        <f ca="1">SUM(G6,J2:J6,O2:O5)</f>
        <v>0</v>
      </c>
      <c r="R7" s="2" t="s">
        <v>41</v>
      </c>
      <c r="U7" s="3">
        <v>22</v>
      </c>
      <c r="X7" s="11">
        <v>0.1</v>
      </c>
      <c r="Y7" s="2">
        <v>6</v>
      </c>
    </row>
    <row r="8" spans="2:25" x14ac:dyDescent="0.3">
      <c r="R8" s="2">
        <f>IF($C$3="Ground floor",'Design Details'!C$45,IF($C$3="Mid-floor",'Design Details'!C$55,IF($C$3="Upper floor",'Design Details'!C$65,IF($C$3="Single Storey",'Design Details'!C$75,0))))</f>
        <v>0</v>
      </c>
      <c r="Y8" s="2">
        <v>7</v>
      </c>
    </row>
    <row r="9" spans="2:25" x14ac:dyDescent="0.3">
      <c r="B9" s="1" t="s">
        <v>5</v>
      </c>
      <c r="Y9" s="2">
        <v>8</v>
      </c>
    </row>
    <row r="10" spans="2:25" x14ac:dyDescent="0.3">
      <c r="B10" s="3" t="s">
        <v>6</v>
      </c>
      <c r="C10" s="224"/>
      <c r="D10" s="3" t="s">
        <v>7</v>
      </c>
      <c r="E10" s="224"/>
      <c r="F10" s="3" t="s">
        <v>8</v>
      </c>
      <c r="G10" s="224"/>
      <c r="H10" s="3" t="s">
        <v>13</v>
      </c>
      <c r="I10" s="218">
        <f>C10*E10*G10</f>
        <v>0</v>
      </c>
      <c r="J10" s="7"/>
      <c r="L10" s="530"/>
      <c r="M10" s="530"/>
      <c r="N10" s="530"/>
      <c r="O10" s="531"/>
      <c r="Y10" s="2">
        <v>9</v>
      </c>
    </row>
    <row r="11" spans="2:25" x14ac:dyDescent="0.3">
      <c r="B11" s="3" t="s">
        <v>6</v>
      </c>
      <c r="C11" s="224"/>
      <c r="D11" s="3" t="s">
        <v>7</v>
      </c>
      <c r="E11" s="224"/>
      <c r="F11" s="3" t="s">
        <v>8</v>
      </c>
      <c r="G11" s="224"/>
      <c r="H11" s="3" t="s">
        <v>13</v>
      </c>
      <c r="I11" s="218">
        <f>C11*E11*G11</f>
        <v>0</v>
      </c>
      <c r="J11" s="7"/>
      <c r="L11" s="530"/>
      <c r="M11" s="530"/>
      <c r="N11" s="530"/>
      <c r="O11" s="532"/>
      <c r="Y11" s="2">
        <v>10</v>
      </c>
    </row>
    <row r="12" spans="2:25" x14ac:dyDescent="0.3">
      <c r="B12" s="3" t="s">
        <v>6</v>
      </c>
      <c r="C12" s="224"/>
      <c r="D12" s="3" t="s">
        <v>7</v>
      </c>
      <c r="E12" s="224"/>
      <c r="F12" s="3" t="s">
        <v>8</v>
      </c>
      <c r="G12" s="224"/>
      <c r="H12" s="3" t="s">
        <v>13</v>
      </c>
      <c r="I12" s="218">
        <f>C12*E12*G12</f>
        <v>0</v>
      </c>
      <c r="J12" s="7"/>
    </row>
    <row r="13" spans="2:25" hidden="1" x14ac:dyDescent="0.3">
      <c r="B13" s="1" t="s">
        <v>20</v>
      </c>
      <c r="E13" s="7"/>
      <c r="G13" s="7"/>
      <c r="I13" s="7"/>
      <c r="J13" s="7"/>
    </row>
    <row r="14" spans="2:25" hidden="1" x14ac:dyDescent="0.3">
      <c r="B14" s="3" t="s">
        <v>6</v>
      </c>
      <c r="C14" s="20"/>
      <c r="D14" s="3" t="s">
        <v>7</v>
      </c>
      <c r="E14" s="20"/>
      <c r="F14" s="3" t="s">
        <v>8</v>
      </c>
      <c r="G14" s="20"/>
      <c r="H14" s="3" t="s">
        <v>13</v>
      </c>
      <c r="I14" s="17">
        <f>((G14*E14)/2)*C14</f>
        <v>0</v>
      </c>
      <c r="J14" s="4" t="s">
        <v>17</v>
      </c>
    </row>
    <row r="15" spans="2:25" hidden="1" x14ac:dyDescent="0.3">
      <c r="B15" s="3" t="s">
        <v>6</v>
      </c>
      <c r="C15" s="20"/>
      <c r="D15" s="3" t="s">
        <v>7</v>
      </c>
      <c r="E15" s="20"/>
      <c r="F15" s="3" t="s">
        <v>8</v>
      </c>
      <c r="G15" s="20"/>
      <c r="H15" s="3" t="s">
        <v>13</v>
      </c>
      <c r="I15" s="17">
        <f>C15*E15*G15/2</f>
        <v>0</v>
      </c>
      <c r="J15" s="4" t="s">
        <v>18</v>
      </c>
    </row>
    <row r="16" spans="2:25" hidden="1" x14ac:dyDescent="0.3">
      <c r="B16" s="3" t="s">
        <v>6</v>
      </c>
      <c r="C16" s="20"/>
      <c r="D16" s="3" t="s">
        <v>8</v>
      </c>
      <c r="E16" s="20"/>
      <c r="F16" s="3" t="s">
        <v>19</v>
      </c>
      <c r="G16" s="20"/>
      <c r="H16" s="3" t="s">
        <v>13</v>
      </c>
      <c r="I16" s="17">
        <f>E16*G16*C16/2</f>
        <v>0</v>
      </c>
      <c r="J16" s="4" t="s">
        <v>22</v>
      </c>
    </row>
    <row r="17" spans="2:23" hidden="1" x14ac:dyDescent="0.3">
      <c r="B17" s="3" t="s">
        <v>6</v>
      </c>
      <c r="C17" s="20"/>
      <c r="D17" s="3" t="s">
        <v>8</v>
      </c>
      <c r="E17" s="20"/>
      <c r="F17" s="3" t="s">
        <v>19</v>
      </c>
      <c r="G17" s="20"/>
      <c r="H17" s="3" t="s">
        <v>13</v>
      </c>
      <c r="I17" s="17">
        <f>E17*G17*C17/2</f>
        <v>0</v>
      </c>
      <c r="J17" s="4" t="s">
        <v>21</v>
      </c>
    </row>
    <row r="18" spans="2:23" hidden="1" x14ac:dyDescent="0.3">
      <c r="B18" s="3" t="s">
        <v>6</v>
      </c>
      <c r="C18" s="20"/>
      <c r="D18" s="3" t="s">
        <v>8</v>
      </c>
      <c r="E18" s="20"/>
      <c r="F18" s="3" t="s">
        <v>19</v>
      </c>
      <c r="G18" s="20"/>
      <c r="H18" s="3" t="s">
        <v>13</v>
      </c>
      <c r="I18" s="17">
        <f>E18*G18*C18/2</f>
        <v>0</v>
      </c>
      <c r="J18" s="4" t="s">
        <v>23</v>
      </c>
    </row>
    <row r="19" spans="2:23" x14ac:dyDescent="0.3">
      <c r="B19" s="1" t="s">
        <v>16</v>
      </c>
      <c r="C19" s="7"/>
      <c r="E19" s="7"/>
      <c r="G19" s="7"/>
      <c r="I19" s="7"/>
      <c r="J19" s="8" t="s">
        <v>50</v>
      </c>
      <c r="K19" s="1" t="s">
        <v>34</v>
      </c>
      <c r="L19" s="1" t="s">
        <v>35</v>
      </c>
      <c r="M19" s="533" t="str">
        <f>IF($C$3="Ground Floor","Select type of Ground Floor",IF($C$3="Single Storey","Select type of Ground Floor","#N/A"))</f>
        <v>#N/A</v>
      </c>
      <c r="N19" s="534"/>
      <c r="O19" s="534"/>
    </row>
    <row r="20" spans="2:23" x14ac:dyDescent="0.3">
      <c r="B20" s="3" t="str">
        <f t="shared" ref="B20:D22" si="0">B10</f>
        <v>Length (m)</v>
      </c>
      <c r="C20" s="224"/>
      <c r="D20" s="3" t="str">
        <f t="shared" ref="D20" si="1">D10</f>
        <v>Width (m)</v>
      </c>
      <c r="E20" s="224"/>
      <c r="F20" s="3" t="s">
        <v>24</v>
      </c>
      <c r="G20" s="218">
        <f>C20*E20</f>
        <v>0</v>
      </c>
      <c r="H20" s="2" t="s">
        <v>25</v>
      </c>
      <c r="I20" s="218">
        <f>IF(M22="",R8,'floor u values'!K5)</f>
        <v>0</v>
      </c>
      <c r="J20" s="218">
        <f>IF(C$3="Ground Floor",IF(M20="Solid Floor (in contact with ground)",D$4-T$3,D$4-D$5),IF(C$3="Single Storey",IF(M20="Solid Floor (in contact with ground)",D$4-T$3,D$4-D$5),0))</f>
        <v>0</v>
      </c>
      <c r="K20" s="218">
        <f>G20*I20*J20</f>
        <v>0</v>
      </c>
      <c r="L20" s="218">
        <f>IF($C$3=$R$5,0,IF($C$3=$R$7,0,G20*I20*$D$7*24/1000))</f>
        <v>0</v>
      </c>
      <c r="M20" s="535" t="s">
        <v>336</v>
      </c>
      <c r="N20" s="535"/>
      <c r="O20" s="535"/>
    </row>
    <row r="21" spans="2:23" x14ac:dyDescent="0.3">
      <c r="B21" s="3" t="str">
        <f t="shared" si="0"/>
        <v>Length (m)</v>
      </c>
      <c r="C21" s="224"/>
      <c r="D21" s="3" t="str">
        <f t="shared" si="0"/>
        <v>Width (m)</v>
      </c>
      <c r="E21" s="224"/>
      <c r="F21" s="3" t="s">
        <v>24</v>
      </c>
      <c r="G21" s="218">
        <f t="shared" ref="G21:G31" si="2">C21*E21</f>
        <v>0</v>
      </c>
      <c r="H21" s="2" t="s">
        <v>25</v>
      </c>
      <c r="I21" s="218">
        <f>I20</f>
        <v>0</v>
      </c>
      <c r="J21" s="218">
        <f>IF(C$3="Ground Floor",IF(M20="Solid Floor (in contact with ground)",D$4-T$3,D$4-D$5),IF(C$3="Single Storey",IF(M20="Solid Floor (in contact with ground)",D$4-T$3,D$4-D$5),0))</f>
        <v>0</v>
      </c>
      <c r="K21" s="218">
        <f>G21*I21*J21</f>
        <v>0</v>
      </c>
      <c r="L21" s="218">
        <f>IF($C$3=$R$5,0,IF($C$3=$R$7,0,G21*I21*$D$7*24/1000))</f>
        <v>0</v>
      </c>
      <c r="M21" s="528" t="s">
        <v>1070</v>
      </c>
      <c r="N21" s="528"/>
      <c r="O21" s="528"/>
    </row>
    <row r="22" spans="2:23" x14ac:dyDescent="0.3">
      <c r="B22" s="3" t="str">
        <f t="shared" si="0"/>
        <v>Length (m)</v>
      </c>
      <c r="C22" s="224"/>
      <c r="D22" s="3" t="str">
        <f t="shared" si="0"/>
        <v>Width (m)</v>
      </c>
      <c r="E22" s="224"/>
      <c r="F22" s="3" t="s">
        <v>24</v>
      </c>
      <c r="G22" s="218">
        <f t="shared" si="2"/>
        <v>0</v>
      </c>
      <c r="H22" s="2" t="s">
        <v>25</v>
      </c>
      <c r="I22" s="218">
        <f>I20</f>
        <v>0</v>
      </c>
      <c r="J22" s="218">
        <f>IF(C$3="Ground Floor",IF(M20="Solid Floor (in contact with ground)",D$4-T$3,D$4-D$5),IF(C$3="Single Storey",IF(M20="Solid Floor (in contact with ground)",D$4-T$3,D$4-D$5),0))</f>
        <v>0</v>
      </c>
      <c r="K22" s="218">
        <f>G22*I22*J22</f>
        <v>0</v>
      </c>
      <c r="L22" s="218">
        <f>IF($C$3=$R$5,0,IF($C$3=$R$7,0,G22*I22*$D$7*24/1000))</f>
        <v>0</v>
      </c>
      <c r="M22" s="521"/>
      <c r="N22" s="521"/>
      <c r="O22" s="521"/>
    </row>
    <row r="23" spans="2:23" ht="15" customHeight="1" x14ac:dyDescent="0.3">
      <c r="B23" s="1" t="s">
        <v>31</v>
      </c>
      <c r="C23" s="7"/>
      <c r="E23" s="7"/>
      <c r="G23" s="7"/>
      <c r="M23" s="13" t="str">
        <f>IF(M22="Two opposite","Between edges",IF(M22="One edge","Depth of room",IF(M22="3 edges (short single)","Short length",IF(M22="3 edges (long single)","Short length",""))))</f>
        <v/>
      </c>
      <c r="N23" s="13"/>
      <c r="O23" s="13" t="str">
        <f>IF(M22="3 edges (short single)","Long length",IF(M22="3 edges (long single)","Long length",""))</f>
        <v/>
      </c>
    </row>
    <row r="24" spans="2:23" ht="15" customHeight="1" x14ac:dyDescent="0.3">
      <c r="B24" s="3" t="s">
        <v>6</v>
      </c>
      <c r="C24" s="224"/>
      <c r="D24" s="3" t="s">
        <v>8</v>
      </c>
      <c r="E24" s="224"/>
      <c r="F24" s="3" t="s">
        <v>24</v>
      </c>
      <c r="G24" s="218">
        <f t="shared" si="2"/>
        <v>0</v>
      </c>
      <c r="M24" s="61"/>
      <c r="N24" s="61"/>
      <c r="O24" s="7"/>
    </row>
    <row r="25" spans="2:23" ht="13.95" hidden="1" customHeight="1" x14ac:dyDescent="0.3">
      <c r="B25" s="3" t="s">
        <v>6</v>
      </c>
      <c r="C25" s="226"/>
      <c r="D25" s="3" t="s">
        <v>8</v>
      </c>
      <c r="E25" s="226"/>
      <c r="F25" s="3" t="s">
        <v>24</v>
      </c>
      <c r="G25" s="218">
        <f t="shared" si="2"/>
        <v>0</v>
      </c>
      <c r="I25" s="7"/>
      <c r="J25" s="7"/>
      <c r="K25" s="7"/>
      <c r="L25" s="7"/>
    </row>
    <row r="26" spans="2:23" ht="13.95" hidden="1" customHeight="1" x14ac:dyDescent="0.3">
      <c r="B26" s="3" t="s">
        <v>6</v>
      </c>
      <c r="C26" s="20"/>
      <c r="D26" s="3" t="s">
        <v>8</v>
      </c>
      <c r="E26" s="20"/>
      <c r="F26" s="3" t="s">
        <v>24</v>
      </c>
      <c r="G26" s="218">
        <f t="shared" si="2"/>
        <v>0</v>
      </c>
      <c r="I26" s="7"/>
      <c r="J26" s="7"/>
      <c r="K26" s="7"/>
      <c r="L26" s="7"/>
    </row>
    <row r="27" spans="2:23" ht="15" customHeight="1" x14ac:dyDescent="0.3">
      <c r="C27" s="7"/>
      <c r="E27" s="3" t="s">
        <v>75</v>
      </c>
      <c r="F27" s="3" t="s">
        <v>24</v>
      </c>
      <c r="G27" s="218">
        <f>SUM(G24:G26)-SUM(G38:G44,G51:G54)</f>
        <v>0</v>
      </c>
      <c r="H27" s="2" t="s">
        <v>25</v>
      </c>
      <c r="I27" s="218">
        <f>IF($C$3="Ground floor",'Design Details'!C$48,IF($C$3="Mid-floor",'Design Details'!C$58,IF($C$3="Upper floor",'Design Details'!C$68,IF($C$3="Single Storey",'Design Details'!C$78,0))))</f>
        <v>0</v>
      </c>
      <c r="J27" s="218">
        <f t="shared" ref="J27" si="3">$D$6</f>
        <v>2.5</v>
      </c>
      <c r="K27" s="218">
        <f t="shared" ref="K27" si="4">G27*I27*J27</f>
        <v>0</v>
      </c>
      <c r="L27" s="218">
        <f>G27*I27*$D$7*24/1000</f>
        <v>0</v>
      </c>
      <c r="V27" s="421"/>
      <c r="W27" s="421"/>
    </row>
    <row r="28" spans="2:23" x14ac:dyDescent="0.3">
      <c r="B28" s="5" t="s">
        <v>1245</v>
      </c>
      <c r="C28" s="7"/>
      <c r="E28" s="7"/>
      <c r="G28" s="7"/>
      <c r="I28" s="7"/>
      <c r="J28" s="7"/>
      <c r="K28" s="7"/>
      <c r="L28" s="7"/>
      <c r="V28" s="421"/>
      <c r="W28" s="421"/>
    </row>
    <row r="29" spans="2:23" ht="13.95" customHeight="1" x14ac:dyDescent="0.3">
      <c r="B29" s="3" t="s">
        <v>6</v>
      </c>
      <c r="C29" s="224"/>
      <c r="D29" s="3" t="s">
        <v>7</v>
      </c>
      <c r="E29" s="224"/>
      <c r="F29" s="3" t="s">
        <v>24</v>
      </c>
      <c r="G29" s="218">
        <f t="shared" si="2"/>
        <v>0</v>
      </c>
      <c r="I29" s="7"/>
      <c r="J29" s="7"/>
      <c r="K29" s="7"/>
      <c r="L29" s="7"/>
      <c r="V29" s="421"/>
      <c r="W29" s="421"/>
    </row>
    <row r="30" spans="2:23" x14ac:dyDescent="0.3">
      <c r="B30" s="3" t="s">
        <v>6</v>
      </c>
      <c r="C30" s="224"/>
      <c r="D30" s="3" t="s">
        <v>7</v>
      </c>
      <c r="E30" s="224"/>
      <c r="F30" s="3" t="s">
        <v>24</v>
      </c>
      <c r="G30" s="218">
        <f t="shared" si="2"/>
        <v>0</v>
      </c>
      <c r="I30" s="7"/>
      <c r="J30" s="7"/>
      <c r="K30" s="7"/>
      <c r="L30" s="7"/>
      <c r="V30" s="421"/>
      <c r="W30" s="421"/>
    </row>
    <row r="31" spans="2:23" x14ac:dyDescent="0.3">
      <c r="B31" s="3" t="s">
        <v>6</v>
      </c>
      <c r="C31" s="224"/>
      <c r="D31" s="3" t="s">
        <v>7</v>
      </c>
      <c r="E31" s="224"/>
      <c r="F31" s="3" t="s">
        <v>24</v>
      </c>
      <c r="G31" s="218">
        <f t="shared" si="2"/>
        <v>0</v>
      </c>
      <c r="I31" s="7"/>
      <c r="J31" s="7"/>
      <c r="K31" s="7"/>
      <c r="L31" s="7"/>
      <c r="M31" s="520" t="s">
        <v>1258</v>
      </c>
      <c r="N31" s="520"/>
      <c r="O31" s="520"/>
      <c r="V31" s="421"/>
      <c r="W31" s="421"/>
    </row>
    <row r="32" spans="2:23" ht="14.4" x14ac:dyDescent="0.3">
      <c r="C32" s="7"/>
      <c r="D32" s="3"/>
      <c r="E32" s="3" t="s">
        <v>75</v>
      </c>
      <c r="F32" s="3" t="s">
        <v>24</v>
      </c>
      <c r="G32" s="218">
        <f>SUM(G29:G31)-SUM(G46:G49)</f>
        <v>0</v>
      </c>
      <c r="H32" s="2" t="s">
        <v>25</v>
      </c>
      <c r="I32" s="218" cm="1">
        <f t="array" aca="1" ref="I32" ca="1">IF($C$3="Ground floor",'Design Details'!C$49,IF($C$3="Mid-floor",'Design Details'!C$59,IF($C$3="Upper floor",INDIRECT(T52),IF($C$3="Single Storey",INDIRECT(T53),0))))</f>
        <v>0</v>
      </c>
      <c r="J32" s="218">
        <f>U51</f>
        <v>0</v>
      </c>
      <c r="K32" s="218">
        <f t="shared" ref="K32:K61" ca="1" si="5">G32*I32*J32</f>
        <v>0</v>
      </c>
      <c r="L32" s="218">
        <f ca="1">IF($C$3=$R$4,0,IF($C$3=$R$5,0,G32*I32*$D$7*24/1000))</f>
        <v>0</v>
      </c>
      <c r="M32" s="522" t="s">
        <v>1248</v>
      </c>
      <c r="N32" s="523"/>
      <c r="O32" s="524"/>
      <c r="V32" s="421"/>
      <c r="W32" s="421"/>
    </row>
    <row r="33" spans="2:23" ht="14.4" hidden="1" x14ac:dyDescent="0.3">
      <c r="B33" s="5" t="s">
        <v>1246</v>
      </c>
      <c r="C33" s="61"/>
      <c r="D33" s="3"/>
      <c r="E33" s="3"/>
      <c r="F33" s="3"/>
      <c r="G33" s="230"/>
      <c r="I33" s="230"/>
      <c r="J33" s="230"/>
      <c r="K33" s="230"/>
      <c r="L33" s="230"/>
      <c r="M33"/>
      <c r="N33"/>
      <c r="O33"/>
      <c r="V33" s="423"/>
      <c r="W33" s="423"/>
    </row>
    <row r="34" spans="2:23" hidden="1" x14ac:dyDescent="0.3">
      <c r="B34" s="3" t="s">
        <v>6</v>
      </c>
      <c r="C34" s="20">
        <f>C14*2</f>
        <v>0</v>
      </c>
      <c r="D34" s="3" t="s">
        <v>470</v>
      </c>
      <c r="E34" s="20">
        <f>SQRT(POWER(E14,2)+POWER(G14,2))</f>
        <v>0</v>
      </c>
      <c r="F34" s="3" t="s">
        <v>24</v>
      </c>
      <c r="G34" s="17">
        <f t="shared" ref="G34:G61" si="6">C34*E34</f>
        <v>0</v>
      </c>
      <c r="H34" s="4" t="s">
        <v>17</v>
      </c>
      <c r="I34" s="7"/>
      <c r="J34" s="7"/>
      <c r="K34" s="7"/>
      <c r="L34" s="7"/>
      <c r="S34" s="424"/>
    </row>
    <row r="35" spans="2:23" hidden="1" x14ac:dyDescent="0.3">
      <c r="B35" s="3" t="s">
        <v>6</v>
      </c>
      <c r="C35" s="20">
        <f>C15</f>
        <v>0</v>
      </c>
      <c r="D35" s="3" t="s">
        <v>470</v>
      </c>
      <c r="E35" s="20">
        <f>SQRT(POWER(E15,2)+POWER(G15,2))</f>
        <v>0</v>
      </c>
      <c r="F35" s="3" t="s">
        <v>24</v>
      </c>
      <c r="G35" s="62">
        <f t="shared" si="6"/>
        <v>0</v>
      </c>
      <c r="H35" s="4" t="s">
        <v>18</v>
      </c>
      <c r="I35" s="7"/>
      <c r="J35" s="7"/>
      <c r="K35" s="7"/>
      <c r="L35" s="7"/>
      <c r="S35" s="424"/>
    </row>
    <row r="36" spans="2:23" hidden="1" x14ac:dyDescent="0.3">
      <c r="C36" s="61"/>
      <c r="E36" s="3" t="s">
        <v>75</v>
      </c>
      <c r="F36" s="3" t="s">
        <v>24</v>
      </c>
      <c r="G36" s="17">
        <f>SUM(G34:G35)-SUM(G46:G49)</f>
        <v>0</v>
      </c>
      <c r="H36" s="2" t="s">
        <v>25</v>
      </c>
      <c r="I36" s="438">
        <f>IF($C$3="Ground floor",'Design Details'!C$50,IF($C$3="Mid-floor",'Design Details'!C$60,IF($C$3="Upper floor",'Design Details'!C$70,IF($C$3="Single Storey",'Design Details'!C$80,0))))</f>
        <v>0</v>
      </c>
      <c r="J36" s="17">
        <f t="shared" ref="J36:J54" si="7">$D$6</f>
        <v>2.5</v>
      </c>
      <c r="K36" s="17">
        <f t="shared" si="5"/>
        <v>0</v>
      </c>
      <c r="L36" s="17">
        <f>IF($C$3=$R$4,0,IF($C$3=$R$5,0,G36*I36*$D$7*24/1000))</f>
        <v>0</v>
      </c>
      <c r="M36" s="4"/>
      <c r="N36" s="4"/>
      <c r="S36" s="424"/>
    </row>
    <row r="37" spans="2:23" x14ac:dyDescent="0.3">
      <c r="B37" s="1" t="s">
        <v>32</v>
      </c>
      <c r="C37" s="7"/>
      <c r="E37" s="7"/>
      <c r="G37" s="7"/>
      <c r="I37" s="7"/>
      <c r="J37" s="7"/>
      <c r="K37" s="7"/>
      <c r="L37" s="7"/>
      <c r="R37" s="428"/>
    </row>
    <row r="38" spans="2:23" x14ac:dyDescent="0.3">
      <c r="B38" s="3" t="s">
        <v>7</v>
      </c>
      <c r="C38" s="224"/>
      <c r="D38" s="3" t="s">
        <v>8</v>
      </c>
      <c r="E38" s="224"/>
      <c r="F38" s="3" t="s">
        <v>24</v>
      </c>
      <c r="G38" s="218">
        <f t="shared" si="6"/>
        <v>0</v>
      </c>
      <c r="H38" s="2" t="s">
        <v>25</v>
      </c>
      <c r="I38" s="218">
        <f>IF($C$3="Ground floor",'Design Details'!C$46,IF($C$3="Mid-floor",'Design Details'!C$56,IF($C$3="Upper floor",'Design Details'!C$66,IF($C$3="Single Storey",'Design Details'!C$76,0))))</f>
        <v>0</v>
      </c>
      <c r="J38" s="218">
        <f t="shared" si="7"/>
        <v>2.5</v>
      </c>
      <c r="K38" s="218">
        <f t="shared" si="5"/>
        <v>0</v>
      </c>
      <c r="L38" s="218">
        <f t="shared" ref="L38:L44" si="8">G38*I38*$D$7*24/1000</f>
        <v>0</v>
      </c>
    </row>
    <row r="39" spans="2:23" hidden="1" x14ac:dyDescent="0.3">
      <c r="B39" s="3" t="s">
        <v>7</v>
      </c>
      <c r="C39" s="224"/>
      <c r="D39" s="3" t="s">
        <v>8</v>
      </c>
      <c r="E39" s="224"/>
      <c r="F39" s="3" t="s">
        <v>24</v>
      </c>
      <c r="G39" s="218">
        <f t="shared" si="6"/>
        <v>0</v>
      </c>
      <c r="H39" s="2" t="s">
        <v>25</v>
      </c>
      <c r="I39" s="218">
        <f>IF($C$3="Ground floor",'Design Details'!C$46,IF($C$3="Mid-floor",'Design Details'!C$56,IF($C$3="Upper floor",'Design Details'!C$66,IF($C$3="Single Storey",'Design Details'!C$76,0))))</f>
        <v>0</v>
      </c>
      <c r="J39" s="218">
        <f t="shared" si="7"/>
        <v>2.5</v>
      </c>
      <c r="K39" s="218">
        <f t="shared" si="5"/>
        <v>0</v>
      </c>
      <c r="L39" s="218">
        <f t="shared" si="8"/>
        <v>0</v>
      </c>
    </row>
    <row r="40" spans="2:23" hidden="1" x14ac:dyDescent="0.3">
      <c r="B40" s="3" t="s">
        <v>7</v>
      </c>
      <c r="C40" s="226"/>
      <c r="D40" s="3" t="s">
        <v>8</v>
      </c>
      <c r="E40" s="226"/>
      <c r="F40" s="3" t="s">
        <v>24</v>
      </c>
      <c r="G40" s="220">
        <f t="shared" si="6"/>
        <v>0</v>
      </c>
      <c r="H40" s="2" t="s">
        <v>25</v>
      </c>
      <c r="I40" s="439">
        <f>IF($C$3="Ground floor",'Design Details'!C$46,IF($C$3="Mid-floor",'Design Details'!C$56,IF($C$3="Upper floor",'Design Details'!C$66,IF($C$3="Single Storey",'Design Details'!C$76,0))))</f>
        <v>0</v>
      </c>
      <c r="J40" s="220">
        <f t="shared" si="7"/>
        <v>2.5</v>
      </c>
      <c r="K40" s="220">
        <f t="shared" si="5"/>
        <v>0</v>
      </c>
      <c r="L40" s="220">
        <f t="shared" si="8"/>
        <v>0</v>
      </c>
    </row>
    <row r="41" spans="2:23" hidden="1" x14ac:dyDescent="0.3">
      <c r="B41" s="3" t="s">
        <v>7</v>
      </c>
      <c r="C41" s="20"/>
      <c r="D41" s="3" t="s">
        <v>8</v>
      </c>
      <c r="E41" s="20"/>
      <c r="F41" s="3" t="s">
        <v>24</v>
      </c>
      <c r="G41" s="17">
        <f t="shared" si="6"/>
        <v>0</v>
      </c>
      <c r="H41" s="2" t="s">
        <v>25</v>
      </c>
      <c r="I41" s="438">
        <f>IF($C$3="Ground floor",'Design Details'!C$46,IF($C$3="Mid-floor",'Design Details'!C$56,IF($C$3="Upper floor",'Design Details'!C$66,IF($C$3="Single Storey",'Design Details'!C$76,0))))</f>
        <v>0</v>
      </c>
      <c r="J41" s="17">
        <f t="shared" si="7"/>
        <v>2.5</v>
      </c>
      <c r="K41" s="17">
        <f t="shared" si="5"/>
        <v>0</v>
      </c>
      <c r="L41" s="17">
        <f t="shared" si="8"/>
        <v>0</v>
      </c>
    </row>
    <row r="42" spans="2:23" hidden="1" x14ac:dyDescent="0.3">
      <c r="B42" s="3" t="s">
        <v>7</v>
      </c>
      <c r="C42" s="20"/>
      <c r="D42" s="3" t="s">
        <v>8</v>
      </c>
      <c r="E42" s="20"/>
      <c r="F42" s="3" t="s">
        <v>24</v>
      </c>
      <c r="G42" s="17">
        <f t="shared" si="6"/>
        <v>0</v>
      </c>
      <c r="H42" s="2" t="s">
        <v>25</v>
      </c>
      <c r="I42" s="438">
        <f>IF($C$3="Ground floor",'Design Details'!C$46,IF($C$3="Mid-floor",'Design Details'!C$56,IF($C$3="Upper floor",'Design Details'!C$66,IF($C$3="Single Storey",'Design Details'!C$76,0))))</f>
        <v>0</v>
      </c>
      <c r="J42" s="17">
        <f t="shared" si="7"/>
        <v>2.5</v>
      </c>
      <c r="K42" s="17">
        <f t="shared" si="5"/>
        <v>0</v>
      </c>
      <c r="L42" s="17">
        <f t="shared" si="8"/>
        <v>0</v>
      </c>
    </row>
    <row r="43" spans="2:23" hidden="1" x14ac:dyDescent="0.3">
      <c r="B43" s="3" t="s">
        <v>7</v>
      </c>
      <c r="C43" s="20"/>
      <c r="D43" s="3" t="s">
        <v>8</v>
      </c>
      <c r="E43" s="20"/>
      <c r="F43" s="3" t="s">
        <v>24</v>
      </c>
      <c r="G43" s="17">
        <f t="shared" si="6"/>
        <v>0</v>
      </c>
      <c r="H43" s="2" t="s">
        <v>25</v>
      </c>
      <c r="I43" s="438">
        <f>IF($C$3="Ground floor",'Design Details'!C$46,IF($C$3="Mid-floor",'Design Details'!C$56,IF($C$3="Upper floor",'Design Details'!C$66,IF($C$3="Single Storey",'Design Details'!C$76,0))))</f>
        <v>0</v>
      </c>
      <c r="J43" s="17">
        <f t="shared" si="7"/>
        <v>2.5</v>
      </c>
      <c r="K43" s="17">
        <f t="shared" si="5"/>
        <v>0</v>
      </c>
      <c r="L43" s="17">
        <f t="shared" si="8"/>
        <v>0</v>
      </c>
    </row>
    <row r="44" spans="2:23" hidden="1" x14ac:dyDescent="0.3">
      <c r="B44" s="3" t="s">
        <v>7</v>
      </c>
      <c r="C44" s="20"/>
      <c r="D44" s="3" t="s">
        <v>8</v>
      </c>
      <c r="E44" s="20"/>
      <c r="F44" s="3" t="s">
        <v>24</v>
      </c>
      <c r="G44" s="17">
        <f t="shared" si="6"/>
        <v>0</v>
      </c>
      <c r="H44" s="2" t="s">
        <v>25</v>
      </c>
      <c r="I44" s="438">
        <f>IF($C$3="Ground floor",'Design Details'!C$46,IF($C$3="Mid-floor",'Design Details'!C$56,IF($C$3="Upper floor",'Design Details'!C$66,IF($C$3="Single Storey",'Design Details'!C$76,0))))</f>
        <v>0</v>
      </c>
      <c r="J44" s="17">
        <f t="shared" si="7"/>
        <v>2.5</v>
      </c>
      <c r="K44" s="17">
        <f t="shared" si="5"/>
        <v>0</v>
      </c>
      <c r="L44" s="17">
        <f t="shared" si="8"/>
        <v>0</v>
      </c>
    </row>
    <row r="45" spans="2:23" x14ac:dyDescent="0.3">
      <c r="B45" s="1" t="s">
        <v>33</v>
      </c>
      <c r="C45" s="7"/>
      <c r="E45" s="7"/>
      <c r="G45" s="7"/>
      <c r="I45" s="7"/>
      <c r="J45" s="7"/>
      <c r="K45" s="7"/>
      <c r="L45" s="7"/>
      <c r="Q45" s="517" t="s">
        <v>1254</v>
      </c>
      <c r="R45" s="525" t="s">
        <v>1255</v>
      </c>
      <c r="S45" s="517" t="s">
        <v>1256</v>
      </c>
      <c r="T45" s="514" t="s">
        <v>1249</v>
      </c>
      <c r="U45" s="517" t="s">
        <v>1250</v>
      </c>
    </row>
    <row r="46" spans="2:23" x14ac:dyDescent="0.3">
      <c r="B46" s="3" t="s">
        <v>7</v>
      </c>
      <c r="C46" s="224"/>
      <c r="D46" s="3" t="s">
        <v>8</v>
      </c>
      <c r="E46" s="224"/>
      <c r="F46" s="3" t="s">
        <v>24</v>
      </c>
      <c r="G46" s="218">
        <f t="shared" si="6"/>
        <v>0</v>
      </c>
      <c r="H46" s="2" t="s">
        <v>25</v>
      </c>
      <c r="I46" s="218">
        <f>IF($C$3="Ground floor",'Design Details'!C$53,IF($C$3="Mid-floor",'Design Details'!C$63,IF($C$3="Upper floor",'Design Details'!C$73,IF($C$3="Single Storey",'Design Details'!C$83,0))))</f>
        <v>0</v>
      </c>
      <c r="J46" s="218">
        <f t="shared" si="7"/>
        <v>2.5</v>
      </c>
      <c r="K46" s="218">
        <f t="shared" si="5"/>
        <v>0</v>
      </c>
      <c r="L46" s="218">
        <f>G46*I46*$D$7*24/1000</f>
        <v>0</v>
      </c>
      <c r="Q46" s="518"/>
      <c r="R46" s="526"/>
      <c r="S46" s="518"/>
      <c r="T46" s="515"/>
      <c r="U46" s="518"/>
    </row>
    <row r="47" spans="2:23" x14ac:dyDescent="0.3">
      <c r="B47" s="3" t="s">
        <v>7</v>
      </c>
      <c r="C47" s="224"/>
      <c r="D47" s="3" t="s">
        <v>8</v>
      </c>
      <c r="E47" s="224"/>
      <c r="F47" s="3" t="s">
        <v>24</v>
      </c>
      <c r="G47" s="218">
        <f t="shared" si="6"/>
        <v>0</v>
      </c>
      <c r="H47" s="2" t="s">
        <v>25</v>
      </c>
      <c r="I47" s="218">
        <f>IF($C$3="Ground floor",'Design Details'!C$53,IF($C$3="Mid-floor",'Design Details'!C$63,IF($C$3="Upper floor",'Design Details'!C$73,IF($C$3="Single Storey",'Design Details'!C$83,0))))</f>
        <v>0</v>
      </c>
      <c r="J47" s="218">
        <f t="shared" si="7"/>
        <v>2.5</v>
      </c>
      <c r="K47" s="218">
        <f t="shared" si="5"/>
        <v>0</v>
      </c>
      <c r="L47" s="218">
        <f>G47*I47*$D$7*24/1000</f>
        <v>0</v>
      </c>
      <c r="Q47" s="518"/>
      <c r="R47" s="526"/>
      <c r="S47" s="518"/>
      <c r="T47" s="515"/>
      <c r="U47" s="518"/>
    </row>
    <row r="48" spans="2:23" x14ac:dyDescent="0.3">
      <c r="B48" s="3" t="s">
        <v>7</v>
      </c>
      <c r="C48" s="224"/>
      <c r="D48" s="3" t="s">
        <v>8</v>
      </c>
      <c r="E48" s="224"/>
      <c r="F48" s="3" t="s">
        <v>24</v>
      </c>
      <c r="G48" s="218">
        <f t="shared" si="6"/>
        <v>0</v>
      </c>
      <c r="H48" s="2" t="s">
        <v>25</v>
      </c>
      <c r="I48" s="218">
        <f>IF($C$3="Ground floor",'Design Details'!C$53,IF($C$3="Mid-floor",'Design Details'!C$63,IF($C$3="Upper floor",'Design Details'!C$73,IF($C$3="Single Storey",'Design Details'!C$83,0))))</f>
        <v>0</v>
      </c>
      <c r="J48" s="218">
        <f t="shared" si="7"/>
        <v>2.5</v>
      </c>
      <c r="K48" s="218">
        <f t="shared" si="5"/>
        <v>0</v>
      </c>
      <c r="L48" s="218">
        <f>G48*I48*$D$7*24/1000</f>
        <v>0</v>
      </c>
      <c r="Q48" s="518"/>
      <c r="R48" s="526"/>
      <c r="S48" s="518"/>
      <c r="T48" s="515"/>
      <c r="U48" s="518"/>
    </row>
    <row r="49" spans="2:21" x14ac:dyDescent="0.3">
      <c r="B49" s="3" t="s">
        <v>7</v>
      </c>
      <c r="C49" s="224"/>
      <c r="D49" s="3" t="s">
        <v>8</v>
      </c>
      <c r="E49" s="224"/>
      <c r="F49" s="3" t="s">
        <v>24</v>
      </c>
      <c r="G49" s="218">
        <f t="shared" si="6"/>
        <v>0</v>
      </c>
      <c r="H49" s="2" t="s">
        <v>25</v>
      </c>
      <c r="I49" s="218">
        <f>IF($C$3="Ground floor",'Design Details'!C$53,IF($C$3="Mid-floor",'Design Details'!C$63,IF($C$3="Upper floor",'Design Details'!C$73,IF($C$3="Single Storey",'Design Details'!C$83,0))))</f>
        <v>0</v>
      </c>
      <c r="J49" s="218">
        <f t="shared" si="7"/>
        <v>2.5</v>
      </c>
      <c r="K49" s="218">
        <f t="shared" si="5"/>
        <v>0</v>
      </c>
      <c r="L49" s="218">
        <f>G49*I49*$D$7*24/1000</f>
        <v>0</v>
      </c>
      <c r="Q49" s="519"/>
      <c r="R49" s="527"/>
      <c r="S49" s="519"/>
      <c r="T49" s="516"/>
      <c r="U49" s="519"/>
    </row>
    <row r="50" spans="2:21" x14ac:dyDescent="0.3">
      <c r="B50" s="1" t="s">
        <v>1260</v>
      </c>
      <c r="C50" s="7"/>
      <c r="E50" s="7"/>
      <c r="G50" s="7"/>
      <c r="I50" s="7"/>
      <c r="J50" s="7"/>
      <c r="K50" s="7"/>
      <c r="L50" s="7"/>
      <c r="Q50" s="426"/>
      <c r="R50" s="425"/>
      <c r="S50" s="425" t="s">
        <v>1248</v>
      </c>
      <c r="T50" s="425"/>
      <c r="U50" s="430"/>
    </row>
    <row r="51" spans="2:21" x14ac:dyDescent="0.3">
      <c r="B51" s="3" t="s">
        <v>7</v>
      </c>
      <c r="C51" s="224"/>
      <c r="D51" s="3" t="s">
        <v>8</v>
      </c>
      <c r="E51" s="224"/>
      <c r="F51" s="3" t="s">
        <v>24</v>
      </c>
      <c r="G51" s="218">
        <f t="shared" si="6"/>
        <v>0</v>
      </c>
      <c r="H51" s="2" t="s">
        <v>25</v>
      </c>
      <c r="I51" s="218">
        <f>IF($C$3="Ground floor",'Design Details'!C$47,IF($C$3="Mid-floor",'Design Details'!C$57,IF($C$3="Upper floor",'Design Details'!C$67,IF($C$3="Single Storey",'Design Details'!C$77,0))))</f>
        <v>0</v>
      </c>
      <c r="J51" s="218">
        <f t="shared" si="7"/>
        <v>2.5</v>
      </c>
      <c r="K51" s="218">
        <f t="shared" si="5"/>
        <v>0</v>
      </c>
      <c r="L51" s="218">
        <f>G51*I51*$D$7*24/1000</f>
        <v>0</v>
      </c>
      <c r="Q51" s="429" t="s">
        <v>1241</v>
      </c>
      <c r="R51" s="431" t="s">
        <v>1247</v>
      </c>
      <c r="S51" s="431" t="str">
        <f>IF(OR($C$3="Ground Floor",$C$3="Mid-floor"),R51,Q51)</f>
        <v>Outside</v>
      </c>
      <c r="T51" s="426">
        <f>IF(M32="Unheated",1,0)</f>
        <v>0</v>
      </c>
      <c r="U51" s="429">
        <f>IF(M32="Select...",0,(IF(M32="Outside",D6,IF(M32="Unheated",D4-10,D4-M32))))</f>
        <v>0</v>
      </c>
    </row>
    <row r="52" spans="2:21" x14ac:dyDescent="0.3">
      <c r="B52" s="3" t="s">
        <v>7</v>
      </c>
      <c r="C52" s="224"/>
      <c r="D52" s="3" t="s">
        <v>8</v>
      </c>
      <c r="E52" s="224"/>
      <c r="F52" s="3" t="s">
        <v>24</v>
      </c>
      <c r="G52" s="218">
        <f t="shared" si="6"/>
        <v>0</v>
      </c>
      <c r="H52" s="2" t="s">
        <v>25</v>
      </c>
      <c r="I52" s="218">
        <f>IF($C$3="Ground floor",'Design Details'!C$47,IF($C$3="Mid-floor",'Design Details'!C$57,IF($C$3="Upper floor",'Design Details'!C$67,IF($C$3="Single Storey",'Design Details'!C$77,0))))</f>
        <v>0</v>
      </c>
      <c r="J52" s="218">
        <f t="shared" si="7"/>
        <v>2.5</v>
      </c>
      <c r="K52" s="218">
        <f t="shared" si="5"/>
        <v>0</v>
      </c>
      <c r="L52" s="218">
        <f>G52*I52*$D$7*24/1000</f>
        <v>0</v>
      </c>
      <c r="Q52" s="429" t="s">
        <v>1247</v>
      </c>
      <c r="R52" s="431" t="s">
        <v>1251</v>
      </c>
      <c r="S52" s="431" t="str">
        <f>IF(OR($C$3="Ground Floor",$C$3="Mid-floor"),R52,Q52)</f>
        <v>Unheated</v>
      </c>
      <c r="T52" s="426" t="str">
        <f>"'Design Details'!C$"&amp;69+T51</f>
        <v>'Design Details'!C$69</v>
      </c>
      <c r="U52" s="427"/>
    </row>
    <row r="53" spans="2:21" hidden="1" x14ac:dyDescent="0.3">
      <c r="B53" s="3" t="s">
        <v>7</v>
      </c>
      <c r="C53" s="226"/>
      <c r="D53" s="3" t="s">
        <v>8</v>
      </c>
      <c r="E53" s="226"/>
      <c r="F53" s="3" t="s">
        <v>24</v>
      </c>
      <c r="G53" s="220">
        <f t="shared" si="6"/>
        <v>0</v>
      </c>
      <c r="H53" s="2" t="s">
        <v>25</v>
      </c>
      <c r="I53" s="439">
        <f>IF($C$3="Ground floor",'Design Details'!C$47,IF($C$3="Mid-floor",'Design Details'!C$57,IF($C$3="Upper floor",'Design Details'!C$67,IF($C$3="Single Storey",'Design Details'!C$77,0))))</f>
        <v>0</v>
      </c>
      <c r="J53" s="220">
        <f t="shared" si="7"/>
        <v>2.5</v>
      </c>
      <c r="K53" s="220">
        <f t="shared" si="5"/>
        <v>0</v>
      </c>
      <c r="L53" s="220">
        <f>G53*I53*$D$7*24/1000</f>
        <v>0</v>
      </c>
      <c r="Q53" s="429"/>
      <c r="R53" s="431" t="s">
        <v>1252</v>
      </c>
      <c r="S53" s="431">
        <f>IF(OR($C$3="Ground Floor",$C$3="Mid-floor"),R53,Q53)</f>
        <v>0</v>
      </c>
      <c r="T53" s="432" t="str">
        <f>"'Design Details'!C$"&amp;79+T51</f>
        <v>'Design Details'!C$79</v>
      </c>
      <c r="U53" s="423"/>
    </row>
    <row r="54" spans="2:21" hidden="1" x14ac:dyDescent="0.3">
      <c r="B54" s="3" t="s">
        <v>7</v>
      </c>
      <c r="C54" s="20"/>
      <c r="D54" s="3" t="s">
        <v>8</v>
      </c>
      <c r="E54" s="20"/>
      <c r="F54" s="3" t="s">
        <v>24</v>
      </c>
      <c r="G54" s="17">
        <f t="shared" si="6"/>
        <v>0</v>
      </c>
      <c r="H54" s="2" t="s">
        <v>25</v>
      </c>
      <c r="I54" s="438">
        <f>IF($C$3="Ground floor",'Design Details'!C$47,IF($C$3="Mid-floor",'Design Details'!C$57,IF($C$3="Upper floor",'Design Details'!C$67,IF($C$3="Single Storey",'Design Details'!C$77,0))))</f>
        <v>0</v>
      </c>
      <c r="J54" s="17">
        <f t="shared" si="7"/>
        <v>2.5</v>
      </c>
      <c r="K54" s="17">
        <f t="shared" si="5"/>
        <v>0</v>
      </c>
      <c r="L54" s="17">
        <f>G54*I54*$D$7*24/1000</f>
        <v>0</v>
      </c>
      <c r="Q54" s="429"/>
      <c r="R54" s="431" t="s">
        <v>1253</v>
      </c>
      <c r="S54" s="431">
        <f>IF(OR($C$3="Ground Floor",$C$3="Mid-floor"),R54,Q54)</f>
        <v>0</v>
      </c>
      <c r="T54" s="423"/>
      <c r="U54" s="423"/>
    </row>
    <row r="55" spans="2:21" x14ac:dyDescent="0.3">
      <c r="B55" s="1" t="s">
        <v>114</v>
      </c>
      <c r="G55" s="7"/>
      <c r="I55" s="7"/>
      <c r="K55" s="7"/>
      <c r="L55" s="7"/>
      <c r="M55" s="520" t="s">
        <v>1092</v>
      </c>
      <c r="N55" s="520"/>
      <c r="O55" s="520"/>
      <c r="Q55" s="432"/>
      <c r="R55" s="432">
        <v>22</v>
      </c>
      <c r="S55" s="433">
        <f>IF(OR($C$3="Ground Floor",$C$3="Mid-floor"),R55,Q37)</f>
        <v>0</v>
      </c>
      <c r="T55" s="422"/>
      <c r="U55" s="422"/>
    </row>
    <row r="56" spans="2:21" x14ac:dyDescent="0.3">
      <c r="B56" s="3" t="s">
        <v>6</v>
      </c>
      <c r="C56" s="229"/>
      <c r="D56" s="3" t="s">
        <v>8</v>
      </c>
      <c r="E56" s="229"/>
      <c r="F56" s="3" t="s">
        <v>24</v>
      </c>
      <c r="G56" s="218">
        <f t="shared" si="6"/>
        <v>0</v>
      </c>
      <c r="H56" s="2" t="s">
        <v>25</v>
      </c>
      <c r="I56" s="218">
        <f>IF($C$3="Ground floor",'Design Details'!C$51,IF($C$3="Mid-floor",'Design Details'!C$61,IF($C$3="Upper floor",'Design Details'!C$71,IF($C$3="Single Storey",'Design Details'!C$81,0))))</f>
        <v>0</v>
      </c>
      <c r="J56" s="225">
        <f>IF(M56="",0,IF(M56="unheated",D$4-10,D$4-M56))</f>
        <v>0</v>
      </c>
      <c r="K56" s="218">
        <f t="shared" si="5"/>
        <v>0</v>
      </c>
      <c r="L56" s="7"/>
      <c r="M56" s="513"/>
      <c r="N56" s="513"/>
      <c r="O56" s="513"/>
    </row>
    <row r="57" spans="2:21" hidden="1" x14ac:dyDescent="0.3">
      <c r="B57" s="3" t="s">
        <v>6</v>
      </c>
      <c r="C57" s="229"/>
      <c r="D57" s="3" t="s">
        <v>8</v>
      </c>
      <c r="E57" s="229"/>
      <c r="F57" s="3" t="s">
        <v>24</v>
      </c>
      <c r="G57" s="218">
        <f t="shared" si="6"/>
        <v>0</v>
      </c>
      <c r="H57" s="2" t="s">
        <v>25</v>
      </c>
      <c r="I57" s="224">
        <f>IF($C$3="Ground floor",'Design Details'!C$51,IF($C$3="Mid-floor",'Design Details'!C$61,IF($C$3="Upper floor",'Design Details'!C$71,IF($C$3="Single Storey",'Design Details'!C$81,0))))</f>
        <v>0</v>
      </c>
      <c r="J57" s="225">
        <f>IF(M57="",0,IF(M57="unheated",D$4-10,D$4-M57))</f>
        <v>0</v>
      </c>
      <c r="K57" s="218">
        <f t="shared" si="5"/>
        <v>0</v>
      </c>
      <c r="L57" s="7"/>
      <c r="M57" s="513"/>
      <c r="N57" s="513"/>
      <c r="O57" s="513"/>
    </row>
    <row r="58" spans="2:21" hidden="1" x14ac:dyDescent="0.3">
      <c r="B58" s="3" t="s">
        <v>6</v>
      </c>
      <c r="C58" s="219"/>
      <c r="D58" s="3" t="s">
        <v>8</v>
      </c>
      <c r="E58" s="219"/>
      <c r="F58" s="3" t="s">
        <v>24</v>
      </c>
      <c r="G58" s="220">
        <f t="shared" si="6"/>
        <v>0</v>
      </c>
      <c r="H58" s="2" t="s">
        <v>25</v>
      </c>
      <c r="I58" s="221">
        <f>IF($C$3="Ground floor",'Design Details'!C$51,IF($C$3="Mid-floor",'Design Details'!C$61,IF($C$3="Upper floor",'Design Details'!C$71,IF($C$3="Single Storey",'Design Details'!C$81,0))))</f>
        <v>0</v>
      </c>
      <c r="J58" s="222">
        <f>IF(M58="",0,IF(M58="unheated",D$4-10,D$4-M58))</f>
        <v>0</v>
      </c>
      <c r="K58" s="220">
        <f t="shared" si="5"/>
        <v>0</v>
      </c>
      <c r="L58" s="7"/>
      <c r="M58" s="513"/>
      <c r="N58" s="513"/>
      <c r="O58" s="513"/>
    </row>
    <row r="59" spans="2:21" hidden="1" x14ac:dyDescent="0.3">
      <c r="B59" s="3" t="s">
        <v>6</v>
      </c>
      <c r="C59" s="19"/>
      <c r="D59" s="3" t="s">
        <v>8</v>
      </c>
      <c r="E59" s="19"/>
      <c r="F59" s="3" t="s">
        <v>24</v>
      </c>
      <c r="G59" s="17">
        <f t="shared" si="6"/>
        <v>0</v>
      </c>
      <c r="H59" s="2" t="s">
        <v>25</v>
      </c>
      <c r="I59" s="105">
        <f>IF($C$3="Ground floor",'Design Details'!C$51,IF($C$3="Mid-floor",'Design Details'!C$61,IF($C$3="Upper floor",'Design Details'!C$71,IF($C$3="Single Storey",'Design Details'!C$81,0))))</f>
        <v>0</v>
      </c>
      <c r="J59" s="18">
        <f>IF(M59="",0,IF(M59="unheated",D$4-10,D$4-M59))</f>
        <v>0</v>
      </c>
      <c r="K59" s="17">
        <f t="shared" si="5"/>
        <v>0</v>
      </c>
      <c r="L59" s="7"/>
      <c r="M59" s="513"/>
      <c r="N59" s="513"/>
      <c r="O59" s="513"/>
    </row>
    <row r="60" spans="2:21" hidden="1" x14ac:dyDescent="0.3">
      <c r="B60" s="1" t="s">
        <v>48</v>
      </c>
      <c r="G60" s="7"/>
      <c r="I60" s="7"/>
      <c r="K60" s="7"/>
      <c r="L60" s="7"/>
    </row>
    <row r="61" spans="2:21" hidden="1" x14ac:dyDescent="0.3">
      <c r="B61" s="3" t="s">
        <v>6</v>
      </c>
      <c r="C61" s="19"/>
      <c r="D61" s="3" t="s">
        <v>8</v>
      </c>
      <c r="E61" s="19"/>
      <c r="F61" s="3" t="s">
        <v>24</v>
      </c>
      <c r="G61" s="17">
        <f t="shared" si="6"/>
        <v>0</v>
      </c>
      <c r="H61" s="2" t="s">
        <v>25</v>
      </c>
      <c r="I61" s="105">
        <f>IF($C$3="Ground floor",'Design Details'!C$52,IF($C$3="Mid-floor",'Design Details'!C$62,IF($C$3="Upper floor",'Design Details'!C$72,IF($C$3="Single Storey",'Design Details'!C$82,0))))</f>
        <v>0</v>
      </c>
      <c r="J61" s="18">
        <f>D4-10</f>
        <v>-10</v>
      </c>
      <c r="K61" s="17">
        <f t="shared" si="5"/>
        <v>0</v>
      </c>
      <c r="L61" s="17">
        <f>G61*I61*$D$7*24/1000</f>
        <v>0</v>
      </c>
    </row>
  </sheetData>
  <sheetProtection formatRows="0"/>
  <mergeCells count="31">
    <mergeCell ref="B1:D1"/>
    <mergeCell ref="E1:G1"/>
    <mergeCell ref="K1:L1"/>
    <mergeCell ref="E2:F2"/>
    <mergeCell ref="C3:D3"/>
    <mergeCell ref="E3:F3"/>
    <mergeCell ref="M21:O21"/>
    <mergeCell ref="B4:C4"/>
    <mergeCell ref="E4:F4"/>
    <mergeCell ref="B5:C5"/>
    <mergeCell ref="E5:F5"/>
    <mergeCell ref="B6:C6"/>
    <mergeCell ref="E6:F6"/>
    <mergeCell ref="B7:C7"/>
    <mergeCell ref="L10:O10"/>
    <mergeCell ref="L11:O11"/>
    <mergeCell ref="M19:O19"/>
    <mergeCell ref="M20:O20"/>
    <mergeCell ref="M22:O22"/>
    <mergeCell ref="M31:O31"/>
    <mergeCell ref="M32:O32"/>
    <mergeCell ref="Q45:Q49"/>
    <mergeCell ref="R45:R49"/>
    <mergeCell ref="M59:O59"/>
    <mergeCell ref="T45:T49"/>
    <mergeCell ref="U45:U49"/>
    <mergeCell ref="M55:O55"/>
    <mergeCell ref="M56:O56"/>
    <mergeCell ref="M57:O57"/>
    <mergeCell ref="M58:O58"/>
    <mergeCell ref="S45:S49"/>
  </mergeCells>
  <conditionalFormatting sqref="M24:N24">
    <cfRule type="expression" dxfId="63" priority="2">
      <formula>IF($M$23="Short length",TRUE,IF($M$23="Between edges",TRUE,IF($M$23="Depth of room",TRUE,FALSE)))</formula>
    </cfRule>
  </conditionalFormatting>
  <conditionalFormatting sqref="O24">
    <cfRule type="expression" dxfId="62" priority="1">
      <formula>IF($O$23="Long length",TRUE,FALSE)</formula>
    </cfRule>
  </conditionalFormatting>
  <dataValidations count="10">
    <dataValidation type="list" allowBlank="1" showInputMessage="1" showErrorMessage="1" sqref="M32:O32" xr:uid="{AA2E8A52-3701-BD4E-90A9-87DE41CDC18A}">
      <formula1>OFFSET($S$50,,,COUNTIF($S$50:$S$55,"&lt;&gt;0"))</formula1>
    </dataValidation>
    <dataValidation type="list" errorStyle="information" allowBlank="1" showInputMessage="1" showErrorMessage="1" errorTitle="Room Name" error="If an alternative room name is entered, you will need to manually select room design temp and air changes per hour." sqref="D2" xr:uid="{0186D6DA-0B0E-5546-B60A-BD8CAAE415CD}">
      <formula1>$Y$2:$Y$11</formula1>
    </dataValidation>
    <dataValidation type="list" errorStyle="information" allowBlank="1" showInputMessage="1" showErrorMessage="1" errorTitle="Room Name" error="If an alternative room name is entered, you will need to manually select room design temp and air changes per hour." sqref="C2" xr:uid="{E015E632-D40E-A64B-A848-9A94C3244385}">
      <formula1>Rooms</formula1>
    </dataValidation>
    <dataValidation type="list" allowBlank="1" showInputMessage="1" showErrorMessage="1" sqref="M22:O22" xr:uid="{B1B23709-039C-364E-A95E-8252DF0816A5}">
      <formula1>$Q$2:$Q$6</formula1>
    </dataValidation>
    <dataValidation type="list" allowBlank="1" showInputMessage="1" showErrorMessage="1" sqref="C3:D3" xr:uid="{7F5075E4-FE60-9C40-9EA6-A4E885D35ACF}">
      <formula1>$R$4:$R$7</formula1>
    </dataValidation>
    <dataValidation type="list" allowBlank="1" showInputMessage="1" showErrorMessage="1" sqref="M20:O20" xr:uid="{B589DE47-D7C0-4D45-BDFD-888A4B5FA9CF}">
      <formula1>$S$3:$S$4</formula1>
    </dataValidation>
    <dataValidation type="list" allowBlank="1" showInputMessage="1" showErrorMessage="1" sqref="M56:O59" xr:uid="{B5C2E660-C1E0-B549-A866-F61DB42023FC}">
      <formula1>$U$3:$U$7</formula1>
    </dataValidation>
    <dataValidation type="list" allowBlank="1" showInputMessage="1" showErrorMessage="1" sqref="M3" xr:uid="{DC1E3BD2-2689-7C48-828D-A737208AD291}">
      <formula1>$V$3:$V$4</formula1>
    </dataValidation>
    <dataValidation type="list" allowBlank="1" showInputMessage="1" showErrorMessage="1" promptTitle="High Ceilings" prompt="Room Height_x000a_4.5m - 2.5%_x000a_5.5m - 5.0%_x000a_6.5m - 7.5%_x000a_7.5m - 10.0%" sqref="M4" xr:uid="{33F25EE1-8AC8-AD4A-92AE-EB01145E29BA}">
      <formula1>$X$3:$X$7</formula1>
    </dataValidation>
    <dataValidation type="list" allowBlank="1" showInputMessage="1" showErrorMessage="1" sqref="M5" xr:uid="{994CF8E0-CB8F-B64F-82B5-261B1A01ADA3}">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8961" r:id="rId3" name="Button 1">
              <controlPr defaultSize="0" print="0" autoFill="0" autoPict="0" macro="[0]!unhideAwkDim">
                <anchor moveWithCells="1" sizeWithCells="1">
                  <from>
                    <xdr:col>3</xdr:col>
                    <xdr:colOff>15240</xdr:colOff>
                    <xdr:row>8</xdr:row>
                    <xdr:rowOff>15240</xdr:rowOff>
                  </from>
                  <to>
                    <xdr:col>4</xdr:col>
                    <xdr:colOff>723900</xdr:colOff>
                    <xdr:row>8</xdr:row>
                    <xdr:rowOff>152400</xdr:rowOff>
                  </to>
                </anchor>
              </controlPr>
            </control>
          </mc:Choice>
        </mc:AlternateContent>
        <mc:AlternateContent xmlns:mc="http://schemas.openxmlformats.org/markup-compatibility/2006">
          <mc:Choice Requires="x14">
            <control shapeId="168962" r:id="rId4" name="Button 2">
              <controlPr defaultSize="0" print="0" autoFill="0" autoPict="0" macro="[0]!unhideWindows">
                <anchor moveWithCells="1" sizeWithCells="1">
                  <from>
                    <xdr:col>3</xdr:col>
                    <xdr:colOff>38100</xdr:colOff>
                    <xdr:row>36</xdr:row>
                    <xdr:rowOff>15240</xdr:rowOff>
                  </from>
                  <to>
                    <xdr:col>4</xdr:col>
                    <xdr:colOff>723900</xdr:colOff>
                    <xdr:row>36</xdr:row>
                    <xdr:rowOff>152400</xdr:rowOff>
                  </to>
                </anchor>
              </controlPr>
            </control>
          </mc:Choice>
        </mc:AlternateContent>
        <mc:AlternateContent xmlns:mc="http://schemas.openxmlformats.org/markup-compatibility/2006">
          <mc:Choice Requires="x14">
            <control shapeId="168963" r:id="rId5" name="Button 3">
              <controlPr defaultSize="0" print="0" autoFill="0" autoPict="0" macro="[0]!unhideRoofWin">
                <anchor moveWithCells="1" sizeWithCells="1">
                  <from>
                    <xdr:col>5</xdr:col>
                    <xdr:colOff>22860</xdr:colOff>
                    <xdr:row>36</xdr:row>
                    <xdr:rowOff>15240</xdr:rowOff>
                  </from>
                  <to>
                    <xdr:col>6</xdr:col>
                    <xdr:colOff>723900</xdr:colOff>
                    <xdr:row>36</xdr:row>
                    <xdr:rowOff>152400</xdr:rowOff>
                  </to>
                </anchor>
              </controlPr>
            </control>
          </mc:Choice>
        </mc:AlternateContent>
        <mc:AlternateContent xmlns:mc="http://schemas.openxmlformats.org/markup-compatibility/2006">
          <mc:Choice Requires="x14">
            <control shapeId="168964" r:id="rId6" name="Button 4">
              <controlPr defaultSize="0" print="0" autoFill="0" autoPict="0" macro="[0]!unhideDoors">
                <anchor moveWithCells="1" sizeWithCells="1">
                  <from>
                    <xdr:col>3</xdr:col>
                    <xdr:colOff>15240</xdr:colOff>
                    <xdr:row>49</xdr:row>
                    <xdr:rowOff>22860</xdr:rowOff>
                  </from>
                  <to>
                    <xdr:col>4</xdr:col>
                    <xdr:colOff>723900</xdr:colOff>
                    <xdr:row>49</xdr:row>
                    <xdr:rowOff>152400</xdr:rowOff>
                  </to>
                </anchor>
              </controlPr>
            </control>
          </mc:Choice>
        </mc:AlternateContent>
        <mc:AlternateContent xmlns:mc="http://schemas.openxmlformats.org/markup-compatibility/2006">
          <mc:Choice Requires="x14">
            <control shapeId="168965" r:id="rId7" name="Button 5">
              <controlPr defaultSize="0" print="0" autoFill="0" autoPict="0" macro="[0]!SinglePitch">
                <anchor moveWithCells="1" sizeWithCells="1">
                  <from>
                    <xdr:col>3</xdr:col>
                    <xdr:colOff>891540</xdr:colOff>
                    <xdr:row>32</xdr:row>
                    <xdr:rowOff>38100</xdr:rowOff>
                  </from>
                  <to>
                    <xdr:col>4</xdr:col>
                    <xdr:colOff>708660</xdr:colOff>
                    <xdr:row>33</xdr:row>
                    <xdr:rowOff>0</xdr:rowOff>
                  </to>
                </anchor>
              </controlPr>
            </control>
          </mc:Choice>
        </mc:AlternateContent>
        <mc:AlternateContent xmlns:mc="http://schemas.openxmlformats.org/markup-compatibility/2006">
          <mc:Choice Requires="x14">
            <control shapeId="168966" r:id="rId8" name="Button 6">
              <controlPr defaultSize="0" print="0" autoFill="0" autoPict="0" macro="[0]!IntWalls">
                <anchor moveWithCells="1" sizeWithCells="1">
                  <from>
                    <xdr:col>3</xdr:col>
                    <xdr:colOff>22860</xdr:colOff>
                    <xdr:row>54</xdr:row>
                    <xdr:rowOff>22860</xdr:rowOff>
                  </from>
                  <to>
                    <xdr:col>4</xdr:col>
                    <xdr:colOff>723900</xdr:colOff>
                    <xdr:row>55</xdr:row>
                    <xdr:rowOff>15240</xdr:rowOff>
                  </to>
                </anchor>
              </controlPr>
            </control>
          </mc:Choice>
        </mc:AlternateContent>
        <mc:AlternateContent xmlns:mc="http://schemas.openxmlformats.org/markup-compatibility/2006">
          <mc:Choice Requires="x14">
            <control shapeId="168967" r:id="rId9" name="Button 7">
              <controlPr defaultSize="0" print="0" autoFill="0" autoPict="0" macro="[0]!PartyWall">
                <anchor moveWithCells="1" sizeWithCells="1">
                  <from>
                    <xdr:col>5</xdr:col>
                    <xdr:colOff>15240</xdr:colOff>
                    <xdr:row>54</xdr:row>
                    <xdr:rowOff>22860</xdr:rowOff>
                  </from>
                  <to>
                    <xdr:col>6</xdr:col>
                    <xdr:colOff>708660</xdr:colOff>
                    <xdr:row>54</xdr:row>
                    <xdr:rowOff>152400</xdr:rowOff>
                  </to>
                </anchor>
              </controlPr>
            </control>
          </mc:Choice>
        </mc:AlternateContent>
        <mc:AlternateContent xmlns:mc="http://schemas.openxmlformats.org/markup-compatibility/2006">
          <mc:Choice Requires="x14">
            <control shapeId="168968" r:id="rId10" name="Button 8">
              <controlPr defaultSize="0" print="0" autoFill="0" autoPict="0" macro="[0]!UseRoomDims">
                <anchor moveWithCells="1" sizeWithCells="1">
                  <from>
                    <xdr:col>3</xdr:col>
                    <xdr:colOff>22860</xdr:colOff>
                    <xdr:row>18</xdr:row>
                    <xdr:rowOff>22860</xdr:rowOff>
                  </from>
                  <to>
                    <xdr:col>4</xdr:col>
                    <xdr:colOff>723900</xdr:colOff>
                    <xdr:row>18</xdr:row>
                    <xdr:rowOff>152400</xdr:rowOff>
                  </to>
                </anchor>
              </controlPr>
            </control>
          </mc:Choice>
        </mc:AlternateContent>
        <mc:AlternateContent xmlns:mc="http://schemas.openxmlformats.org/markup-compatibility/2006">
          <mc:Choice Requires="x14">
            <control shapeId="168969" r:id="rId11" name="Button 9">
              <controlPr defaultSize="0" print="0" autoFill="0" autoPict="0" macro="[0]!Pitched">
                <anchor moveWithCells="1" sizeWithCells="1">
                  <from>
                    <xdr:col>3</xdr:col>
                    <xdr:colOff>38100</xdr:colOff>
                    <xdr:row>32</xdr:row>
                    <xdr:rowOff>22860</xdr:rowOff>
                  </from>
                  <to>
                    <xdr:col>3</xdr:col>
                    <xdr:colOff>800100</xdr:colOff>
                    <xdr:row>33</xdr:row>
                    <xdr:rowOff>0</xdr:rowOff>
                  </to>
                </anchor>
              </controlPr>
            </control>
          </mc:Choice>
        </mc:AlternateContent>
        <mc:AlternateContent xmlns:mc="http://schemas.openxmlformats.org/markup-compatibility/2006">
          <mc:Choice Requires="x14">
            <control shapeId="168970" r:id="rId12" name="Button 10">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168971" r:id="rId13" name="Button 11">
              <controlPr defaultSize="0" print="0" autoFill="0" autoPict="0" macro="[0]!unhideExtWall">
                <anchor moveWithCells="1">
                  <from>
                    <xdr:col>3</xdr:col>
                    <xdr:colOff>22860</xdr:colOff>
                    <xdr:row>22</xdr:row>
                    <xdr:rowOff>38100</xdr:rowOff>
                  </from>
                  <to>
                    <xdr:col>5</xdr:col>
                    <xdr:colOff>114300</xdr:colOff>
                    <xdr:row>22</xdr:row>
                    <xdr:rowOff>152400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3DE3EB-04B4-1249-9944-C636E8B6BBCD}">
  <sheetPr codeName="Sheet8">
    <tabColor theme="4" tint="0.59999389629810485"/>
  </sheetPr>
  <dimension ref="B1:Z61"/>
  <sheetViews>
    <sheetView showGridLines="0" showRowColHeaders="0" workbookViewId="0">
      <selection activeCell="C2" sqref="C2"/>
    </sheetView>
  </sheetViews>
  <sheetFormatPr defaultColWidth="13.77734375" defaultRowHeight="13.8" x14ac:dyDescent="0.3"/>
  <cols>
    <col min="1" max="1" width="2" style="2" customWidth="1"/>
    <col min="2" max="12" width="13.77734375" style="2"/>
    <col min="13" max="15" width="10" style="2" customWidth="1"/>
    <col min="16" max="16" width="13.77734375" style="2"/>
    <col min="17" max="19" width="13.77734375" style="2" hidden="1" customWidth="1"/>
    <col min="20" max="20" width="16" style="2" hidden="1" customWidth="1"/>
    <col min="21" max="26" width="13.77734375" style="2" hidden="1" customWidth="1"/>
    <col min="27" max="16384" width="13.77734375" style="2"/>
  </cols>
  <sheetData>
    <row r="1" spans="2:25" ht="34.049999999999997" customHeight="1" x14ac:dyDescent="0.3">
      <c r="B1" s="520" t="s">
        <v>2</v>
      </c>
      <c r="C1" s="520"/>
      <c r="D1" s="520"/>
      <c r="E1" s="520" t="s">
        <v>4</v>
      </c>
      <c r="F1" s="520"/>
      <c r="G1" s="520"/>
      <c r="H1" s="13" t="s">
        <v>26</v>
      </c>
      <c r="I1" s="14" t="s">
        <v>34</v>
      </c>
      <c r="J1" s="15" t="s">
        <v>36</v>
      </c>
      <c r="K1" s="536" t="s">
        <v>120</v>
      </c>
      <c r="L1" s="536"/>
      <c r="M1" s="14" t="s">
        <v>121</v>
      </c>
      <c r="N1" s="14" t="s">
        <v>1079</v>
      </c>
      <c r="O1" s="14" t="s">
        <v>416</v>
      </c>
    </row>
    <row r="2" spans="2:25" ht="12.75" customHeight="1" x14ac:dyDescent="0.3">
      <c r="B2" s="2" t="s">
        <v>0</v>
      </c>
      <c r="C2" s="227"/>
      <c r="D2" s="227"/>
      <c r="E2" s="529" t="s">
        <v>1257</v>
      </c>
      <c r="F2" s="529"/>
      <c r="G2" s="216">
        <f>'Design Details'!G91</f>
        <v>0</v>
      </c>
      <c r="H2" s="2" t="s">
        <v>16</v>
      </c>
      <c r="I2" s="223">
        <f>SUM(K20:K22)</f>
        <v>0</v>
      </c>
      <c r="J2" s="223">
        <f>SUM(L20:L22)</f>
        <v>0</v>
      </c>
      <c r="K2" s="2" t="s">
        <v>119</v>
      </c>
      <c r="M2" s="228">
        <v>0</v>
      </c>
      <c r="N2" s="223">
        <f ca="1">SUM(I$2:I$6)*M2</f>
        <v>0</v>
      </c>
      <c r="O2" s="223">
        <f ca="1">SUM(J$2:J$6)*M2</f>
        <v>0</v>
      </c>
      <c r="Q2" s="2" t="s">
        <v>1056</v>
      </c>
      <c r="R2" s="2" t="s">
        <v>1</v>
      </c>
      <c r="Y2" s="2">
        <v>1</v>
      </c>
    </row>
    <row r="3" spans="2:25" ht="12.75" customHeight="1" x14ac:dyDescent="0.3">
      <c r="B3" s="2" t="s">
        <v>1</v>
      </c>
      <c r="C3" s="537"/>
      <c r="D3" s="538"/>
      <c r="E3" s="529" t="s">
        <v>9</v>
      </c>
      <c r="F3" s="529"/>
      <c r="G3" s="216">
        <v>0.33</v>
      </c>
      <c r="H3" s="2" t="s">
        <v>28</v>
      </c>
      <c r="I3" s="223">
        <f>K27</f>
        <v>0</v>
      </c>
      <c r="J3" s="223">
        <f>L27</f>
        <v>0</v>
      </c>
      <c r="K3" s="2" t="s">
        <v>116</v>
      </c>
      <c r="M3" s="228">
        <v>0</v>
      </c>
      <c r="N3" s="223">
        <f ca="1">SUM(I$2:I$6)*M3</f>
        <v>0</v>
      </c>
      <c r="O3" s="223">
        <f ca="1">SUM(J$2:J$6)*M3</f>
        <v>0</v>
      </c>
      <c r="Q3" s="2" t="s">
        <v>1055</v>
      </c>
      <c r="R3" s="2" t="s">
        <v>410</v>
      </c>
      <c r="S3" s="9" t="str">
        <f>IF($C$3="Ground floor","Solid Floor (in contact with ground)",IF($C$3="Single Storey","Solid Floor (in contact with ground)","n/a"))</f>
        <v>n/a</v>
      </c>
      <c r="T3" s="2">
        <f>'Design Details'!C21</f>
        <v>10</v>
      </c>
      <c r="U3" s="3" t="s">
        <v>115</v>
      </c>
      <c r="V3" s="11">
        <v>0</v>
      </c>
      <c r="W3" s="11">
        <v>0</v>
      </c>
      <c r="X3" s="11">
        <v>0</v>
      </c>
      <c r="Y3" s="2">
        <v>2</v>
      </c>
    </row>
    <row r="4" spans="2:25" ht="12.75" customHeight="1" x14ac:dyDescent="0.3">
      <c r="B4" s="529" t="s">
        <v>10</v>
      </c>
      <c r="C4" s="529"/>
      <c r="D4" s="216">
        <f>'Design Details'!E91</f>
        <v>0</v>
      </c>
      <c r="E4" s="529" t="s">
        <v>14</v>
      </c>
      <c r="F4" s="529"/>
      <c r="G4" s="216">
        <f>SUM(I10:I12,I14:I18)</f>
        <v>0</v>
      </c>
      <c r="H4" s="2" t="s">
        <v>30</v>
      </c>
      <c r="I4" s="223">
        <f ca="1">SUM(K32,K36)</f>
        <v>0</v>
      </c>
      <c r="J4" s="223">
        <f ca="1">SUM(L32,L36)</f>
        <v>0</v>
      </c>
      <c r="K4" s="2" t="s">
        <v>117</v>
      </c>
      <c r="M4" s="228">
        <v>0</v>
      </c>
      <c r="N4" s="223">
        <f ca="1">SUM(I$2:I$6)*M4</f>
        <v>0</v>
      </c>
      <c r="O4" s="223">
        <f ca="1">SUM(J$2:J$6)*M4</f>
        <v>0</v>
      </c>
      <c r="Q4" s="2" t="s">
        <v>1054</v>
      </c>
      <c r="R4" s="2" t="s">
        <v>37</v>
      </c>
      <c r="S4" s="9" t="str">
        <f>IF($C$3="Ground floor","Suspended Floor",IF($C$3="Single Storey","Suspended Floor","n/a"))</f>
        <v>n/a</v>
      </c>
      <c r="U4" s="3">
        <v>16</v>
      </c>
      <c r="V4" s="11">
        <v>0.1</v>
      </c>
      <c r="W4" s="11">
        <v>0.2</v>
      </c>
      <c r="X4" s="11">
        <v>2.5000000000000001E-2</v>
      </c>
      <c r="Y4" s="2">
        <v>3</v>
      </c>
    </row>
    <row r="5" spans="2:25" ht="12.75" customHeight="1" x14ac:dyDescent="0.3">
      <c r="B5" s="529" t="s">
        <v>11</v>
      </c>
      <c r="C5" s="529"/>
      <c r="D5" s="216">
        <f>'Design Details'!C19</f>
        <v>-2.5</v>
      </c>
      <c r="E5" s="529" t="s">
        <v>27</v>
      </c>
      <c r="F5" s="529"/>
      <c r="G5" s="216">
        <f>G4*G3*D6*G2</f>
        <v>0</v>
      </c>
      <c r="H5" s="2" t="s">
        <v>29</v>
      </c>
      <c r="I5" s="223">
        <f>SUM(K38:K44,K46:K49,K51:K54)</f>
        <v>0</v>
      </c>
      <c r="J5" s="223">
        <f>SUM(L38:L44,L46:L49,L51:L54)</f>
        <v>0</v>
      </c>
      <c r="K5" s="2" t="s">
        <v>118</v>
      </c>
      <c r="M5" s="228">
        <v>0</v>
      </c>
      <c r="N5" s="223">
        <f ca="1">SUM(I$2:I$6)*M5</f>
        <v>0</v>
      </c>
      <c r="O5" s="223">
        <f ca="1">SUM(J$2:J$6)*M5</f>
        <v>0</v>
      </c>
      <c r="Q5" s="2" t="s">
        <v>1052</v>
      </c>
      <c r="R5" s="2" t="s">
        <v>39</v>
      </c>
      <c r="U5" s="3">
        <v>18</v>
      </c>
      <c r="X5" s="11">
        <v>0.05</v>
      </c>
      <c r="Y5" s="2">
        <v>4</v>
      </c>
    </row>
    <row r="6" spans="2:25" ht="12.75" customHeight="1" x14ac:dyDescent="0.3">
      <c r="B6" s="529" t="s">
        <v>12</v>
      </c>
      <c r="C6" s="529"/>
      <c r="D6" s="216">
        <f>D4-D5</f>
        <v>2.5</v>
      </c>
      <c r="E6" s="529" t="s">
        <v>15</v>
      </c>
      <c r="F6" s="529"/>
      <c r="G6" s="216">
        <f>G4*G3*D7*24/1000</f>
        <v>0</v>
      </c>
      <c r="H6" s="2" t="s">
        <v>122</v>
      </c>
      <c r="I6" s="223">
        <f>SUM(K56:K59,K61)</f>
        <v>0</v>
      </c>
      <c r="J6" s="223">
        <f>SUM(L61)</f>
        <v>0</v>
      </c>
      <c r="M6" s="12"/>
      <c r="N6" s="12" t="s">
        <v>123</v>
      </c>
      <c r="O6" s="119">
        <f ca="1">SUM(G5,I2:I6,N2:N5)</f>
        <v>0</v>
      </c>
      <c r="Q6" s="2" t="s">
        <v>1053</v>
      </c>
      <c r="R6" s="2" t="s">
        <v>40</v>
      </c>
      <c r="U6" s="3">
        <v>21</v>
      </c>
      <c r="X6" s="11">
        <v>7.4999999999999997E-2</v>
      </c>
      <c r="Y6" s="2">
        <v>5</v>
      </c>
    </row>
    <row r="7" spans="2:25" ht="12.75" customHeight="1" x14ac:dyDescent="0.3">
      <c r="B7" s="529" t="s">
        <v>3</v>
      </c>
      <c r="C7" s="529"/>
      <c r="D7" s="217">
        <f>'Design Details'!C20</f>
        <v>2228</v>
      </c>
      <c r="I7" s="7"/>
      <c r="J7" s="7"/>
      <c r="M7" s="12"/>
      <c r="N7" s="12" t="s">
        <v>124</v>
      </c>
      <c r="O7" s="119">
        <f ca="1">SUM(G6,J2:J6,O2:O5)</f>
        <v>0</v>
      </c>
      <c r="R7" s="2" t="s">
        <v>41</v>
      </c>
      <c r="U7" s="3">
        <v>22</v>
      </c>
      <c r="X7" s="11">
        <v>0.1</v>
      </c>
      <c r="Y7" s="2">
        <v>6</v>
      </c>
    </row>
    <row r="8" spans="2:25" x14ac:dyDescent="0.3">
      <c r="R8" s="2">
        <f>IF($C$3="Ground floor",'Design Details'!C$45,IF($C$3="Mid-floor",'Design Details'!C$55,IF($C$3="Upper floor",'Design Details'!C$65,IF($C$3="Single Storey",'Design Details'!C$75,0))))</f>
        <v>0</v>
      </c>
      <c r="Y8" s="2">
        <v>7</v>
      </c>
    </row>
    <row r="9" spans="2:25" x14ac:dyDescent="0.3">
      <c r="B9" s="1" t="s">
        <v>5</v>
      </c>
      <c r="Y9" s="2">
        <v>8</v>
      </c>
    </row>
    <row r="10" spans="2:25" x14ac:dyDescent="0.3">
      <c r="B10" s="3" t="s">
        <v>6</v>
      </c>
      <c r="C10" s="224"/>
      <c r="D10" s="3" t="s">
        <v>7</v>
      </c>
      <c r="E10" s="224"/>
      <c r="F10" s="3" t="s">
        <v>8</v>
      </c>
      <c r="G10" s="224"/>
      <c r="H10" s="3" t="s">
        <v>13</v>
      </c>
      <c r="I10" s="218">
        <f>C10*E10*G10</f>
        <v>0</v>
      </c>
      <c r="J10" s="7"/>
      <c r="L10" s="530"/>
      <c r="M10" s="530"/>
      <c r="N10" s="530"/>
      <c r="O10" s="531"/>
      <c r="Y10" s="2">
        <v>9</v>
      </c>
    </row>
    <row r="11" spans="2:25" x14ac:dyDescent="0.3">
      <c r="B11" s="3" t="s">
        <v>6</v>
      </c>
      <c r="C11" s="224"/>
      <c r="D11" s="3" t="s">
        <v>7</v>
      </c>
      <c r="E11" s="224"/>
      <c r="F11" s="3" t="s">
        <v>8</v>
      </c>
      <c r="G11" s="224"/>
      <c r="H11" s="3" t="s">
        <v>13</v>
      </c>
      <c r="I11" s="218">
        <f>C11*E11*G11</f>
        <v>0</v>
      </c>
      <c r="J11" s="7"/>
      <c r="L11" s="530"/>
      <c r="M11" s="530"/>
      <c r="N11" s="530"/>
      <c r="O11" s="532"/>
      <c r="Y11" s="2">
        <v>10</v>
      </c>
    </row>
    <row r="12" spans="2:25" x14ac:dyDescent="0.3">
      <c r="B12" s="3" t="s">
        <v>6</v>
      </c>
      <c r="C12" s="224"/>
      <c r="D12" s="3" t="s">
        <v>7</v>
      </c>
      <c r="E12" s="224"/>
      <c r="F12" s="3" t="s">
        <v>8</v>
      </c>
      <c r="G12" s="224"/>
      <c r="H12" s="3" t="s">
        <v>13</v>
      </c>
      <c r="I12" s="218">
        <f>C12*E12*G12</f>
        <v>0</v>
      </c>
      <c r="J12" s="7"/>
    </row>
    <row r="13" spans="2:25" hidden="1" x14ac:dyDescent="0.3">
      <c r="B13" s="1" t="s">
        <v>20</v>
      </c>
      <c r="E13" s="7"/>
      <c r="G13" s="7"/>
      <c r="I13" s="7"/>
      <c r="J13" s="7"/>
    </row>
    <row r="14" spans="2:25" hidden="1" x14ac:dyDescent="0.3">
      <c r="B14" s="3" t="s">
        <v>6</v>
      </c>
      <c r="C14" s="20"/>
      <c r="D14" s="3" t="s">
        <v>7</v>
      </c>
      <c r="E14" s="20"/>
      <c r="F14" s="3" t="s">
        <v>8</v>
      </c>
      <c r="G14" s="20"/>
      <c r="H14" s="3" t="s">
        <v>13</v>
      </c>
      <c r="I14" s="17">
        <f>((G14*E14)/2)*C14</f>
        <v>0</v>
      </c>
      <c r="J14" s="4" t="s">
        <v>17</v>
      </c>
    </row>
    <row r="15" spans="2:25" hidden="1" x14ac:dyDescent="0.3">
      <c r="B15" s="3" t="s">
        <v>6</v>
      </c>
      <c r="C15" s="20"/>
      <c r="D15" s="3" t="s">
        <v>7</v>
      </c>
      <c r="E15" s="20"/>
      <c r="F15" s="3" t="s">
        <v>8</v>
      </c>
      <c r="G15" s="20"/>
      <c r="H15" s="3" t="s">
        <v>13</v>
      </c>
      <c r="I15" s="17">
        <f>C15*E15*G15/2</f>
        <v>0</v>
      </c>
      <c r="J15" s="4" t="s">
        <v>18</v>
      </c>
    </row>
    <row r="16" spans="2:25" hidden="1" x14ac:dyDescent="0.3">
      <c r="B16" s="3" t="s">
        <v>6</v>
      </c>
      <c r="C16" s="20"/>
      <c r="D16" s="3" t="s">
        <v>8</v>
      </c>
      <c r="E16" s="20"/>
      <c r="F16" s="3" t="s">
        <v>19</v>
      </c>
      <c r="G16" s="20"/>
      <c r="H16" s="3" t="s">
        <v>13</v>
      </c>
      <c r="I16" s="17">
        <f>E16*G16*C16/2</f>
        <v>0</v>
      </c>
      <c r="J16" s="4" t="s">
        <v>22</v>
      </c>
    </row>
    <row r="17" spans="2:23" hidden="1" x14ac:dyDescent="0.3">
      <c r="B17" s="3" t="s">
        <v>6</v>
      </c>
      <c r="C17" s="20"/>
      <c r="D17" s="3" t="s">
        <v>8</v>
      </c>
      <c r="E17" s="20"/>
      <c r="F17" s="3" t="s">
        <v>19</v>
      </c>
      <c r="G17" s="20"/>
      <c r="H17" s="3" t="s">
        <v>13</v>
      </c>
      <c r="I17" s="17">
        <f>E17*G17*C17/2</f>
        <v>0</v>
      </c>
      <c r="J17" s="4" t="s">
        <v>21</v>
      </c>
    </row>
    <row r="18" spans="2:23" hidden="1" x14ac:dyDescent="0.3">
      <c r="B18" s="3" t="s">
        <v>6</v>
      </c>
      <c r="C18" s="20"/>
      <c r="D18" s="3" t="s">
        <v>8</v>
      </c>
      <c r="E18" s="20"/>
      <c r="F18" s="3" t="s">
        <v>19</v>
      </c>
      <c r="G18" s="20"/>
      <c r="H18" s="3" t="s">
        <v>13</v>
      </c>
      <c r="I18" s="17">
        <f>E18*G18*C18/2</f>
        <v>0</v>
      </c>
      <c r="J18" s="4" t="s">
        <v>23</v>
      </c>
    </row>
    <row r="19" spans="2:23" x14ac:dyDescent="0.3">
      <c r="B19" s="1" t="s">
        <v>16</v>
      </c>
      <c r="C19" s="7"/>
      <c r="E19" s="7"/>
      <c r="G19" s="7"/>
      <c r="I19" s="7"/>
      <c r="J19" s="8" t="s">
        <v>50</v>
      </c>
      <c r="K19" s="1" t="s">
        <v>34</v>
      </c>
      <c r="L19" s="1" t="s">
        <v>35</v>
      </c>
      <c r="M19" s="533" t="str">
        <f>IF($C$3="Ground Floor","Select type of Ground Floor",IF($C$3="Single Storey","Select type of Ground Floor","#N/A"))</f>
        <v>#N/A</v>
      </c>
      <c r="N19" s="534"/>
      <c r="O19" s="534"/>
    </row>
    <row r="20" spans="2:23" x14ac:dyDescent="0.3">
      <c r="B20" s="3" t="str">
        <f t="shared" ref="B20:D22" si="0">B10</f>
        <v>Length (m)</v>
      </c>
      <c r="C20" s="224"/>
      <c r="D20" s="3" t="str">
        <f t="shared" ref="D20" si="1">D10</f>
        <v>Width (m)</v>
      </c>
      <c r="E20" s="224"/>
      <c r="F20" s="3" t="s">
        <v>24</v>
      </c>
      <c r="G20" s="218">
        <f>C20*E20</f>
        <v>0</v>
      </c>
      <c r="H20" s="2" t="s">
        <v>25</v>
      </c>
      <c r="I20" s="218">
        <f>IF(M22="",R8,'floor u values'!K6)</f>
        <v>0</v>
      </c>
      <c r="J20" s="218">
        <f>IF(C$3="Ground Floor",IF(M20="Solid Floor (in contact with ground)",D$4-T$3,D$4-D$5),IF(C$3="Single Storey",IF(M20="Solid Floor (in contact with ground)",D$4-T$3,D$4-D$5),0))</f>
        <v>0</v>
      </c>
      <c r="K20" s="218">
        <f>G20*I20*J20</f>
        <v>0</v>
      </c>
      <c r="L20" s="218">
        <f>IF($C$3=$R$5,0,IF($C$3=$R$7,0,G20*I20*$D$7*24/1000))</f>
        <v>0</v>
      </c>
      <c r="M20" s="535" t="s">
        <v>336</v>
      </c>
      <c r="N20" s="535"/>
      <c r="O20" s="535"/>
    </row>
    <row r="21" spans="2:23" x14ac:dyDescent="0.3">
      <c r="B21" s="3" t="str">
        <f t="shared" si="0"/>
        <v>Length (m)</v>
      </c>
      <c r="C21" s="224"/>
      <c r="D21" s="3" t="str">
        <f t="shared" si="0"/>
        <v>Width (m)</v>
      </c>
      <c r="E21" s="224"/>
      <c r="F21" s="3" t="s">
        <v>24</v>
      </c>
      <c r="G21" s="218">
        <f t="shared" ref="G21:G31" si="2">C21*E21</f>
        <v>0</v>
      </c>
      <c r="H21" s="2" t="s">
        <v>25</v>
      </c>
      <c r="I21" s="218">
        <f>I20</f>
        <v>0</v>
      </c>
      <c r="J21" s="218">
        <f>IF(C$3="Ground Floor",IF(M20="Solid Floor (in contact with ground)",D$4-T$3,D$4-D$5),IF(C$3="Single Storey",IF(M20="Solid Floor (in contact with ground)",D$4-T$3,D$4-D$5),0))</f>
        <v>0</v>
      </c>
      <c r="K21" s="218">
        <f>G21*I21*J21</f>
        <v>0</v>
      </c>
      <c r="L21" s="218">
        <f>IF($C$3=$R$5,0,IF($C$3=$R$7,0,G21*I21*$D$7*24/1000))</f>
        <v>0</v>
      </c>
      <c r="M21" s="528" t="s">
        <v>1070</v>
      </c>
      <c r="N21" s="528"/>
      <c r="O21" s="528"/>
    </row>
    <row r="22" spans="2:23" x14ac:dyDescent="0.3">
      <c r="B22" s="3" t="str">
        <f t="shared" si="0"/>
        <v>Length (m)</v>
      </c>
      <c r="C22" s="224"/>
      <c r="D22" s="3" t="str">
        <f t="shared" si="0"/>
        <v>Width (m)</v>
      </c>
      <c r="E22" s="224"/>
      <c r="F22" s="3" t="s">
        <v>24</v>
      </c>
      <c r="G22" s="218">
        <f t="shared" si="2"/>
        <v>0</v>
      </c>
      <c r="H22" s="2" t="s">
        <v>25</v>
      </c>
      <c r="I22" s="218">
        <f>I20</f>
        <v>0</v>
      </c>
      <c r="J22" s="218">
        <f>IF(C$3="Ground Floor",IF(M20="Solid Floor (in contact with ground)",D$4-T$3,D$4-D$5),IF(C$3="Single Storey",IF(M20="Solid Floor (in contact with ground)",D$4-T$3,D$4-D$5),0))</f>
        <v>0</v>
      </c>
      <c r="K22" s="218">
        <f>G22*I22*J22</f>
        <v>0</v>
      </c>
      <c r="L22" s="218">
        <f>IF($C$3=$R$5,0,IF($C$3=$R$7,0,G22*I22*$D$7*24/1000))</f>
        <v>0</v>
      </c>
      <c r="M22" s="521"/>
      <c r="N22" s="521"/>
      <c r="O22" s="521"/>
    </row>
    <row r="23" spans="2:23" ht="15" customHeight="1" x14ac:dyDescent="0.3">
      <c r="B23" s="1" t="s">
        <v>31</v>
      </c>
      <c r="C23" s="7"/>
      <c r="E23" s="7"/>
      <c r="G23" s="7"/>
      <c r="M23" s="13" t="str">
        <f>IF(M22="Two opposite","Between edges",IF(M22="One edge","Depth of room",IF(M22="3 edges (short single)","Short length",IF(M22="3 edges (long single)","Short length",""))))</f>
        <v/>
      </c>
      <c r="N23" s="13"/>
      <c r="O23" s="13" t="str">
        <f>IF(M22="3 edges (short single)","Long length",IF(M22="3 edges (long single)","Long length",""))</f>
        <v/>
      </c>
    </row>
    <row r="24" spans="2:23" ht="15" customHeight="1" x14ac:dyDescent="0.3">
      <c r="B24" s="3" t="s">
        <v>6</v>
      </c>
      <c r="C24" s="224"/>
      <c r="D24" s="3" t="s">
        <v>8</v>
      </c>
      <c r="E24" s="224"/>
      <c r="F24" s="3" t="s">
        <v>24</v>
      </c>
      <c r="G24" s="218">
        <f t="shared" si="2"/>
        <v>0</v>
      </c>
      <c r="M24" s="61"/>
      <c r="N24" s="61"/>
      <c r="O24" s="7"/>
    </row>
    <row r="25" spans="2:23" ht="13.95" hidden="1" customHeight="1" x14ac:dyDescent="0.3">
      <c r="B25" s="3" t="s">
        <v>6</v>
      </c>
      <c r="C25" s="226"/>
      <c r="D25" s="3" t="s">
        <v>8</v>
      </c>
      <c r="E25" s="226"/>
      <c r="F25" s="3" t="s">
        <v>24</v>
      </c>
      <c r="G25" s="218">
        <f t="shared" si="2"/>
        <v>0</v>
      </c>
      <c r="I25" s="7"/>
      <c r="J25" s="7"/>
      <c r="K25" s="7"/>
      <c r="L25" s="7"/>
    </row>
    <row r="26" spans="2:23" ht="13.95" hidden="1" customHeight="1" x14ac:dyDescent="0.3">
      <c r="B26" s="3" t="s">
        <v>6</v>
      </c>
      <c r="C26" s="20"/>
      <c r="D26" s="3" t="s">
        <v>8</v>
      </c>
      <c r="E26" s="20"/>
      <c r="F26" s="3" t="s">
        <v>24</v>
      </c>
      <c r="G26" s="218">
        <f t="shared" si="2"/>
        <v>0</v>
      </c>
      <c r="I26" s="7"/>
      <c r="J26" s="7"/>
      <c r="K26" s="7"/>
      <c r="L26" s="7"/>
    </row>
    <row r="27" spans="2:23" ht="15" customHeight="1" x14ac:dyDescent="0.3">
      <c r="C27" s="7"/>
      <c r="E27" s="3" t="s">
        <v>75</v>
      </c>
      <c r="F27" s="3" t="s">
        <v>24</v>
      </c>
      <c r="G27" s="218">
        <f>SUM(G24:G26)-SUM(G38:G44,G51:G54)</f>
        <v>0</v>
      </c>
      <c r="H27" s="2" t="s">
        <v>25</v>
      </c>
      <c r="I27" s="218">
        <f>IF($C$3="Ground floor",'Design Details'!C$48,IF($C$3="Mid-floor",'Design Details'!C$58,IF($C$3="Upper floor",'Design Details'!C$68,IF($C$3="Single Storey",'Design Details'!C$78,0))))</f>
        <v>0</v>
      </c>
      <c r="J27" s="218">
        <f t="shared" ref="J27" si="3">$D$6</f>
        <v>2.5</v>
      </c>
      <c r="K27" s="218">
        <f t="shared" ref="K27" si="4">G27*I27*J27</f>
        <v>0</v>
      </c>
      <c r="L27" s="218">
        <f>G27*I27*$D$7*24/1000</f>
        <v>0</v>
      </c>
      <c r="V27" s="421"/>
      <c r="W27" s="421"/>
    </row>
    <row r="28" spans="2:23" x14ac:dyDescent="0.3">
      <c r="B28" s="5" t="s">
        <v>1245</v>
      </c>
      <c r="C28" s="7"/>
      <c r="E28" s="7"/>
      <c r="G28" s="7"/>
      <c r="I28" s="7"/>
      <c r="J28" s="7"/>
      <c r="K28" s="7"/>
      <c r="L28" s="7"/>
      <c r="V28" s="421"/>
      <c r="W28" s="421"/>
    </row>
    <row r="29" spans="2:23" ht="13.95" customHeight="1" x14ac:dyDescent="0.3">
      <c r="B29" s="3" t="s">
        <v>6</v>
      </c>
      <c r="C29" s="224"/>
      <c r="D29" s="3" t="s">
        <v>7</v>
      </c>
      <c r="E29" s="224"/>
      <c r="F29" s="3" t="s">
        <v>24</v>
      </c>
      <c r="G29" s="218">
        <f t="shared" si="2"/>
        <v>0</v>
      </c>
      <c r="I29" s="7"/>
      <c r="J29" s="7"/>
      <c r="K29" s="7"/>
      <c r="L29" s="7"/>
      <c r="V29" s="421"/>
      <c r="W29" s="421"/>
    </row>
    <row r="30" spans="2:23" x14ac:dyDescent="0.3">
      <c r="B30" s="3" t="s">
        <v>6</v>
      </c>
      <c r="C30" s="224"/>
      <c r="D30" s="3" t="s">
        <v>7</v>
      </c>
      <c r="E30" s="224"/>
      <c r="F30" s="3" t="s">
        <v>24</v>
      </c>
      <c r="G30" s="218">
        <f t="shared" si="2"/>
        <v>0</v>
      </c>
      <c r="I30" s="7"/>
      <c r="J30" s="7"/>
      <c r="K30" s="7"/>
      <c r="L30" s="7"/>
      <c r="V30" s="421"/>
      <c r="W30" s="421"/>
    </row>
    <row r="31" spans="2:23" x14ac:dyDescent="0.3">
      <c r="B31" s="3" t="s">
        <v>6</v>
      </c>
      <c r="C31" s="224"/>
      <c r="D31" s="3" t="s">
        <v>7</v>
      </c>
      <c r="E31" s="224"/>
      <c r="F31" s="3" t="s">
        <v>24</v>
      </c>
      <c r="G31" s="218">
        <f t="shared" si="2"/>
        <v>0</v>
      </c>
      <c r="I31" s="7"/>
      <c r="J31" s="7"/>
      <c r="K31" s="7"/>
      <c r="L31" s="7"/>
      <c r="M31" s="520" t="s">
        <v>1258</v>
      </c>
      <c r="N31" s="520"/>
      <c r="O31" s="520"/>
      <c r="V31" s="421"/>
      <c r="W31" s="421"/>
    </row>
    <row r="32" spans="2:23" ht="14.4" x14ac:dyDescent="0.3">
      <c r="C32" s="7"/>
      <c r="D32" s="3"/>
      <c r="E32" s="3" t="s">
        <v>75</v>
      </c>
      <c r="F32" s="3" t="s">
        <v>24</v>
      </c>
      <c r="G32" s="218">
        <f>SUM(G29:G31)-SUM(G46:G49)</f>
        <v>0</v>
      </c>
      <c r="H32" s="2" t="s">
        <v>25</v>
      </c>
      <c r="I32" s="218" cm="1">
        <f t="array" aca="1" ref="I32" ca="1">IF($C$3="Ground floor",'Design Details'!C$49,IF($C$3="Mid-floor",'Design Details'!C$59,IF($C$3="Upper floor",INDIRECT(T52),IF($C$3="Single Storey",INDIRECT(T53),0))))</f>
        <v>0</v>
      </c>
      <c r="J32" s="218">
        <f>U51</f>
        <v>0</v>
      </c>
      <c r="K32" s="218">
        <f t="shared" ref="K32:K61" ca="1" si="5">G32*I32*J32</f>
        <v>0</v>
      </c>
      <c r="L32" s="218">
        <f ca="1">IF($C$3=$R$4,0,IF($C$3=$R$5,0,G32*I32*$D$7*24/1000))</f>
        <v>0</v>
      </c>
      <c r="M32" s="522" t="s">
        <v>1248</v>
      </c>
      <c r="N32" s="523"/>
      <c r="O32" s="524"/>
      <c r="V32" s="421"/>
      <c r="W32" s="421"/>
    </row>
    <row r="33" spans="2:23" ht="14.4" hidden="1" x14ac:dyDescent="0.3">
      <c r="B33" s="5" t="s">
        <v>1246</v>
      </c>
      <c r="C33" s="61"/>
      <c r="D33" s="3"/>
      <c r="E33" s="3"/>
      <c r="F33" s="3"/>
      <c r="G33" s="230"/>
      <c r="I33" s="230"/>
      <c r="J33" s="230"/>
      <c r="K33" s="230"/>
      <c r="L33" s="230"/>
      <c r="M33"/>
      <c r="N33"/>
      <c r="O33"/>
      <c r="V33" s="423"/>
      <c r="W33" s="423"/>
    </row>
    <row r="34" spans="2:23" hidden="1" x14ac:dyDescent="0.3">
      <c r="B34" s="3" t="s">
        <v>6</v>
      </c>
      <c r="C34" s="20">
        <f>C14*2</f>
        <v>0</v>
      </c>
      <c r="D34" s="3" t="s">
        <v>470</v>
      </c>
      <c r="E34" s="20">
        <f>SQRT(POWER(E14,2)+POWER(G14,2))</f>
        <v>0</v>
      </c>
      <c r="F34" s="3" t="s">
        <v>24</v>
      </c>
      <c r="G34" s="17">
        <f t="shared" ref="G34:G61" si="6">C34*E34</f>
        <v>0</v>
      </c>
      <c r="H34" s="4" t="s">
        <v>17</v>
      </c>
      <c r="I34" s="7"/>
      <c r="J34" s="7"/>
      <c r="K34" s="7"/>
      <c r="L34" s="7"/>
      <c r="S34" s="424"/>
    </row>
    <row r="35" spans="2:23" hidden="1" x14ac:dyDescent="0.3">
      <c r="B35" s="3" t="s">
        <v>6</v>
      </c>
      <c r="C35" s="20">
        <f>C15</f>
        <v>0</v>
      </c>
      <c r="D35" s="3" t="s">
        <v>470</v>
      </c>
      <c r="E35" s="20">
        <f>SQRT(POWER(E15,2)+POWER(G15,2))</f>
        <v>0</v>
      </c>
      <c r="F35" s="3" t="s">
        <v>24</v>
      </c>
      <c r="G35" s="62">
        <f t="shared" si="6"/>
        <v>0</v>
      </c>
      <c r="H35" s="4" t="s">
        <v>18</v>
      </c>
      <c r="I35" s="7"/>
      <c r="J35" s="7"/>
      <c r="K35" s="7"/>
      <c r="L35" s="7"/>
      <c r="S35" s="424"/>
    </row>
    <row r="36" spans="2:23" hidden="1" x14ac:dyDescent="0.3">
      <c r="C36" s="61"/>
      <c r="E36" s="3" t="s">
        <v>75</v>
      </c>
      <c r="F36" s="3" t="s">
        <v>24</v>
      </c>
      <c r="G36" s="17">
        <f>SUM(G34:G35)-SUM(G46:G49)</f>
        <v>0</v>
      </c>
      <c r="H36" s="2" t="s">
        <v>25</v>
      </c>
      <c r="I36" s="438">
        <f>IF($C$3="Ground floor",'Design Details'!C$50,IF($C$3="Mid-floor",'Design Details'!C$60,IF($C$3="Upper floor",'Design Details'!C$70,IF($C$3="Single Storey",'Design Details'!C$80,0))))</f>
        <v>0</v>
      </c>
      <c r="J36" s="17">
        <f t="shared" ref="J36:J54" si="7">$D$6</f>
        <v>2.5</v>
      </c>
      <c r="K36" s="17">
        <f t="shared" si="5"/>
        <v>0</v>
      </c>
      <c r="L36" s="17">
        <f>IF($C$3=$R$4,0,IF($C$3=$R$5,0,G36*I36*$D$7*24/1000))</f>
        <v>0</v>
      </c>
      <c r="M36" s="4"/>
      <c r="N36" s="4"/>
      <c r="S36" s="424"/>
    </row>
    <row r="37" spans="2:23" x14ac:dyDescent="0.3">
      <c r="B37" s="1" t="s">
        <v>32</v>
      </c>
      <c r="C37" s="7"/>
      <c r="E37" s="7"/>
      <c r="G37" s="7"/>
      <c r="I37" s="7"/>
      <c r="J37" s="7"/>
      <c r="K37" s="7"/>
      <c r="L37" s="7"/>
      <c r="R37" s="428"/>
    </row>
    <row r="38" spans="2:23" x14ac:dyDescent="0.3">
      <c r="B38" s="3" t="s">
        <v>7</v>
      </c>
      <c r="C38" s="224"/>
      <c r="D38" s="3" t="s">
        <v>8</v>
      </c>
      <c r="E38" s="224"/>
      <c r="F38" s="3" t="s">
        <v>24</v>
      </c>
      <c r="G38" s="218">
        <f t="shared" si="6"/>
        <v>0</v>
      </c>
      <c r="H38" s="2" t="s">
        <v>25</v>
      </c>
      <c r="I38" s="218">
        <f>IF($C$3="Ground floor",'Design Details'!C$46,IF($C$3="Mid-floor",'Design Details'!C$56,IF($C$3="Upper floor",'Design Details'!C$66,IF($C$3="Single Storey",'Design Details'!C$76,0))))</f>
        <v>0</v>
      </c>
      <c r="J38" s="218">
        <f t="shared" si="7"/>
        <v>2.5</v>
      </c>
      <c r="K38" s="218">
        <f t="shared" si="5"/>
        <v>0</v>
      </c>
      <c r="L38" s="218">
        <f t="shared" ref="L38:L44" si="8">G38*I38*$D$7*24/1000</f>
        <v>0</v>
      </c>
    </row>
    <row r="39" spans="2:23" hidden="1" x14ac:dyDescent="0.3">
      <c r="B39" s="3" t="s">
        <v>7</v>
      </c>
      <c r="C39" s="224"/>
      <c r="D39" s="3" t="s">
        <v>8</v>
      </c>
      <c r="E39" s="224"/>
      <c r="F39" s="3" t="s">
        <v>24</v>
      </c>
      <c r="G39" s="218">
        <f t="shared" si="6"/>
        <v>0</v>
      </c>
      <c r="H39" s="2" t="s">
        <v>25</v>
      </c>
      <c r="I39" s="218">
        <f>IF($C$3="Ground floor",'Design Details'!C$46,IF($C$3="Mid-floor",'Design Details'!C$56,IF($C$3="Upper floor",'Design Details'!C$66,IF($C$3="Single Storey",'Design Details'!C$76,0))))</f>
        <v>0</v>
      </c>
      <c r="J39" s="218">
        <f t="shared" si="7"/>
        <v>2.5</v>
      </c>
      <c r="K39" s="218">
        <f t="shared" si="5"/>
        <v>0</v>
      </c>
      <c r="L39" s="218">
        <f t="shared" si="8"/>
        <v>0</v>
      </c>
    </row>
    <row r="40" spans="2:23" hidden="1" x14ac:dyDescent="0.3">
      <c r="B40" s="3" t="s">
        <v>7</v>
      </c>
      <c r="C40" s="226"/>
      <c r="D40" s="3" t="s">
        <v>8</v>
      </c>
      <c r="E40" s="226"/>
      <c r="F40" s="3" t="s">
        <v>24</v>
      </c>
      <c r="G40" s="220">
        <f t="shared" si="6"/>
        <v>0</v>
      </c>
      <c r="H40" s="2" t="s">
        <v>25</v>
      </c>
      <c r="I40" s="439">
        <f>IF($C$3="Ground floor",'Design Details'!C$46,IF($C$3="Mid-floor",'Design Details'!C$56,IF($C$3="Upper floor",'Design Details'!C$66,IF($C$3="Single Storey",'Design Details'!C$76,0))))</f>
        <v>0</v>
      </c>
      <c r="J40" s="220">
        <f t="shared" si="7"/>
        <v>2.5</v>
      </c>
      <c r="K40" s="220">
        <f t="shared" si="5"/>
        <v>0</v>
      </c>
      <c r="L40" s="220">
        <f t="shared" si="8"/>
        <v>0</v>
      </c>
    </row>
    <row r="41" spans="2:23" hidden="1" x14ac:dyDescent="0.3">
      <c r="B41" s="3" t="s">
        <v>7</v>
      </c>
      <c r="C41" s="20"/>
      <c r="D41" s="3" t="s">
        <v>8</v>
      </c>
      <c r="E41" s="20"/>
      <c r="F41" s="3" t="s">
        <v>24</v>
      </c>
      <c r="G41" s="17">
        <f t="shared" si="6"/>
        <v>0</v>
      </c>
      <c r="H41" s="2" t="s">
        <v>25</v>
      </c>
      <c r="I41" s="438">
        <f>IF($C$3="Ground floor",'Design Details'!C$46,IF($C$3="Mid-floor",'Design Details'!C$56,IF($C$3="Upper floor",'Design Details'!C$66,IF($C$3="Single Storey",'Design Details'!C$76,0))))</f>
        <v>0</v>
      </c>
      <c r="J41" s="17">
        <f t="shared" si="7"/>
        <v>2.5</v>
      </c>
      <c r="K41" s="17">
        <f t="shared" si="5"/>
        <v>0</v>
      </c>
      <c r="L41" s="17">
        <f t="shared" si="8"/>
        <v>0</v>
      </c>
    </row>
    <row r="42" spans="2:23" hidden="1" x14ac:dyDescent="0.3">
      <c r="B42" s="3" t="s">
        <v>7</v>
      </c>
      <c r="C42" s="20"/>
      <c r="D42" s="3" t="s">
        <v>8</v>
      </c>
      <c r="E42" s="20"/>
      <c r="F42" s="3" t="s">
        <v>24</v>
      </c>
      <c r="G42" s="17">
        <f t="shared" si="6"/>
        <v>0</v>
      </c>
      <c r="H42" s="2" t="s">
        <v>25</v>
      </c>
      <c r="I42" s="438">
        <f>IF($C$3="Ground floor",'Design Details'!C$46,IF($C$3="Mid-floor",'Design Details'!C$56,IF($C$3="Upper floor",'Design Details'!C$66,IF($C$3="Single Storey",'Design Details'!C$76,0))))</f>
        <v>0</v>
      </c>
      <c r="J42" s="17">
        <f t="shared" si="7"/>
        <v>2.5</v>
      </c>
      <c r="K42" s="17">
        <f t="shared" si="5"/>
        <v>0</v>
      </c>
      <c r="L42" s="17">
        <f t="shared" si="8"/>
        <v>0</v>
      </c>
    </row>
    <row r="43" spans="2:23" hidden="1" x14ac:dyDescent="0.3">
      <c r="B43" s="3" t="s">
        <v>7</v>
      </c>
      <c r="C43" s="20"/>
      <c r="D43" s="3" t="s">
        <v>8</v>
      </c>
      <c r="E43" s="20"/>
      <c r="F43" s="3" t="s">
        <v>24</v>
      </c>
      <c r="G43" s="17">
        <f t="shared" si="6"/>
        <v>0</v>
      </c>
      <c r="H43" s="2" t="s">
        <v>25</v>
      </c>
      <c r="I43" s="438">
        <f>IF($C$3="Ground floor",'Design Details'!C$46,IF($C$3="Mid-floor",'Design Details'!C$56,IF($C$3="Upper floor",'Design Details'!C$66,IF($C$3="Single Storey",'Design Details'!C$76,0))))</f>
        <v>0</v>
      </c>
      <c r="J43" s="17">
        <f t="shared" si="7"/>
        <v>2.5</v>
      </c>
      <c r="K43" s="17">
        <f t="shared" si="5"/>
        <v>0</v>
      </c>
      <c r="L43" s="17">
        <f t="shared" si="8"/>
        <v>0</v>
      </c>
    </row>
    <row r="44" spans="2:23" hidden="1" x14ac:dyDescent="0.3">
      <c r="B44" s="3" t="s">
        <v>7</v>
      </c>
      <c r="C44" s="20"/>
      <c r="D44" s="3" t="s">
        <v>8</v>
      </c>
      <c r="E44" s="20"/>
      <c r="F44" s="3" t="s">
        <v>24</v>
      </c>
      <c r="G44" s="17">
        <f t="shared" si="6"/>
        <v>0</v>
      </c>
      <c r="H44" s="2" t="s">
        <v>25</v>
      </c>
      <c r="I44" s="438">
        <f>IF($C$3="Ground floor",'Design Details'!C$46,IF($C$3="Mid-floor",'Design Details'!C$56,IF($C$3="Upper floor",'Design Details'!C$66,IF($C$3="Single Storey",'Design Details'!C$76,0))))</f>
        <v>0</v>
      </c>
      <c r="J44" s="17">
        <f t="shared" si="7"/>
        <v>2.5</v>
      </c>
      <c r="K44" s="17">
        <f t="shared" si="5"/>
        <v>0</v>
      </c>
      <c r="L44" s="17">
        <f t="shared" si="8"/>
        <v>0</v>
      </c>
    </row>
    <row r="45" spans="2:23" x14ac:dyDescent="0.3">
      <c r="B45" s="1" t="s">
        <v>33</v>
      </c>
      <c r="C45" s="7"/>
      <c r="E45" s="7"/>
      <c r="G45" s="7"/>
      <c r="I45" s="7"/>
      <c r="J45" s="7"/>
      <c r="K45" s="7"/>
      <c r="L45" s="7"/>
      <c r="Q45" s="517" t="s">
        <v>1254</v>
      </c>
      <c r="R45" s="525" t="s">
        <v>1255</v>
      </c>
      <c r="S45" s="517" t="s">
        <v>1256</v>
      </c>
      <c r="T45" s="514" t="s">
        <v>1249</v>
      </c>
      <c r="U45" s="517" t="s">
        <v>1250</v>
      </c>
    </row>
    <row r="46" spans="2:23" x14ac:dyDescent="0.3">
      <c r="B46" s="3" t="s">
        <v>7</v>
      </c>
      <c r="C46" s="224"/>
      <c r="D46" s="3" t="s">
        <v>8</v>
      </c>
      <c r="E46" s="224"/>
      <c r="F46" s="3" t="s">
        <v>24</v>
      </c>
      <c r="G46" s="218">
        <f t="shared" si="6"/>
        <v>0</v>
      </c>
      <c r="H46" s="2" t="s">
        <v>25</v>
      </c>
      <c r="I46" s="218">
        <f>IF($C$3="Ground floor",'Design Details'!C$53,IF($C$3="Mid-floor",'Design Details'!C$63,IF($C$3="Upper floor",'Design Details'!C$73,IF($C$3="Single Storey",'Design Details'!C$83,0))))</f>
        <v>0</v>
      </c>
      <c r="J46" s="218">
        <f t="shared" si="7"/>
        <v>2.5</v>
      </c>
      <c r="K46" s="218">
        <f t="shared" si="5"/>
        <v>0</v>
      </c>
      <c r="L46" s="218">
        <f>G46*I46*$D$7*24/1000</f>
        <v>0</v>
      </c>
      <c r="Q46" s="518"/>
      <c r="R46" s="526"/>
      <c r="S46" s="518"/>
      <c r="T46" s="515"/>
      <c r="U46" s="518"/>
    </row>
    <row r="47" spans="2:23" x14ac:dyDescent="0.3">
      <c r="B47" s="3" t="s">
        <v>7</v>
      </c>
      <c r="C47" s="224"/>
      <c r="D47" s="3" t="s">
        <v>8</v>
      </c>
      <c r="E47" s="224"/>
      <c r="F47" s="3" t="s">
        <v>24</v>
      </c>
      <c r="G47" s="218">
        <f t="shared" si="6"/>
        <v>0</v>
      </c>
      <c r="H47" s="2" t="s">
        <v>25</v>
      </c>
      <c r="I47" s="218">
        <f>IF($C$3="Ground floor",'Design Details'!C$53,IF($C$3="Mid-floor",'Design Details'!C$63,IF($C$3="Upper floor",'Design Details'!C$73,IF($C$3="Single Storey",'Design Details'!C$83,0))))</f>
        <v>0</v>
      </c>
      <c r="J47" s="218">
        <f t="shared" si="7"/>
        <v>2.5</v>
      </c>
      <c r="K47" s="218">
        <f t="shared" si="5"/>
        <v>0</v>
      </c>
      <c r="L47" s="218">
        <f>G47*I47*$D$7*24/1000</f>
        <v>0</v>
      </c>
      <c r="Q47" s="518"/>
      <c r="R47" s="526"/>
      <c r="S47" s="518"/>
      <c r="T47" s="515"/>
      <c r="U47" s="518"/>
    </row>
    <row r="48" spans="2:23" x14ac:dyDescent="0.3">
      <c r="B48" s="3" t="s">
        <v>7</v>
      </c>
      <c r="C48" s="224"/>
      <c r="D48" s="3" t="s">
        <v>8</v>
      </c>
      <c r="E48" s="224"/>
      <c r="F48" s="3" t="s">
        <v>24</v>
      </c>
      <c r="G48" s="218">
        <f t="shared" si="6"/>
        <v>0</v>
      </c>
      <c r="H48" s="2" t="s">
        <v>25</v>
      </c>
      <c r="I48" s="218">
        <f>IF($C$3="Ground floor",'Design Details'!C$53,IF($C$3="Mid-floor",'Design Details'!C$63,IF($C$3="Upper floor",'Design Details'!C$73,IF($C$3="Single Storey",'Design Details'!C$83,0))))</f>
        <v>0</v>
      </c>
      <c r="J48" s="218">
        <f t="shared" si="7"/>
        <v>2.5</v>
      </c>
      <c r="K48" s="218">
        <f t="shared" si="5"/>
        <v>0</v>
      </c>
      <c r="L48" s="218">
        <f>G48*I48*$D$7*24/1000</f>
        <v>0</v>
      </c>
      <c r="Q48" s="518"/>
      <c r="R48" s="526"/>
      <c r="S48" s="518"/>
      <c r="T48" s="515"/>
      <c r="U48" s="518"/>
    </row>
    <row r="49" spans="2:21" x14ac:dyDescent="0.3">
      <c r="B49" s="3" t="s">
        <v>7</v>
      </c>
      <c r="C49" s="224"/>
      <c r="D49" s="3" t="s">
        <v>8</v>
      </c>
      <c r="E49" s="224"/>
      <c r="F49" s="3" t="s">
        <v>24</v>
      </c>
      <c r="G49" s="218">
        <f t="shared" si="6"/>
        <v>0</v>
      </c>
      <c r="H49" s="2" t="s">
        <v>25</v>
      </c>
      <c r="I49" s="218">
        <f>IF($C$3="Ground floor",'Design Details'!C$53,IF($C$3="Mid-floor",'Design Details'!C$63,IF($C$3="Upper floor",'Design Details'!C$73,IF($C$3="Single Storey",'Design Details'!C$83,0))))</f>
        <v>0</v>
      </c>
      <c r="J49" s="218">
        <f t="shared" si="7"/>
        <v>2.5</v>
      </c>
      <c r="K49" s="218">
        <f t="shared" si="5"/>
        <v>0</v>
      </c>
      <c r="L49" s="218">
        <f>G49*I49*$D$7*24/1000</f>
        <v>0</v>
      </c>
      <c r="Q49" s="519"/>
      <c r="R49" s="527"/>
      <c r="S49" s="519"/>
      <c r="T49" s="516"/>
      <c r="U49" s="519"/>
    </row>
    <row r="50" spans="2:21" x14ac:dyDescent="0.3">
      <c r="B50" s="1" t="s">
        <v>1260</v>
      </c>
      <c r="C50" s="7"/>
      <c r="E50" s="7"/>
      <c r="G50" s="7"/>
      <c r="I50" s="7"/>
      <c r="J50" s="7"/>
      <c r="K50" s="7"/>
      <c r="L50" s="7"/>
      <c r="Q50" s="426"/>
      <c r="R50" s="425"/>
      <c r="S50" s="425" t="s">
        <v>1248</v>
      </c>
      <c r="T50" s="425"/>
      <c r="U50" s="430"/>
    </row>
    <row r="51" spans="2:21" x14ac:dyDescent="0.3">
      <c r="B51" s="3" t="s">
        <v>7</v>
      </c>
      <c r="C51" s="224"/>
      <c r="D51" s="3" t="s">
        <v>8</v>
      </c>
      <c r="E51" s="224"/>
      <c r="F51" s="3" t="s">
        <v>24</v>
      </c>
      <c r="G51" s="218">
        <f t="shared" si="6"/>
        <v>0</v>
      </c>
      <c r="H51" s="2" t="s">
        <v>25</v>
      </c>
      <c r="I51" s="218">
        <f>IF($C$3="Ground floor",'Design Details'!C$47,IF($C$3="Mid-floor",'Design Details'!C$57,IF($C$3="Upper floor",'Design Details'!C$67,IF($C$3="Single Storey",'Design Details'!C$77,0))))</f>
        <v>0</v>
      </c>
      <c r="J51" s="218">
        <f t="shared" si="7"/>
        <v>2.5</v>
      </c>
      <c r="K51" s="218">
        <f t="shared" si="5"/>
        <v>0</v>
      </c>
      <c r="L51" s="218">
        <f>G51*I51*$D$7*24/1000</f>
        <v>0</v>
      </c>
      <c r="Q51" s="429" t="s">
        <v>1241</v>
      </c>
      <c r="R51" s="431" t="s">
        <v>1247</v>
      </c>
      <c r="S51" s="431" t="str">
        <f>IF(OR($C$3="Ground Floor",$C$3="Mid-floor"),R51,Q51)</f>
        <v>Outside</v>
      </c>
      <c r="T51" s="426">
        <f>IF(M32="Unheated",1,0)</f>
        <v>0</v>
      </c>
      <c r="U51" s="429">
        <f>IF(M32="Select...",0,(IF(M32="Outside",D6,IF(M32="Unheated",D4-10,D4-M32))))</f>
        <v>0</v>
      </c>
    </row>
    <row r="52" spans="2:21" x14ac:dyDescent="0.3">
      <c r="B52" s="3" t="s">
        <v>7</v>
      </c>
      <c r="C52" s="224"/>
      <c r="D52" s="3" t="s">
        <v>8</v>
      </c>
      <c r="E52" s="224"/>
      <c r="F52" s="3" t="s">
        <v>24</v>
      </c>
      <c r="G52" s="218">
        <f t="shared" si="6"/>
        <v>0</v>
      </c>
      <c r="H52" s="2" t="s">
        <v>25</v>
      </c>
      <c r="I52" s="218">
        <f>IF($C$3="Ground floor",'Design Details'!C$47,IF($C$3="Mid-floor",'Design Details'!C$57,IF($C$3="Upper floor",'Design Details'!C$67,IF($C$3="Single Storey",'Design Details'!C$77,0))))</f>
        <v>0</v>
      </c>
      <c r="J52" s="218">
        <f t="shared" si="7"/>
        <v>2.5</v>
      </c>
      <c r="K52" s="218">
        <f t="shared" si="5"/>
        <v>0</v>
      </c>
      <c r="L52" s="218">
        <f>G52*I52*$D$7*24/1000</f>
        <v>0</v>
      </c>
      <c r="Q52" s="429" t="s">
        <v>1247</v>
      </c>
      <c r="R52" s="431" t="s">
        <v>1251</v>
      </c>
      <c r="S52" s="431" t="str">
        <f>IF(OR($C$3="Ground Floor",$C$3="Mid-floor"),R52,Q52)</f>
        <v>Unheated</v>
      </c>
      <c r="T52" s="426" t="str">
        <f>"'Design Details'!C$"&amp;69+T51</f>
        <v>'Design Details'!C$69</v>
      </c>
      <c r="U52" s="427"/>
    </row>
    <row r="53" spans="2:21" hidden="1" x14ac:dyDescent="0.3">
      <c r="B53" s="3" t="s">
        <v>7</v>
      </c>
      <c r="C53" s="226"/>
      <c r="D53" s="3" t="s">
        <v>8</v>
      </c>
      <c r="E53" s="226"/>
      <c r="F53" s="3" t="s">
        <v>24</v>
      </c>
      <c r="G53" s="220">
        <f t="shared" si="6"/>
        <v>0</v>
      </c>
      <c r="H53" s="2" t="s">
        <v>25</v>
      </c>
      <c r="I53" s="439">
        <f>IF($C$3="Ground floor",'Design Details'!C$47,IF($C$3="Mid-floor",'Design Details'!C$57,IF($C$3="Upper floor",'Design Details'!C$67,IF($C$3="Single Storey",'Design Details'!C$77,0))))</f>
        <v>0</v>
      </c>
      <c r="J53" s="220">
        <f t="shared" si="7"/>
        <v>2.5</v>
      </c>
      <c r="K53" s="220">
        <f t="shared" si="5"/>
        <v>0</v>
      </c>
      <c r="L53" s="220">
        <f>G53*I53*$D$7*24/1000</f>
        <v>0</v>
      </c>
      <c r="Q53" s="429"/>
      <c r="R53" s="431" t="s">
        <v>1252</v>
      </c>
      <c r="S53" s="431">
        <f>IF(OR($C$3="Ground Floor",$C$3="Mid-floor"),R53,Q53)</f>
        <v>0</v>
      </c>
      <c r="T53" s="432" t="str">
        <f>"'Design Details'!C$"&amp;79+T51</f>
        <v>'Design Details'!C$79</v>
      </c>
      <c r="U53" s="423"/>
    </row>
    <row r="54" spans="2:21" hidden="1" x14ac:dyDescent="0.3">
      <c r="B54" s="3" t="s">
        <v>7</v>
      </c>
      <c r="C54" s="20"/>
      <c r="D54" s="3" t="s">
        <v>8</v>
      </c>
      <c r="E54" s="20"/>
      <c r="F54" s="3" t="s">
        <v>24</v>
      </c>
      <c r="G54" s="17">
        <f t="shared" si="6"/>
        <v>0</v>
      </c>
      <c r="H54" s="2" t="s">
        <v>25</v>
      </c>
      <c r="I54" s="438">
        <f>IF($C$3="Ground floor",'Design Details'!C$47,IF($C$3="Mid-floor",'Design Details'!C$57,IF($C$3="Upper floor",'Design Details'!C$67,IF($C$3="Single Storey",'Design Details'!C$77,0))))</f>
        <v>0</v>
      </c>
      <c r="J54" s="17">
        <f t="shared" si="7"/>
        <v>2.5</v>
      </c>
      <c r="K54" s="17">
        <f t="shared" si="5"/>
        <v>0</v>
      </c>
      <c r="L54" s="17">
        <f>G54*I54*$D$7*24/1000</f>
        <v>0</v>
      </c>
      <c r="Q54" s="429"/>
      <c r="R54" s="431" t="s">
        <v>1253</v>
      </c>
      <c r="S54" s="431">
        <f>IF(OR($C$3="Ground Floor",$C$3="Mid-floor"),R54,Q54)</f>
        <v>0</v>
      </c>
      <c r="T54" s="423"/>
      <c r="U54" s="423"/>
    </row>
    <row r="55" spans="2:21" x14ac:dyDescent="0.3">
      <c r="B55" s="1" t="s">
        <v>114</v>
      </c>
      <c r="G55" s="7"/>
      <c r="I55" s="7"/>
      <c r="K55" s="7"/>
      <c r="L55" s="7"/>
      <c r="M55" s="520" t="s">
        <v>1092</v>
      </c>
      <c r="N55" s="520"/>
      <c r="O55" s="520"/>
      <c r="Q55" s="432"/>
      <c r="R55" s="432">
        <v>22</v>
      </c>
      <c r="S55" s="433">
        <f>IF(OR($C$3="Ground Floor",$C$3="Mid-floor"),R55,Q37)</f>
        <v>0</v>
      </c>
      <c r="T55" s="422"/>
      <c r="U55" s="422"/>
    </row>
    <row r="56" spans="2:21" x14ac:dyDescent="0.3">
      <c r="B56" s="3" t="s">
        <v>6</v>
      </c>
      <c r="C56" s="229"/>
      <c r="D56" s="3" t="s">
        <v>8</v>
      </c>
      <c r="E56" s="229"/>
      <c r="F56" s="3" t="s">
        <v>24</v>
      </c>
      <c r="G56" s="218">
        <f t="shared" si="6"/>
        <v>0</v>
      </c>
      <c r="H56" s="2" t="s">
        <v>25</v>
      </c>
      <c r="I56" s="218">
        <f>IF($C$3="Ground floor",'Design Details'!C$51,IF($C$3="Mid-floor",'Design Details'!C$61,IF($C$3="Upper floor",'Design Details'!C$71,IF($C$3="Single Storey",'Design Details'!C$81,0))))</f>
        <v>0</v>
      </c>
      <c r="J56" s="225">
        <f>IF(M56="",0,IF(M56="unheated",D$4-10,D$4-M56))</f>
        <v>0</v>
      </c>
      <c r="K56" s="218">
        <f t="shared" si="5"/>
        <v>0</v>
      </c>
      <c r="L56" s="7"/>
      <c r="M56" s="513"/>
      <c r="N56" s="513"/>
      <c r="O56" s="513"/>
    </row>
    <row r="57" spans="2:21" hidden="1" x14ac:dyDescent="0.3">
      <c r="B57" s="3" t="s">
        <v>6</v>
      </c>
      <c r="C57" s="229"/>
      <c r="D57" s="3" t="s">
        <v>8</v>
      </c>
      <c r="E57" s="229"/>
      <c r="F57" s="3" t="s">
        <v>24</v>
      </c>
      <c r="G57" s="218">
        <f t="shared" si="6"/>
        <v>0</v>
      </c>
      <c r="H57" s="2" t="s">
        <v>25</v>
      </c>
      <c r="I57" s="224">
        <f>IF($C$3="Ground floor",'Design Details'!C$51,IF($C$3="Mid-floor",'Design Details'!C$61,IF($C$3="Upper floor",'Design Details'!C$71,IF($C$3="Single Storey",'Design Details'!C$81,0))))</f>
        <v>0</v>
      </c>
      <c r="J57" s="225">
        <f>IF(M57="",0,IF(M57="unheated",D$4-10,D$4-M57))</f>
        <v>0</v>
      </c>
      <c r="K57" s="218">
        <f t="shared" si="5"/>
        <v>0</v>
      </c>
      <c r="L57" s="7"/>
      <c r="M57" s="513"/>
      <c r="N57" s="513"/>
      <c r="O57" s="513"/>
    </row>
    <row r="58" spans="2:21" hidden="1" x14ac:dyDescent="0.3">
      <c r="B58" s="3" t="s">
        <v>6</v>
      </c>
      <c r="C58" s="219"/>
      <c r="D58" s="3" t="s">
        <v>8</v>
      </c>
      <c r="E58" s="219"/>
      <c r="F58" s="3" t="s">
        <v>24</v>
      </c>
      <c r="G58" s="220">
        <f t="shared" si="6"/>
        <v>0</v>
      </c>
      <c r="H58" s="2" t="s">
        <v>25</v>
      </c>
      <c r="I58" s="221">
        <f>IF($C$3="Ground floor",'Design Details'!C$51,IF($C$3="Mid-floor",'Design Details'!C$61,IF($C$3="Upper floor",'Design Details'!C$71,IF($C$3="Single Storey",'Design Details'!C$81,0))))</f>
        <v>0</v>
      </c>
      <c r="J58" s="222">
        <f>IF(M58="",0,IF(M58="unheated",D$4-10,D$4-M58))</f>
        <v>0</v>
      </c>
      <c r="K58" s="220">
        <f t="shared" si="5"/>
        <v>0</v>
      </c>
      <c r="L58" s="7"/>
      <c r="M58" s="513"/>
      <c r="N58" s="513"/>
      <c r="O58" s="513"/>
    </row>
    <row r="59" spans="2:21" hidden="1" x14ac:dyDescent="0.3">
      <c r="B59" s="3" t="s">
        <v>6</v>
      </c>
      <c r="C59" s="19"/>
      <c r="D59" s="3" t="s">
        <v>8</v>
      </c>
      <c r="E59" s="19"/>
      <c r="F59" s="3" t="s">
        <v>24</v>
      </c>
      <c r="G59" s="17">
        <f t="shared" si="6"/>
        <v>0</v>
      </c>
      <c r="H59" s="2" t="s">
        <v>25</v>
      </c>
      <c r="I59" s="105">
        <f>IF($C$3="Ground floor",'Design Details'!C$51,IF($C$3="Mid-floor",'Design Details'!C$61,IF($C$3="Upper floor",'Design Details'!C$71,IF($C$3="Single Storey",'Design Details'!C$81,0))))</f>
        <v>0</v>
      </c>
      <c r="J59" s="18">
        <f>IF(M59="",0,IF(M59="unheated",D$4-10,D$4-M59))</f>
        <v>0</v>
      </c>
      <c r="K59" s="17">
        <f t="shared" si="5"/>
        <v>0</v>
      </c>
      <c r="L59" s="7"/>
      <c r="M59" s="513"/>
      <c r="N59" s="513"/>
      <c r="O59" s="513"/>
    </row>
    <row r="60" spans="2:21" hidden="1" x14ac:dyDescent="0.3">
      <c r="B60" s="1" t="s">
        <v>48</v>
      </c>
      <c r="G60" s="7"/>
      <c r="I60" s="7"/>
      <c r="K60" s="7"/>
      <c r="L60" s="7"/>
    </row>
    <row r="61" spans="2:21" hidden="1" x14ac:dyDescent="0.3">
      <c r="B61" s="3" t="s">
        <v>6</v>
      </c>
      <c r="C61" s="19"/>
      <c r="D61" s="3" t="s">
        <v>8</v>
      </c>
      <c r="E61" s="19"/>
      <c r="F61" s="3" t="s">
        <v>24</v>
      </c>
      <c r="G61" s="17">
        <f t="shared" si="6"/>
        <v>0</v>
      </c>
      <c r="H61" s="2" t="s">
        <v>25</v>
      </c>
      <c r="I61" s="105">
        <f>IF($C$3="Ground floor",'Design Details'!C$52,IF($C$3="Mid-floor",'Design Details'!C$62,IF($C$3="Upper floor",'Design Details'!C$72,IF($C$3="Single Storey",'Design Details'!C$82,0))))</f>
        <v>0</v>
      </c>
      <c r="J61" s="18">
        <f>D4-10</f>
        <v>-10</v>
      </c>
      <c r="K61" s="17">
        <f t="shared" si="5"/>
        <v>0</v>
      </c>
      <c r="L61" s="17">
        <f>G61*I61*$D$7*24/1000</f>
        <v>0</v>
      </c>
    </row>
  </sheetData>
  <sheetProtection formatRows="0"/>
  <mergeCells count="31">
    <mergeCell ref="B1:D1"/>
    <mergeCell ref="E1:G1"/>
    <mergeCell ref="K1:L1"/>
    <mergeCell ref="E2:F2"/>
    <mergeCell ref="C3:D3"/>
    <mergeCell ref="E3:F3"/>
    <mergeCell ref="M21:O21"/>
    <mergeCell ref="B4:C4"/>
    <mergeCell ref="E4:F4"/>
    <mergeCell ref="B5:C5"/>
    <mergeCell ref="E5:F5"/>
    <mergeCell ref="B6:C6"/>
    <mergeCell ref="E6:F6"/>
    <mergeCell ref="B7:C7"/>
    <mergeCell ref="L10:O10"/>
    <mergeCell ref="L11:O11"/>
    <mergeCell ref="M19:O19"/>
    <mergeCell ref="M20:O20"/>
    <mergeCell ref="M22:O22"/>
    <mergeCell ref="M31:O31"/>
    <mergeCell ref="M32:O32"/>
    <mergeCell ref="Q45:Q49"/>
    <mergeCell ref="R45:R49"/>
    <mergeCell ref="M59:O59"/>
    <mergeCell ref="T45:T49"/>
    <mergeCell ref="U45:U49"/>
    <mergeCell ref="M55:O55"/>
    <mergeCell ref="M56:O56"/>
    <mergeCell ref="M57:O57"/>
    <mergeCell ref="M58:O58"/>
    <mergeCell ref="S45:S49"/>
  </mergeCells>
  <conditionalFormatting sqref="M24:N24">
    <cfRule type="expression" dxfId="61" priority="2">
      <formula>IF($M$23="Short length",TRUE,IF($M$23="Between edges",TRUE,IF($M$23="Depth of room",TRUE,FALSE)))</formula>
    </cfRule>
  </conditionalFormatting>
  <conditionalFormatting sqref="O24">
    <cfRule type="expression" dxfId="60" priority="1">
      <formula>IF($O$23="Long length",TRUE,FALSE)</formula>
    </cfRule>
  </conditionalFormatting>
  <dataValidations count="10">
    <dataValidation type="list" allowBlank="1" showInputMessage="1" showErrorMessage="1" sqref="M32:O32" xr:uid="{632F66BE-223E-8946-B9B4-B6D78EEBE46A}">
      <formula1>OFFSET($S$50,,,COUNTIF($S$50:$S$55,"&lt;&gt;0"))</formula1>
    </dataValidation>
    <dataValidation type="list" errorStyle="information" allowBlank="1" showInputMessage="1" showErrorMessage="1" errorTitle="Room Name" error="If an alternative room name is entered, you will need to manually select room design temp and air changes per hour." sqref="D2" xr:uid="{F527A73B-7362-A741-B46F-C0709EE8C7DF}">
      <formula1>$Y$2:$Y$11</formula1>
    </dataValidation>
    <dataValidation type="list" errorStyle="information" allowBlank="1" showInputMessage="1" showErrorMessage="1" errorTitle="Room Name" error="If an alternative room name is entered, you will need to manually select room design temp and air changes per hour." sqref="C2" xr:uid="{70B41C25-32D8-3449-AC21-2BAD4E08FA7B}">
      <formula1>Rooms</formula1>
    </dataValidation>
    <dataValidation type="list" allowBlank="1" showInputMessage="1" showErrorMessage="1" sqref="M22:O22" xr:uid="{76278BB3-5A37-CF43-9473-6007F489CF24}">
      <formula1>$Q$2:$Q$6</formula1>
    </dataValidation>
    <dataValidation type="list" allowBlank="1" showInputMessage="1" showErrorMessage="1" sqref="C3:D3" xr:uid="{986A3430-31C8-6248-BC82-FBC637775B4D}">
      <formula1>$R$4:$R$7</formula1>
    </dataValidation>
    <dataValidation type="list" allowBlank="1" showInputMessage="1" showErrorMessage="1" sqref="M20:O20" xr:uid="{5E11EB8A-0593-9A4C-88C2-FE866B9CB3FA}">
      <formula1>$S$3:$S$4</formula1>
    </dataValidation>
    <dataValidation type="list" allowBlank="1" showInputMessage="1" showErrorMessage="1" sqref="M56:O59" xr:uid="{FDB87D21-7A76-E24B-BC11-8D10EEF15FBC}">
      <formula1>$U$3:$U$7</formula1>
    </dataValidation>
    <dataValidation type="list" allowBlank="1" showInputMessage="1" showErrorMessage="1" sqref="M3" xr:uid="{ACF47D7B-54BC-1247-ABB7-ED0872E1A22F}">
      <formula1>$V$3:$V$4</formula1>
    </dataValidation>
    <dataValidation type="list" allowBlank="1" showInputMessage="1" showErrorMessage="1" promptTitle="High Ceilings" prompt="Room Height_x000a_4.5m - 2.5%_x000a_5.5m - 5.0%_x000a_6.5m - 7.5%_x000a_7.5m - 10.0%" sqref="M4" xr:uid="{416B9887-8C3C-6C46-9666-CC956B7E649E}">
      <formula1>$X$3:$X$7</formula1>
    </dataValidation>
    <dataValidation type="list" allowBlank="1" showInputMessage="1" showErrorMessage="1" sqref="M5" xr:uid="{D9C40B7D-B26B-CC42-9519-051852482166}">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9985" r:id="rId3" name="Button 1">
              <controlPr defaultSize="0" print="0" autoFill="0" autoPict="0" macro="[0]!unhideAwkDim">
                <anchor moveWithCells="1" sizeWithCells="1">
                  <from>
                    <xdr:col>3</xdr:col>
                    <xdr:colOff>15240</xdr:colOff>
                    <xdr:row>8</xdr:row>
                    <xdr:rowOff>15240</xdr:rowOff>
                  </from>
                  <to>
                    <xdr:col>4</xdr:col>
                    <xdr:colOff>723900</xdr:colOff>
                    <xdr:row>8</xdr:row>
                    <xdr:rowOff>152400</xdr:rowOff>
                  </to>
                </anchor>
              </controlPr>
            </control>
          </mc:Choice>
        </mc:AlternateContent>
        <mc:AlternateContent xmlns:mc="http://schemas.openxmlformats.org/markup-compatibility/2006">
          <mc:Choice Requires="x14">
            <control shapeId="169986" r:id="rId4" name="Button 2">
              <controlPr defaultSize="0" print="0" autoFill="0" autoPict="0" macro="[0]!unhideWindows">
                <anchor moveWithCells="1" sizeWithCells="1">
                  <from>
                    <xdr:col>3</xdr:col>
                    <xdr:colOff>38100</xdr:colOff>
                    <xdr:row>36</xdr:row>
                    <xdr:rowOff>15240</xdr:rowOff>
                  </from>
                  <to>
                    <xdr:col>4</xdr:col>
                    <xdr:colOff>723900</xdr:colOff>
                    <xdr:row>36</xdr:row>
                    <xdr:rowOff>152400</xdr:rowOff>
                  </to>
                </anchor>
              </controlPr>
            </control>
          </mc:Choice>
        </mc:AlternateContent>
        <mc:AlternateContent xmlns:mc="http://schemas.openxmlformats.org/markup-compatibility/2006">
          <mc:Choice Requires="x14">
            <control shapeId="169987" r:id="rId5" name="Button 3">
              <controlPr defaultSize="0" print="0" autoFill="0" autoPict="0" macro="[0]!unhideRoofWin">
                <anchor moveWithCells="1" sizeWithCells="1">
                  <from>
                    <xdr:col>5</xdr:col>
                    <xdr:colOff>22860</xdr:colOff>
                    <xdr:row>36</xdr:row>
                    <xdr:rowOff>15240</xdr:rowOff>
                  </from>
                  <to>
                    <xdr:col>6</xdr:col>
                    <xdr:colOff>723900</xdr:colOff>
                    <xdr:row>36</xdr:row>
                    <xdr:rowOff>152400</xdr:rowOff>
                  </to>
                </anchor>
              </controlPr>
            </control>
          </mc:Choice>
        </mc:AlternateContent>
        <mc:AlternateContent xmlns:mc="http://schemas.openxmlformats.org/markup-compatibility/2006">
          <mc:Choice Requires="x14">
            <control shapeId="169988" r:id="rId6" name="Button 4">
              <controlPr defaultSize="0" print="0" autoFill="0" autoPict="0" macro="[0]!unhideDoors">
                <anchor moveWithCells="1" sizeWithCells="1">
                  <from>
                    <xdr:col>3</xdr:col>
                    <xdr:colOff>15240</xdr:colOff>
                    <xdr:row>49</xdr:row>
                    <xdr:rowOff>22860</xdr:rowOff>
                  </from>
                  <to>
                    <xdr:col>4</xdr:col>
                    <xdr:colOff>723900</xdr:colOff>
                    <xdr:row>49</xdr:row>
                    <xdr:rowOff>152400</xdr:rowOff>
                  </to>
                </anchor>
              </controlPr>
            </control>
          </mc:Choice>
        </mc:AlternateContent>
        <mc:AlternateContent xmlns:mc="http://schemas.openxmlformats.org/markup-compatibility/2006">
          <mc:Choice Requires="x14">
            <control shapeId="169989" r:id="rId7" name="Button 5">
              <controlPr defaultSize="0" print="0" autoFill="0" autoPict="0" macro="[0]!SinglePitch">
                <anchor moveWithCells="1" sizeWithCells="1">
                  <from>
                    <xdr:col>3</xdr:col>
                    <xdr:colOff>891540</xdr:colOff>
                    <xdr:row>32</xdr:row>
                    <xdr:rowOff>38100</xdr:rowOff>
                  </from>
                  <to>
                    <xdr:col>4</xdr:col>
                    <xdr:colOff>708660</xdr:colOff>
                    <xdr:row>33</xdr:row>
                    <xdr:rowOff>0</xdr:rowOff>
                  </to>
                </anchor>
              </controlPr>
            </control>
          </mc:Choice>
        </mc:AlternateContent>
        <mc:AlternateContent xmlns:mc="http://schemas.openxmlformats.org/markup-compatibility/2006">
          <mc:Choice Requires="x14">
            <control shapeId="169990" r:id="rId8" name="Button 6">
              <controlPr defaultSize="0" print="0" autoFill="0" autoPict="0" macro="[0]!IntWalls">
                <anchor moveWithCells="1" sizeWithCells="1">
                  <from>
                    <xdr:col>3</xdr:col>
                    <xdr:colOff>22860</xdr:colOff>
                    <xdr:row>54</xdr:row>
                    <xdr:rowOff>22860</xdr:rowOff>
                  </from>
                  <to>
                    <xdr:col>4</xdr:col>
                    <xdr:colOff>723900</xdr:colOff>
                    <xdr:row>55</xdr:row>
                    <xdr:rowOff>15240</xdr:rowOff>
                  </to>
                </anchor>
              </controlPr>
            </control>
          </mc:Choice>
        </mc:AlternateContent>
        <mc:AlternateContent xmlns:mc="http://schemas.openxmlformats.org/markup-compatibility/2006">
          <mc:Choice Requires="x14">
            <control shapeId="169991" r:id="rId9" name="Button 7">
              <controlPr defaultSize="0" print="0" autoFill="0" autoPict="0" macro="[0]!PartyWall">
                <anchor moveWithCells="1" sizeWithCells="1">
                  <from>
                    <xdr:col>5</xdr:col>
                    <xdr:colOff>15240</xdr:colOff>
                    <xdr:row>54</xdr:row>
                    <xdr:rowOff>22860</xdr:rowOff>
                  </from>
                  <to>
                    <xdr:col>6</xdr:col>
                    <xdr:colOff>708660</xdr:colOff>
                    <xdr:row>54</xdr:row>
                    <xdr:rowOff>152400</xdr:rowOff>
                  </to>
                </anchor>
              </controlPr>
            </control>
          </mc:Choice>
        </mc:AlternateContent>
        <mc:AlternateContent xmlns:mc="http://schemas.openxmlformats.org/markup-compatibility/2006">
          <mc:Choice Requires="x14">
            <control shapeId="169992" r:id="rId10" name="Button 8">
              <controlPr defaultSize="0" print="0" autoFill="0" autoPict="0" macro="[0]!UseRoomDims">
                <anchor moveWithCells="1" sizeWithCells="1">
                  <from>
                    <xdr:col>3</xdr:col>
                    <xdr:colOff>22860</xdr:colOff>
                    <xdr:row>18</xdr:row>
                    <xdr:rowOff>22860</xdr:rowOff>
                  </from>
                  <to>
                    <xdr:col>4</xdr:col>
                    <xdr:colOff>723900</xdr:colOff>
                    <xdr:row>18</xdr:row>
                    <xdr:rowOff>152400</xdr:rowOff>
                  </to>
                </anchor>
              </controlPr>
            </control>
          </mc:Choice>
        </mc:AlternateContent>
        <mc:AlternateContent xmlns:mc="http://schemas.openxmlformats.org/markup-compatibility/2006">
          <mc:Choice Requires="x14">
            <control shapeId="169993" r:id="rId11" name="Button 9">
              <controlPr defaultSize="0" print="0" autoFill="0" autoPict="0" macro="[0]!Pitched">
                <anchor moveWithCells="1" sizeWithCells="1">
                  <from>
                    <xdr:col>3</xdr:col>
                    <xdr:colOff>38100</xdr:colOff>
                    <xdr:row>32</xdr:row>
                    <xdr:rowOff>22860</xdr:rowOff>
                  </from>
                  <to>
                    <xdr:col>3</xdr:col>
                    <xdr:colOff>800100</xdr:colOff>
                    <xdr:row>33</xdr:row>
                    <xdr:rowOff>0</xdr:rowOff>
                  </to>
                </anchor>
              </controlPr>
            </control>
          </mc:Choice>
        </mc:AlternateContent>
        <mc:AlternateContent xmlns:mc="http://schemas.openxmlformats.org/markup-compatibility/2006">
          <mc:Choice Requires="x14">
            <control shapeId="169994" r:id="rId12" name="Button 10">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169995" r:id="rId13" name="Button 11">
              <controlPr defaultSize="0" print="0" autoFill="0" autoPict="0" macro="[0]!unhideExtWall">
                <anchor moveWithCells="1">
                  <from>
                    <xdr:col>3</xdr:col>
                    <xdr:colOff>22860</xdr:colOff>
                    <xdr:row>22</xdr:row>
                    <xdr:rowOff>38100</xdr:rowOff>
                  </from>
                  <to>
                    <xdr:col>5</xdr:col>
                    <xdr:colOff>114300</xdr:colOff>
                    <xdr:row>22</xdr:row>
                    <xdr:rowOff>152400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A5898-12B7-444E-82E4-5995B5D3CDD9}">
  <sheetPr codeName="Sheet9">
    <tabColor theme="4" tint="0.59999389629810485"/>
  </sheetPr>
  <dimension ref="B1:Z61"/>
  <sheetViews>
    <sheetView showGridLines="0" showRowColHeaders="0" workbookViewId="0">
      <selection activeCell="C2" sqref="C2"/>
    </sheetView>
  </sheetViews>
  <sheetFormatPr defaultColWidth="13.77734375" defaultRowHeight="13.8" x14ac:dyDescent="0.3"/>
  <cols>
    <col min="1" max="1" width="2" style="2" customWidth="1"/>
    <col min="2" max="12" width="13.77734375" style="2"/>
    <col min="13" max="15" width="10" style="2" customWidth="1"/>
    <col min="16" max="16" width="0" style="2" hidden="1" customWidth="1"/>
    <col min="17" max="19" width="13.77734375" style="2" hidden="1" customWidth="1"/>
    <col min="20" max="20" width="16" style="2" hidden="1" customWidth="1"/>
    <col min="21" max="26" width="13.77734375" style="2" hidden="1" customWidth="1"/>
    <col min="27" max="27" width="0" style="2" hidden="1" customWidth="1"/>
    <col min="28" max="16384" width="13.77734375" style="2"/>
  </cols>
  <sheetData>
    <row r="1" spans="2:25" ht="34.049999999999997" customHeight="1" x14ac:dyDescent="0.3">
      <c r="B1" s="520" t="s">
        <v>2</v>
      </c>
      <c r="C1" s="520"/>
      <c r="D1" s="520"/>
      <c r="E1" s="520" t="s">
        <v>4</v>
      </c>
      <c r="F1" s="520"/>
      <c r="G1" s="520"/>
      <c r="H1" s="13" t="s">
        <v>26</v>
      </c>
      <c r="I1" s="14" t="s">
        <v>34</v>
      </c>
      <c r="J1" s="15" t="s">
        <v>36</v>
      </c>
      <c r="K1" s="536" t="s">
        <v>120</v>
      </c>
      <c r="L1" s="536"/>
      <c r="M1" s="14" t="s">
        <v>121</v>
      </c>
      <c r="N1" s="14" t="s">
        <v>1079</v>
      </c>
      <c r="O1" s="14" t="s">
        <v>416</v>
      </c>
    </row>
    <row r="2" spans="2:25" ht="12.75" customHeight="1" x14ac:dyDescent="0.3">
      <c r="B2" s="2" t="s">
        <v>0</v>
      </c>
      <c r="C2" s="227"/>
      <c r="D2" s="227"/>
      <c r="E2" s="529" t="s">
        <v>1257</v>
      </c>
      <c r="F2" s="529"/>
      <c r="G2" s="216">
        <f>'Design Details'!G92</f>
        <v>0</v>
      </c>
      <c r="H2" s="2" t="s">
        <v>16</v>
      </c>
      <c r="I2" s="223">
        <f>SUM(K20:K22)</f>
        <v>0</v>
      </c>
      <c r="J2" s="223">
        <f>SUM(L20:L22)</f>
        <v>0</v>
      </c>
      <c r="K2" s="2" t="s">
        <v>119</v>
      </c>
      <c r="M2" s="228">
        <v>0</v>
      </c>
      <c r="N2" s="223">
        <f ca="1">SUM(I$2:I$6)*M2</f>
        <v>0</v>
      </c>
      <c r="O2" s="223">
        <f ca="1">SUM(J$2:J$6)*M2</f>
        <v>0</v>
      </c>
      <c r="Q2" s="2" t="s">
        <v>1056</v>
      </c>
      <c r="R2" s="2" t="s">
        <v>1</v>
      </c>
      <c r="Y2" s="2">
        <v>1</v>
      </c>
    </row>
    <row r="3" spans="2:25" ht="12.75" customHeight="1" x14ac:dyDescent="0.3">
      <c r="B3" s="2" t="s">
        <v>1</v>
      </c>
      <c r="C3" s="537"/>
      <c r="D3" s="538"/>
      <c r="E3" s="529" t="s">
        <v>9</v>
      </c>
      <c r="F3" s="529"/>
      <c r="G3" s="216">
        <v>0.33</v>
      </c>
      <c r="H3" s="2" t="s">
        <v>28</v>
      </c>
      <c r="I3" s="223">
        <f>K27</f>
        <v>0</v>
      </c>
      <c r="J3" s="223">
        <f>L27</f>
        <v>0</v>
      </c>
      <c r="K3" s="2" t="s">
        <v>116</v>
      </c>
      <c r="M3" s="228">
        <v>0</v>
      </c>
      <c r="N3" s="223">
        <f ca="1">SUM(I$2:I$6)*M3</f>
        <v>0</v>
      </c>
      <c r="O3" s="223">
        <f ca="1">SUM(J$2:J$6)*M3</f>
        <v>0</v>
      </c>
      <c r="Q3" s="2" t="s">
        <v>1055</v>
      </c>
      <c r="R3" s="2" t="s">
        <v>410</v>
      </c>
      <c r="S3" s="9" t="str">
        <f>IF($C$3="Ground floor","Solid Floor (in contact with ground)",IF($C$3="Single Storey","Solid Floor (in contact with ground)","n/a"))</f>
        <v>n/a</v>
      </c>
      <c r="T3" s="2">
        <f>'Design Details'!C21</f>
        <v>10</v>
      </c>
      <c r="U3" s="3" t="s">
        <v>115</v>
      </c>
      <c r="V3" s="11">
        <v>0</v>
      </c>
      <c r="W3" s="11">
        <v>0</v>
      </c>
      <c r="X3" s="11">
        <v>0</v>
      </c>
      <c r="Y3" s="2">
        <v>2</v>
      </c>
    </row>
    <row r="4" spans="2:25" ht="12.75" customHeight="1" x14ac:dyDescent="0.3">
      <c r="B4" s="529" t="s">
        <v>10</v>
      </c>
      <c r="C4" s="529"/>
      <c r="D4" s="216">
        <f>'Design Details'!E92</f>
        <v>0</v>
      </c>
      <c r="E4" s="529" t="s">
        <v>14</v>
      </c>
      <c r="F4" s="529"/>
      <c r="G4" s="216">
        <f>SUM(I10:I12,I14:I18)</f>
        <v>0</v>
      </c>
      <c r="H4" s="2" t="s">
        <v>30</v>
      </c>
      <c r="I4" s="223">
        <f ca="1">SUM(K32,K36)</f>
        <v>0</v>
      </c>
      <c r="J4" s="223">
        <f ca="1">SUM(L32,L36)</f>
        <v>0</v>
      </c>
      <c r="K4" s="2" t="s">
        <v>117</v>
      </c>
      <c r="M4" s="228">
        <v>0</v>
      </c>
      <c r="N4" s="223">
        <f ca="1">SUM(I$2:I$6)*M4</f>
        <v>0</v>
      </c>
      <c r="O4" s="223">
        <f ca="1">SUM(J$2:J$6)*M4</f>
        <v>0</v>
      </c>
      <c r="Q4" s="2" t="s">
        <v>1054</v>
      </c>
      <c r="R4" s="2" t="s">
        <v>37</v>
      </c>
      <c r="S4" s="9" t="str">
        <f>IF($C$3="Ground floor","Suspended Floor",IF($C$3="Single Storey","Suspended Floor","n/a"))</f>
        <v>n/a</v>
      </c>
      <c r="U4" s="3">
        <v>16</v>
      </c>
      <c r="V4" s="11">
        <v>0.1</v>
      </c>
      <c r="W4" s="11">
        <v>0.2</v>
      </c>
      <c r="X4" s="11">
        <v>2.5000000000000001E-2</v>
      </c>
      <c r="Y4" s="2">
        <v>3</v>
      </c>
    </row>
    <row r="5" spans="2:25" ht="12.75" customHeight="1" x14ac:dyDescent="0.3">
      <c r="B5" s="529" t="s">
        <v>11</v>
      </c>
      <c r="C5" s="529"/>
      <c r="D5" s="216">
        <f>'Design Details'!C19</f>
        <v>-2.5</v>
      </c>
      <c r="E5" s="529" t="s">
        <v>27</v>
      </c>
      <c r="F5" s="529"/>
      <c r="G5" s="216">
        <f>G4*G3*D6*G2</f>
        <v>0</v>
      </c>
      <c r="H5" s="2" t="s">
        <v>29</v>
      </c>
      <c r="I5" s="223">
        <f>SUM(K38:K44,K46:K49,K51:K54)</f>
        <v>0</v>
      </c>
      <c r="J5" s="223">
        <f>SUM(L38:L44,L46:L49,L51:L54)</f>
        <v>0</v>
      </c>
      <c r="K5" s="2" t="s">
        <v>118</v>
      </c>
      <c r="M5" s="228">
        <v>0</v>
      </c>
      <c r="N5" s="223">
        <f ca="1">SUM(I$2:I$6)*M5</f>
        <v>0</v>
      </c>
      <c r="O5" s="223">
        <f ca="1">SUM(J$2:J$6)*M5</f>
        <v>0</v>
      </c>
      <c r="Q5" s="2" t="s">
        <v>1052</v>
      </c>
      <c r="R5" s="2" t="s">
        <v>39</v>
      </c>
      <c r="U5" s="3">
        <v>18</v>
      </c>
      <c r="X5" s="11">
        <v>0.05</v>
      </c>
      <c r="Y5" s="2">
        <v>4</v>
      </c>
    </row>
    <row r="6" spans="2:25" ht="12.75" customHeight="1" x14ac:dyDescent="0.3">
      <c r="B6" s="529" t="s">
        <v>12</v>
      </c>
      <c r="C6" s="529"/>
      <c r="D6" s="216">
        <f>D4-D5</f>
        <v>2.5</v>
      </c>
      <c r="E6" s="529" t="s">
        <v>15</v>
      </c>
      <c r="F6" s="529"/>
      <c r="G6" s="216">
        <f>G4*G3*D7*24/1000</f>
        <v>0</v>
      </c>
      <c r="H6" s="2" t="s">
        <v>122</v>
      </c>
      <c r="I6" s="223">
        <f>SUM(K56:K59,K61)</f>
        <v>0</v>
      </c>
      <c r="J6" s="223">
        <f>SUM(L61)</f>
        <v>0</v>
      </c>
      <c r="M6" s="12"/>
      <c r="N6" s="12" t="s">
        <v>123</v>
      </c>
      <c r="O6" s="119">
        <f ca="1">SUM(G5,I2:I6,N2:N5)</f>
        <v>0</v>
      </c>
      <c r="Q6" s="2" t="s">
        <v>1053</v>
      </c>
      <c r="R6" s="2" t="s">
        <v>40</v>
      </c>
      <c r="U6" s="3">
        <v>21</v>
      </c>
      <c r="X6" s="11">
        <v>7.4999999999999997E-2</v>
      </c>
      <c r="Y6" s="2">
        <v>5</v>
      </c>
    </row>
    <row r="7" spans="2:25" ht="12.75" customHeight="1" x14ac:dyDescent="0.3">
      <c r="B7" s="529" t="s">
        <v>3</v>
      </c>
      <c r="C7" s="529"/>
      <c r="D7" s="217">
        <f>'Design Details'!C20</f>
        <v>2228</v>
      </c>
      <c r="I7" s="7"/>
      <c r="J7" s="7"/>
      <c r="M7" s="12"/>
      <c r="N7" s="12" t="s">
        <v>124</v>
      </c>
      <c r="O7" s="119">
        <f ca="1">SUM(G6,J2:J6,O2:O5)</f>
        <v>0</v>
      </c>
      <c r="R7" s="2" t="s">
        <v>41</v>
      </c>
      <c r="U7" s="3">
        <v>22</v>
      </c>
      <c r="X7" s="11">
        <v>0.1</v>
      </c>
      <c r="Y7" s="2">
        <v>6</v>
      </c>
    </row>
    <row r="8" spans="2:25" x14ac:dyDescent="0.3">
      <c r="R8" s="2">
        <f>IF($C$3="Ground floor",'Design Details'!C$45,IF($C$3="Mid-floor",'Design Details'!C$55,IF($C$3="Upper floor",'Design Details'!C$65,IF($C$3="Single Storey",'Design Details'!C$75,0))))</f>
        <v>0</v>
      </c>
      <c r="Y8" s="2">
        <v>7</v>
      </c>
    </row>
    <row r="9" spans="2:25" x14ac:dyDescent="0.3">
      <c r="B9" s="1" t="s">
        <v>5</v>
      </c>
      <c r="Y9" s="2">
        <v>8</v>
      </c>
    </row>
    <row r="10" spans="2:25" x14ac:dyDescent="0.3">
      <c r="B10" s="3" t="s">
        <v>6</v>
      </c>
      <c r="C10" s="224"/>
      <c r="D10" s="3" t="s">
        <v>7</v>
      </c>
      <c r="E10" s="224"/>
      <c r="F10" s="3" t="s">
        <v>8</v>
      </c>
      <c r="G10" s="224"/>
      <c r="H10" s="3" t="s">
        <v>13</v>
      </c>
      <c r="I10" s="218">
        <f>C10*E10*G10</f>
        <v>0</v>
      </c>
      <c r="J10" s="7"/>
      <c r="L10" s="530"/>
      <c r="M10" s="530"/>
      <c r="N10" s="530"/>
      <c r="O10" s="531"/>
      <c r="Y10" s="2">
        <v>9</v>
      </c>
    </row>
    <row r="11" spans="2:25" x14ac:dyDescent="0.3">
      <c r="B11" s="3" t="s">
        <v>6</v>
      </c>
      <c r="C11" s="224"/>
      <c r="D11" s="3" t="s">
        <v>7</v>
      </c>
      <c r="E11" s="224"/>
      <c r="F11" s="3" t="s">
        <v>8</v>
      </c>
      <c r="G11" s="224"/>
      <c r="H11" s="3" t="s">
        <v>13</v>
      </c>
      <c r="I11" s="218">
        <f>C11*E11*G11</f>
        <v>0</v>
      </c>
      <c r="J11" s="7"/>
      <c r="L11" s="530"/>
      <c r="M11" s="530"/>
      <c r="N11" s="530"/>
      <c r="O11" s="532"/>
      <c r="Y11" s="2">
        <v>10</v>
      </c>
    </row>
    <row r="12" spans="2:25" x14ac:dyDescent="0.3">
      <c r="B12" s="3" t="s">
        <v>6</v>
      </c>
      <c r="C12" s="224"/>
      <c r="D12" s="3" t="s">
        <v>7</v>
      </c>
      <c r="E12" s="224"/>
      <c r="F12" s="3" t="s">
        <v>8</v>
      </c>
      <c r="G12" s="224"/>
      <c r="H12" s="3" t="s">
        <v>13</v>
      </c>
      <c r="I12" s="218">
        <f>C12*E12*G12</f>
        <v>0</v>
      </c>
      <c r="J12" s="7"/>
    </row>
    <row r="13" spans="2:25" hidden="1" x14ac:dyDescent="0.3">
      <c r="B13" s="1" t="s">
        <v>20</v>
      </c>
      <c r="E13" s="7"/>
      <c r="G13" s="7"/>
      <c r="I13" s="7"/>
      <c r="J13" s="7"/>
    </row>
    <row r="14" spans="2:25" hidden="1" x14ac:dyDescent="0.3">
      <c r="B14" s="3" t="s">
        <v>6</v>
      </c>
      <c r="C14" s="20"/>
      <c r="D14" s="3" t="s">
        <v>7</v>
      </c>
      <c r="E14" s="20"/>
      <c r="F14" s="3" t="s">
        <v>8</v>
      </c>
      <c r="G14" s="20"/>
      <c r="H14" s="3" t="s">
        <v>13</v>
      </c>
      <c r="I14" s="17">
        <f>((G14*E14)/2)*C14</f>
        <v>0</v>
      </c>
      <c r="J14" s="4" t="s">
        <v>17</v>
      </c>
    </row>
    <row r="15" spans="2:25" hidden="1" x14ac:dyDescent="0.3">
      <c r="B15" s="3" t="s">
        <v>6</v>
      </c>
      <c r="C15" s="20"/>
      <c r="D15" s="3" t="s">
        <v>7</v>
      </c>
      <c r="E15" s="20"/>
      <c r="F15" s="3" t="s">
        <v>8</v>
      </c>
      <c r="G15" s="20"/>
      <c r="H15" s="3" t="s">
        <v>13</v>
      </c>
      <c r="I15" s="17">
        <f>C15*E15*G15/2</f>
        <v>0</v>
      </c>
      <c r="J15" s="4" t="s">
        <v>18</v>
      </c>
    </row>
    <row r="16" spans="2:25" hidden="1" x14ac:dyDescent="0.3">
      <c r="B16" s="3" t="s">
        <v>6</v>
      </c>
      <c r="C16" s="20"/>
      <c r="D16" s="3" t="s">
        <v>8</v>
      </c>
      <c r="E16" s="20"/>
      <c r="F16" s="3" t="s">
        <v>19</v>
      </c>
      <c r="G16" s="20"/>
      <c r="H16" s="3" t="s">
        <v>13</v>
      </c>
      <c r="I16" s="17">
        <f>E16*G16*C16/2</f>
        <v>0</v>
      </c>
      <c r="J16" s="4" t="s">
        <v>22</v>
      </c>
    </row>
    <row r="17" spans="2:23" hidden="1" x14ac:dyDescent="0.3">
      <c r="B17" s="3" t="s">
        <v>6</v>
      </c>
      <c r="C17" s="20"/>
      <c r="D17" s="3" t="s">
        <v>8</v>
      </c>
      <c r="E17" s="20"/>
      <c r="F17" s="3" t="s">
        <v>19</v>
      </c>
      <c r="G17" s="20"/>
      <c r="H17" s="3" t="s">
        <v>13</v>
      </c>
      <c r="I17" s="17">
        <f>E17*G17*C17/2</f>
        <v>0</v>
      </c>
      <c r="J17" s="4" t="s">
        <v>21</v>
      </c>
    </row>
    <row r="18" spans="2:23" hidden="1" x14ac:dyDescent="0.3">
      <c r="B18" s="3" t="s">
        <v>6</v>
      </c>
      <c r="C18" s="20"/>
      <c r="D18" s="3" t="s">
        <v>8</v>
      </c>
      <c r="E18" s="20"/>
      <c r="F18" s="3" t="s">
        <v>19</v>
      </c>
      <c r="G18" s="20"/>
      <c r="H18" s="3" t="s">
        <v>13</v>
      </c>
      <c r="I18" s="17">
        <f>E18*G18*C18/2</f>
        <v>0</v>
      </c>
      <c r="J18" s="4" t="s">
        <v>23</v>
      </c>
    </row>
    <row r="19" spans="2:23" x14ac:dyDescent="0.3">
      <c r="B19" s="1" t="s">
        <v>16</v>
      </c>
      <c r="C19" s="7"/>
      <c r="E19" s="7"/>
      <c r="G19" s="7"/>
      <c r="I19" s="7"/>
      <c r="J19" s="8" t="s">
        <v>50</v>
      </c>
      <c r="K19" s="1" t="s">
        <v>34</v>
      </c>
      <c r="L19" s="1" t="s">
        <v>35</v>
      </c>
      <c r="M19" s="533" t="str">
        <f>IF($C$3="Ground Floor","Select type of Ground Floor",IF($C$3="Single Storey","Select type of Ground Floor","#N/A"))</f>
        <v>#N/A</v>
      </c>
      <c r="N19" s="534"/>
      <c r="O19" s="534"/>
    </row>
    <row r="20" spans="2:23" x14ac:dyDescent="0.3">
      <c r="B20" s="3" t="str">
        <f t="shared" ref="B20:D22" si="0">B10</f>
        <v>Length (m)</v>
      </c>
      <c r="C20" s="224"/>
      <c r="D20" s="3" t="str">
        <f t="shared" ref="D20" si="1">D10</f>
        <v>Width (m)</v>
      </c>
      <c r="E20" s="224"/>
      <c r="F20" s="3" t="s">
        <v>24</v>
      </c>
      <c r="G20" s="218">
        <f>C20*E20</f>
        <v>0</v>
      </c>
      <c r="H20" s="2" t="s">
        <v>25</v>
      </c>
      <c r="I20" s="218">
        <f>IF(M22="",R8,'floor u values'!K7)</f>
        <v>0</v>
      </c>
      <c r="J20" s="218">
        <f>IF(C$3="Ground Floor",IF(M20="Solid Floor (in contact with ground)",D$4-T$3,D$4-D$5),IF(C$3="Single Storey",IF(M20="Solid Floor (in contact with ground)",D$4-T$3,D$4-D$5),0))</f>
        <v>0</v>
      </c>
      <c r="K20" s="218">
        <f>G20*I20*J20</f>
        <v>0</v>
      </c>
      <c r="L20" s="218">
        <f>IF($C$3=$R$5,0,IF($C$3=$R$7,0,G20*I20*$D$7*24/1000))</f>
        <v>0</v>
      </c>
      <c r="M20" s="535" t="s">
        <v>336</v>
      </c>
      <c r="N20" s="535"/>
      <c r="O20" s="535"/>
    </row>
    <row r="21" spans="2:23" x14ac:dyDescent="0.3">
      <c r="B21" s="3" t="str">
        <f t="shared" si="0"/>
        <v>Length (m)</v>
      </c>
      <c r="C21" s="224"/>
      <c r="D21" s="3" t="str">
        <f t="shared" si="0"/>
        <v>Width (m)</v>
      </c>
      <c r="E21" s="224"/>
      <c r="F21" s="3" t="s">
        <v>24</v>
      </c>
      <c r="G21" s="218">
        <f t="shared" ref="G21:G31" si="2">C21*E21</f>
        <v>0</v>
      </c>
      <c r="H21" s="2" t="s">
        <v>25</v>
      </c>
      <c r="I21" s="218">
        <f>I20</f>
        <v>0</v>
      </c>
      <c r="J21" s="218">
        <f>IF(C$3="Ground Floor",IF(M20="Solid Floor (in contact with ground)",D$4-T$3,D$4-D$5),IF(C$3="Single Storey",IF(M20="Solid Floor (in contact with ground)",D$4-T$3,D$4-D$5),0))</f>
        <v>0</v>
      </c>
      <c r="K21" s="218">
        <f>G21*I21*J21</f>
        <v>0</v>
      </c>
      <c r="L21" s="218">
        <f>IF($C$3=$R$5,0,IF($C$3=$R$7,0,G21*I21*$D$7*24/1000))</f>
        <v>0</v>
      </c>
      <c r="M21" s="528" t="s">
        <v>1070</v>
      </c>
      <c r="N21" s="528"/>
      <c r="O21" s="528"/>
    </row>
    <row r="22" spans="2:23" x14ac:dyDescent="0.3">
      <c r="B22" s="3" t="str">
        <f t="shared" si="0"/>
        <v>Length (m)</v>
      </c>
      <c r="C22" s="224"/>
      <c r="D22" s="3" t="str">
        <f t="shared" si="0"/>
        <v>Width (m)</v>
      </c>
      <c r="E22" s="224"/>
      <c r="F22" s="3" t="s">
        <v>24</v>
      </c>
      <c r="G22" s="218">
        <f t="shared" si="2"/>
        <v>0</v>
      </c>
      <c r="H22" s="2" t="s">
        <v>25</v>
      </c>
      <c r="I22" s="218">
        <f>I20</f>
        <v>0</v>
      </c>
      <c r="J22" s="218">
        <f>IF(C$3="Ground Floor",IF(M20="Solid Floor (in contact with ground)",D$4-T$3,D$4-D$5),IF(C$3="Single Storey",IF(M20="Solid Floor (in contact with ground)",D$4-T$3,D$4-D$5),0))</f>
        <v>0</v>
      </c>
      <c r="K22" s="218">
        <f>G22*I22*J22</f>
        <v>0</v>
      </c>
      <c r="L22" s="218">
        <f>IF($C$3=$R$5,0,IF($C$3=$R$7,0,G22*I22*$D$7*24/1000))</f>
        <v>0</v>
      </c>
      <c r="M22" s="521"/>
      <c r="N22" s="521"/>
      <c r="O22" s="521"/>
    </row>
    <row r="23" spans="2:23" ht="15" customHeight="1" x14ac:dyDescent="0.3">
      <c r="B23" s="1" t="s">
        <v>31</v>
      </c>
      <c r="C23" s="7"/>
      <c r="E23" s="7"/>
      <c r="G23" s="7"/>
      <c r="M23" s="13" t="str">
        <f>IF(M22="Two opposite","Between edges",IF(M22="One edge","Depth of room",IF(M22="3 edges (short single)","Short length",IF(M22="3 edges (long single)","Short length",""))))</f>
        <v/>
      </c>
      <c r="N23" s="13"/>
      <c r="O23" s="13" t="str">
        <f>IF(M22="3 edges (short single)","Long length",IF(M22="3 edges (long single)","Long length",""))</f>
        <v/>
      </c>
    </row>
    <row r="24" spans="2:23" ht="15" customHeight="1" x14ac:dyDescent="0.3">
      <c r="B24" s="3" t="s">
        <v>6</v>
      </c>
      <c r="C24" s="224"/>
      <c r="D24" s="3" t="s">
        <v>8</v>
      </c>
      <c r="E24" s="224"/>
      <c r="F24" s="3" t="s">
        <v>24</v>
      </c>
      <c r="G24" s="218">
        <f t="shared" si="2"/>
        <v>0</v>
      </c>
      <c r="M24" s="61"/>
      <c r="N24" s="61"/>
      <c r="O24" s="7"/>
    </row>
    <row r="25" spans="2:23" ht="13.95" hidden="1" customHeight="1" x14ac:dyDescent="0.3">
      <c r="B25" s="3" t="s">
        <v>6</v>
      </c>
      <c r="C25" s="226"/>
      <c r="D25" s="3" t="s">
        <v>8</v>
      </c>
      <c r="E25" s="226"/>
      <c r="F25" s="3" t="s">
        <v>24</v>
      </c>
      <c r="G25" s="218">
        <f t="shared" si="2"/>
        <v>0</v>
      </c>
      <c r="I25" s="7"/>
      <c r="J25" s="7"/>
      <c r="K25" s="7"/>
      <c r="L25" s="7"/>
    </row>
    <row r="26" spans="2:23" ht="13.95" hidden="1" customHeight="1" x14ac:dyDescent="0.3">
      <c r="B26" s="3" t="s">
        <v>6</v>
      </c>
      <c r="C26" s="20"/>
      <c r="D26" s="3" t="s">
        <v>8</v>
      </c>
      <c r="E26" s="20"/>
      <c r="F26" s="3" t="s">
        <v>24</v>
      </c>
      <c r="G26" s="218">
        <f t="shared" si="2"/>
        <v>0</v>
      </c>
      <c r="I26" s="7"/>
      <c r="J26" s="7"/>
      <c r="K26" s="7"/>
      <c r="L26" s="7"/>
    </row>
    <row r="27" spans="2:23" ht="15" customHeight="1" x14ac:dyDescent="0.3">
      <c r="C27" s="7"/>
      <c r="E27" s="3" t="s">
        <v>75</v>
      </c>
      <c r="F27" s="3" t="s">
        <v>24</v>
      </c>
      <c r="G27" s="218">
        <f>SUM(G24:G26)-SUM(G38:G44,G51:G54)</f>
        <v>0</v>
      </c>
      <c r="H27" s="2" t="s">
        <v>25</v>
      </c>
      <c r="I27" s="218">
        <f>IF($C$3="Ground floor",'Design Details'!C$48,IF($C$3="Mid-floor",'Design Details'!C$58,IF($C$3="Upper floor",'Design Details'!C$68,IF($C$3="Single Storey",'Design Details'!C$78,0))))</f>
        <v>0</v>
      </c>
      <c r="J27" s="218">
        <f t="shared" ref="J27" si="3">$D$6</f>
        <v>2.5</v>
      </c>
      <c r="K27" s="218">
        <f t="shared" ref="K27" si="4">G27*I27*J27</f>
        <v>0</v>
      </c>
      <c r="L27" s="218">
        <f>G27*I27*$D$7*24/1000</f>
        <v>0</v>
      </c>
      <c r="V27" s="421"/>
      <c r="W27" s="421"/>
    </row>
    <row r="28" spans="2:23" x14ac:dyDescent="0.3">
      <c r="B28" s="5" t="s">
        <v>1245</v>
      </c>
      <c r="C28" s="7"/>
      <c r="E28" s="7"/>
      <c r="G28" s="7"/>
      <c r="I28" s="7"/>
      <c r="J28" s="7"/>
      <c r="K28" s="7"/>
      <c r="L28" s="7"/>
      <c r="V28" s="421"/>
      <c r="W28" s="421"/>
    </row>
    <row r="29" spans="2:23" ht="13.95" customHeight="1" x14ac:dyDescent="0.3">
      <c r="B29" s="3" t="s">
        <v>6</v>
      </c>
      <c r="C29" s="224"/>
      <c r="D29" s="3" t="s">
        <v>7</v>
      </c>
      <c r="E29" s="224"/>
      <c r="F29" s="3" t="s">
        <v>24</v>
      </c>
      <c r="G29" s="218">
        <f t="shared" si="2"/>
        <v>0</v>
      </c>
      <c r="I29" s="7"/>
      <c r="J29" s="7"/>
      <c r="K29" s="7"/>
      <c r="L29" s="7"/>
      <c r="V29" s="421"/>
      <c r="W29" s="421"/>
    </row>
    <row r="30" spans="2:23" x14ac:dyDescent="0.3">
      <c r="B30" s="3" t="s">
        <v>6</v>
      </c>
      <c r="C30" s="224"/>
      <c r="D30" s="3" t="s">
        <v>7</v>
      </c>
      <c r="E30" s="224"/>
      <c r="F30" s="3" t="s">
        <v>24</v>
      </c>
      <c r="G30" s="218">
        <f t="shared" si="2"/>
        <v>0</v>
      </c>
      <c r="I30" s="7"/>
      <c r="J30" s="7"/>
      <c r="K30" s="7"/>
      <c r="L30" s="7"/>
      <c r="V30" s="421"/>
      <c r="W30" s="421"/>
    </row>
    <row r="31" spans="2:23" x14ac:dyDescent="0.3">
      <c r="B31" s="3" t="s">
        <v>6</v>
      </c>
      <c r="C31" s="224"/>
      <c r="D31" s="3" t="s">
        <v>7</v>
      </c>
      <c r="E31" s="224"/>
      <c r="F31" s="3" t="s">
        <v>24</v>
      </c>
      <c r="G31" s="218">
        <f t="shared" si="2"/>
        <v>0</v>
      </c>
      <c r="I31" s="7"/>
      <c r="J31" s="7"/>
      <c r="K31" s="7"/>
      <c r="L31" s="7"/>
      <c r="M31" s="520" t="s">
        <v>1258</v>
      </c>
      <c r="N31" s="520"/>
      <c r="O31" s="520"/>
      <c r="V31" s="421"/>
      <c r="W31" s="421"/>
    </row>
    <row r="32" spans="2:23" ht="14.4" x14ac:dyDescent="0.3">
      <c r="C32" s="7"/>
      <c r="D32" s="3"/>
      <c r="E32" s="3" t="s">
        <v>75</v>
      </c>
      <c r="F32" s="3" t="s">
        <v>24</v>
      </c>
      <c r="G32" s="218">
        <f>SUM(G29:G31)-SUM(G46:G49)</f>
        <v>0</v>
      </c>
      <c r="H32" s="2" t="s">
        <v>25</v>
      </c>
      <c r="I32" s="218" cm="1">
        <f t="array" aca="1" ref="I32" ca="1">IF($C$3="Ground floor",'Design Details'!C$49,IF($C$3="Mid-floor",'Design Details'!C$59,IF($C$3="Upper floor",INDIRECT(T52),IF($C$3="Single Storey",INDIRECT(T53),0))))</f>
        <v>0</v>
      </c>
      <c r="J32" s="218">
        <f>U51</f>
        <v>0</v>
      </c>
      <c r="K32" s="218">
        <f t="shared" ref="K32:K61" ca="1" si="5">G32*I32*J32</f>
        <v>0</v>
      </c>
      <c r="L32" s="218">
        <f ca="1">IF($C$3=$R$4,0,IF($C$3=$R$5,0,G32*I32*$D$7*24/1000))</f>
        <v>0</v>
      </c>
      <c r="M32" s="522" t="s">
        <v>1248</v>
      </c>
      <c r="N32" s="523"/>
      <c r="O32" s="524"/>
      <c r="V32" s="421"/>
      <c r="W32" s="421"/>
    </row>
    <row r="33" spans="2:23" ht="14.4" hidden="1" x14ac:dyDescent="0.3">
      <c r="B33" s="5" t="s">
        <v>1246</v>
      </c>
      <c r="C33" s="61"/>
      <c r="D33" s="3"/>
      <c r="E33" s="3"/>
      <c r="F33" s="3"/>
      <c r="G33" s="230"/>
      <c r="I33" s="230"/>
      <c r="J33" s="230"/>
      <c r="K33" s="230"/>
      <c r="L33" s="230"/>
      <c r="M33"/>
      <c r="N33"/>
      <c r="O33"/>
      <c r="V33" s="423"/>
      <c r="W33" s="423"/>
    </row>
    <row r="34" spans="2:23" hidden="1" x14ac:dyDescent="0.3">
      <c r="B34" s="3" t="s">
        <v>6</v>
      </c>
      <c r="C34" s="20">
        <f>C14*2</f>
        <v>0</v>
      </c>
      <c r="D34" s="3" t="s">
        <v>470</v>
      </c>
      <c r="E34" s="20">
        <f>SQRT(POWER(E14,2)+POWER(G14,2))</f>
        <v>0</v>
      </c>
      <c r="F34" s="3" t="s">
        <v>24</v>
      </c>
      <c r="G34" s="17">
        <f t="shared" ref="G34:G61" si="6">C34*E34</f>
        <v>0</v>
      </c>
      <c r="H34" s="4" t="s">
        <v>17</v>
      </c>
      <c r="I34" s="7"/>
      <c r="J34" s="7"/>
      <c r="K34" s="7"/>
      <c r="L34" s="7"/>
      <c r="S34" s="424"/>
    </row>
    <row r="35" spans="2:23" hidden="1" x14ac:dyDescent="0.3">
      <c r="B35" s="3" t="s">
        <v>6</v>
      </c>
      <c r="C35" s="20">
        <f>C15</f>
        <v>0</v>
      </c>
      <c r="D35" s="3" t="s">
        <v>470</v>
      </c>
      <c r="E35" s="20">
        <f>SQRT(POWER(E15,2)+POWER(G15,2))</f>
        <v>0</v>
      </c>
      <c r="F35" s="3" t="s">
        <v>24</v>
      </c>
      <c r="G35" s="62">
        <f t="shared" si="6"/>
        <v>0</v>
      </c>
      <c r="H35" s="4" t="s">
        <v>18</v>
      </c>
      <c r="I35" s="7"/>
      <c r="J35" s="7"/>
      <c r="K35" s="7"/>
      <c r="L35" s="7"/>
      <c r="S35" s="424"/>
    </row>
    <row r="36" spans="2:23" hidden="1" x14ac:dyDescent="0.3">
      <c r="C36" s="61"/>
      <c r="E36" s="3" t="s">
        <v>75</v>
      </c>
      <c r="F36" s="3" t="s">
        <v>24</v>
      </c>
      <c r="G36" s="17">
        <f>SUM(G34:G35)-SUM(G46:G49)</f>
        <v>0</v>
      </c>
      <c r="H36" s="2" t="s">
        <v>25</v>
      </c>
      <c r="I36" s="438">
        <f>IF($C$3="Ground floor",'Design Details'!C$50,IF($C$3="Mid-floor",'Design Details'!C$60,IF($C$3="Upper floor",'Design Details'!C$70,IF($C$3="Single Storey",'Design Details'!C$80,0))))</f>
        <v>0</v>
      </c>
      <c r="J36" s="17">
        <f t="shared" ref="J36:J54" si="7">$D$6</f>
        <v>2.5</v>
      </c>
      <c r="K36" s="17">
        <f t="shared" si="5"/>
        <v>0</v>
      </c>
      <c r="L36" s="17">
        <f>IF($C$3=$R$4,0,IF($C$3=$R$5,0,G36*I36*$D$7*24/1000))</f>
        <v>0</v>
      </c>
      <c r="M36" s="4"/>
      <c r="N36" s="4"/>
      <c r="S36" s="424"/>
    </row>
    <row r="37" spans="2:23" x14ac:dyDescent="0.3">
      <c r="B37" s="1" t="s">
        <v>32</v>
      </c>
      <c r="C37" s="7"/>
      <c r="E37" s="7"/>
      <c r="G37" s="7"/>
      <c r="I37" s="7"/>
      <c r="J37" s="7"/>
      <c r="K37" s="7"/>
      <c r="L37" s="7"/>
      <c r="R37" s="428"/>
    </row>
    <row r="38" spans="2:23" x14ac:dyDescent="0.3">
      <c r="B38" s="3" t="s">
        <v>7</v>
      </c>
      <c r="C38" s="224"/>
      <c r="D38" s="3" t="s">
        <v>8</v>
      </c>
      <c r="E38" s="224"/>
      <c r="F38" s="3" t="s">
        <v>24</v>
      </c>
      <c r="G38" s="218">
        <f t="shared" si="6"/>
        <v>0</v>
      </c>
      <c r="H38" s="2" t="s">
        <v>25</v>
      </c>
      <c r="I38" s="218">
        <f>IF($C$3="Ground floor",'Design Details'!C$46,IF($C$3="Mid-floor",'Design Details'!C$56,IF($C$3="Upper floor",'Design Details'!C$66,IF($C$3="Single Storey",'Design Details'!C$76,0))))</f>
        <v>0</v>
      </c>
      <c r="J38" s="218">
        <f t="shared" si="7"/>
        <v>2.5</v>
      </c>
      <c r="K38" s="218">
        <f t="shared" si="5"/>
        <v>0</v>
      </c>
      <c r="L38" s="218">
        <f t="shared" ref="L38:L44" si="8">G38*I38*$D$7*24/1000</f>
        <v>0</v>
      </c>
    </row>
    <row r="39" spans="2:23" hidden="1" x14ac:dyDescent="0.3">
      <c r="B39" s="3" t="s">
        <v>7</v>
      </c>
      <c r="C39" s="224"/>
      <c r="D39" s="3" t="s">
        <v>8</v>
      </c>
      <c r="E39" s="224"/>
      <c r="F39" s="3" t="s">
        <v>24</v>
      </c>
      <c r="G39" s="218">
        <f t="shared" si="6"/>
        <v>0</v>
      </c>
      <c r="H39" s="2" t="s">
        <v>25</v>
      </c>
      <c r="I39" s="218">
        <f>IF($C$3="Ground floor",'Design Details'!C$46,IF($C$3="Mid-floor",'Design Details'!C$56,IF($C$3="Upper floor",'Design Details'!C$66,IF($C$3="Single Storey",'Design Details'!C$76,0))))</f>
        <v>0</v>
      </c>
      <c r="J39" s="218">
        <f t="shared" si="7"/>
        <v>2.5</v>
      </c>
      <c r="K39" s="218">
        <f t="shared" si="5"/>
        <v>0</v>
      </c>
      <c r="L39" s="218">
        <f t="shared" si="8"/>
        <v>0</v>
      </c>
    </row>
    <row r="40" spans="2:23" hidden="1" x14ac:dyDescent="0.3">
      <c r="B40" s="3" t="s">
        <v>7</v>
      </c>
      <c r="C40" s="226"/>
      <c r="D40" s="3" t="s">
        <v>8</v>
      </c>
      <c r="E40" s="226"/>
      <c r="F40" s="3" t="s">
        <v>24</v>
      </c>
      <c r="G40" s="220">
        <f t="shared" si="6"/>
        <v>0</v>
      </c>
      <c r="H40" s="2" t="s">
        <v>25</v>
      </c>
      <c r="I40" s="439">
        <f>IF($C$3="Ground floor",'Design Details'!C$46,IF($C$3="Mid-floor",'Design Details'!C$56,IF($C$3="Upper floor",'Design Details'!C$66,IF($C$3="Single Storey",'Design Details'!C$76,0))))</f>
        <v>0</v>
      </c>
      <c r="J40" s="220">
        <f t="shared" si="7"/>
        <v>2.5</v>
      </c>
      <c r="K40" s="220">
        <f t="shared" si="5"/>
        <v>0</v>
      </c>
      <c r="L40" s="220">
        <f t="shared" si="8"/>
        <v>0</v>
      </c>
    </row>
    <row r="41" spans="2:23" hidden="1" x14ac:dyDescent="0.3">
      <c r="B41" s="3" t="s">
        <v>7</v>
      </c>
      <c r="C41" s="20"/>
      <c r="D41" s="3" t="s">
        <v>8</v>
      </c>
      <c r="E41" s="20"/>
      <c r="F41" s="3" t="s">
        <v>24</v>
      </c>
      <c r="G41" s="17">
        <f t="shared" si="6"/>
        <v>0</v>
      </c>
      <c r="H41" s="2" t="s">
        <v>25</v>
      </c>
      <c r="I41" s="438">
        <f>IF($C$3="Ground floor",'Design Details'!C$46,IF($C$3="Mid-floor",'Design Details'!C$56,IF($C$3="Upper floor",'Design Details'!C$66,IF($C$3="Single Storey",'Design Details'!C$76,0))))</f>
        <v>0</v>
      </c>
      <c r="J41" s="17">
        <f t="shared" si="7"/>
        <v>2.5</v>
      </c>
      <c r="K41" s="17">
        <f t="shared" si="5"/>
        <v>0</v>
      </c>
      <c r="L41" s="17">
        <f t="shared" si="8"/>
        <v>0</v>
      </c>
    </row>
    <row r="42" spans="2:23" hidden="1" x14ac:dyDescent="0.3">
      <c r="B42" s="3" t="s">
        <v>7</v>
      </c>
      <c r="C42" s="20"/>
      <c r="D42" s="3" t="s">
        <v>8</v>
      </c>
      <c r="E42" s="20"/>
      <c r="F42" s="3" t="s">
        <v>24</v>
      </c>
      <c r="G42" s="17">
        <f t="shared" si="6"/>
        <v>0</v>
      </c>
      <c r="H42" s="2" t="s">
        <v>25</v>
      </c>
      <c r="I42" s="438">
        <f>IF($C$3="Ground floor",'Design Details'!C$46,IF($C$3="Mid-floor",'Design Details'!C$56,IF($C$3="Upper floor",'Design Details'!C$66,IF($C$3="Single Storey",'Design Details'!C$76,0))))</f>
        <v>0</v>
      </c>
      <c r="J42" s="17">
        <f t="shared" si="7"/>
        <v>2.5</v>
      </c>
      <c r="K42" s="17">
        <f t="shared" si="5"/>
        <v>0</v>
      </c>
      <c r="L42" s="17">
        <f t="shared" si="8"/>
        <v>0</v>
      </c>
    </row>
    <row r="43" spans="2:23" hidden="1" x14ac:dyDescent="0.3">
      <c r="B43" s="3" t="s">
        <v>7</v>
      </c>
      <c r="C43" s="20"/>
      <c r="D43" s="3" t="s">
        <v>8</v>
      </c>
      <c r="E43" s="20"/>
      <c r="F43" s="3" t="s">
        <v>24</v>
      </c>
      <c r="G43" s="17">
        <f t="shared" si="6"/>
        <v>0</v>
      </c>
      <c r="H43" s="2" t="s">
        <v>25</v>
      </c>
      <c r="I43" s="438">
        <f>IF($C$3="Ground floor",'Design Details'!C$46,IF($C$3="Mid-floor",'Design Details'!C$56,IF($C$3="Upper floor",'Design Details'!C$66,IF($C$3="Single Storey",'Design Details'!C$76,0))))</f>
        <v>0</v>
      </c>
      <c r="J43" s="17">
        <f t="shared" si="7"/>
        <v>2.5</v>
      </c>
      <c r="K43" s="17">
        <f t="shared" si="5"/>
        <v>0</v>
      </c>
      <c r="L43" s="17">
        <f t="shared" si="8"/>
        <v>0</v>
      </c>
    </row>
    <row r="44" spans="2:23" hidden="1" x14ac:dyDescent="0.3">
      <c r="B44" s="3" t="s">
        <v>7</v>
      </c>
      <c r="C44" s="20"/>
      <c r="D44" s="3" t="s">
        <v>8</v>
      </c>
      <c r="E44" s="20"/>
      <c r="F44" s="3" t="s">
        <v>24</v>
      </c>
      <c r="G44" s="17">
        <f t="shared" si="6"/>
        <v>0</v>
      </c>
      <c r="H44" s="2" t="s">
        <v>25</v>
      </c>
      <c r="I44" s="438">
        <f>IF($C$3="Ground floor",'Design Details'!C$46,IF($C$3="Mid-floor",'Design Details'!C$56,IF($C$3="Upper floor",'Design Details'!C$66,IF($C$3="Single Storey",'Design Details'!C$76,0))))</f>
        <v>0</v>
      </c>
      <c r="J44" s="17">
        <f t="shared" si="7"/>
        <v>2.5</v>
      </c>
      <c r="K44" s="17">
        <f t="shared" si="5"/>
        <v>0</v>
      </c>
      <c r="L44" s="17">
        <f t="shared" si="8"/>
        <v>0</v>
      </c>
    </row>
    <row r="45" spans="2:23" x14ac:dyDescent="0.3">
      <c r="B45" s="1" t="s">
        <v>33</v>
      </c>
      <c r="C45" s="7"/>
      <c r="E45" s="7"/>
      <c r="G45" s="7"/>
      <c r="I45" s="7"/>
      <c r="J45" s="7"/>
      <c r="K45" s="7"/>
      <c r="L45" s="7"/>
      <c r="Q45" s="517" t="s">
        <v>1254</v>
      </c>
      <c r="R45" s="525" t="s">
        <v>1255</v>
      </c>
      <c r="S45" s="517" t="s">
        <v>1256</v>
      </c>
      <c r="T45" s="514" t="s">
        <v>1249</v>
      </c>
      <c r="U45" s="517" t="s">
        <v>1250</v>
      </c>
    </row>
    <row r="46" spans="2:23" x14ac:dyDescent="0.3">
      <c r="B46" s="3" t="s">
        <v>7</v>
      </c>
      <c r="C46" s="224"/>
      <c r="D46" s="3" t="s">
        <v>8</v>
      </c>
      <c r="E46" s="224"/>
      <c r="F46" s="3" t="s">
        <v>24</v>
      </c>
      <c r="G46" s="218">
        <f t="shared" si="6"/>
        <v>0</v>
      </c>
      <c r="H46" s="2" t="s">
        <v>25</v>
      </c>
      <c r="I46" s="218">
        <f>IF($C$3="Ground floor",'Design Details'!C$53,IF($C$3="Mid-floor",'Design Details'!C$63,IF($C$3="Upper floor",'Design Details'!C$73,IF($C$3="Single Storey",'Design Details'!C$83,0))))</f>
        <v>0</v>
      </c>
      <c r="J46" s="218">
        <f t="shared" si="7"/>
        <v>2.5</v>
      </c>
      <c r="K46" s="218">
        <f t="shared" si="5"/>
        <v>0</v>
      </c>
      <c r="L46" s="218">
        <f>G46*I46*$D$7*24/1000</f>
        <v>0</v>
      </c>
      <c r="Q46" s="518"/>
      <c r="R46" s="526"/>
      <c r="S46" s="518"/>
      <c r="T46" s="515"/>
      <c r="U46" s="518"/>
    </row>
    <row r="47" spans="2:23" x14ac:dyDescent="0.3">
      <c r="B47" s="3" t="s">
        <v>7</v>
      </c>
      <c r="C47" s="224"/>
      <c r="D47" s="3" t="s">
        <v>8</v>
      </c>
      <c r="E47" s="224"/>
      <c r="F47" s="3" t="s">
        <v>24</v>
      </c>
      <c r="G47" s="218">
        <f t="shared" si="6"/>
        <v>0</v>
      </c>
      <c r="H47" s="2" t="s">
        <v>25</v>
      </c>
      <c r="I47" s="218">
        <f>IF($C$3="Ground floor",'Design Details'!C$53,IF($C$3="Mid-floor",'Design Details'!C$63,IF($C$3="Upper floor",'Design Details'!C$73,IF($C$3="Single Storey",'Design Details'!C$83,0))))</f>
        <v>0</v>
      </c>
      <c r="J47" s="218">
        <f t="shared" si="7"/>
        <v>2.5</v>
      </c>
      <c r="K47" s="218">
        <f t="shared" si="5"/>
        <v>0</v>
      </c>
      <c r="L47" s="218">
        <f>G47*I47*$D$7*24/1000</f>
        <v>0</v>
      </c>
      <c r="Q47" s="518"/>
      <c r="R47" s="526"/>
      <c r="S47" s="518"/>
      <c r="T47" s="515"/>
      <c r="U47" s="518"/>
    </row>
    <row r="48" spans="2:23" x14ac:dyDescent="0.3">
      <c r="B48" s="3" t="s">
        <v>7</v>
      </c>
      <c r="C48" s="224"/>
      <c r="D48" s="3" t="s">
        <v>8</v>
      </c>
      <c r="E48" s="224"/>
      <c r="F48" s="3" t="s">
        <v>24</v>
      </c>
      <c r="G48" s="218">
        <f t="shared" si="6"/>
        <v>0</v>
      </c>
      <c r="H48" s="2" t="s">
        <v>25</v>
      </c>
      <c r="I48" s="218">
        <f>IF($C$3="Ground floor",'Design Details'!C$53,IF($C$3="Mid-floor",'Design Details'!C$63,IF($C$3="Upper floor",'Design Details'!C$73,IF($C$3="Single Storey",'Design Details'!C$83,0))))</f>
        <v>0</v>
      </c>
      <c r="J48" s="218">
        <f t="shared" si="7"/>
        <v>2.5</v>
      </c>
      <c r="K48" s="218">
        <f t="shared" si="5"/>
        <v>0</v>
      </c>
      <c r="L48" s="218">
        <f>G48*I48*$D$7*24/1000</f>
        <v>0</v>
      </c>
      <c r="Q48" s="518"/>
      <c r="R48" s="526"/>
      <c r="S48" s="518"/>
      <c r="T48" s="515"/>
      <c r="U48" s="518"/>
    </row>
    <row r="49" spans="2:21" x14ac:dyDescent="0.3">
      <c r="B49" s="3" t="s">
        <v>7</v>
      </c>
      <c r="C49" s="224"/>
      <c r="D49" s="3" t="s">
        <v>8</v>
      </c>
      <c r="E49" s="224"/>
      <c r="F49" s="3" t="s">
        <v>24</v>
      </c>
      <c r="G49" s="218">
        <f t="shared" si="6"/>
        <v>0</v>
      </c>
      <c r="H49" s="2" t="s">
        <v>25</v>
      </c>
      <c r="I49" s="218">
        <f>IF($C$3="Ground floor",'Design Details'!C$53,IF($C$3="Mid-floor",'Design Details'!C$63,IF($C$3="Upper floor",'Design Details'!C$73,IF($C$3="Single Storey",'Design Details'!C$83,0))))</f>
        <v>0</v>
      </c>
      <c r="J49" s="218">
        <f t="shared" si="7"/>
        <v>2.5</v>
      </c>
      <c r="K49" s="218">
        <f t="shared" si="5"/>
        <v>0</v>
      </c>
      <c r="L49" s="218">
        <f>G49*I49*$D$7*24/1000</f>
        <v>0</v>
      </c>
      <c r="Q49" s="519"/>
      <c r="R49" s="527"/>
      <c r="S49" s="519"/>
      <c r="T49" s="516"/>
      <c r="U49" s="519"/>
    </row>
    <row r="50" spans="2:21" x14ac:dyDescent="0.3">
      <c r="B50" s="1" t="s">
        <v>1260</v>
      </c>
      <c r="C50" s="7"/>
      <c r="E50" s="7"/>
      <c r="G50" s="7"/>
      <c r="I50" s="7"/>
      <c r="J50" s="7"/>
      <c r="K50" s="7"/>
      <c r="L50" s="7"/>
      <c r="Q50" s="426"/>
      <c r="R50" s="425"/>
      <c r="S50" s="425" t="s">
        <v>1248</v>
      </c>
      <c r="T50" s="425"/>
      <c r="U50" s="430"/>
    </row>
    <row r="51" spans="2:21" x14ac:dyDescent="0.3">
      <c r="B51" s="3" t="s">
        <v>7</v>
      </c>
      <c r="C51" s="224"/>
      <c r="D51" s="3" t="s">
        <v>8</v>
      </c>
      <c r="E51" s="224"/>
      <c r="F51" s="3" t="s">
        <v>24</v>
      </c>
      <c r="G51" s="218">
        <f t="shared" si="6"/>
        <v>0</v>
      </c>
      <c r="H51" s="2" t="s">
        <v>25</v>
      </c>
      <c r="I51" s="218">
        <f>IF($C$3="Ground floor",'Design Details'!C$47,IF($C$3="Mid-floor",'Design Details'!C$57,IF($C$3="Upper floor",'Design Details'!C$67,IF($C$3="Single Storey",'Design Details'!C$77,0))))</f>
        <v>0</v>
      </c>
      <c r="J51" s="218">
        <f t="shared" si="7"/>
        <v>2.5</v>
      </c>
      <c r="K51" s="218">
        <f t="shared" si="5"/>
        <v>0</v>
      </c>
      <c r="L51" s="218">
        <f>G51*I51*$D$7*24/1000</f>
        <v>0</v>
      </c>
      <c r="Q51" s="429" t="s">
        <v>1241</v>
      </c>
      <c r="R51" s="431" t="s">
        <v>1247</v>
      </c>
      <c r="S51" s="431" t="str">
        <f>IF(OR($C$3="Ground Floor",$C$3="Mid-floor"),R51,Q51)</f>
        <v>Outside</v>
      </c>
      <c r="T51" s="426">
        <f>IF(M32="Unheated",1,0)</f>
        <v>0</v>
      </c>
      <c r="U51" s="429">
        <f>IF(M32="Select...",0,(IF(M32="Outside",D6,IF(M32="Unheated",D4-10,D4-M32))))</f>
        <v>0</v>
      </c>
    </row>
    <row r="52" spans="2:21" x14ac:dyDescent="0.3">
      <c r="B52" s="3" t="s">
        <v>7</v>
      </c>
      <c r="C52" s="224"/>
      <c r="D52" s="3" t="s">
        <v>8</v>
      </c>
      <c r="E52" s="224"/>
      <c r="F52" s="3" t="s">
        <v>24</v>
      </c>
      <c r="G52" s="218">
        <f t="shared" si="6"/>
        <v>0</v>
      </c>
      <c r="H52" s="2" t="s">
        <v>25</v>
      </c>
      <c r="I52" s="218">
        <f>IF($C$3="Ground floor",'Design Details'!C$47,IF($C$3="Mid-floor",'Design Details'!C$57,IF($C$3="Upper floor",'Design Details'!C$67,IF($C$3="Single Storey",'Design Details'!C$77,0))))</f>
        <v>0</v>
      </c>
      <c r="J52" s="218">
        <f t="shared" si="7"/>
        <v>2.5</v>
      </c>
      <c r="K52" s="218">
        <f t="shared" si="5"/>
        <v>0</v>
      </c>
      <c r="L52" s="218">
        <f>G52*I52*$D$7*24/1000</f>
        <v>0</v>
      </c>
      <c r="Q52" s="429" t="s">
        <v>1247</v>
      </c>
      <c r="R52" s="431" t="s">
        <v>1251</v>
      </c>
      <c r="S52" s="431" t="str">
        <f>IF(OR($C$3="Ground Floor",$C$3="Mid-floor"),R52,Q52)</f>
        <v>Unheated</v>
      </c>
      <c r="T52" s="426" t="str">
        <f>"'Design Details'!C$"&amp;69+T51</f>
        <v>'Design Details'!C$69</v>
      </c>
      <c r="U52" s="427"/>
    </row>
    <row r="53" spans="2:21" hidden="1" x14ac:dyDescent="0.3">
      <c r="B53" s="3" t="s">
        <v>7</v>
      </c>
      <c r="C53" s="226"/>
      <c r="D53" s="3" t="s">
        <v>8</v>
      </c>
      <c r="E53" s="226"/>
      <c r="F53" s="3" t="s">
        <v>24</v>
      </c>
      <c r="G53" s="220">
        <f t="shared" si="6"/>
        <v>0</v>
      </c>
      <c r="H53" s="2" t="s">
        <v>25</v>
      </c>
      <c r="I53" s="439">
        <f>IF($C$3="Ground floor",'Design Details'!C$47,IF($C$3="Mid-floor",'Design Details'!C$57,IF($C$3="Upper floor",'Design Details'!C$67,IF($C$3="Single Storey",'Design Details'!C$77,0))))</f>
        <v>0</v>
      </c>
      <c r="J53" s="220">
        <f t="shared" si="7"/>
        <v>2.5</v>
      </c>
      <c r="K53" s="220">
        <f t="shared" si="5"/>
        <v>0</v>
      </c>
      <c r="L53" s="220">
        <f>G53*I53*$D$7*24/1000</f>
        <v>0</v>
      </c>
      <c r="Q53" s="429"/>
      <c r="R53" s="431" t="s">
        <v>1252</v>
      </c>
      <c r="S53" s="431">
        <f>IF(OR($C$3="Ground Floor",$C$3="Mid-floor"),R53,Q53)</f>
        <v>0</v>
      </c>
      <c r="T53" s="432" t="str">
        <f>"'Design Details'!C$"&amp;79+T51</f>
        <v>'Design Details'!C$79</v>
      </c>
      <c r="U53" s="423"/>
    </row>
    <row r="54" spans="2:21" hidden="1" x14ac:dyDescent="0.3">
      <c r="B54" s="3" t="s">
        <v>7</v>
      </c>
      <c r="C54" s="20"/>
      <c r="D54" s="3" t="s">
        <v>8</v>
      </c>
      <c r="E54" s="20"/>
      <c r="F54" s="3" t="s">
        <v>24</v>
      </c>
      <c r="G54" s="17">
        <f t="shared" si="6"/>
        <v>0</v>
      </c>
      <c r="H54" s="2" t="s">
        <v>25</v>
      </c>
      <c r="I54" s="438">
        <f>IF($C$3="Ground floor",'Design Details'!C$47,IF($C$3="Mid-floor",'Design Details'!C$57,IF($C$3="Upper floor",'Design Details'!C$67,IF($C$3="Single Storey",'Design Details'!C$77,0))))</f>
        <v>0</v>
      </c>
      <c r="J54" s="17">
        <f t="shared" si="7"/>
        <v>2.5</v>
      </c>
      <c r="K54" s="17">
        <f t="shared" si="5"/>
        <v>0</v>
      </c>
      <c r="L54" s="17">
        <f>G54*I54*$D$7*24/1000</f>
        <v>0</v>
      </c>
      <c r="Q54" s="429"/>
      <c r="R54" s="431" t="s">
        <v>1253</v>
      </c>
      <c r="S54" s="431">
        <f>IF(OR($C$3="Ground Floor",$C$3="Mid-floor"),R54,Q54)</f>
        <v>0</v>
      </c>
      <c r="T54" s="423"/>
      <c r="U54" s="423"/>
    </row>
    <row r="55" spans="2:21" x14ac:dyDescent="0.3">
      <c r="B55" s="1" t="s">
        <v>114</v>
      </c>
      <c r="G55" s="7"/>
      <c r="I55" s="7"/>
      <c r="K55" s="7"/>
      <c r="L55" s="7"/>
      <c r="M55" s="520" t="s">
        <v>1092</v>
      </c>
      <c r="N55" s="520"/>
      <c r="O55" s="520"/>
      <c r="Q55" s="432"/>
      <c r="R55" s="432">
        <v>22</v>
      </c>
      <c r="S55" s="433">
        <f>IF(OR($C$3="Ground Floor",$C$3="Mid-floor"),R55,Q37)</f>
        <v>0</v>
      </c>
      <c r="T55" s="422"/>
      <c r="U55" s="422"/>
    </row>
    <row r="56" spans="2:21" x14ac:dyDescent="0.3">
      <c r="B56" s="3" t="s">
        <v>6</v>
      </c>
      <c r="C56" s="229"/>
      <c r="D56" s="3" t="s">
        <v>8</v>
      </c>
      <c r="E56" s="229"/>
      <c r="F56" s="3" t="s">
        <v>24</v>
      </c>
      <c r="G56" s="218">
        <f t="shared" si="6"/>
        <v>0</v>
      </c>
      <c r="H56" s="2" t="s">
        <v>25</v>
      </c>
      <c r="I56" s="218">
        <f>IF($C$3="Ground floor",'Design Details'!C$51,IF($C$3="Mid-floor",'Design Details'!C$61,IF($C$3="Upper floor",'Design Details'!C$71,IF($C$3="Single Storey",'Design Details'!C$81,0))))</f>
        <v>0</v>
      </c>
      <c r="J56" s="225">
        <f>IF(M56="",0,IF(M56="unheated",D$4-10,D$4-M56))</f>
        <v>0</v>
      </c>
      <c r="K56" s="218">
        <f t="shared" si="5"/>
        <v>0</v>
      </c>
      <c r="L56" s="7"/>
      <c r="M56" s="513"/>
      <c r="N56" s="513"/>
      <c r="O56" s="513"/>
    </row>
    <row r="57" spans="2:21" hidden="1" x14ac:dyDescent="0.3">
      <c r="B57" s="3" t="s">
        <v>6</v>
      </c>
      <c r="C57" s="229"/>
      <c r="D57" s="3" t="s">
        <v>8</v>
      </c>
      <c r="E57" s="229"/>
      <c r="F57" s="3" t="s">
        <v>24</v>
      </c>
      <c r="G57" s="218">
        <f t="shared" si="6"/>
        <v>0</v>
      </c>
      <c r="H57" s="2" t="s">
        <v>25</v>
      </c>
      <c r="I57" s="224">
        <f>IF($C$3="Ground floor",'Design Details'!C$51,IF($C$3="Mid-floor",'Design Details'!C$61,IF($C$3="Upper floor",'Design Details'!C$71,IF($C$3="Single Storey",'Design Details'!C$81,0))))</f>
        <v>0</v>
      </c>
      <c r="J57" s="225">
        <f>IF(M57="",0,IF(M57="unheated",D$4-10,D$4-M57))</f>
        <v>0</v>
      </c>
      <c r="K57" s="218">
        <f t="shared" si="5"/>
        <v>0</v>
      </c>
      <c r="L57" s="7"/>
      <c r="M57" s="513"/>
      <c r="N57" s="513"/>
      <c r="O57" s="513"/>
    </row>
    <row r="58" spans="2:21" hidden="1" x14ac:dyDescent="0.3">
      <c r="B58" s="3" t="s">
        <v>6</v>
      </c>
      <c r="C58" s="219"/>
      <c r="D58" s="3" t="s">
        <v>8</v>
      </c>
      <c r="E58" s="219"/>
      <c r="F58" s="3" t="s">
        <v>24</v>
      </c>
      <c r="G58" s="220">
        <f t="shared" si="6"/>
        <v>0</v>
      </c>
      <c r="H58" s="2" t="s">
        <v>25</v>
      </c>
      <c r="I58" s="221">
        <f>IF($C$3="Ground floor",'Design Details'!C$51,IF($C$3="Mid-floor",'Design Details'!C$61,IF($C$3="Upper floor",'Design Details'!C$71,IF($C$3="Single Storey",'Design Details'!C$81,0))))</f>
        <v>0</v>
      </c>
      <c r="J58" s="222">
        <f>IF(M58="",0,IF(M58="unheated",D$4-10,D$4-M58))</f>
        <v>0</v>
      </c>
      <c r="K58" s="220">
        <f t="shared" si="5"/>
        <v>0</v>
      </c>
      <c r="L58" s="7"/>
      <c r="M58" s="513"/>
      <c r="N58" s="513"/>
      <c r="O58" s="513"/>
    </row>
    <row r="59" spans="2:21" hidden="1" x14ac:dyDescent="0.3">
      <c r="B59" s="3" t="s">
        <v>6</v>
      </c>
      <c r="C59" s="19"/>
      <c r="D59" s="3" t="s">
        <v>8</v>
      </c>
      <c r="E59" s="19"/>
      <c r="F59" s="3" t="s">
        <v>24</v>
      </c>
      <c r="G59" s="17">
        <f t="shared" si="6"/>
        <v>0</v>
      </c>
      <c r="H59" s="2" t="s">
        <v>25</v>
      </c>
      <c r="I59" s="105">
        <f>IF($C$3="Ground floor",'Design Details'!C$51,IF($C$3="Mid-floor",'Design Details'!C$61,IF($C$3="Upper floor",'Design Details'!C$71,IF($C$3="Single Storey",'Design Details'!C$81,0))))</f>
        <v>0</v>
      </c>
      <c r="J59" s="18">
        <f>IF(M59="",0,IF(M59="unheated",D$4-10,D$4-M59))</f>
        <v>0</v>
      </c>
      <c r="K59" s="17">
        <f t="shared" si="5"/>
        <v>0</v>
      </c>
      <c r="L59" s="7"/>
      <c r="M59" s="513"/>
      <c r="N59" s="513"/>
      <c r="O59" s="513"/>
    </row>
    <row r="60" spans="2:21" hidden="1" x14ac:dyDescent="0.3">
      <c r="B60" s="1" t="s">
        <v>48</v>
      </c>
      <c r="G60" s="7"/>
      <c r="I60" s="7"/>
      <c r="K60" s="7"/>
      <c r="L60" s="7"/>
    </row>
    <row r="61" spans="2:21" hidden="1" x14ac:dyDescent="0.3">
      <c r="B61" s="3" t="s">
        <v>6</v>
      </c>
      <c r="C61" s="19"/>
      <c r="D61" s="3" t="s">
        <v>8</v>
      </c>
      <c r="E61" s="19"/>
      <c r="F61" s="3" t="s">
        <v>24</v>
      </c>
      <c r="G61" s="17">
        <f t="shared" si="6"/>
        <v>0</v>
      </c>
      <c r="H61" s="2" t="s">
        <v>25</v>
      </c>
      <c r="I61" s="105">
        <f>IF($C$3="Ground floor",'Design Details'!C$52,IF($C$3="Mid-floor",'Design Details'!C$62,IF($C$3="Upper floor",'Design Details'!C$72,IF($C$3="Single Storey",'Design Details'!C$82,0))))</f>
        <v>0</v>
      </c>
      <c r="J61" s="18">
        <f>D4-10</f>
        <v>-10</v>
      </c>
      <c r="K61" s="17">
        <f t="shared" si="5"/>
        <v>0</v>
      </c>
      <c r="L61" s="17">
        <f>G61*I61*$D$7*24/1000</f>
        <v>0</v>
      </c>
    </row>
  </sheetData>
  <sheetProtection formatRows="0"/>
  <mergeCells count="31">
    <mergeCell ref="B1:D1"/>
    <mergeCell ref="E1:G1"/>
    <mergeCell ref="K1:L1"/>
    <mergeCell ref="E2:F2"/>
    <mergeCell ref="C3:D3"/>
    <mergeCell ref="E3:F3"/>
    <mergeCell ref="M21:O21"/>
    <mergeCell ref="B4:C4"/>
    <mergeCell ref="E4:F4"/>
    <mergeCell ref="B5:C5"/>
    <mergeCell ref="E5:F5"/>
    <mergeCell ref="B6:C6"/>
    <mergeCell ref="E6:F6"/>
    <mergeCell ref="B7:C7"/>
    <mergeCell ref="L10:O10"/>
    <mergeCell ref="L11:O11"/>
    <mergeCell ref="M19:O19"/>
    <mergeCell ref="M20:O20"/>
    <mergeCell ref="M22:O22"/>
    <mergeCell ref="M31:O31"/>
    <mergeCell ref="M32:O32"/>
    <mergeCell ref="Q45:Q49"/>
    <mergeCell ref="R45:R49"/>
    <mergeCell ref="M59:O59"/>
    <mergeCell ref="T45:T49"/>
    <mergeCell ref="U45:U49"/>
    <mergeCell ref="M55:O55"/>
    <mergeCell ref="M56:O56"/>
    <mergeCell ref="M57:O57"/>
    <mergeCell ref="M58:O58"/>
    <mergeCell ref="S45:S49"/>
  </mergeCells>
  <conditionalFormatting sqref="M24:N24">
    <cfRule type="expression" dxfId="59" priority="2">
      <formula>IF($M$23="Short length",TRUE,IF($M$23="Between edges",TRUE,IF($M$23="Depth of room",TRUE,FALSE)))</formula>
    </cfRule>
  </conditionalFormatting>
  <conditionalFormatting sqref="O24">
    <cfRule type="expression" dxfId="58" priority="1">
      <formula>IF($O$23="Long length",TRUE,FALSE)</formula>
    </cfRule>
  </conditionalFormatting>
  <dataValidations count="10">
    <dataValidation type="list" allowBlank="1" showInputMessage="1" showErrorMessage="1" sqref="M32:O32" xr:uid="{946BCB2F-B5B5-CA4B-9D2F-6EA84F15E6AC}">
      <formula1>OFFSET($S$50,,,COUNTIF($S$50:$S$55,"&lt;&gt;0"))</formula1>
    </dataValidation>
    <dataValidation type="list" errorStyle="information" allowBlank="1" showInputMessage="1" showErrorMessage="1" errorTitle="Room Name" error="If an alternative room name is entered, you will need to manually select room design temp and air changes per hour." sqref="D2" xr:uid="{04C261E3-7025-294A-983C-EC5FD1EFF850}">
      <formula1>$Y$2:$Y$11</formula1>
    </dataValidation>
    <dataValidation type="list" errorStyle="information" allowBlank="1" showInputMessage="1" showErrorMessage="1" errorTitle="Room Name" error="If an alternative room name is entered, you will need to manually select room design temp and air changes per hour." sqref="C2" xr:uid="{A66218E7-42E5-2843-AA02-326B00C17968}">
      <formula1>Rooms</formula1>
    </dataValidation>
    <dataValidation type="list" allowBlank="1" showInputMessage="1" showErrorMessage="1" sqref="M22:O22" xr:uid="{E1549DEA-6622-4A4A-900A-B29971B2290E}">
      <formula1>$Q$2:$Q$6</formula1>
    </dataValidation>
    <dataValidation type="list" allowBlank="1" showInputMessage="1" showErrorMessage="1" sqref="C3:D3" xr:uid="{2F5BFC9B-5A67-0A49-965E-0992AD433C41}">
      <formula1>$R$4:$R$7</formula1>
    </dataValidation>
    <dataValidation type="list" allowBlank="1" showInputMessage="1" showErrorMessage="1" sqref="M20:O20" xr:uid="{34D9299D-F118-9A48-B3C9-B235A11765EA}">
      <formula1>$S$3:$S$4</formula1>
    </dataValidation>
    <dataValidation type="list" allowBlank="1" showInputMessage="1" showErrorMessage="1" sqref="M56:O59" xr:uid="{F8F29FD5-89D2-EA4F-999C-FB7A2066A26E}">
      <formula1>$U$3:$U$7</formula1>
    </dataValidation>
    <dataValidation type="list" allowBlank="1" showInputMessage="1" showErrorMessage="1" sqref="M3" xr:uid="{A4485F6C-7CEC-1B42-AFF8-28D9CD068238}">
      <formula1>$V$3:$V$4</formula1>
    </dataValidation>
    <dataValidation type="list" allowBlank="1" showInputMessage="1" showErrorMessage="1" promptTitle="High Ceilings" prompt="Room Height_x000a_4.5m - 2.5%_x000a_5.5m - 5.0%_x000a_6.5m - 7.5%_x000a_7.5m - 10.0%" sqref="M4" xr:uid="{04669ADE-1AD3-8848-99A8-CF4930BE03F4}">
      <formula1>$X$3:$X$7</formula1>
    </dataValidation>
    <dataValidation type="list" allowBlank="1" showInputMessage="1" showErrorMessage="1" sqref="M5" xr:uid="{391295DC-2291-CA47-A76D-CB7AC7735133}">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1009" r:id="rId3" name="Button 1">
              <controlPr defaultSize="0" print="0" autoFill="0" autoPict="0" macro="[0]!unhideAwkDim">
                <anchor moveWithCells="1" sizeWithCells="1">
                  <from>
                    <xdr:col>3</xdr:col>
                    <xdr:colOff>15240</xdr:colOff>
                    <xdr:row>8</xdr:row>
                    <xdr:rowOff>15240</xdr:rowOff>
                  </from>
                  <to>
                    <xdr:col>4</xdr:col>
                    <xdr:colOff>723900</xdr:colOff>
                    <xdr:row>8</xdr:row>
                    <xdr:rowOff>152400</xdr:rowOff>
                  </to>
                </anchor>
              </controlPr>
            </control>
          </mc:Choice>
        </mc:AlternateContent>
        <mc:AlternateContent xmlns:mc="http://schemas.openxmlformats.org/markup-compatibility/2006">
          <mc:Choice Requires="x14">
            <control shapeId="171010" r:id="rId4" name="Button 2">
              <controlPr defaultSize="0" print="0" autoFill="0" autoPict="0" macro="[0]!unhideWindows">
                <anchor moveWithCells="1" sizeWithCells="1">
                  <from>
                    <xdr:col>3</xdr:col>
                    <xdr:colOff>38100</xdr:colOff>
                    <xdr:row>36</xdr:row>
                    <xdr:rowOff>15240</xdr:rowOff>
                  </from>
                  <to>
                    <xdr:col>4</xdr:col>
                    <xdr:colOff>723900</xdr:colOff>
                    <xdr:row>36</xdr:row>
                    <xdr:rowOff>152400</xdr:rowOff>
                  </to>
                </anchor>
              </controlPr>
            </control>
          </mc:Choice>
        </mc:AlternateContent>
        <mc:AlternateContent xmlns:mc="http://schemas.openxmlformats.org/markup-compatibility/2006">
          <mc:Choice Requires="x14">
            <control shapeId="171011" r:id="rId5" name="Button 3">
              <controlPr defaultSize="0" print="0" autoFill="0" autoPict="0" macro="[0]!unhideRoofWin">
                <anchor moveWithCells="1" sizeWithCells="1">
                  <from>
                    <xdr:col>5</xdr:col>
                    <xdr:colOff>22860</xdr:colOff>
                    <xdr:row>36</xdr:row>
                    <xdr:rowOff>15240</xdr:rowOff>
                  </from>
                  <to>
                    <xdr:col>6</xdr:col>
                    <xdr:colOff>723900</xdr:colOff>
                    <xdr:row>36</xdr:row>
                    <xdr:rowOff>152400</xdr:rowOff>
                  </to>
                </anchor>
              </controlPr>
            </control>
          </mc:Choice>
        </mc:AlternateContent>
        <mc:AlternateContent xmlns:mc="http://schemas.openxmlformats.org/markup-compatibility/2006">
          <mc:Choice Requires="x14">
            <control shapeId="171012" r:id="rId6" name="Button 4">
              <controlPr defaultSize="0" print="0" autoFill="0" autoPict="0" macro="[0]!unhideDoors">
                <anchor moveWithCells="1" sizeWithCells="1">
                  <from>
                    <xdr:col>3</xdr:col>
                    <xdr:colOff>15240</xdr:colOff>
                    <xdr:row>49</xdr:row>
                    <xdr:rowOff>22860</xdr:rowOff>
                  </from>
                  <to>
                    <xdr:col>4</xdr:col>
                    <xdr:colOff>723900</xdr:colOff>
                    <xdr:row>49</xdr:row>
                    <xdr:rowOff>152400</xdr:rowOff>
                  </to>
                </anchor>
              </controlPr>
            </control>
          </mc:Choice>
        </mc:AlternateContent>
        <mc:AlternateContent xmlns:mc="http://schemas.openxmlformats.org/markup-compatibility/2006">
          <mc:Choice Requires="x14">
            <control shapeId="171013" r:id="rId7" name="Button 5">
              <controlPr defaultSize="0" print="0" autoFill="0" autoPict="0" macro="[0]!SinglePitch">
                <anchor moveWithCells="1" sizeWithCells="1">
                  <from>
                    <xdr:col>3</xdr:col>
                    <xdr:colOff>891540</xdr:colOff>
                    <xdr:row>32</xdr:row>
                    <xdr:rowOff>38100</xdr:rowOff>
                  </from>
                  <to>
                    <xdr:col>4</xdr:col>
                    <xdr:colOff>708660</xdr:colOff>
                    <xdr:row>33</xdr:row>
                    <xdr:rowOff>0</xdr:rowOff>
                  </to>
                </anchor>
              </controlPr>
            </control>
          </mc:Choice>
        </mc:AlternateContent>
        <mc:AlternateContent xmlns:mc="http://schemas.openxmlformats.org/markup-compatibility/2006">
          <mc:Choice Requires="x14">
            <control shapeId="171014" r:id="rId8" name="Button 6">
              <controlPr defaultSize="0" print="0" autoFill="0" autoPict="0" macro="[0]!IntWalls">
                <anchor moveWithCells="1" sizeWithCells="1">
                  <from>
                    <xdr:col>3</xdr:col>
                    <xdr:colOff>22860</xdr:colOff>
                    <xdr:row>54</xdr:row>
                    <xdr:rowOff>22860</xdr:rowOff>
                  </from>
                  <to>
                    <xdr:col>4</xdr:col>
                    <xdr:colOff>723900</xdr:colOff>
                    <xdr:row>55</xdr:row>
                    <xdr:rowOff>15240</xdr:rowOff>
                  </to>
                </anchor>
              </controlPr>
            </control>
          </mc:Choice>
        </mc:AlternateContent>
        <mc:AlternateContent xmlns:mc="http://schemas.openxmlformats.org/markup-compatibility/2006">
          <mc:Choice Requires="x14">
            <control shapeId="171015" r:id="rId9" name="Button 7">
              <controlPr defaultSize="0" print="0" autoFill="0" autoPict="0" macro="[0]!PartyWall">
                <anchor moveWithCells="1" sizeWithCells="1">
                  <from>
                    <xdr:col>5</xdr:col>
                    <xdr:colOff>15240</xdr:colOff>
                    <xdr:row>54</xdr:row>
                    <xdr:rowOff>22860</xdr:rowOff>
                  </from>
                  <to>
                    <xdr:col>6</xdr:col>
                    <xdr:colOff>708660</xdr:colOff>
                    <xdr:row>54</xdr:row>
                    <xdr:rowOff>152400</xdr:rowOff>
                  </to>
                </anchor>
              </controlPr>
            </control>
          </mc:Choice>
        </mc:AlternateContent>
        <mc:AlternateContent xmlns:mc="http://schemas.openxmlformats.org/markup-compatibility/2006">
          <mc:Choice Requires="x14">
            <control shapeId="171016" r:id="rId10" name="Button 8">
              <controlPr defaultSize="0" print="0" autoFill="0" autoPict="0" macro="[0]!UseRoomDims">
                <anchor moveWithCells="1" sizeWithCells="1">
                  <from>
                    <xdr:col>3</xdr:col>
                    <xdr:colOff>22860</xdr:colOff>
                    <xdr:row>18</xdr:row>
                    <xdr:rowOff>22860</xdr:rowOff>
                  </from>
                  <to>
                    <xdr:col>4</xdr:col>
                    <xdr:colOff>723900</xdr:colOff>
                    <xdr:row>18</xdr:row>
                    <xdr:rowOff>152400</xdr:rowOff>
                  </to>
                </anchor>
              </controlPr>
            </control>
          </mc:Choice>
        </mc:AlternateContent>
        <mc:AlternateContent xmlns:mc="http://schemas.openxmlformats.org/markup-compatibility/2006">
          <mc:Choice Requires="x14">
            <control shapeId="171017" r:id="rId11" name="Button 9">
              <controlPr defaultSize="0" print="0" autoFill="0" autoPict="0" macro="[0]!Pitched">
                <anchor moveWithCells="1" sizeWithCells="1">
                  <from>
                    <xdr:col>3</xdr:col>
                    <xdr:colOff>38100</xdr:colOff>
                    <xdr:row>32</xdr:row>
                    <xdr:rowOff>22860</xdr:rowOff>
                  </from>
                  <to>
                    <xdr:col>3</xdr:col>
                    <xdr:colOff>800100</xdr:colOff>
                    <xdr:row>33</xdr:row>
                    <xdr:rowOff>0</xdr:rowOff>
                  </to>
                </anchor>
              </controlPr>
            </control>
          </mc:Choice>
        </mc:AlternateContent>
        <mc:AlternateContent xmlns:mc="http://schemas.openxmlformats.org/markup-compatibility/2006">
          <mc:Choice Requires="x14">
            <control shapeId="171018" r:id="rId12" name="Button 10">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171019" r:id="rId13" name="Button 11">
              <controlPr defaultSize="0" print="0" autoFill="0" autoPict="0" macro="[0]!unhideExtWall">
                <anchor moveWithCells="1">
                  <from>
                    <xdr:col>3</xdr:col>
                    <xdr:colOff>22860</xdr:colOff>
                    <xdr:row>22</xdr:row>
                    <xdr:rowOff>38100</xdr:rowOff>
                  </from>
                  <to>
                    <xdr:col>5</xdr:col>
                    <xdr:colOff>114300</xdr:colOff>
                    <xdr:row>22</xdr:row>
                    <xdr:rowOff>152400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2E9061-236A-4947-9AF3-E8C834FE3877}">
  <sheetPr codeName="Sheet10">
    <tabColor theme="4" tint="0.59999389629810485"/>
  </sheetPr>
  <dimension ref="B1:Z61"/>
  <sheetViews>
    <sheetView showGridLines="0" showRowColHeaders="0" workbookViewId="0">
      <selection activeCell="C2" sqref="C2"/>
    </sheetView>
  </sheetViews>
  <sheetFormatPr defaultColWidth="13.77734375" defaultRowHeight="13.8" x14ac:dyDescent="0.3"/>
  <cols>
    <col min="1" max="1" width="2" style="2" customWidth="1"/>
    <col min="2" max="12" width="13.77734375" style="2"/>
    <col min="13" max="15" width="10" style="2" customWidth="1"/>
    <col min="16" max="16" width="13.77734375" style="2"/>
    <col min="17" max="19" width="13.77734375" style="2" hidden="1" customWidth="1"/>
    <col min="20" max="20" width="16" style="2" hidden="1" customWidth="1"/>
    <col min="21" max="26" width="13.77734375" style="2" hidden="1" customWidth="1"/>
    <col min="27" max="16384" width="13.77734375" style="2"/>
  </cols>
  <sheetData>
    <row r="1" spans="2:25" ht="34.049999999999997" customHeight="1" x14ac:dyDescent="0.3">
      <c r="B1" s="520" t="s">
        <v>2</v>
      </c>
      <c r="C1" s="520"/>
      <c r="D1" s="520"/>
      <c r="E1" s="520" t="s">
        <v>4</v>
      </c>
      <c r="F1" s="520"/>
      <c r="G1" s="520"/>
      <c r="H1" s="13" t="s">
        <v>26</v>
      </c>
      <c r="I1" s="14" t="s">
        <v>34</v>
      </c>
      <c r="J1" s="15" t="s">
        <v>36</v>
      </c>
      <c r="K1" s="536" t="s">
        <v>120</v>
      </c>
      <c r="L1" s="536"/>
      <c r="M1" s="14" t="s">
        <v>121</v>
      </c>
      <c r="N1" s="14" t="s">
        <v>1079</v>
      </c>
      <c r="O1" s="14" t="s">
        <v>416</v>
      </c>
    </row>
    <row r="2" spans="2:25" ht="12.75" customHeight="1" x14ac:dyDescent="0.3">
      <c r="B2" s="2" t="s">
        <v>0</v>
      </c>
      <c r="C2" s="227"/>
      <c r="D2" s="227"/>
      <c r="E2" s="529" t="s">
        <v>1257</v>
      </c>
      <c r="F2" s="529"/>
      <c r="G2" s="216">
        <f>'Design Details'!G93</f>
        <v>0</v>
      </c>
      <c r="H2" s="2" t="s">
        <v>16</v>
      </c>
      <c r="I2" s="223">
        <f>SUM(K20:K22)</f>
        <v>0</v>
      </c>
      <c r="J2" s="223">
        <f>SUM(L20:L22)</f>
        <v>0</v>
      </c>
      <c r="K2" s="2" t="s">
        <v>119</v>
      </c>
      <c r="M2" s="228">
        <v>0</v>
      </c>
      <c r="N2" s="223">
        <f ca="1">SUM(I$2:I$6)*M2</f>
        <v>0</v>
      </c>
      <c r="O2" s="223">
        <f ca="1">SUM(J$2:J$6)*M2</f>
        <v>0</v>
      </c>
      <c r="Q2" s="2" t="s">
        <v>1056</v>
      </c>
      <c r="R2" s="2" t="s">
        <v>1</v>
      </c>
      <c r="Y2" s="2">
        <v>1</v>
      </c>
    </row>
    <row r="3" spans="2:25" ht="12.75" customHeight="1" x14ac:dyDescent="0.3">
      <c r="B3" s="2" t="s">
        <v>1</v>
      </c>
      <c r="C3" s="537"/>
      <c r="D3" s="538"/>
      <c r="E3" s="529" t="s">
        <v>9</v>
      </c>
      <c r="F3" s="529"/>
      <c r="G3" s="216">
        <v>0.33</v>
      </c>
      <c r="H3" s="2" t="s">
        <v>28</v>
      </c>
      <c r="I3" s="223">
        <f>K27</f>
        <v>0</v>
      </c>
      <c r="J3" s="223">
        <f>L27</f>
        <v>0</v>
      </c>
      <c r="K3" s="2" t="s">
        <v>116</v>
      </c>
      <c r="M3" s="228">
        <v>0</v>
      </c>
      <c r="N3" s="223">
        <f ca="1">SUM(I$2:I$6)*M3</f>
        <v>0</v>
      </c>
      <c r="O3" s="223">
        <f ca="1">SUM(J$2:J$6)*M3</f>
        <v>0</v>
      </c>
      <c r="Q3" s="2" t="s">
        <v>1055</v>
      </c>
      <c r="R3" s="2" t="s">
        <v>410</v>
      </c>
      <c r="S3" s="9" t="str">
        <f>IF($C$3="Ground floor","Solid Floor (in contact with ground)",IF($C$3="Single Storey","Solid Floor (in contact with ground)","n/a"))</f>
        <v>n/a</v>
      </c>
      <c r="T3" s="2">
        <f>'Design Details'!C21</f>
        <v>10</v>
      </c>
      <c r="U3" s="3" t="s">
        <v>115</v>
      </c>
      <c r="V3" s="11">
        <v>0</v>
      </c>
      <c r="W3" s="11">
        <v>0</v>
      </c>
      <c r="X3" s="11">
        <v>0</v>
      </c>
      <c r="Y3" s="2">
        <v>2</v>
      </c>
    </row>
    <row r="4" spans="2:25" ht="12.75" customHeight="1" x14ac:dyDescent="0.3">
      <c r="B4" s="529" t="s">
        <v>10</v>
      </c>
      <c r="C4" s="529"/>
      <c r="D4" s="216">
        <f>'Design Details'!E93</f>
        <v>0</v>
      </c>
      <c r="E4" s="529" t="s">
        <v>14</v>
      </c>
      <c r="F4" s="529"/>
      <c r="G4" s="216">
        <f>SUM(I10:I12,I14:I18)</f>
        <v>0</v>
      </c>
      <c r="H4" s="2" t="s">
        <v>30</v>
      </c>
      <c r="I4" s="223">
        <f ca="1">SUM(K32,K36)</f>
        <v>0</v>
      </c>
      <c r="J4" s="223">
        <f ca="1">SUM(L32,L36)</f>
        <v>0</v>
      </c>
      <c r="K4" s="2" t="s">
        <v>117</v>
      </c>
      <c r="M4" s="228">
        <v>0</v>
      </c>
      <c r="N4" s="223">
        <f ca="1">SUM(I$2:I$6)*M4</f>
        <v>0</v>
      </c>
      <c r="O4" s="223">
        <f ca="1">SUM(J$2:J$6)*M4</f>
        <v>0</v>
      </c>
      <c r="Q4" s="2" t="s">
        <v>1054</v>
      </c>
      <c r="R4" s="2" t="s">
        <v>37</v>
      </c>
      <c r="S4" s="9" t="str">
        <f>IF($C$3="Ground floor","Suspended Floor",IF($C$3="Single Storey","Suspended Floor","n/a"))</f>
        <v>n/a</v>
      </c>
      <c r="U4" s="3">
        <v>16</v>
      </c>
      <c r="V4" s="11">
        <v>0.1</v>
      </c>
      <c r="W4" s="11">
        <v>0.2</v>
      </c>
      <c r="X4" s="11">
        <v>2.5000000000000001E-2</v>
      </c>
      <c r="Y4" s="2">
        <v>3</v>
      </c>
    </row>
    <row r="5" spans="2:25" ht="12.75" customHeight="1" x14ac:dyDescent="0.3">
      <c r="B5" s="529" t="s">
        <v>11</v>
      </c>
      <c r="C5" s="529"/>
      <c r="D5" s="216">
        <f>'Design Details'!C19</f>
        <v>-2.5</v>
      </c>
      <c r="E5" s="529" t="s">
        <v>27</v>
      </c>
      <c r="F5" s="529"/>
      <c r="G5" s="216">
        <f>G4*G3*D6*G2</f>
        <v>0</v>
      </c>
      <c r="H5" s="2" t="s">
        <v>29</v>
      </c>
      <c r="I5" s="223">
        <f>SUM(K38:K44,K46:K49,K51:K54)</f>
        <v>0</v>
      </c>
      <c r="J5" s="223">
        <f>SUM(L38:L44,L46:L49,L51:L54)</f>
        <v>0</v>
      </c>
      <c r="K5" s="2" t="s">
        <v>118</v>
      </c>
      <c r="M5" s="228">
        <v>0</v>
      </c>
      <c r="N5" s="223">
        <f ca="1">SUM(I$2:I$6)*M5</f>
        <v>0</v>
      </c>
      <c r="O5" s="223">
        <f ca="1">SUM(J$2:J$6)*M5</f>
        <v>0</v>
      </c>
      <c r="Q5" s="2" t="s">
        <v>1052</v>
      </c>
      <c r="R5" s="2" t="s">
        <v>39</v>
      </c>
      <c r="U5" s="3">
        <v>18</v>
      </c>
      <c r="X5" s="11">
        <v>0.05</v>
      </c>
      <c r="Y5" s="2">
        <v>4</v>
      </c>
    </row>
    <row r="6" spans="2:25" ht="12.75" customHeight="1" x14ac:dyDescent="0.3">
      <c r="B6" s="529" t="s">
        <v>12</v>
      </c>
      <c r="C6" s="529"/>
      <c r="D6" s="216">
        <f>D4-D5</f>
        <v>2.5</v>
      </c>
      <c r="E6" s="529" t="s">
        <v>15</v>
      </c>
      <c r="F6" s="529"/>
      <c r="G6" s="216">
        <f>G4*G3*D7*24/1000</f>
        <v>0</v>
      </c>
      <c r="H6" s="2" t="s">
        <v>122</v>
      </c>
      <c r="I6" s="223">
        <f>SUM(K56:K59,K61)</f>
        <v>0</v>
      </c>
      <c r="J6" s="223">
        <f>SUM(L61)</f>
        <v>0</v>
      </c>
      <c r="M6" s="12"/>
      <c r="N6" s="12" t="s">
        <v>123</v>
      </c>
      <c r="O6" s="119">
        <f ca="1">SUM(G5,I2:I6,N2:N5)</f>
        <v>0</v>
      </c>
      <c r="Q6" s="2" t="s">
        <v>1053</v>
      </c>
      <c r="R6" s="2" t="s">
        <v>40</v>
      </c>
      <c r="U6" s="3">
        <v>21</v>
      </c>
      <c r="X6" s="11">
        <v>7.4999999999999997E-2</v>
      </c>
      <c r="Y6" s="2">
        <v>5</v>
      </c>
    </row>
    <row r="7" spans="2:25" ht="12.75" customHeight="1" x14ac:dyDescent="0.3">
      <c r="B7" s="529" t="s">
        <v>3</v>
      </c>
      <c r="C7" s="529"/>
      <c r="D7" s="217">
        <f>'Design Details'!C20</f>
        <v>2228</v>
      </c>
      <c r="I7" s="7"/>
      <c r="J7" s="7"/>
      <c r="M7" s="12"/>
      <c r="N7" s="12" t="s">
        <v>124</v>
      </c>
      <c r="O7" s="119">
        <f ca="1">SUM(G6,J2:J6,O2:O5)</f>
        <v>0</v>
      </c>
      <c r="R7" s="2" t="s">
        <v>41</v>
      </c>
      <c r="U7" s="3">
        <v>22</v>
      </c>
      <c r="X7" s="11">
        <v>0.1</v>
      </c>
      <c r="Y7" s="2">
        <v>6</v>
      </c>
    </row>
    <row r="8" spans="2:25" x14ac:dyDescent="0.3">
      <c r="R8" s="2">
        <f>IF($C$3="Ground floor",'Design Details'!C$45,IF($C$3="Mid-floor",'Design Details'!C$55,IF($C$3="Upper floor",'Design Details'!C$65,IF($C$3="Single Storey",'Design Details'!C$75,0))))</f>
        <v>0</v>
      </c>
      <c r="Y8" s="2">
        <v>7</v>
      </c>
    </row>
    <row r="9" spans="2:25" x14ac:dyDescent="0.3">
      <c r="B9" s="1" t="s">
        <v>5</v>
      </c>
      <c r="Y9" s="2">
        <v>8</v>
      </c>
    </row>
    <row r="10" spans="2:25" x14ac:dyDescent="0.3">
      <c r="B10" s="3" t="s">
        <v>6</v>
      </c>
      <c r="C10" s="224"/>
      <c r="D10" s="3" t="s">
        <v>7</v>
      </c>
      <c r="E10" s="224"/>
      <c r="F10" s="3" t="s">
        <v>8</v>
      </c>
      <c r="G10" s="224"/>
      <c r="H10" s="3" t="s">
        <v>13</v>
      </c>
      <c r="I10" s="218">
        <f>C10*E10*G10</f>
        <v>0</v>
      </c>
      <c r="J10" s="7"/>
      <c r="L10" s="530"/>
      <c r="M10" s="530"/>
      <c r="N10" s="530"/>
      <c r="O10" s="531"/>
      <c r="Y10" s="2">
        <v>9</v>
      </c>
    </row>
    <row r="11" spans="2:25" x14ac:dyDescent="0.3">
      <c r="B11" s="3" t="s">
        <v>6</v>
      </c>
      <c r="C11" s="224"/>
      <c r="D11" s="3" t="s">
        <v>7</v>
      </c>
      <c r="E11" s="224"/>
      <c r="F11" s="3" t="s">
        <v>8</v>
      </c>
      <c r="G11" s="224"/>
      <c r="H11" s="3" t="s">
        <v>13</v>
      </c>
      <c r="I11" s="218">
        <f>C11*E11*G11</f>
        <v>0</v>
      </c>
      <c r="J11" s="7"/>
      <c r="L11" s="530"/>
      <c r="M11" s="530"/>
      <c r="N11" s="530"/>
      <c r="O11" s="532"/>
      <c r="Y11" s="2">
        <v>10</v>
      </c>
    </row>
    <row r="12" spans="2:25" x14ac:dyDescent="0.3">
      <c r="B12" s="3" t="s">
        <v>6</v>
      </c>
      <c r="C12" s="224"/>
      <c r="D12" s="3" t="s">
        <v>7</v>
      </c>
      <c r="E12" s="224"/>
      <c r="F12" s="3" t="s">
        <v>8</v>
      </c>
      <c r="G12" s="224"/>
      <c r="H12" s="3" t="s">
        <v>13</v>
      </c>
      <c r="I12" s="218">
        <f>C12*E12*G12</f>
        <v>0</v>
      </c>
      <c r="J12" s="7"/>
    </row>
    <row r="13" spans="2:25" hidden="1" x14ac:dyDescent="0.3">
      <c r="B13" s="1" t="s">
        <v>20</v>
      </c>
      <c r="E13" s="7"/>
      <c r="G13" s="7"/>
      <c r="I13" s="7"/>
      <c r="J13" s="7"/>
    </row>
    <row r="14" spans="2:25" hidden="1" x14ac:dyDescent="0.3">
      <c r="B14" s="3" t="s">
        <v>6</v>
      </c>
      <c r="C14" s="20"/>
      <c r="D14" s="3" t="s">
        <v>7</v>
      </c>
      <c r="E14" s="20"/>
      <c r="F14" s="3" t="s">
        <v>8</v>
      </c>
      <c r="G14" s="20"/>
      <c r="H14" s="3" t="s">
        <v>13</v>
      </c>
      <c r="I14" s="17">
        <f>((G14*E14)/2)*C14</f>
        <v>0</v>
      </c>
      <c r="J14" s="4" t="s">
        <v>17</v>
      </c>
    </row>
    <row r="15" spans="2:25" hidden="1" x14ac:dyDescent="0.3">
      <c r="B15" s="3" t="s">
        <v>6</v>
      </c>
      <c r="C15" s="20"/>
      <c r="D15" s="3" t="s">
        <v>7</v>
      </c>
      <c r="E15" s="20"/>
      <c r="F15" s="3" t="s">
        <v>8</v>
      </c>
      <c r="G15" s="20"/>
      <c r="H15" s="3" t="s">
        <v>13</v>
      </c>
      <c r="I15" s="17">
        <f>C15*E15*G15/2</f>
        <v>0</v>
      </c>
      <c r="J15" s="4" t="s">
        <v>18</v>
      </c>
    </row>
    <row r="16" spans="2:25" hidden="1" x14ac:dyDescent="0.3">
      <c r="B16" s="3" t="s">
        <v>6</v>
      </c>
      <c r="C16" s="20"/>
      <c r="D16" s="3" t="s">
        <v>8</v>
      </c>
      <c r="E16" s="20"/>
      <c r="F16" s="3" t="s">
        <v>19</v>
      </c>
      <c r="G16" s="20"/>
      <c r="H16" s="3" t="s">
        <v>13</v>
      </c>
      <c r="I16" s="17">
        <f>E16*G16*C16/2</f>
        <v>0</v>
      </c>
      <c r="J16" s="4" t="s">
        <v>22</v>
      </c>
    </row>
    <row r="17" spans="2:23" hidden="1" x14ac:dyDescent="0.3">
      <c r="B17" s="3" t="s">
        <v>6</v>
      </c>
      <c r="C17" s="20"/>
      <c r="D17" s="3" t="s">
        <v>8</v>
      </c>
      <c r="E17" s="20"/>
      <c r="F17" s="3" t="s">
        <v>19</v>
      </c>
      <c r="G17" s="20"/>
      <c r="H17" s="3" t="s">
        <v>13</v>
      </c>
      <c r="I17" s="17">
        <f>E17*G17*C17/2</f>
        <v>0</v>
      </c>
      <c r="J17" s="4" t="s">
        <v>21</v>
      </c>
    </row>
    <row r="18" spans="2:23" hidden="1" x14ac:dyDescent="0.3">
      <c r="B18" s="3" t="s">
        <v>6</v>
      </c>
      <c r="C18" s="20"/>
      <c r="D18" s="3" t="s">
        <v>8</v>
      </c>
      <c r="E18" s="20"/>
      <c r="F18" s="3" t="s">
        <v>19</v>
      </c>
      <c r="G18" s="20"/>
      <c r="H18" s="3" t="s">
        <v>13</v>
      </c>
      <c r="I18" s="17">
        <f>E18*G18*C18/2</f>
        <v>0</v>
      </c>
      <c r="J18" s="4" t="s">
        <v>23</v>
      </c>
    </row>
    <row r="19" spans="2:23" x14ac:dyDescent="0.3">
      <c r="B19" s="1" t="s">
        <v>16</v>
      </c>
      <c r="C19" s="7"/>
      <c r="E19" s="7"/>
      <c r="G19" s="7"/>
      <c r="I19" s="7"/>
      <c r="J19" s="8" t="s">
        <v>50</v>
      </c>
      <c r="K19" s="1" t="s">
        <v>34</v>
      </c>
      <c r="L19" s="1" t="s">
        <v>35</v>
      </c>
      <c r="M19" s="533" t="str">
        <f>IF($C$3="Ground Floor","Select type of Ground Floor",IF($C$3="Single Storey","Select type of Ground Floor","#N/A"))</f>
        <v>#N/A</v>
      </c>
      <c r="N19" s="534"/>
      <c r="O19" s="534"/>
    </row>
    <row r="20" spans="2:23" x14ac:dyDescent="0.3">
      <c r="B20" s="3" t="str">
        <f t="shared" ref="B20:D22" si="0">B10</f>
        <v>Length (m)</v>
      </c>
      <c r="C20" s="224"/>
      <c r="D20" s="3" t="str">
        <f t="shared" ref="D20" si="1">D10</f>
        <v>Width (m)</v>
      </c>
      <c r="E20" s="224"/>
      <c r="F20" s="3" t="s">
        <v>24</v>
      </c>
      <c r="G20" s="218">
        <f>C20*E20</f>
        <v>0</v>
      </c>
      <c r="H20" s="2" t="s">
        <v>25</v>
      </c>
      <c r="I20" s="218">
        <f>IF(M22="",R8,'floor u values'!K8)</f>
        <v>0</v>
      </c>
      <c r="J20" s="218">
        <f>IF(C$3="Ground Floor",IF(M20="Solid Floor (in contact with ground)",D$4-T$3,D$4-D$5),IF(C$3="Single Storey",IF(M20="Solid Floor (in contact with ground)",D$4-T$3,D$4-D$5),0))</f>
        <v>0</v>
      </c>
      <c r="K20" s="218">
        <f>G20*I20*J20</f>
        <v>0</v>
      </c>
      <c r="L20" s="218">
        <f>IF($C$3=$R$5,0,IF($C$3=$R$7,0,G20*I20*$D$7*24/1000))</f>
        <v>0</v>
      </c>
      <c r="M20" s="535" t="s">
        <v>336</v>
      </c>
      <c r="N20" s="535"/>
      <c r="O20" s="535"/>
    </row>
    <row r="21" spans="2:23" x14ac:dyDescent="0.3">
      <c r="B21" s="3" t="str">
        <f t="shared" si="0"/>
        <v>Length (m)</v>
      </c>
      <c r="C21" s="224"/>
      <c r="D21" s="3" t="str">
        <f t="shared" si="0"/>
        <v>Width (m)</v>
      </c>
      <c r="E21" s="224"/>
      <c r="F21" s="3" t="s">
        <v>24</v>
      </c>
      <c r="G21" s="218">
        <f t="shared" ref="G21:G31" si="2">C21*E21</f>
        <v>0</v>
      </c>
      <c r="H21" s="2" t="s">
        <v>25</v>
      </c>
      <c r="I21" s="218">
        <f>I20</f>
        <v>0</v>
      </c>
      <c r="J21" s="218">
        <f>IF(C$3="Ground Floor",IF(M20="Solid Floor (in contact with ground)",D$4-T$3,D$4-D$5),IF(C$3="Single Storey",IF(M20="Solid Floor (in contact with ground)",D$4-T$3,D$4-D$5),0))</f>
        <v>0</v>
      </c>
      <c r="K21" s="218">
        <f>G21*I21*J21</f>
        <v>0</v>
      </c>
      <c r="L21" s="218">
        <f>IF($C$3=$R$5,0,IF($C$3=$R$7,0,G21*I21*$D$7*24/1000))</f>
        <v>0</v>
      </c>
      <c r="M21" s="528" t="s">
        <v>1070</v>
      </c>
      <c r="N21" s="528"/>
      <c r="O21" s="528"/>
    </row>
    <row r="22" spans="2:23" x14ac:dyDescent="0.3">
      <c r="B22" s="3" t="str">
        <f t="shared" si="0"/>
        <v>Length (m)</v>
      </c>
      <c r="C22" s="224"/>
      <c r="D22" s="3" t="str">
        <f t="shared" si="0"/>
        <v>Width (m)</v>
      </c>
      <c r="E22" s="224"/>
      <c r="F22" s="3" t="s">
        <v>24</v>
      </c>
      <c r="G22" s="218">
        <f t="shared" si="2"/>
        <v>0</v>
      </c>
      <c r="H22" s="2" t="s">
        <v>25</v>
      </c>
      <c r="I22" s="218">
        <f>I20</f>
        <v>0</v>
      </c>
      <c r="J22" s="218">
        <f>IF(C$3="Ground Floor",IF(M20="Solid Floor (in contact with ground)",D$4-T$3,D$4-D$5),IF(C$3="Single Storey",IF(M20="Solid Floor (in contact with ground)",D$4-T$3,D$4-D$5),0))</f>
        <v>0</v>
      </c>
      <c r="K22" s="218">
        <f>G22*I22*J22</f>
        <v>0</v>
      </c>
      <c r="L22" s="218">
        <f>IF($C$3=$R$5,0,IF($C$3=$R$7,0,G22*I22*$D$7*24/1000))</f>
        <v>0</v>
      </c>
      <c r="M22" s="521"/>
      <c r="N22" s="521"/>
      <c r="O22" s="521"/>
    </row>
    <row r="23" spans="2:23" ht="15" customHeight="1" x14ac:dyDescent="0.3">
      <c r="B23" s="1" t="s">
        <v>31</v>
      </c>
      <c r="C23" s="7"/>
      <c r="E23" s="7"/>
      <c r="G23" s="7"/>
      <c r="M23" s="13" t="str">
        <f>IF(M22="Two opposite","Between edges",IF(M22="One edge","Depth of room",IF(M22="3 edges (short single)","Short length",IF(M22="3 edges (long single)","Short length",""))))</f>
        <v/>
      </c>
      <c r="N23" s="13"/>
      <c r="O23" s="13" t="str">
        <f>IF(M22="3 edges (short single)","Long length",IF(M22="3 edges (long single)","Long length",""))</f>
        <v/>
      </c>
    </row>
    <row r="24" spans="2:23" ht="15" customHeight="1" x14ac:dyDescent="0.3">
      <c r="B24" s="3" t="s">
        <v>6</v>
      </c>
      <c r="C24" s="224"/>
      <c r="D24" s="3" t="s">
        <v>8</v>
      </c>
      <c r="E24" s="224"/>
      <c r="F24" s="3" t="s">
        <v>24</v>
      </c>
      <c r="G24" s="218">
        <f t="shared" si="2"/>
        <v>0</v>
      </c>
      <c r="M24" s="61"/>
      <c r="N24" s="61"/>
      <c r="O24" s="7"/>
    </row>
    <row r="25" spans="2:23" ht="13.95" hidden="1" customHeight="1" x14ac:dyDescent="0.3">
      <c r="B25" s="3" t="s">
        <v>6</v>
      </c>
      <c r="C25" s="226"/>
      <c r="D25" s="3" t="s">
        <v>8</v>
      </c>
      <c r="E25" s="226"/>
      <c r="F25" s="3" t="s">
        <v>24</v>
      </c>
      <c r="G25" s="218">
        <f t="shared" si="2"/>
        <v>0</v>
      </c>
      <c r="I25" s="7"/>
      <c r="J25" s="7"/>
      <c r="K25" s="7"/>
      <c r="L25" s="7"/>
    </row>
    <row r="26" spans="2:23" ht="13.95" hidden="1" customHeight="1" x14ac:dyDescent="0.3">
      <c r="B26" s="3" t="s">
        <v>6</v>
      </c>
      <c r="C26" s="20"/>
      <c r="D26" s="3" t="s">
        <v>8</v>
      </c>
      <c r="E26" s="20"/>
      <c r="F26" s="3" t="s">
        <v>24</v>
      </c>
      <c r="G26" s="218">
        <f t="shared" si="2"/>
        <v>0</v>
      </c>
      <c r="I26" s="7"/>
      <c r="J26" s="7"/>
      <c r="K26" s="7"/>
      <c r="L26" s="7"/>
    </row>
    <row r="27" spans="2:23" ht="15" customHeight="1" x14ac:dyDescent="0.3">
      <c r="C27" s="7"/>
      <c r="E27" s="3" t="s">
        <v>75</v>
      </c>
      <c r="F27" s="3" t="s">
        <v>24</v>
      </c>
      <c r="G27" s="218">
        <f>SUM(G24:G26)-SUM(G38:G44,G51:G54)</f>
        <v>0</v>
      </c>
      <c r="H27" s="2" t="s">
        <v>25</v>
      </c>
      <c r="I27" s="218">
        <f>IF($C$3="Ground floor",'Design Details'!C$48,IF($C$3="Mid-floor",'Design Details'!C$58,IF($C$3="Upper floor",'Design Details'!C$68,IF($C$3="Single Storey",'Design Details'!C$78,0))))</f>
        <v>0</v>
      </c>
      <c r="J27" s="218">
        <f t="shared" ref="J27" si="3">$D$6</f>
        <v>2.5</v>
      </c>
      <c r="K27" s="218">
        <f t="shared" ref="K27" si="4">G27*I27*J27</f>
        <v>0</v>
      </c>
      <c r="L27" s="218">
        <f>G27*I27*$D$7*24/1000</f>
        <v>0</v>
      </c>
      <c r="V27" s="421"/>
      <c r="W27" s="421"/>
    </row>
    <row r="28" spans="2:23" x14ac:dyDescent="0.3">
      <c r="B28" s="5" t="s">
        <v>1245</v>
      </c>
      <c r="C28" s="7"/>
      <c r="E28" s="7"/>
      <c r="G28" s="7"/>
      <c r="I28" s="7"/>
      <c r="J28" s="7"/>
      <c r="K28" s="7"/>
      <c r="L28" s="7"/>
      <c r="V28" s="421"/>
      <c r="W28" s="421"/>
    </row>
    <row r="29" spans="2:23" ht="13.95" customHeight="1" x14ac:dyDescent="0.3">
      <c r="B29" s="3" t="s">
        <v>6</v>
      </c>
      <c r="C29" s="224"/>
      <c r="D29" s="3" t="s">
        <v>7</v>
      </c>
      <c r="E29" s="224"/>
      <c r="F29" s="3" t="s">
        <v>24</v>
      </c>
      <c r="G29" s="218">
        <f t="shared" si="2"/>
        <v>0</v>
      </c>
      <c r="I29" s="7"/>
      <c r="J29" s="7"/>
      <c r="K29" s="7"/>
      <c r="L29" s="7"/>
      <c r="V29" s="421"/>
      <c r="W29" s="421"/>
    </row>
    <row r="30" spans="2:23" x14ac:dyDescent="0.3">
      <c r="B30" s="3" t="s">
        <v>6</v>
      </c>
      <c r="C30" s="224"/>
      <c r="D30" s="3" t="s">
        <v>7</v>
      </c>
      <c r="E30" s="224"/>
      <c r="F30" s="3" t="s">
        <v>24</v>
      </c>
      <c r="G30" s="218">
        <f t="shared" si="2"/>
        <v>0</v>
      </c>
      <c r="I30" s="7"/>
      <c r="J30" s="7"/>
      <c r="K30" s="7"/>
      <c r="L30" s="7"/>
      <c r="V30" s="421"/>
      <c r="W30" s="421"/>
    </row>
    <row r="31" spans="2:23" x14ac:dyDescent="0.3">
      <c r="B31" s="3" t="s">
        <v>6</v>
      </c>
      <c r="C31" s="224"/>
      <c r="D31" s="3" t="s">
        <v>7</v>
      </c>
      <c r="E31" s="224"/>
      <c r="F31" s="3" t="s">
        <v>24</v>
      </c>
      <c r="G31" s="218">
        <f t="shared" si="2"/>
        <v>0</v>
      </c>
      <c r="I31" s="7"/>
      <c r="J31" s="7"/>
      <c r="K31" s="7"/>
      <c r="L31" s="7"/>
      <c r="M31" s="520" t="s">
        <v>1258</v>
      </c>
      <c r="N31" s="520"/>
      <c r="O31" s="520"/>
      <c r="V31" s="421"/>
      <c r="W31" s="421"/>
    </row>
    <row r="32" spans="2:23" ht="14.4" x14ac:dyDescent="0.3">
      <c r="C32" s="7"/>
      <c r="D32" s="3"/>
      <c r="E32" s="3" t="s">
        <v>75</v>
      </c>
      <c r="F32" s="3" t="s">
        <v>24</v>
      </c>
      <c r="G32" s="218">
        <f>SUM(G29:G31)-SUM(G46:G49)</f>
        <v>0</v>
      </c>
      <c r="H32" s="2" t="s">
        <v>25</v>
      </c>
      <c r="I32" s="218" cm="1">
        <f t="array" aca="1" ref="I32" ca="1">IF($C$3="Ground floor",'Design Details'!C$49,IF($C$3="Mid-floor",'Design Details'!C$59,IF($C$3="Upper floor",INDIRECT(T52),IF($C$3="Single Storey",INDIRECT(T53),0))))</f>
        <v>0</v>
      </c>
      <c r="J32" s="218">
        <f>U51</f>
        <v>0</v>
      </c>
      <c r="K32" s="218">
        <f t="shared" ref="K32:K61" ca="1" si="5">G32*I32*J32</f>
        <v>0</v>
      </c>
      <c r="L32" s="218">
        <f ca="1">IF($C$3=$R$4,0,IF($C$3=$R$5,0,G32*I32*$D$7*24/1000))</f>
        <v>0</v>
      </c>
      <c r="M32" s="522" t="s">
        <v>1248</v>
      </c>
      <c r="N32" s="523"/>
      <c r="O32" s="524"/>
      <c r="V32" s="421"/>
      <c r="W32" s="421"/>
    </row>
    <row r="33" spans="2:23" ht="14.4" hidden="1" x14ac:dyDescent="0.3">
      <c r="B33" s="5" t="s">
        <v>1246</v>
      </c>
      <c r="C33" s="61"/>
      <c r="D33" s="3"/>
      <c r="E33" s="3"/>
      <c r="F33" s="3"/>
      <c r="G33" s="230"/>
      <c r="I33" s="230"/>
      <c r="J33" s="230"/>
      <c r="K33" s="230"/>
      <c r="L33" s="230"/>
      <c r="M33"/>
      <c r="N33"/>
      <c r="O33"/>
      <c r="V33" s="423"/>
      <c r="W33" s="423"/>
    </row>
    <row r="34" spans="2:23" hidden="1" x14ac:dyDescent="0.3">
      <c r="B34" s="3" t="s">
        <v>6</v>
      </c>
      <c r="C34" s="20">
        <f>C14*2</f>
        <v>0</v>
      </c>
      <c r="D34" s="3" t="s">
        <v>470</v>
      </c>
      <c r="E34" s="20">
        <f>SQRT(POWER(E14,2)+POWER(G14,2))</f>
        <v>0</v>
      </c>
      <c r="F34" s="3" t="s">
        <v>24</v>
      </c>
      <c r="G34" s="17">
        <f t="shared" ref="G34:G61" si="6">C34*E34</f>
        <v>0</v>
      </c>
      <c r="H34" s="4" t="s">
        <v>17</v>
      </c>
      <c r="I34" s="7"/>
      <c r="J34" s="7"/>
      <c r="K34" s="7"/>
      <c r="L34" s="7"/>
      <c r="S34" s="424"/>
    </row>
    <row r="35" spans="2:23" hidden="1" x14ac:dyDescent="0.3">
      <c r="B35" s="3" t="s">
        <v>6</v>
      </c>
      <c r="C35" s="20">
        <f>C15</f>
        <v>0</v>
      </c>
      <c r="D35" s="3" t="s">
        <v>470</v>
      </c>
      <c r="E35" s="20">
        <f>SQRT(POWER(E15,2)+POWER(G15,2))</f>
        <v>0</v>
      </c>
      <c r="F35" s="3" t="s">
        <v>24</v>
      </c>
      <c r="G35" s="62">
        <f t="shared" si="6"/>
        <v>0</v>
      </c>
      <c r="H35" s="4" t="s">
        <v>18</v>
      </c>
      <c r="I35" s="7"/>
      <c r="J35" s="7"/>
      <c r="K35" s="7"/>
      <c r="L35" s="7"/>
      <c r="S35" s="424"/>
    </row>
    <row r="36" spans="2:23" hidden="1" x14ac:dyDescent="0.3">
      <c r="C36" s="61"/>
      <c r="E36" s="3" t="s">
        <v>75</v>
      </c>
      <c r="F36" s="3" t="s">
        <v>24</v>
      </c>
      <c r="G36" s="17">
        <f>SUM(G34:G35)-SUM(G46:G49)</f>
        <v>0</v>
      </c>
      <c r="H36" s="2" t="s">
        <v>25</v>
      </c>
      <c r="I36" s="438">
        <f>IF($C$3="Ground floor",'Design Details'!C$50,IF($C$3="Mid-floor",'Design Details'!C$60,IF($C$3="Upper floor",'Design Details'!C$70,IF($C$3="Single Storey",'Design Details'!C$80,0))))</f>
        <v>0</v>
      </c>
      <c r="J36" s="17">
        <f t="shared" ref="J36:J54" si="7">$D$6</f>
        <v>2.5</v>
      </c>
      <c r="K36" s="17">
        <f t="shared" si="5"/>
        <v>0</v>
      </c>
      <c r="L36" s="17">
        <f>IF($C$3=$R$4,0,IF($C$3=$R$5,0,G36*I36*$D$7*24/1000))</f>
        <v>0</v>
      </c>
      <c r="M36" s="4"/>
      <c r="N36" s="4"/>
      <c r="S36" s="424"/>
    </row>
    <row r="37" spans="2:23" x14ac:dyDescent="0.3">
      <c r="B37" s="1" t="s">
        <v>32</v>
      </c>
      <c r="C37" s="7"/>
      <c r="E37" s="7"/>
      <c r="G37" s="7"/>
      <c r="I37" s="7"/>
      <c r="J37" s="7"/>
      <c r="K37" s="7"/>
      <c r="L37" s="7"/>
      <c r="R37" s="428"/>
    </row>
    <row r="38" spans="2:23" x14ac:dyDescent="0.3">
      <c r="B38" s="3" t="s">
        <v>7</v>
      </c>
      <c r="C38" s="224"/>
      <c r="D38" s="3" t="s">
        <v>8</v>
      </c>
      <c r="E38" s="224"/>
      <c r="F38" s="3" t="s">
        <v>24</v>
      </c>
      <c r="G38" s="218">
        <f t="shared" si="6"/>
        <v>0</v>
      </c>
      <c r="H38" s="2" t="s">
        <v>25</v>
      </c>
      <c r="I38" s="218">
        <f>IF($C$3="Ground floor",'Design Details'!C$46,IF($C$3="Mid-floor",'Design Details'!C$56,IF($C$3="Upper floor",'Design Details'!C$66,IF($C$3="Single Storey",'Design Details'!C$76,0))))</f>
        <v>0</v>
      </c>
      <c r="J38" s="218">
        <f t="shared" si="7"/>
        <v>2.5</v>
      </c>
      <c r="K38" s="218">
        <f t="shared" si="5"/>
        <v>0</v>
      </c>
      <c r="L38" s="218">
        <f t="shared" ref="L38:L44" si="8">G38*I38*$D$7*24/1000</f>
        <v>0</v>
      </c>
    </row>
    <row r="39" spans="2:23" hidden="1" x14ac:dyDescent="0.3">
      <c r="B39" s="3" t="s">
        <v>7</v>
      </c>
      <c r="C39" s="224"/>
      <c r="D39" s="3" t="s">
        <v>8</v>
      </c>
      <c r="E39" s="224"/>
      <c r="F39" s="3" t="s">
        <v>24</v>
      </c>
      <c r="G39" s="218">
        <f t="shared" si="6"/>
        <v>0</v>
      </c>
      <c r="H39" s="2" t="s">
        <v>25</v>
      </c>
      <c r="I39" s="218">
        <f>IF($C$3="Ground floor",'Design Details'!C$46,IF($C$3="Mid-floor",'Design Details'!C$56,IF($C$3="Upper floor",'Design Details'!C$66,IF($C$3="Single Storey",'Design Details'!C$76,0))))</f>
        <v>0</v>
      </c>
      <c r="J39" s="218">
        <f t="shared" si="7"/>
        <v>2.5</v>
      </c>
      <c r="K39" s="218">
        <f t="shared" si="5"/>
        <v>0</v>
      </c>
      <c r="L39" s="218">
        <f t="shared" si="8"/>
        <v>0</v>
      </c>
    </row>
    <row r="40" spans="2:23" hidden="1" x14ac:dyDescent="0.3">
      <c r="B40" s="3" t="s">
        <v>7</v>
      </c>
      <c r="C40" s="226"/>
      <c r="D40" s="3" t="s">
        <v>8</v>
      </c>
      <c r="E40" s="226"/>
      <c r="F40" s="3" t="s">
        <v>24</v>
      </c>
      <c r="G40" s="220">
        <f t="shared" si="6"/>
        <v>0</v>
      </c>
      <c r="H40" s="2" t="s">
        <v>25</v>
      </c>
      <c r="I40" s="439">
        <f>IF($C$3="Ground floor",'Design Details'!C$46,IF($C$3="Mid-floor",'Design Details'!C$56,IF($C$3="Upper floor",'Design Details'!C$66,IF($C$3="Single Storey",'Design Details'!C$76,0))))</f>
        <v>0</v>
      </c>
      <c r="J40" s="220">
        <f t="shared" si="7"/>
        <v>2.5</v>
      </c>
      <c r="K40" s="220">
        <f t="shared" si="5"/>
        <v>0</v>
      </c>
      <c r="L40" s="220">
        <f t="shared" si="8"/>
        <v>0</v>
      </c>
    </row>
    <row r="41" spans="2:23" hidden="1" x14ac:dyDescent="0.3">
      <c r="B41" s="3" t="s">
        <v>7</v>
      </c>
      <c r="C41" s="20"/>
      <c r="D41" s="3" t="s">
        <v>8</v>
      </c>
      <c r="E41" s="20"/>
      <c r="F41" s="3" t="s">
        <v>24</v>
      </c>
      <c r="G41" s="17">
        <f t="shared" si="6"/>
        <v>0</v>
      </c>
      <c r="H41" s="2" t="s">
        <v>25</v>
      </c>
      <c r="I41" s="438">
        <f>IF($C$3="Ground floor",'Design Details'!C$46,IF($C$3="Mid-floor",'Design Details'!C$56,IF($C$3="Upper floor",'Design Details'!C$66,IF($C$3="Single Storey",'Design Details'!C$76,0))))</f>
        <v>0</v>
      </c>
      <c r="J41" s="17">
        <f t="shared" si="7"/>
        <v>2.5</v>
      </c>
      <c r="K41" s="17">
        <f t="shared" si="5"/>
        <v>0</v>
      </c>
      <c r="L41" s="17">
        <f t="shared" si="8"/>
        <v>0</v>
      </c>
    </row>
    <row r="42" spans="2:23" hidden="1" x14ac:dyDescent="0.3">
      <c r="B42" s="3" t="s">
        <v>7</v>
      </c>
      <c r="C42" s="20"/>
      <c r="D42" s="3" t="s">
        <v>8</v>
      </c>
      <c r="E42" s="20"/>
      <c r="F42" s="3" t="s">
        <v>24</v>
      </c>
      <c r="G42" s="17">
        <f t="shared" si="6"/>
        <v>0</v>
      </c>
      <c r="H42" s="2" t="s">
        <v>25</v>
      </c>
      <c r="I42" s="438">
        <f>IF($C$3="Ground floor",'Design Details'!C$46,IF($C$3="Mid-floor",'Design Details'!C$56,IF($C$3="Upper floor",'Design Details'!C$66,IF($C$3="Single Storey",'Design Details'!C$76,0))))</f>
        <v>0</v>
      </c>
      <c r="J42" s="17">
        <f t="shared" si="7"/>
        <v>2.5</v>
      </c>
      <c r="K42" s="17">
        <f t="shared" si="5"/>
        <v>0</v>
      </c>
      <c r="L42" s="17">
        <f t="shared" si="8"/>
        <v>0</v>
      </c>
    </row>
    <row r="43" spans="2:23" hidden="1" x14ac:dyDescent="0.3">
      <c r="B43" s="3" t="s">
        <v>7</v>
      </c>
      <c r="C43" s="20"/>
      <c r="D43" s="3" t="s">
        <v>8</v>
      </c>
      <c r="E43" s="20"/>
      <c r="F43" s="3" t="s">
        <v>24</v>
      </c>
      <c r="G43" s="17">
        <f t="shared" si="6"/>
        <v>0</v>
      </c>
      <c r="H43" s="2" t="s">
        <v>25</v>
      </c>
      <c r="I43" s="438">
        <f>IF($C$3="Ground floor",'Design Details'!C$46,IF($C$3="Mid-floor",'Design Details'!C$56,IF($C$3="Upper floor",'Design Details'!C$66,IF($C$3="Single Storey",'Design Details'!C$76,0))))</f>
        <v>0</v>
      </c>
      <c r="J43" s="17">
        <f t="shared" si="7"/>
        <v>2.5</v>
      </c>
      <c r="K43" s="17">
        <f t="shared" si="5"/>
        <v>0</v>
      </c>
      <c r="L43" s="17">
        <f t="shared" si="8"/>
        <v>0</v>
      </c>
    </row>
    <row r="44" spans="2:23" hidden="1" x14ac:dyDescent="0.3">
      <c r="B44" s="3" t="s">
        <v>7</v>
      </c>
      <c r="C44" s="20"/>
      <c r="D44" s="3" t="s">
        <v>8</v>
      </c>
      <c r="E44" s="20"/>
      <c r="F44" s="3" t="s">
        <v>24</v>
      </c>
      <c r="G44" s="17">
        <f t="shared" si="6"/>
        <v>0</v>
      </c>
      <c r="H44" s="2" t="s">
        <v>25</v>
      </c>
      <c r="I44" s="438">
        <f>IF($C$3="Ground floor",'Design Details'!C$46,IF($C$3="Mid-floor",'Design Details'!C$56,IF($C$3="Upper floor",'Design Details'!C$66,IF($C$3="Single Storey",'Design Details'!C$76,0))))</f>
        <v>0</v>
      </c>
      <c r="J44" s="17">
        <f t="shared" si="7"/>
        <v>2.5</v>
      </c>
      <c r="K44" s="17">
        <f t="shared" si="5"/>
        <v>0</v>
      </c>
      <c r="L44" s="17">
        <f t="shared" si="8"/>
        <v>0</v>
      </c>
    </row>
    <row r="45" spans="2:23" x14ac:dyDescent="0.3">
      <c r="B45" s="1" t="s">
        <v>33</v>
      </c>
      <c r="C45" s="7"/>
      <c r="E45" s="7"/>
      <c r="G45" s="7"/>
      <c r="I45" s="7"/>
      <c r="J45" s="7"/>
      <c r="K45" s="7"/>
      <c r="L45" s="7"/>
      <c r="Q45" s="517" t="s">
        <v>1254</v>
      </c>
      <c r="R45" s="525" t="s">
        <v>1255</v>
      </c>
      <c r="S45" s="517" t="s">
        <v>1256</v>
      </c>
      <c r="T45" s="514" t="s">
        <v>1249</v>
      </c>
      <c r="U45" s="517" t="s">
        <v>1250</v>
      </c>
    </row>
    <row r="46" spans="2:23" x14ac:dyDescent="0.3">
      <c r="B46" s="3" t="s">
        <v>7</v>
      </c>
      <c r="C46" s="224"/>
      <c r="D46" s="3" t="s">
        <v>8</v>
      </c>
      <c r="E46" s="224"/>
      <c r="F46" s="3" t="s">
        <v>24</v>
      </c>
      <c r="G46" s="218">
        <f t="shared" si="6"/>
        <v>0</v>
      </c>
      <c r="H46" s="2" t="s">
        <v>25</v>
      </c>
      <c r="I46" s="218">
        <f>IF($C$3="Ground floor",'Design Details'!C$53,IF($C$3="Mid-floor",'Design Details'!C$63,IF($C$3="Upper floor",'Design Details'!C$73,IF($C$3="Single Storey",'Design Details'!C$83,0))))</f>
        <v>0</v>
      </c>
      <c r="J46" s="218">
        <f t="shared" si="7"/>
        <v>2.5</v>
      </c>
      <c r="K46" s="218">
        <f t="shared" si="5"/>
        <v>0</v>
      </c>
      <c r="L46" s="218">
        <f>G46*I46*$D$7*24/1000</f>
        <v>0</v>
      </c>
      <c r="Q46" s="518"/>
      <c r="R46" s="526"/>
      <c r="S46" s="518"/>
      <c r="T46" s="515"/>
      <c r="U46" s="518"/>
    </row>
    <row r="47" spans="2:23" x14ac:dyDescent="0.3">
      <c r="B47" s="3" t="s">
        <v>7</v>
      </c>
      <c r="C47" s="224"/>
      <c r="D47" s="3" t="s">
        <v>8</v>
      </c>
      <c r="E47" s="224"/>
      <c r="F47" s="3" t="s">
        <v>24</v>
      </c>
      <c r="G47" s="218">
        <f t="shared" si="6"/>
        <v>0</v>
      </c>
      <c r="H47" s="2" t="s">
        <v>25</v>
      </c>
      <c r="I47" s="218">
        <f>IF($C$3="Ground floor",'Design Details'!C$53,IF($C$3="Mid-floor",'Design Details'!C$63,IF($C$3="Upper floor",'Design Details'!C$73,IF($C$3="Single Storey",'Design Details'!C$83,0))))</f>
        <v>0</v>
      </c>
      <c r="J47" s="218">
        <f t="shared" si="7"/>
        <v>2.5</v>
      </c>
      <c r="K47" s="218">
        <f t="shared" si="5"/>
        <v>0</v>
      </c>
      <c r="L47" s="218">
        <f>G47*I47*$D$7*24/1000</f>
        <v>0</v>
      </c>
      <c r="Q47" s="518"/>
      <c r="R47" s="526"/>
      <c r="S47" s="518"/>
      <c r="T47" s="515"/>
      <c r="U47" s="518"/>
    </row>
    <row r="48" spans="2:23" x14ac:dyDescent="0.3">
      <c r="B48" s="3" t="s">
        <v>7</v>
      </c>
      <c r="C48" s="224"/>
      <c r="D48" s="3" t="s">
        <v>8</v>
      </c>
      <c r="E48" s="224"/>
      <c r="F48" s="3" t="s">
        <v>24</v>
      </c>
      <c r="G48" s="218">
        <f t="shared" si="6"/>
        <v>0</v>
      </c>
      <c r="H48" s="2" t="s">
        <v>25</v>
      </c>
      <c r="I48" s="218">
        <f>IF($C$3="Ground floor",'Design Details'!C$53,IF($C$3="Mid-floor",'Design Details'!C$63,IF($C$3="Upper floor",'Design Details'!C$73,IF($C$3="Single Storey",'Design Details'!C$83,0))))</f>
        <v>0</v>
      </c>
      <c r="J48" s="218">
        <f t="shared" si="7"/>
        <v>2.5</v>
      </c>
      <c r="K48" s="218">
        <f t="shared" si="5"/>
        <v>0</v>
      </c>
      <c r="L48" s="218">
        <f>G48*I48*$D$7*24/1000</f>
        <v>0</v>
      </c>
      <c r="Q48" s="518"/>
      <c r="R48" s="526"/>
      <c r="S48" s="518"/>
      <c r="T48" s="515"/>
      <c r="U48" s="518"/>
    </row>
    <row r="49" spans="2:21" x14ac:dyDescent="0.3">
      <c r="B49" s="3" t="s">
        <v>7</v>
      </c>
      <c r="C49" s="224"/>
      <c r="D49" s="3" t="s">
        <v>8</v>
      </c>
      <c r="E49" s="224"/>
      <c r="F49" s="3" t="s">
        <v>24</v>
      </c>
      <c r="G49" s="218">
        <f t="shared" si="6"/>
        <v>0</v>
      </c>
      <c r="H49" s="2" t="s">
        <v>25</v>
      </c>
      <c r="I49" s="218">
        <f>IF($C$3="Ground floor",'Design Details'!C$53,IF($C$3="Mid-floor",'Design Details'!C$63,IF($C$3="Upper floor",'Design Details'!C$73,IF($C$3="Single Storey",'Design Details'!C$83,0))))</f>
        <v>0</v>
      </c>
      <c r="J49" s="218">
        <f t="shared" si="7"/>
        <v>2.5</v>
      </c>
      <c r="K49" s="218">
        <f t="shared" si="5"/>
        <v>0</v>
      </c>
      <c r="L49" s="218">
        <f>G49*I49*$D$7*24/1000</f>
        <v>0</v>
      </c>
      <c r="Q49" s="519"/>
      <c r="R49" s="527"/>
      <c r="S49" s="519"/>
      <c r="T49" s="516"/>
      <c r="U49" s="519"/>
    </row>
    <row r="50" spans="2:21" x14ac:dyDescent="0.3">
      <c r="B50" s="1" t="s">
        <v>1260</v>
      </c>
      <c r="C50" s="7"/>
      <c r="E50" s="7"/>
      <c r="G50" s="7"/>
      <c r="I50" s="7"/>
      <c r="J50" s="7"/>
      <c r="K50" s="7"/>
      <c r="L50" s="7"/>
      <c r="Q50" s="426"/>
      <c r="R50" s="425"/>
      <c r="S50" s="425" t="s">
        <v>1248</v>
      </c>
      <c r="T50" s="425"/>
      <c r="U50" s="430"/>
    </row>
    <row r="51" spans="2:21" x14ac:dyDescent="0.3">
      <c r="B51" s="3" t="s">
        <v>7</v>
      </c>
      <c r="C51" s="224"/>
      <c r="D51" s="3" t="s">
        <v>8</v>
      </c>
      <c r="E51" s="224"/>
      <c r="F51" s="3" t="s">
        <v>24</v>
      </c>
      <c r="G51" s="218">
        <f t="shared" si="6"/>
        <v>0</v>
      </c>
      <c r="H51" s="2" t="s">
        <v>25</v>
      </c>
      <c r="I51" s="218">
        <f>IF($C$3="Ground floor",'Design Details'!C$47,IF($C$3="Mid-floor",'Design Details'!C$57,IF($C$3="Upper floor",'Design Details'!C$67,IF($C$3="Single Storey",'Design Details'!C$77,0))))</f>
        <v>0</v>
      </c>
      <c r="J51" s="218">
        <f t="shared" si="7"/>
        <v>2.5</v>
      </c>
      <c r="K51" s="218">
        <f t="shared" si="5"/>
        <v>0</v>
      </c>
      <c r="L51" s="218">
        <f>G51*I51*$D$7*24/1000</f>
        <v>0</v>
      </c>
      <c r="Q51" s="429" t="s">
        <v>1241</v>
      </c>
      <c r="R51" s="431" t="s">
        <v>1247</v>
      </c>
      <c r="S51" s="431" t="str">
        <f>IF(OR($C$3="Ground Floor",$C$3="Mid-floor"),R51,Q51)</f>
        <v>Outside</v>
      </c>
      <c r="T51" s="426">
        <f>IF(M32="Unheated",1,0)</f>
        <v>0</v>
      </c>
      <c r="U51" s="429">
        <f>IF(M32="Select...",0,(IF(M32="Outside",D6,IF(M32="Unheated",D4-10,D4-M32))))</f>
        <v>0</v>
      </c>
    </row>
    <row r="52" spans="2:21" x14ac:dyDescent="0.3">
      <c r="B52" s="3" t="s">
        <v>7</v>
      </c>
      <c r="C52" s="224"/>
      <c r="D52" s="3" t="s">
        <v>8</v>
      </c>
      <c r="E52" s="224"/>
      <c r="F52" s="3" t="s">
        <v>24</v>
      </c>
      <c r="G52" s="218">
        <f t="shared" si="6"/>
        <v>0</v>
      </c>
      <c r="H52" s="2" t="s">
        <v>25</v>
      </c>
      <c r="I52" s="218">
        <f>IF($C$3="Ground floor",'Design Details'!C$47,IF($C$3="Mid-floor",'Design Details'!C$57,IF($C$3="Upper floor",'Design Details'!C$67,IF($C$3="Single Storey",'Design Details'!C$77,0))))</f>
        <v>0</v>
      </c>
      <c r="J52" s="218">
        <f t="shared" si="7"/>
        <v>2.5</v>
      </c>
      <c r="K52" s="218">
        <f t="shared" si="5"/>
        <v>0</v>
      </c>
      <c r="L52" s="218">
        <f>G52*I52*$D$7*24/1000</f>
        <v>0</v>
      </c>
      <c r="Q52" s="429" t="s">
        <v>1247</v>
      </c>
      <c r="R52" s="431" t="s">
        <v>1251</v>
      </c>
      <c r="S52" s="431" t="str">
        <f>IF(OR($C$3="Ground Floor",$C$3="Mid-floor"),R52,Q52)</f>
        <v>Unheated</v>
      </c>
      <c r="T52" s="426" t="str">
        <f>"'Design Details'!C$"&amp;69+T51</f>
        <v>'Design Details'!C$69</v>
      </c>
      <c r="U52" s="427"/>
    </row>
    <row r="53" spans="2:21" hidden="1" x14ac:dyDescent="0.3">
      <c r="B53" s="3" t="s">
        <v>7</v>
      </c>
      <c r="C53" s="226"/>
      <c r="D53" s="3" t="s">
        <v>8</v>
      </c>
      <c r="E53" s="226"/>
      <c r="F53" s="3" t="s">
        <v>24</v>
      </c>
      <c r="G53" s="220">
        <f t="shared" si="6"/>
        <v>0</v>
      </c>
      <c r="H53" s="2" t="s">
        <v>25</v>
      </c>
      <c r="I53" s="439">
        <f>IF($C$3="Ground floor",'Design Details'!C$47,IF($C$3="Mid-floor",'Design Details'!C$57,IF($C$3="Upper floor",'Design Details'!C$67,IF($C$3="Single Storey",'Design Details'!C$77,0))))</f>
        <v>0</v>
      </c>
      <c r="J53" s="220">
        <f t="shared" si="7"/>
        <v>2.5</v>
      </c>
      <c r="K53" s="220">
        <f t="shared" si="5"/>
        <v>0</v>
      </c>
      <c r="L53" s="220">
        <f>G53*I53*$D$7*24/1000</f>
        <v>0</v>
      </c>
      <c r="Q53" s="429"/>
      <c r="R53" s="431" t="s">
        <v>1252</v>
      </c>
      <c r="S53" s="431">
        <f>IF(OR($C$3="Ground Floor",$C$3="Mid-floor"),R53,Q53)</f>
        <v>0</v>
      </c>
      <c r="T53" s="432" t="str">
        <f>"'Design Details'!C$"&amp;79+T51</f>
        <v>'Design Details'!C$79</v>
      </c>
      <c r="U53" s="423"/>
    </row>
    <row r="54" spans="2:21" hidden="1" x14ac:dyDescent="0.3">
      <c r="B54" s="3" t="s">
        <v>7</v>
      </c>
      <c r="C54" s="20"/>
      <c r="D54" s="3" t="s">
        <v>8</v>
      </c>
      <c r="E54" s="20"/>
      <c r="F54" s="3" t="s">
        <v>24</v>
      </c>
      <c r="G54" s="17">
        <f t="shared" si="6"/>
        <v>0</v>
      </c>
      <c r="H54" s="2" t="s">
        <v>25</v>
      </c>
      <c r="I54" s="438">
        <f>IF($C$3="Ground floor",'Design Details'!C$47,IF($C$3="Mid-floor",'Design Details'!C$57,IF($C$3="Upper floor",'Design Details'!C$67,IF($C$3="Single Storey",'Design Details'!C$77,0))))</f>
        <v>0</v>
      </c>
      <c r="J54" s="17">
        <f t="shared" si="7"/>
        <v>2.5</v>
      </c>
      <c r="K54" s="17">
        <f t="shared" si="5"/>
        <v>0</v>
      </c>
      <c r="L54" s="17">
        <f>G54*I54*$D$7*24/1000</f>
        <v>0</v>
      </c>
      <c r="Q54" s="429"/>
      <c r="R54" s="431" t="s">
        <v>1253</v>
      </c>
      <c r="S54" s="431">
        <f>IF(OR($C$3="Ground Floor",$C$3="Mid-floor"),R54,Q54)</f>
        <v>0</v>
      </c>
      <c r="T54" s="423"/>
      <c r="U54" s="423"/>
    </row>
    <row r="55" spans="2:21" x14ac:dyDescent="0.3">
      <c r="B55" s="1" t="s">
        <v>114</v>
      </c>
      <c r="G55" s="7"/>
      <c r="I55" s="7"/>
      <c r="K55" s="7"/>
      <c r="L55" s="7"/>
      <c r="M55" s="520" t="s">
        <v>1092</v>
      </c>
      <c r="N55" s="520"/>
      <c r="O55" s="520"/>
      <c r="Q55" s="432"/>
      <c r="R55" s="432">
        <v>22</v>
      </c>
      <c r="S55" s="433">
        <f>IF(OR($C$3="Ground Floor",$C$3="Mid-floor"),R55,Q37)</f>
        <v>0</v>
      </c>
      <c r="T55" s="422"/>
      <c r="U55" s="422"/>
    </row>
    <row r="56" spans="2:21" x14ac:dyDescent="0.3">
      <c r="B56" s="3" t="s">
        <v>6</v>
      </c>
      <c r="C56" s="229"/>
      <c r="D56" s="3" t="s">
        <v>8</v>
      </c>
      <c r="E56" s="229"/>
      <c r="F56" s="3" t="s">
        <v>24</v>
      </c>
      <c r="G56" s="218">
        <f t="shared" si="6"/>
        <v>0</v>
      </c>
      <c r="H56" s="2" t="s">
        <v>25</v>
      </c>
      <c r="I56" s="218">
        <f>IF($C$3="Ground floor",'Design Details'!C$51,IF($C$3="Mid-floor",'Design Details'!C$61,IF($C$3="Upper floor",'Design Details'!C$71,IF($C$3="Single Storey",'Design Details'!C$81,0))))</f>
        <v>0</v>
      </c>
      <c r="J56" s="225">
        <f>IF(M56="",0,IF(M56="unheated",D$4-10,D$4-M56))</f>
        <v>0</v>
      </c>
      <c r="K56" s="218">
        <f t="shared" si="5"/>
        <v>0</v>
      </c>
      <c r="L56" s="7"/>
      <c r="M56" s="513"/>
      <c r="N56" s="513"/>
      <c r="O56" s="513"/>
    </row>
    <row r="57" spans="2:21" hidden="1" x14ac:dyDescent="0.3">
      <c r="B57" s="3" t="s">
        <v>6</v>
      </c>
      <c r="C57" s="229"/>
      <c r="D57" s="3" t="s">
        <v>8</v>
      </c>
      <c r="E57" s="229"/>
      <c r="F57" s="3" t="s">
        <v>24</v>
      </c>
      <c r="G57" s="218">
        <f t="shared" si="6"/>
        <v>0</v>
      </c>
      <c r="H57" s="2" t="s">
        <v>25</v>
      </c>
      <c r="I57" s="224">
        <f>IF($C$3="Ground floor",'Design Details'!C$51,IF($C$3="Mid-floor",'Design Details'!C$61,IF($C$3="Upper floor",'Design Details'!C$71,IF($C$3="Single Storey",'Design Details'!C$81,0))))</f>
        <v>0</v>
      </c>
      <c r="J57" s="225">
        <f>IF(M57="",0,IF(M57="unheated",D$4-10,D$4-M57))</f>
        <v>0</v>
      </c>
      <c r="K57" s="218">
        <f t="shared" si="5"/>
        <v>0</v>
      </c>
      <c r="L57" s="7"/>
      <c r="M57" s="513"/>
      <c r="N57" s="513"/>
      <c r="O57" s="513"/>
    </row>
    <row r="58" spans="2:21" hidden="1" x14ac:dyDescent="0.3">
      <c r="B58" s="3" t="s">
        <v>6</v>
      </c>
      <c r="C58" s="219"/>
      <c r="D58" s="3" t="s">
        <v>8</v>
      </c>
      <c r="E58" s="219"/>
      <c r="F58" s="3" t="s">
        <v>24</v>
      </c>
      <c r="G58" s="220">
        <f t="shared" si="6"/>
        <v>0</v>
      </c>
      <c r="H58" s="2" t="s">
        <v>25</v>
      </c>
      <c r="I58" s="221">
        <f>IF($C$3="Ground floor",'Design Details'!C$51,IF($C$3="Mid-floor",'Design Details'!C$61,IF($C$3="Upper floor",'Design Details'!C$71,IF($C$3="Single Storey",'Design Details'!C$81,0))))</f>
        <v>0</v>
      </c>
      <c r="J58" s="222">
        <f>IF(M58="",0,IF(M58="unheated",D$4-10,D$4-M58))</f>
        <v>0</v>
      </c>
      <c r="K58" s="220">
        <f t="shared" si="5"/>
        <v>0</v>
      </c>
      <c r="L58" s="7"/>
      <c r="M58" s="513"/>
      <c r="N58" s="513"/>
      <c r="O58" s="513"/>
    </row>
    <row r="59" spans="2:21" hidden="1" x14ac:dyDescent="0.3">
      <c r="B59" s="3" t="s">
        <v>6</v>
      </c>
      <c r="C59" s="19"/>
      <c r="D59" s="3" t="s">
        <v>8</v>
      </c>
      <c r="E59" s="19"/>
      <c r="F59" s="3" t="s">
        <v>24</v>
      </c>
      <c r="G59" s="17">
        <f t="shared" si="6"/>
        <v>0</v>
      </c>
      <c r="H59" s="2" t="s">
        <v>25</v>
      </c>
      <c r="I59" s="105">
        <f>IF($C$3="Ground floor",'Design Details'!C$51,IF($C$3="Mid-floor",'Design Details'!C$61,IF($C$3="Upper floor",'Design Details'!C$71,IF($C$3="Single Storey",'Design Details'!C$81,0))))</f>
        <v>0</v>
      </c>
      <c r="J59" s="18">
        <f>IF(M59="",0,IF(M59="unheated",D$4-10,D$4-M59))</f>
        <v>0</v>
      </c>
      <c r="K59" s="17">
        <f t="shared" si="5"/>
        <v>0</v>
      </c>
      <c r="L59" s="7"/>
      <c r="M59" s="513"/>
      <c r="N59" s="513"/>
      <c r="O59" s="513"/>
    </row>
    <row r="60" spans="2:21" hidden="1" x14ac:dyDescent="0.3">
      <c r="B60" s="1" t="s">
        <v>48</v>
      </c>
      <c r="G60" s="7"/>
      <c r="I60" s="7"/>
      <c r="K60" s="7"/>
      <c r="L60" s="7"/>
    </row>
    <row r="61" spans="2:21" hidden="1" x14ac:dyDescent="0.3">
      <c r="B61" s="3" t="s">
        <v>6</v>
      </c>
      <c r="C61" s="19"/>
      <c r="D61" s="3" t="s">
        <v>8</v>
      </c>
      <c r="E61" s="19"/>
      <c r="F61" s="3" t="s">
        <v>24</v>
      </c>
      <c r="G61" s="17">
        <f t="shared" si="6"/>
        <v>0</v>
      </c>
      <c r="H61" s="2" t="s">
        <v>25</v>
      </c>
      <c r="I61" s="105">
        <f>IF($C$3="Ground floor",'Design Details'!C$52,IF($C$3="Mid-floor",'Design Details'!C$62,IF($C$3="Upper floor",'Design Details'!C$72,IF($C$3="Single Storey",'Design Details'!C$82,0))))</f>
        <v>0</v>
      </c>
      <c r="J61" s="18">
        <f>D4-10</f>
        <v>-10</v>
      </c>
      <c r="K61" s="17">
        <f t="shared" si="5"/>
        <v>0</v>
      </c>
      <c r="L61" s="17">
        <f>G61*I61*$D$7*24/1000</f>
        <v>0</v>
      </c>
    </row>
  </sheetData>
  <sheetProtection formatRows="0"/>
  <mergeCells count="31">
    <mergeCell ref="B1:D1"/>
    <mergeCell ref="E1:G1"/>
    <mergeCell ref="K1:L1"/>
    <mergeCell ref="E2:F2"/>
    <mergeCell ref="C3:D3"/>
    <mergeCell ref="E3:F3"/>
    <mergeCell ref="M21:O21"/>
    <mergeCell ref="B4:C4"/>
    <mergeCell ref="E4:F4"/>
    <mergeCell ref="B5:C5"/>
    <mergeCell ref="E5:F5"/>
    <mergeCell ref="B6:C6"/>
    <mergeCell ref="E6:F6"/>
    <mergeCell ref="B7:C7"/>
    <mergeCell ref="L10:O10"/>
    <mergeCell ref="L11:O11"/>
    <mergeCell ref="M19:O19"/>
    <mergeCell ref="M20:O20"/>
    <mergeCell ref="M22:O22"/>
    <mergeCell ref="M31:O31"/>
    <mergeCell ref="M32:O32"/>
    <mergeCell ref="Q45:Q49"/>
    <mergeCell ref="R45:R49"/>
    <mergeCell ref="M59:O59"/>
    <mergeCell ref="T45:T49"/>
    <mergeCell ref="U45:U49"/>
    <mergeCell ref="M55:O55"/>
    <mergeCell ref="M56:O56"/>
    <mergeCell ref="M57:O57"/>
    <mergeCell ref="M58:O58"/>
    <mergeCell ref="S45:S49"/>
  </mergeCells>
  <conditionalFormatting sqref="M24:N24">
    <cfRule type="expression" dxfId="57" priority="2">
      <formula>IF($M$23="Short length",TRUE,IF($M$23="Between edges",TRUE,IF($M$23="Depth of room",TRUE,FALSE)))</formula>
    </cfRule>
  </conditionalFormatting>
  <conditionalFormatting sqref="O24">
    <cfRule type="expression" dxfId="56" priority="1">
      <formula>IF($O$23="Long length",TRUE,FALSE)</formula>
    </cfRule>
  </conditionalFormatting>
  <dataValidations count="10">
    <dataValidation type="list" allowBlank="1" showInputMessage="1" showErrorMessage="1" sqref="M32:O32" xr:uid="{E6799F6D-EBFA-4948-983B-BED3FD1A70CC}">
      <formula1>OFFSET($S$50,,,COUNTIF($S$50:$S$55,"&lt;&gt;0"))</formula1>
    </dataValidation>
    <dataValidation type="list" errorStyle="information" allowBlank="1" showInputMessage="1" showErrorMessage="1" errorTitle="Room Name" error="If an alternative room name is entered, you will need to manually select room design temp and air changes per hour." sqref="D2" xr:uid="{D7E411B6-DAB4-0A45-9EDB-E42E67F7A909}">
      <formula1>$Y$2:$Y$11</formula1>
    </dataValidation>
    <dataValidation type="list" errorStyle="information" allowBlank="1" showInputMessage="1" showErrorMessage="1" errorTitle="Room Name" error="If an alternative room name is entered, you will need to manually select room design temp and air changes per hour." sqref="C2" xr:uid="{8125AF78-E4A7-8F48-BDDA-1A0B4346B478}">
      <formula1>Rooms</formula1>
    </dataValidation>
    <dataValidation type="list" allowBlank="1" showInputMessage="1" showErrorMessage="1" sqref="M22:O22" xr:uid="{1D3DA8A0-61B5-354B-8ADB-63596BE03693}">
      <formula1>$Q$2:$Q$6</formula1>
    </dataValidation>
    <dataValidation type="list" allowBlank="1" showInputMessage="1" showErrorMessage="1" sqref="C3:D3" xr:uid="{4A18EFF6-A0FB-B342-BE0F-DD5D3959F685}">
      <formula1>$R$4:$R$7</formula1>
    </dataValidation>
    <dataValidation type="list" allowBlank="1" showInputMessage="1" showErrorMessage="1" sqref="M20:O20" xr:uid="{FA109A79-3803-B843-86E1-A7ADD274ED1E}">
      <formula1>$S$3:$S$4</formula1>
    </dataValidation>
    <dataValidation type="list" allowBlank="1" showInputMessage="1" showErrorMessage="1" sqref="M56:O59" xr:uid="{19DC8F91-7A68-0444-84C4-C15E4B40EEC8}">
      <formula1>$U$3:$U$7</formula1>
    </dataValidation>
    <dataValidation type="list" allowBlank="1" showInputMessage="1" showErrorMessage="1" sqref="M3" xr:uid="{907C46DF-EE62-5B4E-B558-7B348858B98A}">
      <formula1>$V$3:$V$4</formula1>
    </dataValidation>
    <dataValidation type="list" allowBlank="1" showInputMessage="1" showErrorMessage="1" promptTitle="High Ceilings" prompt="Room Height_x000a_4.5m - 2.5%_x000a_5.5m - 5.0%_x000a_6.5m - 7.5%_x000a_7.5m - 10.0%" sqref="M4" xr:uid="{4E08A57D-CBC0-F546-94E9-62B4D9BE063C}">
      <formula1>$X$3:$X$7</formula1>
    </dataValidation>
    <dataValidation type="list" allowBlank="1" showInputMessage="1" showErrorMessage="1" sqref="M5" xr:uid="{3B0FABBE-38E1-7E48-AFF9-BCBD86903A01}">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2033" r:id="rId3" name="Button 1">
              <controlPr defaultSize="0" print="0" autoFill="0" autoPict="0" macro="[0]!unhideAwkDim">
                <anchor moveWithCells="1" sizeWithCells="1">
                  <from>
                    <xdr:col>3</xdr:col>
                    <xdr:colOff>15240</xdr:colOff>
                    <xdr:row>8</xdr:row>
                    <xdr:rowOff>15240</xdr:rowOff>
                  </from>
                  <to>
                    <xdr:col>4</xdr:col>
                    <xdr:colOff>723900</xdr:colOff>
                    <xdr:row>8</xdr:row>
                    <xdr:rowOff>152400</xdr:rowOff>
                  </to>
                </anchor>
              </controlPr>
            </control>
          </mc:Choice>
        </mc:AlternateContent>
        <mc:AlternateContent xmlns:mc="http://schemas.openxmlformats.org/markup-compatibility/2006">
          <mc:Choice Requires="x14">
            <control shapeId="172034" r:id="rId4" name="Button 2">
              <controlPr defaultSize="0" print="0" autoFill="0" autoPict="0" macro="[0]!unhideWindows">
                <anchor moveWithCells="1" sizeWithCells="1">
                  <from>
                    <xdr:col>3</xdr:col>
                    <xdr:colOff>38100</xdr:colOff>
                    <xdr:row>36</xdr:row>
                    <xdr:rowOff>15240</xdr:rowOff>
                  </from>
                  <to>
                    <xdr:col>4</xdr:col>
                    <xdr:colOff>723900</xdr:colOff>
                    <xdr:row>36</xdr:row>
                    <xdr:rowOff>152400</xdr:rowOff>
                  </to>
                </anchor>
              </controlPr>
            </control>
          </mc:Choice>
        </mc:AlternateContent>
        <mc:AlternateContent xmlns:mc="http://schemas.openxmlformats.org/markup-compatibility/2006">
          <mc:Choice Requires="x14">
            <control shapeId="172035" r:id="rId5" name="Button 3">
              <controlPr defaultSize="0" print="0" autoFill="0" autoPict="0" macro="[0]!unhideRoofWin">
                <anchor moveWithCells="1" sizeWithCells="1">
                  <from>
                    <xdr:col>5</xdr:col>
                    <xdr:colOff>22860</xdr:colOff>
                    <xdr:row>36</xdr:row>
                    <xdr:rowOff>15240</xdr:rowOff>
                  </from>
                  <to>
                    <xdr:col>6</xdr:col>
                    <xdr:colOff>723900</xdr:colOff>
                    <xdr:row>36</xdr:row>
                    <xdr:rowOff>152400</xdr:rowOff>
                  </to>
                </anchor>
              </controlPr>
            </control>
          </mc:Choice>
        </mc:AlternateContent>
        <mc:AlternateContent xmlns:mc="http://schemas.openxmlformats.org/markup-compatibility/2006">
          <mc:Choice Requires="x14">
            <control shapeId="172036" r:id="rId6" name="Button 4">
              <controlPr defaultSize="0" print="0" autoFill="0" autoPict="0" macro="[0]!unhideDoors">
                <anchor moveWithCells="1" sizeWithCells="1">
                  <from>
                    <xdr:col>3</xdr:col>
                    <xdr:colOff>15240</xdr:colOff>
                    <xdr:row>49</xdr:row>
                    <xdr:rowOff>22860</xdr:rowOff>
                  </from>
                  <to>
                    <xdr:col>4</xdr:col>
                    <xdr:colOff>723900</xdr:colOff>
                    <xdr:row>49</xdr:row>
                    <xdr:rowOff>152400</xdr:rowOff>
                  </to>
                </anchor>
              </controlPr>
            </control>
          </mc:Choice>
        </mc:AlternateContent>
        <mc:AlternateContent xmlns:mc="http://schemas.openxmlformats.org/markup-compatibility/2006">
          <mc:Choice Requires="x14">
            <control shapeId="172037" r:id="rId7" name="Button 5">
              <controlPr defaultSize="0" print="0" autoFill="0" autoPict="0" macro="[0]!SinglePitch">
                <anchor moveWithCells="1" sizeWithCells="1">
                  <from>
                    <xdr:col>3</xdr:col>
                    <xdr:colOff>891540</xdr:colOff>
                    <xdr:row>32</xdr:row>
                    <xdr:rowOff>38100</xdr:rowOff>
                  </from>
                  <to>
                    <xdr:col>4</xdr:col>
                    <xdr:colOff>708660</xdr:colOff>
                    <xdr:row>33</xdr:row>
                    <xdr:rowOff>0</xdr:rowOff>
                  </to>
                </anchor>
              </controlPr>
            </control>
          </mc:Choice>
        </mc:AlternateContent>
        <mc:AlternateContent xmlns:mc="http://schemas.openxmlformats.org/markup-compatibility/2006">
          <mc:Choice Requires="x14">
            <control shapeId="172038" r:id="rId8" name="Button 6">
              <controlPr defaultSize="0" print="0" autoFill="0" autoPict="0" macro="[0]!IntWalls">
                <anchor moveWithCells="1" sizeWithCells="1">
                  <from>
                    <xdr:col>3</xdr:col>
                    <xdr:colOff>22860</xdr:colOff>
                    <xdr:row>54</xdr:row>
                    <xdr:rowOff>22860</xdr:rowOff>
                  </from>
                  <to>
                    <xdr:col>4</xdr:col>
                    <xdr:colOff>723900</xdr:colOff>
                    <xdr:row>55</xdr:row>
                    <xdr:rowOff>15240</xdr:rowOff>
                  </to>
                </anchor>
              </controlPr>
            </control>
          </mc:Choice>
        </mc:AlternateContent>
        <mc:AlternateContent xmlns:mc="http://schemas.openxmlformats.org/markup-compatibility/2006">
          <mc:Choice Requires="x14">
            <control shapeId="172039" r:id="rId9" name="Button 7">
              <controlPr defaultSize="0" print="0" autoFill="0" autoPict="0" macro="[0]!PartyWall">
                <anchor moveWithCells="1" sizeWithCells="1">
                  <from>
                    <xdr:col>5</xdr:col>
                    <xdr:colOff>15240</xdr:colOff>
                    <xdr:row>54</xdr:row>
                    <xdr:rowOff>22860</xdr:rowOff>
                  </from>
                  <to>
                    <xdr:col>6</xdr:col>
                    <xdr:colOff>708660</xdr:colOff>
                    <xdr:row>54</xdr:row>
                    <xdr:rowOff>152400</xdr:rowOff>
                  </to>
                </anchor>
              </controlPr>
            </control>
          </mc:Choice>
        </mc:AlternateContent>
        <mc:AlternateContent xmlns:mc="http://schemas.openxmlformats.org/markup-compatibility/2006">
          <mc:Choice Requires="x14">
            <control shapeId="172040" r:id="rId10" name="Button 8">
              <controlPr defaultSize="0" print="0" autoFill="0" autoPict="0" macro="[0]!UseRoomDims">
                <anchor moveWithCells="1" sizeWithCells="1">
                  <from>
                    <xdr:col>3</xdr:col>
                    <xdr:colOff>22860</xdr:colOff>
                    <xdr:row>18</xdr:row>
                    <xdr:rowOff>22860</xdr:rowOff>
                  </from>
                  <to>
                    <xdr:col>4</xdr:col>
                    <xdr:colOff>723900</xdr:colOff>
                    <xdr:row>18</xdr:row>
                    <xdr:rowOff>152400</xdr:rowOff>
                  </to>
                </anchor>
              </controlPr>
            </control>
          </mc:Choice>
        </mc:AlternateContent>
        <mc:AlternateContent xmlns:mc="http://schemas.openxmlformats.org/markup-compatibility/2006">
          <mc:Choice Requires="x14">
            <control shapeId="172041" r:id="rId11" name="Button 9">
              <controlPr defaultSize="0" print="0" autoFill="0" autoPict="0" macro="[0]!Pitched">
                <anchor moveWithCells="1" sizeWithCells="1">
                  <from>
                    <xdr:col>3</xdr:col>
                    <xdr:colOff>38100</xdr:colOff>
                    <xdr:row>32</xdr:row>
                    <xdr:rowOff>22860</xdr:rowOff>
                  </from>
                  <to>
                    <xdr:col>3</xdr:col>
                    <xdr:colOff>800100</xdr:colOff>
                    <xdr:row>33</xdr:row>
                    <xdr:rowOff>0</xdr:rowOff>
                  </to>
                </anchor>
              </controlPr>
            </control>
          </mc:Choice>
        </mc:AlternateContent>
        <mc:AlternateContent xmlns:mc="http://schemas.openxmlformats.org/markup-compatibility/2006">
          <mc:Choice Requires="x14">
            <control shapeId="172042" r:id="rId12" name="Button 10">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172043" r:id="rId13" name="Button 11">
              <controlPr defaultSize="0" print="0" autoFill="0" autoPict="0" macro="[0]!unhideExtWall">
                <anchor moveWithCells="1">
                  <from>
                    <xdr:col>3</xdr:col>
                    <xdr:colOff>22860</xdr:colOff>
                    <xdr:row>22</xdr:row>
                    <xdr:rowOff>38100</xdr:rowOff>
                  </from>
                  <to>
                    <xdr:col>5</xdr:col>
                    <xdr:colOff>114300</xdr:colOff>
                    <xdr:row>22</xdr:row>
                    <xdr:rowOff>152400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D665FD-7F2D-7F4D-9A03-5E920D18D341}">
  <sheetPr codeName="Sheet11">
    <tabColor theme="4" tint="0.59999389629810485"/>
  </sheetPr>
  <dimension ref="B1:Z61"/>
  <sheetViews>
    <sheetView showGridLines="0" showRowColHeaders="0" workbookViewId="0">
      <selection activeCell="C2" sqref="C2"/>
    </sheetView>
  </sheetViews>
  <sheetFormatPr defaultColWidth="13.77734375" defaultRowHeight="13.8" x14ac:dyDescent="0.3"/>
  <cols>
    <col min="1" max="1" width="2" style="2" customWidth="1"/>
    <col min="2" max="12" width="13.77734375" style="2"/>
    <col min="13" max="15" width="10" style="2" customWidth="1"/>
    <col min="16" max="16" width="13.77734375" style="2"/>
    <col min="17" max="19" width="13.77734375" style="2" hidden="1" customWidth="1"/>
    <col min="20" max="20" width="16" style="2" hidden="1" customWidth="1"/>
    <col min="21" max="26" width="13.77734375" style="2" hidden="1" customWidth="1"/>
    <col min="27" max="16384" width="13.77734375" style="2"/>
  </cols>
  <sheetData>
    <row r="1" spans="2:25" ht="34.049999999999997" customHeight="1" x14ac:dyDescent="0.3">
      <c r="B1" s="520" t="s">
        <v>2</v>
      </c>
      <c r="C1" s="520"/>
      <c r="D1" s="520"/>
      <c r="E1" s="520" t="s">
        <v>4</v>
      </c>
      <c r="F1" s="520"/>
      <c r="G1" s="520"/>
      <c r="H1" s="13" t="s">
        <v>26</v>
      </c>
      <c r="I1" s="14" t="s">
        <v>34</v>
      </c>
      <c r="J1" s="15" t="s">
        <v>36</v>
      </c>
      <c r="K1" s="536" t="s">
        <v>120</v>
      </c>
      <c r="L1" s="536"/>
      <c r="M1" s="14" t="s">
        <v>121</v>
      </c>
      <c r="N1" s="14" t="s">
        <v>1079</v>
      </c>
      <c r="O1" s="14" t="s">
        <v>416</v>
      </c>
    </row>
    <row r="2" spans="2:25" ht="12.75" customHeight="1" x14ac:dyDescent="0.3">
      <c r="B2" s="2" t="s">
        <v>0</v>
      </c>
      <c r="C2" s="227"/>
      <c r="D2" s="227"/>
      <c r="E2" s="529" t="s">
        <v>1257</v>
      </c>
      <c r="F2" s="529"/>
      <c r="G2" s="216">
        <f>'Design Details'!G94</f>
        <v>0</v>
      </c>
      <c r="H2" s="2" t="s">
        <v>16</v>
      </c>
      <c r="I2" s="223">
        <f>SUM(K20:K22)</f>
        <v>0</v>
      </c>
      <c r="J2" s="223">
        <f>SUM(L20:L22)</f>
        <v>0</v>
      </c>
      <c r="K2" s="2" t="s">
        <v>119</v>
      </c>
      <c r="M2" s="228">
        <v>0</v>
      </c>
      <c r="N2" s="223">
        <f ca="1">SUM(I$2:I$6)*M2</f>
        <v>0</v>
      </c>
      <c r="O2" s="223">
        <f ca="1">SUM(J$2:J$6)*M2</f>
        <v>0</v>
      </c>
      <c r="Q2" s="2" t="s">
        <v>1056</v>
      </c>
      <c r="R2" s="2" t="s">
        <v>1</v>
      </c>
      <c r="Y2" s="2">
        <v>1</v>
      </c>
    </row>
    <row r="3" spans="2:25" ht="12.75" customHeight="1" x14ac:dyDescent="0.3">
      <c r="B3" s="2" t="s">
        <v>1</v>
      </c>
      <c r="C3" s="537"/>
      <c r="D3" s="538"/>
      <c r="E3" s="529" t="s">
        <v>9</v>
      </c>
      <c r="F3" s="529"/>
      <c r="G3" s="216">
        <v>0.33</v>
      </c>
      <c r="H3" s="2" t="s">
        <v>28</v>
      </c>
      <c r="I3" s="223">
        <f>K27</f>
        <v>0</v>
      </c>
      <c r="J3" s="223">
        <f>L27</f>
        <v>0</v>
      </c>
      <c r="K3" s="2" t="s">
        <v>116</v>
      </c>
      <c r="M3" s="228">
        <v>0</v>
      </c>
      <c r="N3" s="223">
        <f ca="1">SUM(I$2:I$6)*M3</f>
        <v>0</v>
      </c>
      <c r="O3" s="223">
        <f ca="1">SUM(J$2:J$6)*M3</f>
        <v>0</v>
      </c>
      <c r="Q3" s="2" t="s">
        <v>1055</v>
      </c>
      <c r="R3" s="2" t="s">
        <v>410</v>
      </c>
      <c r="S3" s="9" t="str">
        <f>IF($C$3="Ground floor","Solid Floor (in contact with ground)",IF($C$3="Single Storey","Solid Floor (in contact with ground)","n/a"))</f>
        <v>n/a</v>
      </c>
      <c r="T3" s="2">
        <f>'Design Details'!C21</f>
        <v>10</v>
      </c>
      <c r="U3" s="3" t="s">
        <v>115</v>
      </c>
      <c r="V3" s="11">
        <v>0</v>
      </c>
      <c r="W3" s="11">
        <v>0</v>
      </c>
      <c r="X3" s="11">
        <v>0</v>
      </c>
      <c r="Y3" s="2">
        <v>2</v>
      </c>
    </row>
    <row r="4" spans="2:25" ht="12.75" customHeight="1" x14ac:dyDescent="0.3">
      <c r="B4" s="529" t="s">
        <v>10</v>
      </c>
      <c r="C4" s="529"/>
      <c r="D4" s="216">
        <f>'Design Details'!E94</f>
        <v>0</v>
      </c>
      <c r="E4" s="529" t="s">
        <v>14</v>
      </c>
      <c r="F4" s="529"/>
      <c r="G4" s="216">
        <f>SUM(I10:I12,I14:I18)</f>
        <v>0</v>
      </c>
      <c r="H4" s="2" t="s">
        <v>30</v>
      </c>
      <c r="I4" s="223">
        <f ca="1">SUM(K32,K36)</f>
        <v>0</v>
      </c>
      <c r="J4" s="223">
        <f ca="1">SUM(L32,L36)</f>
        <v>0</v>
      </c>
      <c r="K4" s="2" t="s">
        <v>117</v>
      </c>
      <c r="M4" s="228">
        <v>0</v>
      </c>
      <c r="N4" s="223">
        <f ca="1">SUM(I$2:I$6)*M4</f>
        <v>0</v>
      </c>
      <c r="O4" s="223">
        <f ca="1">SUM(J$2:J$6)*M4</f>
        <v>0</v>
      </c>
      <c r="Q4" s="2" t="s">
        <v>1054</v>
      </c>
      <c r="R4" s="2" t="s">
        <v>37</v>
      </c>
      <c r="S4" s="9" t="str">
        <f>IF($C$3="Ground floor","Suspended Floor",IF($C$3="Single Storey","Suspended Floor","n/a"))</f>
        <v>n/a</v>
      </c>
      <c r="U4" s="3">
        <v>16</v>
      </c>
      <c r="V4" s="11">
        <v>0.1</v>
      </c>
      <c r="W4" s="11">
        <v>0.2</v>
      </c>
      <c r="X4" s="11">
        <v>2.5000000000000001E-2</v>
      </c>
      <c r="Y4" s="2">
        <v>3</v>
      </c>
    </row>
    <row r="5" spans="2:25" ht="12.75" customHeight="1" x14ac:dyDescent="0.3">
      <c r="B5" s="529" t="s">
        <v>11</v>
      </c>
      <c r="C5" s="529"/>
      <c r="D5" s="216">
        <f>'Design Details'!C19</f>
        <v>-2.5</v>
      </c>
      <c r="E5" s="529" t="s">
        <v>27</v>
      </c>
      <c r="F5" s="529"/>
      <c r="G5" s="216">
        <f>G4*G3*D6*G2</f>
        <v>0</v>
      </c>
      <c r="H5" s="2" t="s">
        <v>29</v>
      </c>
      <c r="I5" s="223">
        <f>SUM(K38:K44,K46:K49,K51:K54)</f>
        <v>0</v>
      </c>
      <c r="J5" s="223">
        <f>SUM(L38:L44,L46:L49,L51:L54)</f>
        <v>0</v>
      </c>
      <c r="K5" s="2" t="s">
        <v>118</v>
      </c>
      <c r="M5" s="228">
        <v>0</v>
      </c>
      <c r="N5" s="223">
        <f ca="1">SUM(I$2:I$6)*M5</f>
        <v>0</v>
      </c>
      <c r="O5" s="223">
        <f ca="1">SUM(J$2:J$6)*M5</f>
        <v>0</v>
      </c>
      <c r="Q5" s="2" t="s">
        <v>1052</v>
      </c>
      <c r="R5" s="2" t="s">
        <v>39</v>
      </c>
      <c r="U5" s="3">
        <v>18</v>
      </c>
      <c r="X5" s="11">
        <v>0.05</v>
      </c>
      <c r="Y5" s="2">
        <v>4</v>
      </c>
    </row>
    <row r="6" spans="2:25" ht="12.75" customHeight="1" x14ac:dyDescent="0.3">
      <c r="B6" s="529" t="s">
        <v>12</v>
      </c>
      <c r="C6" s="529"/>
      <c r="D6" s="216">
        <f>D4-D5</f>
        <v>2.5</v>
      </c>
      <c r="E6" s="529" t="s">
        <v>15</v>
      </c>
      <c r="F6" s="529"/>
      <c r="G6" s="216">
        <f>G4*G3*D7*24/1000</f>
        <v>0</v>
      </c>
      <c r="H6" s="2" t="s">
        <v>122</v>
      </c>
      <c r="I6" s="223">
        <f>SUM(K56:K59,K61)</f>
        <v>0</v>
      </c>
      <c r="J6" s="223">
        <f>SUM(L61)</f>
        <v>0</v>
      </c>
      <c r="M6" s="12"/>
      <c r="N6" s="12" t="s">
        <v>123</v>
      </c>
      <c r="O6" s="119">
        <f ca="1">SUM(G5,I2:I6,N2:N5)</f>
        <v>0</v>
      </c>
      <c r="Q6" s="2" t="s">
        <v>1053</v>
      </c>
      <c r="R6" s="2" t="s">
        <v>40</v>
      </c>
      <c r="U6" s="3">
        <v>21</v>
      </c>
      <c r="X6" s="11">
        <v>7.4999999999999997E-2</v>
      </c>
      <c r="Y6" s="2">
        <v>5</v>
      </c>
    </row>
    <row r="7" spans="2:25" ht="12.75" customHeight="1" x14ac:dyDescent="0.3">
      <c r="B7" s="529" t="s">
        <v>3</v>
      </c>
      <c r="C7" s="529"/>
      <c r="D7" s="217">
        <f>'Design Details'!C20</f>
        <v>2228</v>
      </c>
      <c r="I7" s="7"/>
      <c r="J7" s="7"/>
      <c r="M7" s="12"/>
      <c r="N7" s="12" t="s">
        <v>124</v>
      </c>
      <c r="O7" s="119">
        <f ca="1">SUM(G6,J2:J6,O2:O5)</f>
        <v>0</v>
      </c>
      <c r="R7" s="2" t="s">
        <v>41</v>
      </c>
      <c r="U7" s="3">
        <v>22</v>
      </c>
      <c r="X7" s="11">
        <v>0.1</v>
      </c>
      <c r="Y7" s="2">
        <v>6</v>
      </c>
    </row>
    <row r="8" spans="2:25" x14ac:dyDescent="0.3">
      <c r="R8" s="2">
        <f>IF($C$3="Ground floor",'Design Details'!C$45,IF($C$3="Mid-floor",'Design Details'!C$55,IF($C$3="Upper floor",'Design Details'!C$65,IF($C$3="Single Storey",'Design Details'!C$75,0))))</f>
        <v>0</v>
      </c>
      <c r="Y8" s="2">
        <v>7</v>
      </c>
    </row>
    <row r="9" spans="2:25" x14ac:dyDescent="0.3">
      <c r="B9" s="1" t="s">
        <v>5</v>
      </c>
      <c r="Y9" s="2">
        <v>8</v>
      </c>
    </row>
    <row r="10" spans="2:25" x14ac:dyDescent="0.3">
      <c r="B10" s="3" t="s">
        <v>6</v>
      </c>
      <c r="C10" s="224"/>
      <c r="D10" s="3" t="s">
        <v>7</v>
      </c>
      <c r="E10" s="224"/>
      <c r="F10" s="3" t="s">
        <v>8</v>
      </c>
      <c r="G10" s="224"/>
      <c r="H10" s="3" t="s">
        <v>13</v>
      </c>
      <c r="I10" s="218">
        <f>C10*E10*G10</f>
        <v>0</v>
      </c>
      <c r="J10" s="7"/>
      <c r="L10" s="530"/>
      <c r="M10" s="530"/>
      <c r="N10" s="530"/>
      <c r="O10" s="531"/>
      <c r="Y10" s="2">
        <v>9</v>
      </c>
    </row>
    <row r="11" spans="2:25" x14ac:dyDescent="0.3">
      <c r="B11" s="3" t="s">
        <v>6</v>
      </c>
      <c r="C11" s="224"/>
      <c r="D11" s="3" t="s">
        <v>7</v>
      </c>
      <c r="E11" s="224"/>
      <c r="F11" s="3" t="s">
        <v>8</v>
      </c>
      <c r="G11" s="224"/>
      <c r="H11" s="3" t="s">
        <v>13</v>
      </c>
      <c r="I11" s="218">
        <f>C11*E11*G11</f>
        <v>0</v>
      </c>
      <c r="J11" s="7"/>
      <c r="L11" s="530"/>
      <c r="M11" s="530"/>
      <c r="N11" s="530"/>
      <c r="O11" s="532"/>
      <c r="Y11" s="2">
        <v>10</v>
      </c>
    </row>
    <row r="12" spans="2:25" x14ac:dyDescent="0.3">
      <c r="B12" s="3" t="s">
        <v>6</v>
      </c>
      <c r="C12" s="224"/>
      <c r="D12" s="3" t="s">
        <v>7</v>
      </c>
      <c r="E12" s="224"/>
      <c r="F12" s="3" t="s">
        <v>8</v>
      </c>
      <c r="G12" s="224"/>
      <c r="H12" s="3" t="s">
        <v>13</v>
      </c>
      <c r="I12" s="218">
        <f>C12*E12*G12</f>
        <v>0</v>
      </c>
      <c r="J12" s="7"/>
    </row>
    <row r="13" spans="2:25" hidden="1" x14ac:dyDescent="0.3">
      <c r="B13" s="1" t="s">
        <v>20</v>
      </c>
      <c r="E13" s="7"/>
      <c r="G13" s="7"/>
      <c r="I13" s="7"/>
      <c r="J13" s="7"/>
    </row>
    <row r="14" spans="2:25" hidden="1" x14ac:dyDescent="0.3">
      <c r="B14" s="3" t="s">
        <v>6</v>
      </c>
      <c r="C14" s="20"/>
      <c r="D14" s="3" t="s">
        <v>7</v>
      </c>
      <c r="E14" s="20"/>
      <c r="F14" s="3" t="s">
        <v>8</v>
      </c>
      <c r="G14" s="20"/>
      <c r="H14" s="3" t="s">
        <v>13</v>
      </c>
      <c r="I14" s="17">
        <f>((G14*E14)/2)*C14</f>
        <v>0</v>
      </c>
      <c r="J14" s="4" t="s">
        <v>17</v>
      </c>
    </row>
    <row r="15" spans="2:25" hidden="1" x14ac:dyDescent="0.3">
      <c r="B15" s="3" t="s">
        <v>6</v>
      </c>
      <c r="C15" s="20"/>
      <c r="D15" s="3" t="s">
        <v>7</v>
      </c>
      <c r="E15" s="20"/>
      <c r="F15" s="3" t="s">
        <v>8</v>
      </c>
      <c r="G15" s="20"/>
      <c r="H15" s="3" t="s">
        <v>13</v>
      </c>
      <c r="I15" s="17">
        <f>C15*E15*G15/2</f>
        <v>0</v>
      </c>
      <c r="J15" s="4" t="s">
        <v>18</v>
      </c>
    </row>
    <row r="16" spans="2:25" hidden="1" x14ac:dyDescent="0.3">
      <c r="B16" s="3" t="s">
        <v>6</v>
      </c>
      <c r="C16" s="20"/>
      <c r="D16" s="3" t="s">
        <v>8</v>
      </c>
      <c r="E16" s="20"/>
      <c r="F16" s="3" t="s">
        <v>19</v>
      </c>
      <c r="G16" s="20"/>
      <c r="H16" s="3" t="s">
        <v>13</v>
      </c>
      <c r="I16" s="17">
        <f>E16*G16*C16/2</f>
        <v>0</v>
      </c>
      <c r="J16" s="4" t="s">
        <v>22</v>
      </c>
    </row>
    <row r="17" spans="2:23" hidden="1" x14ac:dyDescent="0.3">
      <c r="B17" s="3" t="s">
        <v>6</v>
      </c>
      <c r="C17" s="20"/>
      <c r="D17" s="3" t="s">
        <v>8</v>
      </c>
      <c r="E17" s="20"/>
      <c r="F17" s="3" t="s">
        <v>19</v>
      </c>
      <c r="G17" s="20"/>
      <c r="H17" s="3" t="s">
        <v>13</v>
      </c>
      <c r="I17" s="17">
        <f>E17*G17*C17/2</f>
        <v>0</v>
      </c>
      <c r="J17" s="4" t="s">
        <v>21</v>
      </c>
    </row>
    <row r="18" spans="2:23" hidden="1" x14ac:dyDescent="0.3">
      <c r="B18" s="3" t="s">
        <v>6</v>
      </c>
      <c r="C18" s="20"/>
      <c r="D18" s="3" t="s">
        <v>8</v>
      </c>
      <c r="E18" s="20"/>
      <c r="F18" s="3" t="s">
        <v>19</v>
      </c>
      <c r="G18" s="20"/>
      <c r="H18" s="3" t="s">
        <v>13</v>
      </c>
      <c r="I18" s="17">
        <f>E18*G18*C18/2</f>
        <v>0</v>
      </c>
      <c r="J18" s="4" t="s">
        <v>23</v>
      </c>
    </row>
    <row r="19" spans="2:23" x14ac:dyDescent="0.3">
      <c r="B19" s="1" t="s">
        <v>16</v>
      </c>
      <c r="C19" s="7"/>
      <c r="E19" s="7"/>
      <c r="G19" s="7"/>
      <c r="I19" s="7"/>
      <c r="J19" s="8" t="s">
        <v>50</v>
      </c>
      <c r="K19" s="1" t="s">
        <v>34</v>
      </c>
      <c r="L19" s="1" t="s">
        <v>35</v>
      </c>
      <c r="M19" s="533" t="str">
        <f>IF($C$3="Ground Floor","Select type of Ground Floor",IF($C$3="Single Storey","Select type of Ground Floor","#N/A"))</f>
        <v>#N/A</v>
      </c>
      <c r="N19" s="534"/>
      <c r="O19" s="534"/>
    </row>
    <row r="20" spans="2:23" x14ac:dyDescent="0.3">
      <c r="B20" s="3" t="str">
        <f t="shared" ref="B20:D22" si="0">B10</f>
        <v>Length (m)</v>
      </c>
      <c r="C20" s="224"/>
      <c r="D20" s="3" t="str">
        <f t="shared" ref="D20" si="1">D10</f>
        <v>Width (m)</v>
      </c>
      <c r="E20" s="224"/>
      <c r="F20" s="3" t="s">
        <v>24</v>
      </c>
      <c r="G20" s="218">
        <f>C20*E20</f>
        <v>0</v>
      </c>
      <c r="H20" s="2" t="s">
        <v>25</v>
      </c>
      <c r="I20" s="218">
        <f>IF(M22="",R8,'floor u values'!K9)</f>
        <v>0</v>
      </c>
      <c r="J20" s="218">
        <f>IF(C$3="Ground Floor",IF(M20="Solid Floor (in contact with ground)",D$4-T$3,D$4-D$5),IF(C$3="Single Storey",IF(M20="Solid Floor (in contact with ground)",D$4-T$3,D$4-D$5),0))</f>
        <v>0</v>
      </c>
      <c r="K20" s="218">
        <f>G20*I20*J20</f>
        <v>0</v>
      </c>
      <c r="L20" s="218">
        <f>IF($C$3=$R$5,0,IF($C$3=$R$7,0,G20*I20*$D$7*24/1000))</f>
        <v>0</v>
      </c>
      <c r="M20" s="535" t="s">
        <v>336</v>
      </c>
      <c r="N20" s="535"/>
      <c r="O20" s="535"/>
    </row>
    <row r="21" spans="2:23" x14ac:dyDescent="0.3">
      <c r="B21" s="3" t="str">
        <f t="shared" si="0"/>
        <v>Length (m)</v>
      </c>
      <c r="C21" s="224"/>
      <c r="D21" s="3" t="str">
        <f t="shared" si="0"/>
        <v>Width (m)</v>
      </c>
      <c r="E21" s="224"/>
      <c r="F21" s="3" t="s">
        <v>24</v>
      </c>
      <c r="G21" s="218">
        <f t="shared" ref="G21:G31" si="2">C21*E21</f>
        <v>0</v>
      </c>
      <c r="H21" s="2" t="s">
        <v>25</v>
      </c>
      <c r="I21" s="218">
        <f>I20</f>
        <v>0</v>
      </c>
      <c r="J21" s="218">
        <f>IF(C$3="Ground Floor",IF(M20="Solid Floor (in contact with ground)",D$4-T$3,D$4-D$5),IF(C$3="Single Storey",IF(M20="Solid Floor (in contact with ground)",D$4-T$3,D$4-D$5),0))</f>
        <v>0</v>
      </c>
      <c r="K21" s="218">
        <f>G21*I21*J21</f>
        <v>0</v>
      </c>
      <c r="L21" s="218">
        <f>IF($C$3=$R$5,0,IF($C$3=$R$7,0,G21*I21*$D$7*24/1000))</f>
        <v>0</v>
      </c>
      <c r="M21" s="528" t="s">
        <v>1070</v>
      </c>
      <c r="N21" s="528"/>
      <c r="O21" s="528"/>
    </row>
    <row r="22" spans="2:23" x14ac:dyDescent="0.3">
      <c r="B22" s="3" t="str">
        <f t="shared" si="0"/>
        <v>Length (m)</v>
      </c>
      <c r="C22" s="224"/>
      <c r="D22" s="3" t="str">
        <f t="shared" si="0"/>
        <v>Width (m)</v>
      </c>
      <c r="E22" s="224"/>
      <c r="F22" s="3" t="s">
        <v>24</v>
      </c>
      <c r="G22" s="218">
        <f t="shared" si="2"/>
        <v>0</v>
      </c>
      <c r="H22" s="2" t="s">
        <v>25</v>
      </c>
      <c r="I22" s="218">
        <f>I20</f>
        <v>0</v>
      </c>
      <c r="J22" s="218">
        <f>IF(C$3="Ground Floor",IF(M20="Solid Floor (in contact with ground)",D$4-T$3,D$4-D$5),IF(C$3="Single Storey",IF(M20="Solid Floor (in contact with ground)",D$4-T$3,D$4-D$5),0))</f>
        <v>0</v>
      </c>
      <c r="K22" s="218">
        <f>G22*I22*J22</f>
        <v>0</v>
      </c>
      <c r="L22" s="218">
        <f>IF($C$3=$R$5,0,IF($C$3=$R$7,0,G22*I22*$D$7*24/1000))</f>
        <v>0</v>
      </c>
      <c r="M22" s="521"/>
      <c r="N22" s="521"/>
      <c r="O22" s="521"/>
    </row>
    <row r="23" spans="2:23" ht="15" customHeight="1" x14ac:dyDescent="0.3">
      <c r="B23" s="1" t="s">
        <v>31</v>
      </c>
      <c r="C23" s="7"/>
      <c r="E23" s="7"/>
      <c r="G23" s="7"/>
      <c r="M23" s="13" t="str">
        <f>IF(M22="Two opposite","Between edges",IF(M22="One edge","Depth of room",IF(M22="3 edges (short single)","Short length",IF(M22="3 edges (long single)","Short length",""))))</f>
        <v/>
      </c>
      <c r="N23" s="13"/>
      <c r="O23" s="13" t="str">
        <f>IF(M22="3 edges (short single)","Long length",IF(M22="3 edges (long single)","Long length",""))</f>
        <v/>
      </c>
    </row>
    <row r="24" spans="2:23" ht="15" customHeight="1" x14ac:dyDescent="0.3">
      <c r="B24" s="3" t="s">
        <v>6</v>
      </c>
      <c r="C24" s="224"/>
      <c r="D24" s="3" t="s">
        <v>8</v>
      </c>
      <c r="E24" s="224"/>
      <c r="F24" s="3" t="s">
        <v>24</v>
      </c>
      <c r="G24" s="218">
        <f t="shared" si="2"/>
        <v>0</v>
      </c>
      <c r="M24" s="61"/>
      <c r="N24" s="61"/>
      <c r="O24" s="7"/>
    </row>
    <row r="25" spans="2:23" ht="13.95" hidden="1" customHeight="1" x14ac:dyDescent="0.3">
      <c r="B25" s="3" t="s">
        <v>6</v>
      </c>
      <c r="C25" s="226"/>
      <c r="D25" s="3" t="s">
        <v>8</v>
      </c>
      <c r="E25" s="226"/>
      <c r="F25" s="3" t="s">
        <v>24</v>
      </c>
      <c r="G25" s="218">
        <f t="shared" si="2"/>
        <v>0</v>
      </c>
      <c r="I25" s="7"/>
      <c r="J25" s="7"/>
      <c r="K25" s="7"/>
      <c r="L25" s="7"/>
    </row>
    <row r="26" spans="2:23" ht="13.95" hidden="1" customHeight="1" x14ac:dyDescent="0.3">
      <c r="B26" s="3" t="s">
        <v>6</v>
      </c>
      <c r="C26" s="20"/>
      <c r="D26" s="3" t="s">
        <v>8</v>
      </c>
      <c r="E26" s="20"/>
      <c r="F26" s="3" t="s">
        <v>24</v>
      </c>
      <c r="G26" s="218">
        <f t="shared" si="2"/>
        <v>0</v>
      </c>
      <c r="I26" s="7"/>
      <c r="J26" s="7"/>
      <c r="K26" s="7"/>
      <c r="L26" s="7"/>
    </row>
    <row r="27" spans="2:23" ht="15" customHeight="1" x14ac:dyDescent="0.3">
      <c r="C27" s="7"/>
      <c r="E27" s="3" t="s">
        <v>75</v>
      </c>
      <c r="F27" s="3" t="s">
        <v>24</v>
      </c>
      <c r="G27" s="218">
        <f>SUM(G24:G26)-SUM(G38:G44,G51:G54)</f>
        <v>0</v>
      </c>
      <c r="H27" s="2" t="s">
        <v>25</v>
      </c>
      <c r="I27" s="218">
        <f>IF($C$3="Ground floor",'Design Details'!C$48,IF($C$3="Mid-floor",'Design Details'!C$58,IF($C$3="Upper floor",'Design Details'!C$68,IF($C$3="Single Storey",'Design Details'!C$78,0))))</f>
        <v>0</v>
      </c>
      <c r="J27" s="218">
        <f t="shared" ref="J27" si="3">$D$6</f>
        <v>2.5</v>
      </c>
      <c r="K27" s="218">
        <f t="shared" ref="K27" si="4">G27*I27*J27</f>
        <v>0</v>
      </c>
      <c r="L27" s="218">
        <f>G27*I27*$D$7*24/1000</f>
        <v>0</v>
      </c>
      <c r="V27" s="421"/>
      <c r="W27" s="421"/>
    </row>
    <row r="28" spans="2:23" x14ac:dyDescent="0.3">
      <c r="B28" s="5" t="s">
        <v>1245</v>
      </c>
      <c r="C28" s="7"/>
      <c r="E28" s="7"/>
      <c r="G28" s="7"/>
      <c r="I28" s="7"/>
      <c r="J28" s="7"/>
      <c r="K28" s="7"/>
      <c r="L28" s="7"/>
      <c r="V28" s="421"/>
      <c r="W28" s="421"/>
    </row>
    <row r="29" spans="2:23" ht="13.95" customHeight="1" x14ac:dyDescent="0.3">
      <c r="B29" s="3" t="s">
        <v>6</v>
      </c>
      <c r="C29" s="224"/>
      <c r="D29" s="3" t="s">
        <v>7</v>
      </c>
      <c r="E29" s="224"/>
      <c r="F29" s="3" t="s">
        <v>24</v>
      </c>
      <c r="G29" s="218">
        <f t="shared" si="2"/>
        <v>0</v>
      </c>
      <c r="I29" s="7"/>
      <c r="J29" s="7"/>
      <c r="K29" s="7"/>
      <c r="L29" s="7"/>
      <c r="V29" s="421"/>
      <c r="W29" s="421"/>
    </row>
    <row r="30" spans="2:23" x14ac:dyDescent="0.3">
      <c r="B30" s="3" t="s">
        <v>6</v>
      </c>
      <c r="C30" s="224"/>
      <c r="D30" s="3" t="s">
        <v>7</v>
      </c>
      <c r="E30" s="224"/>
      <c r="F30" s="3" t="s">
        <v>24</v>
      </c>
      <c r="G30" s="218">
        <f t="shared" si="2"/>
        <v>0</v>
      </c>
      <c r="I30" s="7"/>
      <c r="J30" s="7"/>
      <c r="K30" s="7"/>
      <c r="L30" s="7"/>
      <c r="V30" s="421"/>
      <c r="W30" s="421"/>
    </row>
    <row r="31" spans="2:23" x14ac:dyDescent="0.3">
      <c r="B31" s="3" t="s">
        <v>6</v>
      </c>
      <c r="C31" s="224"/>
      <c r="D31" s="3" t="s">
        <v>7</v>
      </c>
      <c r="E31" s="224"/>
      <c r="F31" s="3" t="s">
        <v>24</v>
      </c>
      <c r="G31" s="218">
        <f t="shared" si="2"/>
        <v>0</v>
      </c>
      <c r="I31" s="7"/>
      <c r="J31" s="7"/>
      <c r="K31" s="7"/>
      <c r="L31" s="7"/>
      <c r="M31" s="520" t="s">
        <v>1258</v>
      </c>
      <c r="N31" s="520"/>
      <c r="O31" s="520"/>
      <c r="V31" s="421"/>
      <c r="W31" s="421"/>
    </row>
    <row r="32" spans="2:23" ht="14.4" x14ac:dyDescent="0.3">
      <c r="C32" s="7"/>
      <c r="D32" s="3"/>
      <c r="E32" s="3" t="s">
        <v>75</v>
      </c>
      <c r="F32" s="3" t="s">
        <v>24</v>
      </c>
      <c r="G32" s="218">
        <f>SUM(G29:G31)-SUM(G46:G49)</f>
        <v>0</v>
      </c>
      <c r="H32" s="2" t="s">
        <v>25</v>
      </c>
      <c r="I32" s="218" cm="1">
        <f t="array" aca="1" ref="I32" ca="1">IF($C$3="Ground floor",'Design Details'!C$49,IF($C$3="Mid-floor",'Design Details'!C$59,IF($C$3="Upper floor",INDIRECT(T52),IF($C$3="Single Storey",INDIRECT(T53),0))))</f>
        <v>0</v>
      </c>
      <c r="J32" s="218">
        <f>U51</f>
        <v>0</v>
      </c>
      <c r="K32" s="218">
        <f t="shared" ref="K32:K61" ca="1" si="5">G32*I32*J32</f>
        <v>0</v>
      </c>
      <c r="L32" s="218">
        <f ca="1">IF($C$3=$R$4,0,IF($C$3=$R$5,0,G32*I32*$D$7*24/1000))</f>
        <v>0</v>
      </c>
      <c r="M32" s="522" t="s">
        <v>1248</v>
      </c>
      <c r="N32" s="523"/>
      <c r="O32" s="524"/>
      <c r="V32" s="421"/>
      <c r="W32" s="421"/>
    </row>
    <row r="33" spans="2:23" ht="14.4" hidden="1" x14ac:dyDescent="0.3">
      <c r="B33" s="5" t="s">
        <v>1246</v>
      </c>
      <c r="C33" s="61"/>
      <c r="D33" s="3"/>
      <c r="E33" s="3"/>
      <c r="F33" s="3"/>
      <c r="G33" s="230"/>
      <c r="I33" s="230"/>
      <c r="J33" s="230"/>
      <c r="K33" s="230"/>
      <c r="L33" s="230"/>
      <c r="M33"/>
      <c r="N33"/>
      <c r="O33"/>
      <c r="V33" s="423"/>
      <c r="W33" s="423"/>
    </row>
    <row r="34" spans="2:23" hidden="1" x14ac:dyDescent="0.3">
      <c r="B34" s="3" t="s">
        <v>6</v>
      </c>
      <c r="C34" s="20">
        <f>C14*2</f>
        <v>0</v>
      </c>
      <c r="D34" s="3" t="s">
        <v>470</v>
      </c>
      <c r="E34" s="20">
        <f>SQRT(POWER(E14,2)+POWER(G14,2))</f>
        <v>0</v>
      </c>
      <c r="F34" s="3" t="s">
        <v>24</v>
      </c>
      <c r="G34" s="17">
        <f t="shared" ref="G34:G61" si="6">C34*E34</f>
        <v>0</v>
      </c>
      <c r="H34" s="4" t="s">
        <v>17</v>
      </c>
      <c r="I34" s="7"/>
      <c r="J34" s="7"/>
      <c r="K34" s="7"/>
      <c r="L34" s="7"/>
      <c r="S34" s="424"/>
    </row>
    <row r="35" spans="2:23" hidden="1" x14ac:dyDescent="0.3">
      <c r="B35" s="3" t="s">
        <v>6</v>
      </c>
      <c r="C35" s="20">
        <f>C15</f>
        <v>0</v>
      </c>
      <c r="D35" s="3" t="s">
        <v>470</v>
      </c>
      <c r="E35" s="20">
        <f>SQRT(POWER(E15,2)+POWER(G15,2))</f>
        <v>0</v>
      </c>
      <c r="F35" s="3" t="s">
        <v>24</v>
      </c>
      <c r="G35" s="62">
        <f t="shared" si="6"/>
        <v>0</v>
      </c>
      <c r="H35" s="4" t="s">
        <v>18</v>
      </c>
      <c r="I35" s="7"/>
      <c r="J35" s="7"/>
      <c r="K35" s="7"/>
      <c r="L35" s="7"/>
      <c r="S35" s="424"/>
    </row>
    <row r="36" spans="2:23" hidden="1" x14ac:dyDescent="0.3">
      <c r="C36" s="61"/>
      <c r="E36" s="3" t="s">
        <v>75</v>
      </c>
      <c r="F36" s="3" t="s">
        <v>24</v>
      </c>
      <c r="G36" s="17">
        <f>SUM(G34:G35)-SUM(G46:G49)</f>
        <v>0</v>
      </c>
      <c r="H36" s="2" t="s">
        <v>25</v>
      </c>
      <c r="I36" s="438">
        <f>IF($C$3="Ground floor",'Design Details'!C$50,IF($C$3="Mid-floor",'Design Details'!C$60,IF($C$3="Upper floor",'Design Details'!C$70,IF($C$3="Single Storey",'Design Details'!C$80,0))))</f>
        <v>0</v>
      </c>
      <c r="J36" s="17">
        <f t="shared" ref="J36:J54" si="7">$D$6</f>
        <v>2.5</v>
      </c>
      <c r="K36" s="17">
        <f t="shared" si="5"/>
        <v>0</v>
      </c>
      <c r="L36" s="17">
        <f>IF($C$3=$R$4,0,IF($C$3=$R$5,0,G36*I36*$D$7*24/1000))</f>
        <v>0</v>
      </c>
      <c r="M36" s="4"/>
      <c r="N36" s="4"/>
      <c r="S36" s="424"/>
    </row>
    <row r="37" spans="2:23" x14ac:dyDescent="0.3">
      <c r="B37" s="1" t="s">
        <v>32</v>
      </c>
      <c r="C37" s="7"/>
      <c r="E37" s="7"/>
      <c r="G37" s="7"/>
      <c r="I37" s="7"/>
      <c r="J37" s="7"/>
      <c r="K37" s="7"/>
      <c r="L37" s="7"/>
      <c r="R37" s="428"/>
    </row>
    <row r="38" spans="2:23" x14ac:dyDescent="0.3">
      <c r="B38" s="3" t="s">
        <v>7</v>
      </c>
      <c r="C38" s="224"/>
      <c r="D38" s="3" t="s">
        <v>8</v>
      </c>
      <c r="E38" s="224"/>
      <c r="F38" s="3" t="s">
        <v>24</v>
      </c>
      <c r="G38" s="218">
        <f t="shared" si="6"/>
        <v>0</v>
      </c>
      <c r="H38" s="2" t="s">
        <v>25</v>
      </c>
      <c r="I38" s="218">
        <f>IF($C$3="Ground floor",'Design Details'!C$46,IF($C$3="Mid-floor",'Design Details'!C$56,IF($C$3="Upper floor",'Design Details'!C$66,IF($C$3="Single Storey",'Design Details'!C$76,0))))</f>
        <v>0</v>
      </c>
      <c r="J38" s="218">
        <f t="shared" si="7"/>
        <v>2.5</v>
      </c>
      <c r="K38" s="218">
        <f t="shared" si="5"/>
        <v>0</v>
      </c>
      <c r="L38" s="218">
        <f t="shared" ref="L38:L44" si="8">G38*I38*$D$7*24/1000</f>
        <v>0</v>
      </c>
    </row>
    <row r="39" spans="2:23" hidden="1" x14ac:dyDescent="0.3">
      <c r="B39" s="3" t="s">
        <v>7</v>
      </c>
      <c r="C39" s="224"/>
      <c r="D39" s="3" t="s">
        <v>8</v>
      </c>
      <c r="E39" s="224"/>
      <c r="F39" s="3" t="s">
        <v>24</v>
      </c>
      <c r="G39" s="218">
        <f t="shared" si="6"/>
        <v>0</v>
      </c>
      <c r="H39" s="2" t="s">
        <v>25</v>
      </c>
      <c r="I39" s="218">
        <f>IF($C$3="Ground floor",'Design Details'!C$46,IF($C$3="Mid-floor",'Design Details'!C$56,IF($C$3="Upper floor",'Design Details'!C$66,IF($C$3="Single Storey",'Design Details'!C$76,0))))</f>
        <v>0</v>
      </c>
      <c r="J39" s="218">
        <f t="shared" si="7"/>
        <v>2.5</v>
      </c>
      <c r="K39" s="218">
        <f t="shared" si="5"/>
        <v>0</v>
      </c>
      <c r="L39" s="218">
        <f t="shared" si="8"/>
        <v>0</v>
      </c>
    </row>
    <row r="40" spans="2:23" hidden="1" x14ac:dyDescent="0.3">
      <c r="B40" s="3" t="s">
        <v>7</v>
      </c>
      <c r="C40" s="226"/>
      <c r="D40" s="3" t="s">
        <v>8</v>
      </c>
      <c r="E40" s="226"/>
      <c r="F40" s="3" t="s">
        <v>24</v>
      </c>
      <c r="G40" s="220">
        <f t="shared" si="6"/>
        <v>0</v>
      </c>
      <c r="H40" s="2" t="s">
        <v>25</v>
      </c>
      <c r="I40" s="439">
        <f>IF($C$3="Ground floor",'Design Details'!C$46,IF($C$3="Mid-floor",'Design Details'!C$56,IF($C$3="Upper floor",'Design Details'!C$66,IF($C$3="Single Storey",'Design Details'!C$76,0))))</f>
        <v>0</v>
      </c>
      <c r="J40" s="220">
        <f t="shared" si="7"/>
        <v>2.5</v>
      </c>
      <c r="K40" s="220">
        <f t="shared" si="5"/>
        <v>0</v>
      </c>
      <c r="L40" s="220">
        <f t="shared" si="8"/>
        <v>0</v>
      </c>
    </row>
    <row r="41" spans="2:23" hidden="1" x14ac:dyDescent="0.3">
      <c r="B41" s="3" t="s">
        <v>7</v>
      </c>
      <c r="C41" s="20"/>
      <c r="D41" s="3" t="s">
        <v>8</v>
      </c>
      <c r="E41" s="20"/>
      <c r="F41" s="3" t="s">
        <v>24</v>
      </c>
      <c r="G41" s="17">
        <f t="shared" si="6"/>
        <v>0</v>
      </c>
      <c r="H41" s="2" t="s">
        <v>25</v>
      </c>
      <c r="I41" s="438">
        <f>IF($C$3="Ground floor",'Design Details'!C$46,IF($C$3="Mid-floor",'Design Details'!C$56,IF($C$3="Upper floor",'Design Details'!C$66,IF($C$3="Single Storey",'Design Details'!C$76,0))))</f>
        <v>0</v>
      </c>
      <c r="J41" s="17">
        <f t="shared" si="7"/>
        <v>2.5</v>
      </c>
      <c r="K41" s="17">
        <f t="shared" si="5"/>
        <v>0</v>
      </c>
      <c r="L41" s="17">
        <f t="shared" si="8"/>
        <v>0</v>
      </c>
    </row>
    <row r="42" spans="2:23" hidden="1" x14ac:dyDescent="0.3">
      <c r="B42" s="3" t="s">
        <v>7</v>
      </c>
      <c r="C42" s="20"/>
      <c r="D42" s="3" t="s">
        <v>8</v>
      </c>
      <c r="E42" s="20"/>
      <c r="F42" s="3" t="s">
        <v>24</v>
      </c>
      <c r="G42" s="17">
        <f t="shared" si="6"/>
        <v>0</v>
      </c>
      <c r="H42" s="2" t="s">
        <v>25</v>
      </c>
      <c r="I42" s="438">
        <f>IF($C$3="Ground floor",'Design Details'!C$46,IF($C$3="Mid-floor",'Design Details'!C$56,IF($C$3="Upper floor",'Design Details'!C$66,IF($C$3="Single Storey",'Design Details'!C$76,0))))</f>
        <v>0</v>
      </c>
      <c r="J42" s="17">
        <f t="shared" si="7"/>
        <v>2.5</v>
      </c>
      <c r="K42" s="17">
        <f t="shared" si="5"/>
        <v>0</v>
      </c>
      <c r="L42" s="17">
        <f t="shared" si="8"/>
        <v>0</v>
      </c>
    </row>
    <row r="43" spans="2:23" hidden="1" x14ac:dyDescent="0.3">
      <c r="B43" s="3" t="s">
        <v>7</v>
      </c>
      <c r="C43" s="20"/>
      <c r="D43" s="3" t="s">
        <v>8</v>
      </c>
      <c r="E43" s="20"/>
      <c r="F43" s="3" t="s">
        <v>24</v>
      </c>
      <c r="G43" s="17">
        <f t="shared" si="6"/>
        <v>0</v>
      </c>
      <c r="H43" s="2" t="s">
        <v>25</v>
      </c>
      <c r="I43" s="438">
        <f>IF($C$3="Ground floor",'Design Details'!C$46,IF($C$3="Mid-floor",'Design Details'!C$56,IF($C$3="Upper floor",'Design Details'!C$66,IF($C$3="Single Storey",'Design Details'!C$76,0))))</f>
        <v>0</v>
      </c>
      <c r="J43" s="17">
        <f t="shared" si="7"/>
        <v>2.5</v>
      </c>
      <c r="K43" s="17">
        <f t="shared" si="5"/>
        <v>0</v>
      </c>
      <c r="L43" s="17">
        <f t="shared" si="8"/>
        <v>0</v>
      </c>
    </row>
    <row r="44" spans="2:23" hidden="1" x14ac:dyDescent="0.3">
      <c r="B44" s="3" t="s">
        <v>7</v>
      </c>
      <c r="C44" s="20"/>
      <c r="D44" s="3" t="s">
        <v>8</v>
      </c>
      <c r="E44" s="20"/>
      <c r="F44" s="3" t="s">
        <v>24</v>
      </c>
      <c r="G44" s="17">
        <f t="shared" si="6"/>
        <v>0</v>
      </c>
      <c r="H44" s="2" t="s">
        <v>25</v>
      </c>
      <c r="I44" s="438">
        <f>IF($C$3="Ground floor",'Design Details'!C$46,IF($C$3="Mid-floor",'Design Details'!C$56,IF($C$3="Upper floor",'Design Details'!C$66,IF($C$3="Single Storey",'Design Details'!C$76,0))))</f>
        <v>0</v>
      </c>
      <c r="J44" s="17">
        <f t="shared" si="7"/>
        <v>2.5</v>
      </c>
      <c r="K44" s="17">
        <f t="shared" si="5"/>
        <v>0</v>
      </c>
      <c r="L44" s="17">
        <f t="shared" si="8"/>
        <v>0</v>
      </c>
    </row>
    <row r="45" spans="2:23" x14ac:dyDescent="0.3">
      <c r="B45" s="1" t="s">
        <v>33</v>
      </c>
      <c r="C45" s="7"/>
      <c r="E45" s="7"/>
      <c r="G45" s="7"/>
      <c r="I45" s="7"/>
      <c r="J45" s="7"/>
      <c r="K45" s="7"/>
      <c r="L45" s="7"/>
      <c r="Q45" s="517" t="s">
        <v>1254</v>
      </c>
      <c r="R45" s="525" t="s">
        <v>1255</v>
      </c>
      <c r="S45" s="517" t="s">
        <v>1256</v>
      </c>
      <c r="T45" s="514" t="s">
        <v>1249</v>
      </c>
      <c r="U45" s="517" t="s">
        <v>1250</v>
      </c>
    </row>
    <row r="46" spans="2:23" x14ac:dyDescent="0.3">
      <c r="B46" s="3" t="s">
        <v>7</v>
      </c>
      <c r="C46" s="224"/>
      <c r="D46" s="3" t="s">
        <v>8</v>
      </c>
      <c r="E46" s="224"/>
      <c r="F46" s="3" t="s">
        <v>24</v>
      </c>
      <c r="G46" s="218">
        <f t="shared" si="6"/>
        <v>0</v>
      </c>
      <c r="H46" s="2" t="s">
        <v>25</v>
      </c>
      <c r="I46" s="218">
        <f>IF($C$3="Ground floor",'Design Details'!C$53,IF($C$3="Mid-floor",'Design Details'!C$63,IF($C$3="Upper floor",'Design Details'!C$73,IF($C$3="Single Storey",'Design Details'!C$83,0))))</f>
        <v>0</v>
      </c>
      <c r="J46" s="218">
        <f t="shared" si="7"/>
        <v>2.5</v>
      </c>
      <c r="K46" s="218">
        <f t="shared" si="5"/>
        <v>0</v>
      </c>
      <c r="L46" s="218">
        <f>G46*I46*$D$7*24/1000</f>
        <v>0</v>
      </c>
      <c r="Q46" s="518"/>
      <c r="R46" s="526"/>
      <c r="S46" s="518"/>
      <c r="T46" s="515"/>
      <c r="U46" s="518"/>
    </row>
    <row r="47" spans="2:23" x14ac:dyDescent="0.3">
      <c r="B47" s="3" t="s">
        <v>7</v>
      </c>
      <c r="C47" s="224"/>
      <c r="D47" s="3" t="s">
        <v>8</v>
      </c>
      <c r="E47" s="224"/>
      <c r="F47" s="3" t="s">
        <v>24</v>
      </c>
      <c r="G47" s="218">
        <f t="shared" si="6"/>
        <v>0</v>
      </c>
      <c r="H47" s="2" t="s">
        <v>25</v>
      </c>
      <c r="I47" s="218">
        <f>IF($C$3="Ground floor",'Design Details'!C$53,IF($C$3="Mid-floor",'Design Details'!C$63,IF($C$3="Upper floor",'Design Details'!C$73,IF($C$3="Single Storey",'Design Details'!C$83,0))))</f>
        <v>0</v>
      </c>
      <c r="J47" s="218">
        <f t="shared" si="7"/>
        <v>2.5</v>
      </c>
      <c r="K47" s="218">
        <f t="shared" si="5"/>
        <v>0</v>
      </c>
      <c r="L47" s="218">
        <f>G47*I47*$D$7*24/1000</f>
        <v>0</v>
      </c>
      <c r="Q47" s="518"/>
      <c r="R47" s="526"/>
      <c r="S47" s="518"/>
      <c r="T47" s="515"/>
      <c r="U47" s="518"/>
    </row>
    <row r="48" spans="2:23" x14ac:dyDescent="0.3">
      <c r="B48" s="3" t="s">
        <v>7</v>
      </c>
      <c r="C48" s="224"/>
      <c r="D48" s="3" t="s">
        <v>8</v>
      </c>
      <c r="E48" s="224"/>
      <c r="F48" s="3" t="s">
        <v>24</v>
      </c>
      <c r="G48" s="218">
        <f t="shared" si="6"/>
        <v>0</v>
      </c>
      <c r="H48" s="2" t="s">
        <v>25</v>
      </c>
      <c r="I48" s="218">
        <f>IF($C$3="Ground floor",'Design Details'!C$53,IF($C$3="Mid-floor",'Design Details'!C$63,IF($C$3="Upper floor",'Design Details'!C$73,IF($C$3="Single Storey",'Design Details'!C$83,0))))</f>
        <v>0</v>
      </c>
      <c r="J48" s="218">
        <f t="shared" si="7"/>
        <v>2.5</v>
      </c>
      <c r="K48" s="218">
        <f t="shared" si="5"/>
        <v>0</v>
      </c>
      <c r="L48" s="218">
        <f>G48*I48*$D$7*24/1000</f>
        <v>0</v>
      </c>
      <c r="Q48" s="518"/>
      <c r="R48" s="526"/>
      <c r="S48" s="518"/>
      <c r="T48" s="515"/>
      <c r="U48" s="518"/>
    </row>
    <row r="49" spans="2:21" x14ac:dyDescent="0.3">
      <c r="B49" s="3" t="s">
        <v>7</v>
      </c>
      <c r="C49" s="224"/>
      <c r="D49" s="3" t="s">
        <v>8</v>
      </c>
      <c r="E49" s="224"/>
      <c r="F49" s="3" t="s">
        <v>24</v>
      </c>
      <c r="G49" s="218">
        <f t="shared" si="6"/>
        <v>0</v>
      </c>
      <c r="H49" s="2" t="s">
        <v>25</v>
      </c>
      <c r="I49" s="218">
        <f>IF($C$3="Ground floor",'Design Details'!C$53,IF($C$3="Mid-floor",'Design Details'!C$63,IF($C$3="Upper floor",'Design Details'!C$73,IF($C$3="Single Storey",'Design Details'!C$83,0))))</f>
        <v>0</v>
      </c>
      <c r="J49" s="218">
        <f t="shared" si="7"/>
        <v>2.5</v>
      </c>
      <c r="K49" s="218">
        <f t="shared" si="5"/>
        <v>0</v>
      </c>
      <c r="L49" s="218">
        <f>G49*I49*$D$7*24/1000</f>
        <v>0</v>
      </c>
      <c r="Q49" s="519"/>
      <c r="R49" s="527"/>
      <c r="S49" s="519"/>
      <c r="T49" s="516"/>
      <c r="U49" s="519"/>
    </row>
    <row r="50" spans="2:21" x14ac:dyDescent="0.3">
      <c r="B50" s="1" t="s">
        <v>1260</v>
      </c>
      <c r="C50" s="7"/>
      <c r="E50" s="7"/>
      <c r="G50" s="7"/>
      <c r="I50" s="7"/>
      <c r="J50" s="7"/>
      <c r="K50" s="7"/>
      <c r="L50" s="7"/>
      <c r="Q50" s="426"/>
      <c r="R50" s="425"/>
      <c r="S50" s="425" t="s">
        <v>1248</v>
      </c>
      <c r="T50" s="425"/>
      <c r="U50" s="430"/>
    </row>
    <row r="51" spans="2:21" x14ac:dyDescent="0.3">
      <c r="B51" s="3" t="s">
        <v>7</v>
      </c>
      <c r="C51" s="224"/>
      <c r="D51" s="3" t="s">
        <v>8</v>
      </c>
      <c r="E51" s="224"/>
      <c r="F51" s="3" t="s">
        <v>24</v>
      </c>
      <c r="G51" s="218">
        <f t="shared" si="6"/>
        <v>0</v>
      </c>
      <c r="H51" s="2" t="s">
        <v>25</v>
      </c>
      <c r="I51" s="218">
        <f>IF($C$3="Ground floor",'Design Details'!C$47,IF($C$3="Mid-floor",'Design Details'!C$57,IF($C$3="Upper floor",'Design Details'!C$67,IF($C$3="Single Storey",'Design Details'!C$77,0))))</f>
        <v>0</v>
      </c>
      <c r="J51" s="218">
        <f t="shared" si="7"/>
        <v>2.5</v>
      </c>
      <c r="K51" s="218">
        <f t="shared" si="5"/>
        <v>0</v>
      </c>
      <c r="L51" s="218">
        <f>G51*I51*$D$7*24/1000</f>
        <v>0</v>
      </c>
      <c r="Q51" s="429" t="s">
        <v>1241</v>
      </c>
      <c r="R51" s="431" t="s">
        <v>1247</v>
      </c>
      <c r="S51" s="431" t="str">
        <f>IF(OR($C$3="Ground Floor",$C$3="Mid-floor"),R51,Q51)</f>
        <v>Outside</v>
      </c>
      <c r="T51" s="426">
        <f>IF(M32="Unheated",1,0)</f>
        <v>0</v>
      </c>
      <c r="U51" s="429">
        <f>IF(M32="Select...",0,(IF(M32="Outside",D6,IF(M32="Unheated",D4-10,D4-M32))))</f>
        <v>0</v>
      </c>
    </row>
    <row r="52" spans="2:21" x14ac:dyDescent="0.3">
      <c r="B52" s="3" t="s">
        <v>7</v>
      </c>
      <c r="C52" s="224"/>
      <c r="D52" s="3" t="s">
        <v>8</v>
      </c>
      <c r="E52" s="224"/>
      <c r="F52" s="3" t="s">
        <v>24</v>
      </c>
      <c r="G52" s="218">
        <f t="shared" si="6"/>
        <v>0</v>
      </c>
      <c r="H52" s="2" t="s">
        <v>25</v>
      </c>
      <c r="I52" s="218">
        <f>IF($C$3="Ground floor",'Design Details'!C$47,IF($C$3="Mid-floor",'Design Details'!C$57,IF($C$3="Upper floor",'Design Details'!C$67,IF($C$3="Single Storey",'Design Details'!C$77,0))))</f>
        <v>0</v>
      </c>
      <c r="J52" s="218">
        <f t="shared" si="7"/>
        <v>2.5</v>
      </c>
      <c r="K52" s="218">
        <f t="shared" si="5"/>
        <v>0</v>
      </c>
      <c r="L52" s="218">
        <f>G52*I52*$D$7*24/1000</f>
        <v>0</v>
      </c>
      <c r="Q52" s="429" t="s">
        <v>1247</v>
      </c>
      <c r="R52" s="431" t="s">
        <v>1251</v>
      </c>
      <c r="S52" s="431" t="str">
        <f>IF(OR($C$3="Ground Floor",$C$3="Mid-floor"),R52,Q52)</f>
        <v>Unheated</v>
      </c>
      <c r="T52" s="426" t="str">
        <f>"'Design Details'!C$"&amp;69+T51</f>
        <v>'Design Details'!C$69</v>
      </c>
      <c r="U52" s="427"/>
    </row>
    <row r="53" spans="2:21" hidden="1" x14ac:dyDescent="0.3">
      <c r="B53" s="3" t="s">
        <v>7</v>
      </c>
      <c r="C53" s="226"/>
      <c r="D53" s="3" t="s">
        <v>8</v>
      </c>
      <c r="E53" s="226"/>
      <c r="F53" s="3" t="s">
        <v>24</v>
      </c>
      <c r="G53" s="220">
        <f t="shared" si="6"/>
        <v>0</v>
      </c>
      <c r="H53" s="2" t="s">
        <v>25</v>
      </c>
      <c r="I53" s="439">
        <f>IF($C$3="Ground floor",'Design Details'!C$47,IF($C$3="Mid-floor",'Design Details'!C$57,IF($C$3="Upper floor",'Design Details'!C$67,IF($C$3="Single Storey",'Design Details'!C$77,0))))</f>
        <v>0</v>
      </c>
      <c r="J53" s="220">
        <f t="shared" si="7"/>
        <v>2.5</v>
      </c>
      <c r="K53" s="220">
        <f t="shared" si="5"/>
        <v>0</v>
      </c>
      <c r="L53" s="220">
        <f>G53*I53*$D$7*24/1000</f>
        <v>0</v>
      </c>
      <c r="Q53" s="429"/>
      <c r="R53" s="431" t="s">
        <v>1252</v>
      </c>
      <c r="S53" s="431">
        <f>IF(OR($C$3="Ground Floor",$C$3="Mid-floor"),R53,Q53)</f>
        <v>0</v>
      </c>
      <c r="T53" s="432" t="str">
        <f>"'Design Details'!C$"&amp;79+T51</f>
        <v>'Design Details'!C$79</v>
      </c>
      <c r="U53" s="423"/>
    </row>
    <row r="54" spans="2:21" hidden="1" x14ac:dyDescent="0.3">
      <c r="B54" s="3" t="s">
        <v>7</v>
      </c>
      <c r="C54" s="20"/>
      <c r="D54" s="3" t="s">
        <v>8</v>
      </c>
      <c r="E54" s="20"/>
      <c r="F54" s="3" t="s">
        <v>24</v>
      </c>
      <c r="G54" s="17">
        <f t="shared" si="6"/>
        <v>0</v>
      </c>
      <c r="H54" s="2" t="s">
        <v>25</v>
      </c>
      <c r="I54" s="438">
        <f>IF($C$3="Ground floor",'Design Details'!C$47,IF($C$3="Mid-floor",'Design Details'!C$57,IF($C$3="Upper floor",'Design Details'!C$67,IF($C$3="Single Storey",'Design Details'!C$77,0))))</f>
        <v>0</v>
      </c>
      <c r="J54" s="17">
        <f t="shared" si="7"/>
        <v>2.5</v>
      </c>
      <c r="K54" s="17">
        <f t="shared" si="5"/>
        <v>0</v>
      </c>
      <c r="L54" s="17">
        <f>G54*I54*$D$7*24/1000</f>
        <v>0</v>
      </c>
      <c r="Q54" s="429"/>
      <c r="R54" s="431" t="s">
        <v>1253</v>
      </c>
      <c r="S54" s="431">
        <f>IF(OR($C$3="Ground Floor",$C$3="Mid-floor"),R54,Q54)</f>
        <v>0</v>
      </c>
      <c r="T54" s="423"/>
      <c r="U54" s="423"/>
    </row>
    <row r="55" spans="2:21" x14ac:dyDescent="0.3">
      <c r="B55" s="1" t="s">
        <v>114</v>
      </c>
      <c r="G55" s="7"/>
      <c r="I55" s="7"/>
      <c r="K55" s="7"/>
      <c r="L55" s="7"/>
      <c r="M55" s="520" t="s">
        <v>1092</v>
      </c>
      <c r="N55" s="520"/>
      <c r="O55" s="520"/>
      <c r="Q55" s="432"/>
      <c r="R55" s="432">
        <v>22</v>
      </c>
      <c r="S55" s="433">
        <f>IF(OR($C$3="Ground Floor",$C$3="Mid-floor"),R55,Q37)</f>
        <v>0</v>
      </c>
      <c r="T55" s="422"/>
      <c r="U55" s="422"/>
    </row>
    <row r="56" spans="2:21" x14ac:dyDescent="0.3">
      <c r="B56" s="3" t="s">
        <v>6</v>
      </c>
      <c r="C56" s="229"/>
      <c r="D56" s="3" t="s">
        <v>8</v>
      </c>
      <c r="E56" s="229"/>
      <c r="F56" s="3" t="s">
        <v>24</v>
      </c>
      <c r="G56" s="218">
        <f t="shared" si="6"/>
        <v>0</v>
      </c>
      <c r="H56" s="2" t="s">
        <v>25</v>
      </c>
      <c r="I56" s="218">
        <f>IF($C$3="Ground floor",'Design Details'!C$51,IF($C$3="Mid-floor",'Design Details'!C$61,IF($C$3="Upper floor",'Design Details'!C$71,IF($C$3="Single Storey",'Design Details'!C$81,0))))</f>
        <v>0</v>
      </c>
      <c r="J56" s="225">
        <f>IF(M56="",0,IF(M56="unheated",D$4-10,D$4-M56))</f>
        <v>0</v>
      </c>
      <c r="K56" s="218">
        <f t="shared" si="5"/>
        <v>0</v>
      </c>
      <c r="L56" s="7"/>
      <c r="M56" s="513"/>
      <c r="N56" s="513"/>
      <c r="O56" s="513"/>
    </row>
    <row r="57" spans="2:21" hidden="1" x14ac:dyDescent="0.3">
      <c r="B57" s="3" t="s">
        <v>6</v>
      </c>
      <c r="C57" s="229"/>
      <c r="D57" s="3" t="s">
        <v>8</v>
      </c>
      <c r="E57" s="229"/>
      <c r="F57" s="3" t="s">
        <v>24</v>
      </c>
      <c r="G57" s="218">
        <f t="shared" si="6"/>
        <v>0</v>
      </c>
      <c r="H57" s="2" t="s">
        <v>25</v>
      </c>
      <c r="I57" s="224">
        <f>IF($C$3="Ground floor",'Design Details'!C$51,IF($C$3="Mid-floor",'Design Details'!C$61,IF($C$3="Upper floor",'Design Details'!C$71,IF($C$3="Single Storey",'Design Details'!C$81,0))))</f>
        <v>0</v>
      </c>
      <c r="J57" s="225">
        <f>IF(M57="",0,IF(M57="unheated",D$4-10,D$4-M57))</f>
        <v>0</v>
      </c>
      <c r="K57" s="218">
        <f t="shared" si="5"/>
        <v>0</v>
      </c>
      <c r="L57" s="7"/>
      <c r="M57" s="513"/>
      <c r="N57" s="513"/>
      <c r="O57" s="513"/>
    </row>
    <row r="58" spans="2:21" hidden="1" x14ac:dyDescent="0.3">
      <c r="B58" s="3" t="s">
        <v>6</v>
      </c>
      <c r="C58" s="219"/>
      <c r="D58" s="3" t="s">
        <v>8</v>
      </c>
      <c r="E58" s="219"/>
      <c r="F58" s="3" t="s">
        <v>24</v>
      </c>
      <c r="G58" s="220">
        <f t="shared" si="6"/>
        <v>0</v>
      </c>
      <c r="H58" s="2" t="s">
        <v>25</v>
      </c>
      <c r="I58" s="221">
        <f>IF($C$3="Ground floor",'Design Details'!C$51,IF($C$3="Mid-floor",'Design Details'!C$61,IF($C$3="Upper floor",'Design Details'!C$71,IF($C$3="Single Storey",'Design Details'!C$81,0))))</f>
        <v>0</v>
      </c>
      <c r="J58" s="222">
        <f>IF(M58="",0,IF(M58="unheated",D$4-10,D$4-M58))</f>
        <v>0</v>
      </c>
      <c r="K58" s="220">
        <f t="shared" si="5"/>
        <v>0</v>
      </c>
      <c r="L58" s="7"/>
      <c r="M58" s="513"/>
      <c r="N58" s="513"/>
      <c r="O58" s="513"/>
    </row>
    <row r="59" spans="2:21" hidden="1" x14ac:dyDescent="0.3">
      <c r="B59" s="3" t="s">
        <v>6</v>
      </c>
      <c r="C59" s="19"/>
      <c r="D59" s="3" t="s">
        <v>8</v>
      </c>
      <c r="E59" s="19"/>
      <c r="F59" s="3" t="s">
        <v>24</v>
      </c>
      <c r="G59" s="17">
        <f t="shared" si="6"/>
        <v>0</v>
      </c>
      <c r="H59" s="2" t="s">
        <v>25</v>
      </c>
      <c r="I59" s="105">
        <f>IF($C$3="Ground floor",'Design Details'!C$51,IF($C$3="Mid-floor",'Design Details'!C$61,IF($C$3="Upper floor",'Design Details'!C$71,IF($C$3="Single Storey",'Design Details'!C$81,0))))</f>
        <v>0</v>
      </c>
      <c r="J59" s="18">
        <f>IF(M59="",0,IF(M59="unheated",D$4-10,D$4-M59))</f>
        <v>0</v>
      </c>
      <c r="K59" s="17">
        <f t="shared" si="5"/>
        <v>0</v>
      </c>
      <c r="L59" s="7"/>
      <c r="M59" s="513"/>
      <c r="N59" s="513"/>
      <c r="O59" s="513"/>
    </row>
    <row r="60" spans="2:21" hidden="1" x14ac:dyDescent="0.3">
      <c r="B60" s="1" t="s">
        <v>48</v>
      </c>
      <c r="G60" s="7"/>
      <c r="I60" s="7"/>
      <c r="K60" s="7"/>
      <c r="L60" s="7"/>
    </row>
    <row r="61" spans="2:21" hidden="1" x14ac:dyDescent="0.3">
      <c r="B61" s="3" t="s">
        <v>6</v>
      </c>
      <c r="C61" s="19"/>
      <c r="D61" s="3" t="s">
        <v>8</v>
      </c>
      <c r="E61" s="19"/>
      <c r="F61" s="3" t="s">
        <v>24</v>
      </c>
      <c r="G61" s="17">
        <f t="shared" si="6"/>
        <v>0</v>
      </c>
      <c r="H61" s="2" t="s">
        <v>25</v>
      </c>
      <c r="I61" s="105">
        <f>IF($C$3="Ground floor",'Design Details'!C$52,IF($C$3="Mid-floor",'Design Details'!C$62,IF($C$3="Upper floor",'Design Details'!C$72,IF($C$3="Single Storey",'Design Details'!C$82,0))))</f>
        <v>0</v>
      </c>
      <c r="J61" s="18">
        <f>D4-10</f>
        <v>-10</v>
      </c>
      <c r="K61" s="17">
        <f t="shared" si="5"/>
        <v>0</v>
      </c>
      <c r="L61" s="17">
        <f>G61*I61*$D$7*24/1000</f>
        <v>0</v>
      </c>
    </row>
  </sheetData>
  <sheetProtection formatRows="0"/>
  <mergeCells count="31">
    <mergeCell ref="B1:D1"/>
    <mergeCell ref="E1:G1"/>
    <mergeCell ref="K1:L1"/>
    <mergeCell ref="E2:F2"/>
    <mergeCell ref="C3:D3"/>
    <mergeCell ref="E3:F3"/>
    <mergeCell ref="M21:O21"/>
    <mergeCell ref="B4:C4"/>
    <mergeCell ref="E4:F4"/>
    <mergeCell ref="B5:C5"/>
    <mergeCell ref="E5:F5"/>
    <mergeCell ref="B6:C6"/>
    <mergeCell ref="E6:F6"/>
    <mergeCell ref="B7:C7"/>
    <mergeCell ref="L10:O10"/>
    <mergeCell ref="L11:O11"/>
    <mergeCell ref="M19:O19"/>
    <mergeCell ref="M20:O20"/>
    <mergeCell ref="M22:O22"/>
    <mergeCell ref="M31:O31"/>
    <mergeCell ref="M32:O32"/>
    <mergeCell ref="Q45:Q49"/>
    <mergeCell ref="R45:R49"/>
    <mergeCell ref="M59:O59"/>
    <mergeCell ref="T45:T49"/>
    <mergeCell ref="U45:U49"/>
    <mergeCell ref="M55:O55"/>
    <mergeCell ref="M56:O56"/>
    <mergeCell ref="M57:O57"/>
    <mergeCell ref="M58:O58"/>
    <mergeCell ref="S45:S49"/>
  </mergeCells>
  <conditionalFormatting sqref="M24:N24">
    <cfRule type="expression" dxfId="55" priority="2">
      <formula>IF($M$23="Short length",TRUE,IF($M$23="Between edges",TRUE,IF($M$23="Depth of room",TRUE,FALSE)))</formula>
    </cfRule>
  </conditionalFormatting>
  <conditionalFormatting sqref="O24">
    <cfRule type="expression" dxfId="54" priority="1">
      <formula>IF($O$23="Long length",TRUE,FALSE)</formula>
    </cfRule>
  </conditionalFormatting>
  <dataValidations count="10">
    <dataValidation type="list" allowBlank="1" showInputMessage="1" showErrorMessage="1" sqref="M32:O32" xr:uid="{2782C177-0940-EF4B-9B75-2F2E7B26B123}">
      <formula1>OFFSET($S$50,,,COUNTIF($S$50:$S$55,"&lt;&gt;0"))</formula1>
    </dataValidation>
    <dataValidation type="list" errorStyle="information" allowBlank="1" showInputMessage="1" showErrorMessage="1" errorTitle="Room Name" error="If an alternative room name is entered, you will need to manually select room design temp and air changes per hour." sqref="D2" xr:uid="{60A2ABF5-593D-D641-AA2B-C52901BE849C}">
      <formula1>$Y$2:$Y$11</formula1>
    </dataValidation>
    <dataValidation type="list" errorStyle="information" allowBlank="1" showInputMessage="1" showErrorMessage="1" errorTitle="Room Name" error="If an alternative room name is entered, you will need to manually select room design temp and air changes per hour." sqref="C2" xr:uid="{11D586C7-6451-FF41-B8C2-6BC715552D17}">
      <formula1>Rooms</formula1>
    </dataValidation>
    <dataValidation type="list" allowBlank="1" showInputMessage="1" showErrorMessage="1" sqref="M22:O22" xr:uid="{3CC515D7-0DD2-F84A-BDCB-EBAFF61E2A95}">
      <formula1>$Q$2:$Q$6</formula1>
    </dataValidation>
    <dataValidation type="list" allowBlank="1" showInputMessage="1" showErrorMessage="1" sqref="C3:D3" xr:uid="{0DCD7A4A-ECB8-D048-99A4-8761F23403BE}">
      <formula1>$R$4:$R$7</formula1>
    </dataValidation>
    <dataValidation type="list" allowBlank="1" showInputMessage="1" showErrorMessage="1" sqref="M20:O20" xr:uid="{C3FBFEED-8AE7-1242-95D6-84ABB35D754F}">
      <formula1>$S$3:$S$4</formula1>
    </dataValidation>
    <dataValidation type="list" allowBlank="1" showInputMessage="1" showErrorMessage="1" sqref="M56:O59" xr:uid="{01F0F699-DF44-9946-BDC7-929BB63252E2}">
      <formula1>$U$3:$U$7</formula1>
    </dataValidation>
    <dataValidation type="list" allowBlank="1" showInputMessage="1" showErrorMessage="1" sqref="M3" xr:uid="{2E1310F6-7D75-FE46-A110-32031857212D}">
      <formula1>$V$3:$V$4</formula1>
    </dataValidation>
    <dataValidation type="list" allowBlank="1" showInputMessage="1" showErrorMessage="1" promptTitle="High Ceilings" prompt="Room Height_x000a_4.5m - 2.5%_x000a_5.5m - 5.0%_x000a_6.5m - 7.5%_x000a_7.5m - 10.0%" sqref="M4" xr:uid="{99DBC1B7-3FFD-8247-9BB1-79218CE4DEE8}">
      <formula1>$X$3:$X$7</formula1>
    </dataValidation>
    <dataValidation type="list" allowBlank="1" showInputMessage="1" showErrorMessage="1" sqref="M5" xr:uid="{1E1179E3-4C96-DA4A-8071-D15C82C2D0CF}">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3057" r:id="rId3" name="Button 1">
              <controlPr defaultSize="0" print="0" autoFill="0" autoPict="0" macro="[0]!unhideAwkDim">
                <anchor moveWithCells="1" sizeWithCells="1">
                  <from>
                    <xdr:col>3</xdr:col>
                    <xdr:colOff>15240</xdr:colOff>
                    <xdr:row>8</xdr:row>
                    <xdr:rowOff>15240</xdr:rowOff>
                  </from>
                  <to>
                    <xdr:col>4</xdr:col>
                    <xdr:colOff>723900</xdr:colOff>
                    <xdr:row>8</xdr:row>
                    <xdr:rowOff>152400</xdr:rowOff>
                  </to>
                </anchor>
              </controlPr>
            </control>
          </mc:Choice>
        </mc:AlternateContent>
        <mc:AlternateContent xmlns:mc="http://schemas.openxmlformats.org/markup-compatibility/2006">
          <mc:Choice Requires="x14">
            <control shapeId="173058" r:id="rId4" name="Button 2">
              <controlPr defaultSize="0" print="0" autoFill="0" autoPict="0" macro="[0]!unhideWindows">
                <anchor moveWithCells="1" sizeWithCells="1">
                  <from>
                    <xdr:col>3</xdr:col>
                    <xdr:colOff>38100</xdr:colOff>
                    <xdr:row>36</xdr:row>
                    <xdr:rowOff>15240</xdr:rowOff>
                  </from>
                  <to>
                    <xdr:col>4</xdr:col>
                    <xdr:colOff>723900</xdr:colOff>
                    <xdr:row>36</xdr:row>
                    <xdr:rowOff>152400</xdr:rowOff>
                  </to>
                </anchor>
              </controlPr>
            </control>
          </mc:Choice>
        </mc:AlternateContent>
        <mc:AlternateContent xmlns:mc="http://schemas.openxmlformats.org/markup-compatibility/2006">
          <mc:Choice Requires="x14">
            <control shapeId="173059" r:id="rId5" name="Button 3">
              <controlPr defaultSize="0" print="0" autoFill="0" autoPict="0" macro="[0]!unhideRoofWin">
                <anchor moveWithCells="1" sizeWithCells="1">
                  <from>
                    <xdr:col>5</xdr:col>
                    <xdr:colOff>22860</xdr:colOff>
                    <xdr:row>36</xdr:row>
                    <xdr:rowOff>15240</xdr:rowOff>
                  </from>
                  <to>
                    <xdr:col>6</xdr:col>
                    <xdr:colOff>723900</xdr:colOff>
                    <xdr:row>36</xdr:row>
                    <xdr:rowOff>152400</xdr:rowOff>
                  </to>
                </anchor>
              </controlPr>
            </control>
          </mc:Choice>
        </mc:AlternateContent>
        <mc:AlternateContent xmlns:mc="http://schemas.openxmlformats.org/markup-compatibility/2006">
          <mc:Choice Requires="x14">
            <control shapeId="173060" r:id="rId6" name="Button 4">
              <controlPr defaultSize="0" print="0" autoFill="0" autoPict="0" macro="[0]!unhideDoors">
                <anchor moveWithCells="1" sizeWithCells="1">
                  <from>
                    <xdr:col>3</xdr:col>
                    <xdr:colOff>15240</xdr:colOff>
                    <xdr:row>49</xdr:row>
                    <xdr:rowOff>22860</xdr:rowOff>
                  </from>
                  <to>
                    <xdr:col>4</xdr:col>
                    <xdr:colOff>723900</xdr:colOff>
                    <xdr:row>49</xdr:row>
                    <xdr:rowOff>152400</xdr:rowOff>
                  </to>
                </anchor>
              </controlPr>
            </control>
          </mc:Choice>
        </mc:AlternateContent>
        <mc:AlternateContent xmlns:mc="http://schemas.openxmlformats.org/markup-compatibility/2006">
          <mc:Choice Requires="x14">
            <control shapeId="173061" r:id="rId7" name="Button 5">
              <controlPr defaultSize="0" print="0" autoFill="0" autoPict="0" macro="[0]!SinglePitch">
                <anchor moveWithCells="1" sizeWithCells="1">
                  <from>
                    <xdr:col>3</xdr:col>
                    <xdr:colOff>891540</xdr:colOff>
                    <xdr:row>32</xdr:row>
                    <xdr:rowOff>38100</xdr:rowOff>
                  </from>
                  <to>
                    <xdr:col>4</xdr:col>
                    <xdr:colOff>708660</xdr:colOff>
                    <xdr:row>33</xdr:row>
                    <xdr:rowOff>0</xdr:rowOff>
                  </to>
                </anchor>
              </controlPr>
            </control>
          </mc:Choice>
        </mc:AlternateContent>
        <mc:AlternateContent xmlns:mc="http://schemas.openxmlformats.org/markup-compatibility/2006">
          <mc:Choice Requires="x14">
            <control shapeId="173062" r:id="rId8" name="Button 6">
              <controlPr defaultSize="0" print="0" autoFill="0" autoPict="0" macro="[0]!IntWalls">
                <anchor moveWithCells="1" sizeWithCells="1">
                  <from>
                    <xdr:col>3</xdr:col>
                    <xdr:colOff>22860</xdr:colOff>
                    <xdr:row>54</xdr:row>
                    <xdr:rowOff>22860</xdr:rowOff>
                  </from>
                  <to>
                    <xdr:col>4</xdr:col>
                    <xdr:colOff>723900</xdr:colOff>
                    <xdr:row>55</xdr:row>
                    <xdr:rowOff>15240</xdr:rowOff>
                  </to>
                </anchor>
              </controlPr>
            </control>
          </mc:Choice>
        </mc:AlternateContent>
        <mc:AlternateContent xmlns:mc="http://schemas.openxmlformats.org/markup-compatibility/2006">
          <mc:Choice Requires="x14">
            <control shapeId="173063" r:id="rId9" name="Button 7">
              <controlPr defaultSize="0" print="0" autoFill="0" autoPict="0" macro="[0]!PartyWall">
                <anchor moveWithCells="1" sizeWithCells="1">
                  <from>
                    <xdr:col>5</xdr:col>
                    <xdr:colOff>15240</xdr:colOff>
                    <xdr:row>54</xdr:row>
                    <xdr:rowOff>22860</xdr:rowOff>
                  </from>
                  <to>
                    <xdr:col>6</xdr:col>
                    <xdr:colOff>708660</xdr:colOff>
                    <xdr:row>54</xdr:row>
                    <xdr:rowOff>152400</xdr:rowOff>
                  </to>
                </anchor>
              </controlPr>
            </control>
          </mc:Choice>
        </mc:AlternateContent>
        <mc:AlternateContent xmlns:mc="http://schemas.openxmlformats.org/markup-compatibility/2006">
          <mc:Choice Requires="x14">
            <control shapeId="173064" r:id="rId10" name="Button 8">
              <controlPr defaultSize="0" print="0" autoFill="0" autoPict="0" macro="[0]!UseRoomDims">
                <anchor moveWithCells="1" sizeWithCells="1">
                  <from>
                    <xdr:col>3</xdr:col>
                    <xdr:colOff>22860</xdr:colOff>
                    <xdr:row>18</xdr:row>
                    <xdr:rowOff>22860</xdr:rowOff>
                  </from>
                  <to>
                    <xdr:col>4</xdr:col>
                    <xdr:colOff>723900</xdr:colOff>
                    <xdr:row>18</xdr:row>
                    <xdr:rowOff>152400</xdr:rowOff>
                  </to>
                </anchor>
              </controlPr>
            </control>
          </mc:Choice>
        </mc:AlternateContent>
        <mc:AlternateContent xmlns:mc="http://schemas.openxmlformats.org/markup-compatibility/2006">
          <mc:Choice Requires="x14">
            <control shapeId="173065" r:id="rId11" name="Button 9">
              <controlPr defaultSize="0" print="0" autoFill="0" autoPict="0" macro="[0]!Pitched">
                <anchor moveWithCells="1" sizeWithCells="1">
                  <from>
                    <xdr:col>3</xdr:col>
                    <xdr:colOff>38100</xdr:colOff>
                    <xdr:row>32</xdr:row>
                    <xdr:rowOff>22860</xdr:rowOff>
                  </from>
                  <to>
                    <xdr:col>3</xdr:col>
                    <xdr:colOff>800100</xdr:colOff>
                    <xdr:row>33</xdr:row>
                    <xdr:rowOff>0</xdr:rowOff>
                  </to>
                </anchor>
              </controlPr>
            </control>
          </mc:Choice>
        </mc:AlternateContent>
        <mc:AlternateContent xmlns:mc="http://schemas.openxmlformats.org/markup-compatibility/2006">
          <mc:Choice Requires="x14">
            <control shapeId="173066" r:id="rId12" name="Button 10">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173067" r:id="rId13" name="Button 11">
              <controlPr defaultSize="0" print="0" autoFill="0" autoPict="0" macro="[0]!unhideExtWall">
                <anchor moveWithCells="1">
                  <from>
                    <xdr:col>3</xdr:col>
                    <xdr:colOff>22860</xdr:colOff>
                    <xdr:row>22</xdr:row>
                    <xdr:rowOff>38100</xdr:rowOff>
                  </from>
                  <to>
                    <xdr:col>5</xdr:col>
                    <xdr:colOff>114300</xdr:colOff>
                    <xdr:row>22</xdr:row>
                    <xdr:rowOff>152400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89579-280A-1342-AAA6-CE9E732708AB}">
  <sheetPr codeName="Sheet12">
    <tabColor theme="4" tint="0.59999389629810485"/>
  </sheetPr>
  <dimension ref="B1:Z61"/>
  <sheetViews>
    <sheetView showGridLines="0" showRowColHeaders="0" topLeftCell="A21" workbookViewId="0">
      <selection activeCell="I3" sqref="I3"/>
    </sheetView>
  </sheetViews>
  <sheetFormatPr defaultColWidth="13.77734375" defaultRowHeight="13.8" x14ac:dyDescent="0.3"/>
  <cols>
    <col min="1" max="1" width="2" style="2" customWidth="1"/>
    <col min="2" max="12" width="13.77734375" style="2"/>
    <col min="13" max="15" width="10" style="2" customWidth="1"/>
    <col min="16" max="16" width="13.77734375" style="2"/>
    <col min="17" max="19" width="13.77734375" style="2" hidden="1" customWidth="1"/>
    <col min="20" max="20" width="16" style="2" hidden="1" customWidth="1"/>
    <col min="21" max="26" width="13.77734375" style="2" hidden="1" customWidth="1"/>
    <col min="27" max="16384" width="13.77734375" style="2"/>
  </cols>
  <sheetData>
    <row r="1" spans="2:25" ht="34.049999999999997" customHeight="1" x14ac:dyDescent="0.3">
      <c r="B1" s="520" t="s">
        <v>2</v>
      </c>
      <c r="C1" s="520"/>
      <c r="D1" s="520"/>
      <c r="E1" s="520" t="s">
        <v>4</v>
      </c>
      <c r="F1" s="520"/>
      <c r="G1" s="520"/>
      <c r="H1" s="13" t="s">
        <v>26</v>
      </c>
      <c r="I1" s="14" t="s">
        <v>34</v>
      </c>
      <c r="J1" s="15" t="s">
        <v>36</v>
      </c>
      <c r="K1" s="536" t="s">
        <v>120</v>
      </c>
      <c r="L1" s="536"/>
      <c r="M1" s="14" t="s">
        <v>121</v>
      </c>
      <c r="N1" s="14" t="s">
        <v>1079</v>
      </c>
      <c r="O1" s="14" t="s">
        <v>416</v>
      </c>
    </row>
    <row r="2" spans="2:25" ht="12.75" customHeight="1" x14ac:dyDescent="0.3">
      <c r="B2" s="2" t="s">
        <v>0</v>
      </c>
      <c r="C2" s="227"/>
      <c r="D2" s="227"/>
      <c r="E2" s="529" t="s">
        <v>1257</v>
      </c>
      <c r="F2" s="529"/>
      <c r="G2" s="216">
        <f>'Design Details'!G95</f>
        <v>0</v>
      </c>
      <c r="H2" s="2" t="s">
        <v>16</v>
      </c>
      <c r="I2" s="223">
        <f>SUM(K20:K22)</f>
        <v>0</v>
      </c>
      <c r="J2" s="223">
        <f>SUM(L20:L22)</f>
        <v>0</v>
      </c>
      <c r="K2" s="2" t="s">
        <v>119</v>
      </c>
      <c r="M2" s="228">
        <v>0</v>
      </c>
      <c r="N2" s="223">
        <f ca="1">SUM(I$2:I$6)*M2</f>
        <v>0</v>
      </c>
      <c r="O2" s="223">
        <f ca="1">SUM(J$2:J$6)*M2</f>
        <v>0</v>
      </c>
      <c r="Q2" s="2" t="s">
        <v>1056</v>
      </c>
      <c r="R2" s="2" t="s">
        <v>1</v>
      </c>
      <c r="Y2" s="2">
        <v>1</v>
      </c>
    </row>
    <row r="3" spans="2:25" ht="12.75" customHeight="1" x14ac:dyDescent="0.3">
      <c r="B3" s="2" t="s">
        <v>1</v>
      </c>
      <c r="C3" s="537"/>
      <c r="D3" s="538"/>
      <c r="E3" s="529" t="s">
        <v>9</v>
      </c>
      <c r="F3" s="529"/>
      <c r="G3" s="216">
        <v>0.33</v>
      </c>
      <c r="H3" s="2" t="s">
        <v>28</v>
      </c>
      <c r="I3" s="223">
        <f>K27</f>
        <v>0</v>
      </c>
      <c r="J3" s="223">
        <f>L27</f>
        <v>0</v>
      </c>
      <c r="K3" s="2" t="s">
        <v>116</v>
      </c>
      <c r="M3" s="228">
        <v>0</v>
      </c>
      <c r="N3" s="223">
        <f ca="1">SUM(I$2:I$6)*M3</f>
        <v>0</v>
      </c>
      <c r="O3" s="223">
        <f ca="1">SUM(J$2:J$6)*M3</f>
        <v>0</v>
      </c>
      <c r="Q3" s="2" t="s">
        <v>1055</v>
      </c>
      <c r="R3" s="2" t="s">
        <v>410</v>
      </c>
      <c r="S3" s="9" t="str">
        <f>IF($C$3="Ground floor","Solid Floor (in contact with ground)",IF($C$3="Single Storey","Solid Floor (in contact with ground)","n/a"))</f>
        <v>n/a</v>
      </c>
      <c r="T3" s="2">
        <f>'Design Details'!C21</f>
        <v>10</v>
      </c>
      <c r="U3" s="3" t="s">
        <v>115</v>
      </c>
      <c r="V3" s="11">
        <v>0</v>
      </c>
      <c r="W3" s="11">
        <v>0</v>
      </c>
      <c r="X3" s="11">
        <v>0</v>
      </c>
      <c r="Y3" s="2">
        <v>2</v>
      </c>
    </row>
    <row r="4" spans="2:25" ht="12.75" customHeight="1" x14ac:dyDescent="0.3">
      <c r="B4" s="529" t="s">
        <v>10</v>
      </c>
      <c r="C4" s="529"/>
      <c r="D4" s="216">
        <f>'Design Details'!E95</f>
        <v>0</v>
      </c>
      <c r="E4" s="529" t="s">
        <v>14</v>
      </c>
      <c r="F4" s="529"/>
      <c r="G4" s="216">
        <f>SUM(I10:I12,I14:I18)</f>
        <v>0</v>
      </c>
      <c r="H4" s="2" t="s">
        <v>30</v>
      </c>
      <c r="I4" s="223">
        <f ca="1">SUM(K32,K36)</f>
        <v>0</v>
      </c>
      <c r="J4" s="223">
        <f ca="1">SUM(L32,L36)</f>
        <v>0</v>
      </c>
      <c r="K4" s="2" t="s">
        <v>117</v>
      </c>
      <c r="M4" s="228">
        <v>0</v>
      </c>
      <c r="N4" s="223">
        <f ca="1">SUM(I$2:I$6)*M4</f>
        <v>0</v>
      </c>
      <c r="O4" s="223">
        <f ca="1">SUM(J$2:J$6)*M4</f>
        <v>0</v>
      </c>
      <c r="Q4" s="2" t="s">
        <v>1054</v>
      </c>
      <c r="R4" s="2" t="s">
        <v>37</v>
      </c>
      <c r="S4" s="9" t="str">
        <f>IF($C$3="Ground floor","Suspended Floor",IF($C$3="Single Storey","Suspended Floor","n/a"))</f>
        <v>n/a</v>
      </c>
      <c r="U4" s="3">
        <v>16</v>
      </c>
      <c r="V4" s="11">
        <v>0.1</v>
      </c>
      <c r="W4" s="11">
        <v>0.2</v>
      </c>
      <c r="X4" s="11">
        <v>2.5000000000000001E-2</v>
      </c>
      <c r="Y4" s="2">
        <v>3</v>
      </c>
    </row>
    <row r="5" spans="2:25" ht="12.75" customHeight="1" x14ac:dyDescent="0.3">
      <c r="B5" s="529" t="s">
        <v>11</v>
      </c>
      <c r="C5" s="529"/>
      <c r="D5" s="216">
        <f>'Design Details'!C19</f>
        <v>-2.5</v>
      </c>
      <c r="E5" s="529" t="s">
        <v>27</v>
      </c>
      <c r="F5" s="529"/>
      <c r="G5" s="216">
        <f>G4*G3*D6*G2</f>
        <v>0</v>
      </c>
      <c r="H5" s="2" t="s">
        <v>29</v>
      </c>
      <c r="I5" s="223">
        <f>SUM(K38:K44,K46:K49,K51:K54)</f>
        <v>0</v>
      </c>
      <c r="J5" s="223">
        <f>SUM(L38:L44,L46:L49,L51:L54)</f>
        <v>0</v>
      </c>
      <c r="K5" s="2" t="s">
        <v>118</v>
      </c>
      <c r="M5" s="228">
        <v>0</v>
      </c>
      <c r="N5" s="223">
        <f ca="1">SUM(I$2:I$6)*M5</f>
        <v>0</v>
      </c>
      <c r="O5" s="223">
        <f ca="1">SUM(J$2:J$6)*M5</f>
        <v>0</v>
      </c>
      <c r="Q5" s="2" t="s">
        <v>1052</v>
      </c>
      <c r="R5" s="2" t="s">
        <v>39</v>
      </c>
      <c r="U5" s="3">
        <v>18</v>
      </c>
      <c r="X5" s="11">
        <v>0.05</v>
      </c>
      <c r="Y5" s="2">
        <v>4</v>
      </c>
    </row>
    <row r="6" spans="2:25" ht="12.75" customHeight="1" x14ac:dyDescent="0.3">
      <c r="B6" s="529" t="s">
        <v>12</v>
      </c>
      <c r="C6" s="529"/>
      <c r="D6" s="216">
        <f>D4-D5</f>
        <v>2.5</v>
      </c>
      <c r="E6" s="529" t="s">
        <v>15</v>
      </c>
      <c r="F6" s="529"/>
      <c r="G6" s="216">
        <f>G4*G3*D7*24/1000</f>
        <v>0</v>
      </c>
      <c r="H6" s="2" t="s">
        <v>122</v>
      </c>
      <c r="I6" s="223">
        <f>SUM(K56:K59,K61)</f>
        <v>0</v>
      </c>
      <c r="J6" s="223">
        <f>SUM(L61)</f>
        <v>0</v>
      </c>
      <c r="M6" s="12"/>
      <c r="N6" s="12" t="s">
        <v>123</v>
      </c>
      <c r="O6" s="119">
        <f ca="1">SUM(G5,I2:I6,N2:N5)</f>
        <v>0</v>
      </c>
      <c r="Q6" s="2" t="s">
        <v>1053</v>
      </c>
      <c r="R6" s="2" t="s">
        <v>40</v>
      </c>
      <c r="U6" s="3">
        <v>21</v>
      </c>
      <c r="X6" s="11">
        <v>7.4999999999999997E-2</v>
      </c>
      <c r="Y6" s="2">
        <v>5</v>
      </c>
    </row>
    <row r="7" spans="2:25" ht="12.75" customHeight="1" x14ac:dyDescent="0.3">
      <c r="B7" s="529" t="s">
        <v>3</v>
      </c>
      <c r="C7" s="529"/>
      <c r="D7" s="217">
        <f>'Design Details'!C20</f>
        <v>2228</v>
      </c>
      <c r="I7" s="7"/>
      <c r="J7" s="7"/>
      <c r="M7" s="12"/>
      <c r="N7" s="12" t="s">
        <v>124</v>
      </c>
      <c r="O7" s="119">
        <f ca="1">SUM(G6,J2:J6,O2:O5)</f>
        <v>0</v>
      </c>
      <c r="R7" s="2" t="s">
        <v>41</v>
      </c>
      <c r="U7" s="3">
        <v>22</v>
      </c>
      <c r="X7" s="11">
        <v>0.1</v>
      </c>
      <c r="Y7" s="2">
        <v>6</v>
      </c>
    </row>
    <row r="8" spans="2:25" x14ac:dyDescent="0.3">
      <c r="R8" s="2">
        <f>IF($C$3="Ground floor",'Design Details'!C$45,IF($C$3="Mid-floor",'Design Details'!C$55,IF($C$3="Upper floor",'Design Details'!C$65,IF($C$3="Single Storey",'Design Details'!C$75,0))))</f>
        <v>0</v>
      </c>
      <c r="Y8" s="2">
        <v>7</v>
      </c>
    </row>
    <row r="9" spans="2:25" x14ac:dyDescent="0.3">
      <c r="B9" s="1" t="s">
        <v>5</v>
      </c>
      <c r="Y9" s="2">
        <v>8</v>
      </c>
    </row>
    <row r="10" spans="2:25" x14ac:dyDescent="0.3">
      <c r="B10" s="3" t="s">
        <v>6</v>
      </c>
      <c r="C10" s="224"/>
      <c r="D10" s="3" t="s">
        <v>7</v>
      </c>
      <c r="E10" s="224"/>
      <c r="F10" s="3" t="s">
        <v>8</v>
      </c>
      <c r="G10" s="224"/>
      <c r="H10" s="3" t="s">
        <v>13</v>
      </c>
      <c r="I10" s="218">
        <f>C10*E10*G10</f>
        <v>0</v>
      </c>
      <c r="J10" s="7"/>
      <c r="L10" s="530"/>
      <c r="M10" s="530"/>
      <c r="N10" s="530"/>
      <c r="O10" s="531"/>
      <c r="Y10" s="2">
        <v>9</v>
      </c>
    </row>
    <row r="11" spans="2:25" x14ac:dyDescent="0.3">
      <c r="B11" s="3" t="s">
        <v>6</v>
      </c>
      <c r="C11" s="224"/>
      <c r="D11" s="3" t="s">
        <v>7</v>
      </c>
      <c r="E11" s="224"/>
      <c r="F11" s="3" t="s">
        <v>8</v>
      </c>
      <c r="G11" s="224"/>
      <c r="H11" s="3" t="s">
        <v>13</v>
      </c>
      <c r="I11" s="218">
        <f>C11*E11*G11</f>
        <v>0</v>
      </c>
      <c r="J11" s="7"/>
      <c r="L11" s="530"/>
      <c r="M11" s="530"/>
      <c r="N11" s="530"/>
      <c r="O11" s="532"/>
      <c r="Y11" s="2">
        <v>10</v>
      </c>
    </row>
    <row r="12" spans="2:25" x14ac:dyDescent="0.3">
      <c r="B12" s="3" t="s">
        <v>6</v>
      </c>
      <c r="C12" s="224"/>
      <c r="D12" s="3" t="s">
        <v>7</v>
      </c>
      <c r="E12" s="224"/>
      <c r="F12" s="3" t="s">
        <v>8</v>
      </c>
      <c r="G12" s="224"/>
      <c r="H12" s="3" t="s">
        <v>13</v>
      </c>
      <c r="I12" s="218">
        <f>C12*E12*G12</f>
        <v>0</v>
      </c>
      <c r="J12" s="7"/>
    </row>
    <row r="13" spans="2:25" hidden="1" x14ac:dyDescent="0.3">
      <c r="B13" s="1" t="s">
        <v>20</v>
      </c>
      <c r="E13" s="7"/>
      <c r="G13" s="7"/>
      <c r="I13" s="7"/>
      <c r="J13" s="7"/>
    </row>
    <row r="14" spans="2:25" hidden="1" x14ac:dyDescent="0.3">
      <c r="B14" s="3" t="s">
        <v>6</v>
      </c>
      <c r="C14" s="20"/>
      <c r="D14" s="3" t="s">
        <v>7</v>
      </c>
      <c r="E14" s="20"/>
      <c r="F14" s="3" t="s">
        <v>8</v>
      </c>
      <c r="G14" s="20"/>
      <c r="H14" s="3" t="s">
        <v>13</v>
      </c>
      <c r="I14" s="17">
        <f>((G14*E14)/2)*C14</f>
        <v>0</v>
      </c>
      <c r="J14" s="4" t="s">
        <v>17</v>
      </c>
    </row>
    <row r="15" spans="2:25" hidden="1" x14ac:dyDescent="0.3">
      <c r="B15" s="3" t="s">
        <v>6</v>
      </c>
      <c r="C15" s="20"/>
      <c r="D15" s="3" t="s">
        <v>7</v>
      </c>
      <c r="E15" s="20"/>
      <c r="F15" s="3" t="s">
        <v>8</v>
      </c>
      <c r="G15" s="20"/>
      <c r="H15" s="3" t="s">
        <v>13</v>
      </c>
      <c r="I15" s="17">
        <f>C15*E15*G15/2</f>
        <v>0</v>
      </c>
      <c r="J15" s="4" t="s">
        <v>18</v>
      </c>
    </row>
    <row r="16" spans="2:25" hidden="1" x14ac:dyDescent="0.3">
      <c r="B16" s="3" t="s">
        <v>6</v>
      </c>
      <c r="C16" s="20"/>
      <c r="D16" s="3" t="s">
        <v>8</v>
      </c>
      <c r="E16" s="20"/>
      <c r="F16" s="3" t="s">
        <v>19</v>
      </c>
      <c r="G16" s="20"/>
      <c r="H16" s="3" t="s">
        <v>13</v>
      </c>
      <c r="I16" s="17">
        <f>E16*G16*C16/2</f>
        <v>0</v>
      </c>
      <c r="J16" s="4" t="s">
        <v>22</v>
      </c>
    </row>
    <row r="17" spans="2:23" hidden="1" x14ac:dyDescent="0.3">
      <c r="B17" s="3" t="s">
        <v>6</v>
      </c>
      <c r="C17" s="20"/>
      <c r="D17" s="3" t="s">
        <v>8</v>
      </c>
      <c r="E17" s="20"/>
      <c r="F17" s="3" t="s">
        <v>19</v>
      </c>
      <c r="G17" s="20"/>
      <c r="H17" s="3" t="s">
        <v>13</v>
      </c>
      <c r="I17" s="17">
        <f>E17*G17*C17/2</f>
        <v>0</v>
      </c>
      <c r="J17" s="4" t="s">
        <v>21</v>
      </c>
    </row>
    <row r="18" spans="2:23" hidden="1" x14ac:dyDescent="0.3">
      <c r="B18" s="3" t="s">
        <v>6</v>
      </c>
      <c r="C18" s="20"/>
      <c r="D18" s="3" t="s">
        <v>8</v>
      </c>
      <c r="E18" s="20"/>
      <c r="F18" s="3" t="s">
        <v>19</v>
      </c>
      <c r="G18" s="20"/>
      <c r="H18" s="3" t="s">
        <v>13</v>
      </c>
      <c r="I18" s="17">
        <f>E18*G18*C18/2</f>
        <v>0</v>
      </c>
      <c r="J18" s="4" t="s">
        <v>23</v>
      </c>
    </row>
    <row r="19" spans="2:23" x14ac:dyDescent="0.3">
      <c r="B19" s="1" t="s">
        <v>16</v>
      </c>
      <c r="C19" s="7"/>
      <c r="E19" s="7"/>
      <c r="G19" s="7"/>
      <c r="I19" s="7"/>
      <c r="J19" s="8" t="s">
        <v>50</v>
      </c>
      <c r="K19" s="1" t="s">
        <v>34</v>
      </c>
      <c r="L19" s="1" t="s">
        <v>35</v>
      </c>
      <c r="M19" s="533" t="str">
        <f>IF($C$3="Ground Floor","Select type of Ground Floor",IF($C$3="Single Storey","Select type of Ground Floor","#N/A"))</f>
        <v>#N/A</v>
      </c>
      <c r="N19" s="534"/>
      <c r="O19" s="534"/>
    </row>
    <row r="20" spans="2:23" x14ac:dyDescent="0.3">
      <c r="B20" s="3" t="str">
        <f t="shared" ref="B20:D22" si="0">B10</f>
        <v>Length (m)</v>
      </c>
      <c r="C20" s="224"/>
      <c r="D20" s="3" t="str">
        <f t="shared" ref="D20" si="1">D10</f>
        <v>Width (m)</v>
      </c>
      <c r="E20" s="224"/>
      <c r="F20" s="3" t="s">
        <v>24</v>
      </c>
      <c r="G20" s="218">
        <f>C20*E20</f>
        <v>0</v>
      </c>
      <c r="H20" s="2" t="s">
        <v>25</v>
      </c>
      <c r="I20" s="218">
        <f>IF(M22="",R8,'floor u values'!K10)</f>
        <v>0</v>
      </c>
      <c r="J20" s="218">
        <f>IF(C$3="Ground Floor",IF(M20="Solid Floor (in contact with ground)",D$4-T$3,D$4-D$5),IF(C$3="Single Storey",IF(M20="Solid Floor (in contact with ground)",D$4-T$3,D$4-D$5),0))</f>
        <v>0</v>
      </c>
      <c r="K20" s="218">
        <f>G20*I20*J20</f>
        <v>0</v>
      </c>
      <c r="L20" s="218">
        <f>IF($C$3=$R$5,0,IF($C$3=$R$7,0,G20*I20*$D$7*24/1000))</f>
        <v>0</v>
      </c>
      <c r="M20" s="535" t="s">
        <v>336</v>
      </c>
      <c r="N20" s="535"/>
      <c r="O20" s="535"/>
    </row>
    <row r="21" spans="2:23" x14ac:dyDescent="0.3">
      <c r="B21" s="3" t="str">
        <f t="shared" si="0"/>
        <v>Length (m)</v>
      </c>
      <c r="C21" s="224"/>
      <c r="D21" s="3" t="str">
        <f t="shared" si="0"/>
        <v>Width (m)</v>
      </c>
      <c r="E21" s="224"/>
      <c r="F21" s="3" t="s">
        <v>24</v>
      </c>
      <c r="G21" s="218">
        <f t="shared" ref="G21:G31" si="2">C21*E21</f>
        <v>0</v>
      </c>
      <c r="H21" s="2" t="s">
        <v>25</v>
      </c>
      <c r="I21" s="218">
        <f>I20</f>
        <v>0</v>
      </c>
      <c r="J21" s="218">
        <f>IF(C$3="Ground Floor",IF(M20="Solid Floor (in contact with ground)",D$4-T$3,D$4-D$5),IF(C$3="Single Storey",IF(M20="Solid Floor (in contact with ground)",D$4-T$3,D$4-D$5),0))</f>
        <v>0</v>
      </c>
      <c r="K21" s="218">
        <f>G21*I21*J21</f>
        <v>0</v>
      </c>
      <c r="L21" s="218">
        <f>IF($C$3=$R$5,0,IF($C$3=$R$7,0,G21*I21*$D$7*24/1000))</f>
        <v>0</v>
      </c>
      <c r="M21" s="528" t="s">
        <v>1070</v>
      </c>
      <c r="N21" s="528"/>
      <c r="O21" s="528"/>
    </row>
    <row r="22" spans="2:23" x14ac:dyDescent="0.3">
      <c r="B22" s="3" t="str">
        <f t="shared" si="0"/>
        <v>Length (m)</v>
      </c>
      <c r="C22" s="224"/>
      <c r="D22" s="3" t="str">
        <f t="shared" si="0"/>
        <v>Width (m)</v>
      </c>
      <c r="E22" s="224"/>
      <c r="F22" s="3" t="s">
        <v>24</v>
      </c>
      <c r="G22" s="218">
        <f t="shared" si="2"/>
        <v>0</v>
      </c>
      <c r="H22" s="2" t="s">
        <v>25</v>
      </c>
      <c r="I22" s="218">
        <f>I20</f>
        <v>0</v>
      </c>
      <c r="J22" s="218">
        <f>IF(C$3="Ground Floor",IF(M20="Solid Floor (in contact with ground)",D$4-T$3,D$4-D$5),IF(C$3="Single Storey",IF(M20="Solid Floor (in contact with ground)",D$4-T$3,D$4-D$5),0))</f>
        <v>0</v>
      </c>
      <c r="K22" s="218">
        <f>G22*I22*J22</f>
        <v>0</v>
      </c>
      <c r="L22" s="218">
        <f>IF($C$3=$R$5,0,IF($C$3=$R$7,0,G22*I22*$D$7*24/1000))</f>
        <v>0</v>
      </c>
      <c r="M22" s="521"/>
      <c r="N22" s="521"/>
      <c r="O22" s="521"/>
    </row>
    <row r="23" spans="2:23" ht="15" customHeight="1" x14ac:dyDescent="0.3">
      <c r="B23" s="1" t="s">
        <v>31</v>
      </c>
      <c r="C23" s="7"/>
      <c r="E23" s="7"/>
      <c r="G23" s="7"/>
      <c r="M23" s="13" t="str">
        <f>IF(M22="Two opposite","Between edges",IF(M22="One edge","Depth of room",IF(M22="3 edges (short single)","Short length",IF(M22="3 edges (long single)","Short length",""))))</f>
        <v/>
      </c>
      <c r="N23" s="13"/>
      <c r="O23" s="13" t="str">
        <f>IF(M22="3 edges (short single)","Long length",IF(M22="3 edges (long single)","Long length",""))</f>
        <v/>
      </c>
    </row>
    <row r="24" spans="2:23" ht="15" customHeight="1" x14ac:dyDescent="0.3">
      <c r="B24" s="3" t="s">
        <v>6</v>
      </c>
      <c r="C24" s="224"/>
      <c r="D24" s="3" t="s">
        <v>8</v>
      </c>
      <c r="E24" s="224"/>
      <c r="F24" s="3" t="s">
        <v>24</v>
      </c>
      <c r="G24" s="218">
        <f t="shared" si="2"/>
        <v>0</v>
      </c>
      <c r="M24" s="61"/>
      <c r="N24" s="61"/>
      <c r="O24" s="7"/>
    </row>
    <row r="25" spans="2:23" ht="13.95" hidden="1" customHeight="1" x14ac:dyDescent="0.3">
      <c r="B25" s="3" t="s">
        <v>6</v>
      </c>
      <c r="C25" s="226"/>
      <c r="D25" s="3" t="s">
        <v>8</v>
      </c>
      <c r="E25" s="226"/>
      <c r="F25" s="3" t="s">
        <v>24</v>
      </c>
      <c r="G25" s="218">
        <f t="shared" si="2"/>
        <v>0</v>
      </c>
      <c r="I25" s="7"/>
      <c r="J25" s="7"/>
      <c r="K25" s="7"/>
      <c r="L25" s="7"/>
    </row>
    <row r="26" spans="2:23" ht="13.95" hidden="1" customHeight="1" x14ac:dyDescent="0.3">
      <c r="B26" s="3" t="s">
        <v>6</v>
      </c>
      <c r="C26" s="20"/>
      <c r="D26" s="3" t="s">
        <v>8</v>
      </c>
      <c r="E26" s="20"/>
      <c r="F26" s="3" t="s">
        <v>24</v>
      </c>
      <c r="G26" s="218">
        <f t="shared" si="2"/>
        <v>0</v>
      </c>
      <c r="I26" s="7"/>
      <c r="J26" s="7"/>
      <c r="K26" s="7"/>
      <c r="L26" s="7"/>
    </row>
    <row r="27" spans="2:23" ht="15" customHeight="1" x14ac:dyDescent="0.3">
      <c r="C27" s="7"/>
      <c r="E27" s="3" t="s">
        <v>75</v>
      </c>
      <c r="F27" s="3" t="s">
        <v>24</v>
      </c>
      <c r="G27" s="218">
        <f>SUM(G24:G26)-SUM(G38:G44,G51:G54)</f>
        <v>0</v>
      </c>
      <c r="H27" s="2" t="s">
        <v>25</v>
      </c>
      <c r="I27" s="218">
        <f>IF($C$3="Ground floor",'Design Details'!C$48,IF($C$3="Mid-floor",'Design Details'!C$58,IF($C$3="Upper floor",'Design Details'!C$68,IF($C$3="Single Storey",'Design Details'!C$78,0))))</f>
        <v>0</v>
      </c>
      <c r="J27" s="218">
        <f t="shared" ref="J27" si="3">$D$6</f>
        <v>2.5</v>
      </c>
      <c r="K27" s="218">
        <f t="shared" ref="K27" si="4">G27*I27*J27</f>
        <v>0</v>
      </c>
      <c r="L27" s="218">
        <f>G27*I27*$D$7*24/1000</f>
        <v>0</v>
      </c>
      <c r="V27" s="421"/>
      <c r="W27" s="421"/>
    </row>
    <row r="28" spans="2:23" x14ac:dyDescent="0.3">
      <c r="B28" s="5" t="s">
        <v>1245</v>
      </c>
      <c r="C28" s="7"/>
      <c r="E28" s="7"/>
      <c r="G28" s="7"/>
      <c r="I28" s="7"/>
      <c r="J28" s="7"/>
      <c r="K28" s="7"/>
      <c r="L28" s="7"/>
      <c r="V28" s="421"/>
      <c r="W28" s="421"/>
    </row>
    <row r="29" spans="2:23" ht="13.95" customHeight="1" x14ac:dyDescent="0.3">
      <c r="B29" s="3" t="s">
        <v>6</v>
      </c>
      <c r="C29" s="224"/>
      <c r="D29" s="3" t="s">
        <v>7</v>
      </c>
      <c r="E29" s="224"/>
      <c r="F29" s="3" t="s">
        <v>24</v>
      </c>
      <c r="G29" s="218">
        <f t="shared" si="2"/>
        <v>0</v>
      </c>
      <c r="I29" s="7"/>
      <c r="J29" s="7"/>
      <c r="K29" s="7"/>
      <c r="L29" s="7"/>
      <c r="V29" s="421"/>
      <c r="W29" s="421"/>
    </row>
    <row r="30" spans="2:23" x14ac:dyDescent="0.3">
      <c r="B30" s="3" t="s">
        <v>6</v>
      </c>
      <c r="C30" s="224"/>
      <c r="D30" s="3" t="s">
        <v>7</v>
      </c>
      <c r="E30" s="224"/>
      <c r="F30" s="3" t="s">
        <v>24</v>
      </c>
      <c r="G30" s="218">
        <f t="shared" si="2"/>
        <v>0</v>
      </c>
      <c r="I30" s="7"/>
      <c r="J30" s="7"/>
      <c r="K30" s="7"/>
      <c r="L30" s="7"/>
      <c r="V30" s="421"/>
      <c r="W30" s="421"/>
    </row>
    <row r="31" spans="2:23" x14ac:dyDescent="0.3">
      <c r="B31" s="3" t="s">
        <v>6</v>
      </c>
      <c r="C31" s="224"/>
      <c r="D31" s="3" t="s">
        <v>7</v>
      </c>
      <c r="E31" s="224"/>
      <c r="F31" s="3" t="s">
        <v>24</v>
      </c>
      <c r="G31" s="218">
        <f t="shared" si="2"/>
        <v>0</v>
      </c>
      <c r="I31" s="7"/>
      <c r="J31" s="7"/>
      <c r="K31" s="7"/>
      <c r="L31" s="7"/>
      <c r="M31" s="520" t="s">
        <v>1258</v>
      </c>
      <c r="N31" s="520"/>
      <c r="O31" s="520"/>
      <c r="V31" s="421"/>
      <c r="W31" s="421"/>
    </row>
    <row r="32" spans="2:23" ht="14.4" x14ac:dyDescent="0.3">
      <c r="C32" s="7"/>
      <c r="D32" s="3"/>
      <c r="E32" s="3" t="s">
        <v>75</v>
      </c>
      <c r="F32" s="3" t="s">
        <v>24</v>
      </c>
      <c r="G32" s="218">
        <f>SUM(G29:G31)-SUM(G46:G49)</f>
        <v>0</v>
      </c>
      <c r="H32" s="2" t="s">
        <v>25</v>
      </c>
      <c r="I32" s="218" cm="1">
        <f t="array" aca="1" ref="I32" ca="1">IF($C$3="Ground floor",'Design Details'!C$49,IF($C$3="Mid-floor",'Design Details'!C$59,IF($C$3="Upper floor",INDIRECT(T52),IF($C$3="Single Storey",INDIRECT(T53),0))))</f>
        <v>0</v>
      </c>
      <c r="J32" s="218">
        <f>U51</f>
        <v>0</v>
      </c>
      <c r="K32" s="218">
        <f t="shared" ref="K32:K61" ca="1" si="5">G32*I32*J32</f>
        <v>0</v>
      </c>
      <c r="L32" s="218">
        <f ca="1">IF($C$3=$R$4,0,IF($C$3=$R$5,0,G32*I32*$D$7*24/1000))</f>
        <v>0</v>
      </c>
      <c r="M32" s="522" t="s">
        <v>1248</v>
      </c>
      <c r="N32" s="523"/>
      <c r="O32" s="524"/>
      <c r="V32" s="421"/>
      <c r="W32" s="421"/>
    </row>
    <row r="33" spans="2:23" ht="14.4" hidden="1" x14ac:dyDescent="0.3">
      <c r="B33" s="5" t="s">
        <v>1246</v>
      </c>
      <c r="C33" s="61"/>
      <c r="D33" s="3"/>
      <c r="E33" s="3"/>
      <c r="F33" s="3"/>
      <c r="G33" s="230"/>
      <c r="I33" s="230"/>
      <c r="J33" s="230"/>
      <c r="K33" s="230"/>
      <c r="L33" s="230"/>
      <c r="M33"/>
      <c r="N33"/>
      <c r="O33"/>
      <c r="V33" s="423"/>
      <c r="W33" s="423"/>
    </row>
    <row r="34" spans="2:23" hidden="1" x14ac:dyDescent="0.3">
      <c r="B34" s="3" t="s">
        <v>6</v>
      </c>
      <c r="C34" s="20">
        <f>C14*2</f>
        <v>0</v>
      </c>
      <c r="D34" s="3" t="s">
        <v>470</v>
      </c>
      <c r="E34" s="20">
        <f>SQRT(POWER(E14,2)+POWER(G14,2))</f>
        <v>0</v>
      </c>
      <c r="F34" s="3" t="s">
        <v>24</v>
      </c>
      <c r="G34" s="17">
        <f t="shared" ref="G34:G61" si="6">C34*E34</f>
        <v>0</v>
      </c>
      <c r="H34" s="4" t="s">
        <v>17</v>
      </c>
      <c r="I34" s="7"/>
      <c r="J34" s="7"/>
      <c r="K34" s="7"/>
      <c r="L34" s="7"/>
      <c r="S34" s="424"/>
    </row>
    <row r="35" spans="2:23" hidden="1" x14ac:dyDescent="0.3">
      <c r="B35" s="3" t="s">
        <v>6</v>
      </c>
      <c r="C35" s="20">
        <f>C15</f>
        <v>0</v>
      </c>
      <c r="D35" s="3" t="s">
        <v>470</v>
      </c>
      <c r="E35" s="20">
        <f>SQRT(POWER(E15,2)+POWER(G15,2))</f>
        <v>0</v>
      </c>
      <c r="F35" s="3" t="s">
        <v>24</v>
      </c>
      <c r="G35" s="62">
        <f t="shared" si="6"/>
        <v>0</v>
      </c>
      <c r="H35" s="4" t="s">
        <v>18</v>
      </c>
      <c r="I35" s="7"/>
      <c r="J35" s="7"/>
      <c r="K35" s="7"/>
      <c r="L35" s="7"/>
      <c r="S35" s="424"/>
    </row>
    <row r="36" spans="2:23" hidden="1" x14ac:dyDescent="0.3">
      <c r="C36" s="61"/>
      <c r="E36" s="3" t="s">
        <v>75</v>
      </c>
      <c r="F36" s="3" t="s">
        <v>24</v>
      </c>
      <c r="G36" s="17">
        <f>SUM(G34:G35)-SUM(G46:G49)</f>
        <v>0</v>
      </c>
      <c r="H36" s="2" t="s">
        <v>25</v>
      </c>
      <c r="I36" s="438">
        <f>IF($C$3="Ground floor",'Design Details'!C$50,IF($C$3="Mid-floor",'Design Details'!C$60,IF($C$3="Upper floor",'Design Details'!C$70,IF($C$3="Single Storey",'Design Details'!C$80,0))))</f>
        <v>0</v>
      </c>
      <c r="J36" s="17">
        <f t="shared" ref="J36:J54" si="7">$D$6</f>
        <v>2.5</v>
      </c>
      <c r="K36" s="17">
        <f t="shared" si="5"/>
        <v>0</v>
      </c>
      <c r="L36" s="17">
        <f>IF($C$3=$R$4,0,IF($C$3=$R$5,0,G36*I36*$D$7*24/1000))</f>
        <v>0</v>
      </c>
      <c r="M36" s="4"/>
      <c r="N36" s="4"/>
      <c r="S36" s="424"/>
    </row>
    <row r="37" spans="2:23" x14ac:dyDescent="0.3">
      <c r="B37" s="1" t="s">
        <v>32</v>
      </c>
      <c r="C37" s="7"/>
      <c r="E37" s="7"/>
      <c r="G37" s="7"/>
      <c r="I37" s="7"/>
      <c r="J37" s="7"/>
      <c r="K37" s="7"/>
      <c r="L37" s="7"/>
      <c r="R37" s="428"/>
    </row>
    <row r="38" spans="2:23" x14ac:dyDescent="0.3">
      <c r="B38" s="3" t="s">
        <v>7</v>
      </c>
      <c r="C38" s="224"/>
      <c r="D38" s="3" t="s">
        <v>8</v>
      </c>
      <c r="E38" s="224"/>
      <c r="F38" s="3" t="s">
        <v>24</v>
      </c>
      <c r="G38" s="218">
        <f t="shared" si="6"/>
        <v>0</v>
      </c>
      <c r="H38" s="2" t="s">
        <v>25</v>
      </c>
      <c r="I38" s="218">
        <f>IF($C$3="Ground floor",'Design Details'!C$46,IF($C$3="Mid-floor",'Design Details'!C$56,IF($C$3="Upper floor",'Design Details'!C$66,IF($C$3="Single Storey",'Design Details'!C$76,0))))</f>
        <v>0</v>
      </c>
      <c r="J38" s="218">
        <f t="shared" si="7"/>
        <v>2.5</v>
      </c>
      <c r="K38" s="218">
        <f t="shared" si="5"/>
        <v>0</v>
      </c>
      <c r="L38" s="218">
        <f t="shared" ref="L38:L44" si="8">G38*I38*$D$7*24/1000</f>
        <v>0</v>
      </c>
    </row>
    <row r="39" spans="2:23" hidden="1" x14ac:dyDescent="0.3">
      <c r="B39" s="3" t="s">
        <v>7</v>
      </c>
      <c r="C39" s="224"/>
      <c r="D39" s="3" t="s">
        <v>8</v>
      </c>
      <c r="E39" s="224"/>
      <c r="F39" s="3" t="s">
        <v>24</v>
      </c>
      <c r="G39" s="218">
        <f t="shared" si="6"/>
        <v>0</v>
      </c>
      <c r="H39" s="2" t="s">
        <v>25</v>
      </c>
      <c r="I39" s="218">
        <f>IF($C$3="Ground floor",'Design Details'!C$46,IF($C$3="Mid-floor",'Design Details'!C$56,IF($C$3="Upper floor",'Design Details'!C$66,IF($C$3="Single Storey",'Design Details'!C$76,0))))</f>
        <v>0</v>
      </c>
      <c r="J39" s="218">
        <f t="shared" si="7"/>
        <v>2.5</v>
      </c>
      <c r="K39" s="218">
        <f t="shared" si="5"/>
        <v>0</v>
      </c>
      <c r="L39" s="218">
        <f t="shared" si="8"/>
        <v>0</v>
      </c>
    </row>
    <row r="40" spans="2:23" hidden="1" x14ac:dyDescent="0.3">
      <c r="B40" s="3" t="s">
        <v>7</v>
      </c>
      <c r="C40" s="226"/>
      <c r="D40" s="3" t="s">
        <v>8</v>
      </c>
      <c r="E40" s="226"/>
      <c r="F40" s="3" t="s">
        <v>24</v>
      </c>
      <c r="G40" s="220">
        <f t="shared" si="6"/>
        <v>0</v>
      </c>
      <c r="H40" s="2" t="s">
        <v>25</v>
      </c>
      <c r="I40" s="439">
        <f>IF($C$3="Ground floor",'Design Details'!C$46,IF($C$3="Mid-floor",'Design Details'!C$56,IF($C$3="Upper floor",'Design Details'!C$66,IF($C$3="Single Storey",'Design Details'!C$76,0))))</f>
        <v>0</v>
      </c>
      <c r="J40" s="220">
        <f t="shared" si="7"/>
        <v>2.5</v>
      </c>
      <c r="K40" s="220">
        <f t="shared" si="5"/>
        <v>0</v>
      </c>
      <c r="L40" s="220">
        <f t="shared" si="8"/>
        <v>0</v>
      </c>
    </row>
    <row r="41" spans="2:23" hidden="1" x14ac:dyDescent="0.3">
      <c r="B41" s="3" t="s">
        <v>7</v>
      </c>
      <c r="C41" s="20"/>
      <c r="D41" s="3" t="s">
        <v>8</v>
      </c>
      <c r="E41" s="20"/>
      <c r="F41" s="3" t="s">
        <v>24</v>
      </c>
      <c r="G41" s="17">
        <f t="shared" si="6"/>
        <v>0</v>
      </c>
      <c r="H41" s="2" t="s">
        <v>25</v>
      </c>
      <c r="I41" s="438">
        <f>IF($C$3="Ground floor",'Design Details'!C$46,IF($C$3="Mid-floor",'Design Details'!C$56,IF($C$3="Upper floor",'Design Details'!C$66,IF($C$3="Single Storey",'Design Details'!C$76,0))))</f>
        <v>0</v>
      </c>
      <c r="J41" s="17">
        <f t="shared" si="7"/>
        <v>2.5</v>
      </c>
      <c r="K41" s="17">
        <f t="shared" si="5"/>
        <v>0</v>
      </c>
      <c r="L41" s="17">
        <f t="shared" si="8"/>
        <v>0</v>
      </c>
    </row>
    <row r="42" spans="2:23" hidden="1" x14ac:dyDescent="0.3">
      <c r="B42" s="3" t="s">
        <v>7</v>
      </c>
      <c r="C42" s="20"/>
      <c r="D42" s="3" t="s">
        <v>8</v>
      </c>
      <c r="E42" s="20"/>
      <c r="F42" s="3" t="s">
        <v>24</v>
      </c>
      <c r="G42" s="17">
        <f t="shared" si="6"/>
        <v>0</v>
      </c>
      <c r="H42" s="2" t="s">
        <v>25</v>
      </c>
      <c r="I42" s="438">
        <f>IF($C$3="Ground floor",'Design Details'!C$46,IF($C$3="Mid-floor",'Design Details'!C$56,IF($C$3="Upper floor",'Design Details'!C$66,IF($C$3="Single Storey",'Design Details'!C$76,0))))</f>
        <v>0</v>
      </c>
      <c r="J42" s="17">
        <f t="shared" si="7"/>
        <v>2.5</v>
      </c>
      <c r="K42" s="17">
        <f t="shared" si="5"/>
        <v>0</v>
      </c>
      <c r="L42" s="17">
        <f t="shared" si="8"/>
        <v>0</v>
      </c>
    </row>
    <row r="43" spans="2:23" hidden="1" x14ac:dyDescent="0.3">
      <c r="B43" s="3" t="s">
        <v>7</v>
      </c>
      <c r="C43" s="20"/>
      <c r="D43" s="3" t="s">
        <v>8</v>
      </c>
      <c r="E43" s="20"/>
      <c r="F43" s="3" t="s">
        <v>24</v>
      </c>
      <c r="G43" s="17">
        <f t="shared" si="6"/>
        <v>0</v>
      </c>
      <c r="H43" s="2" t="s">
        <v>25</v>
      </c>
      <c r="I43" s="438">
        <f>IF($C$3="Ground floor",'Design Details'!C$46,IF($C$3="Mid-floor",'Design Details'!C$56,IF($C$3="Upper floor",'Design Details'!C$66,IF($C$3="Single Storey",'Design Details'!C$76,0))))</f>
        <v>0</v>
      </c>
      <c r="J43" s="17">
        <f t="shared" si="7"/>
        <v>2.5</v>
      </c>
      <c r="K43" s="17">
        <f t="shared" si="5"/>
        <v>0</v>
      </c>
      <c r="L43" s="17">
        <f t="shared" si="8"/>
        <v>0</v>
      </c>
    </row>
    <row r="44" spans="2:23" hidden="1" x14ac:dyDescent="0.3">
      <c r="B44" s="3" t="s">
        <v>7</v>
      </c>
      <c r="C44" s="20"/>
      <c r="D44" s="3" t="s">
        <v>8</v>
      </c>
      <c r="E44" s="20"/>
      <c r="F44" s="3" t="s">
        <v>24</v>
      </c>
      <c r="G44" s="17">
        <f t="shared" si="6"/>
        <v>0</v>
      </c>
      <c r="H44" s="2" t="s">
        <v>25</v>
      </c>
      <c r="I44" s="438">
        <f>IF($C$3="Ground floor",'Design Details'!C$46,IF($C$3="Mid-floor",'Design Details'!C$56,IF($C$3="Upper floor",'Design Details'!C$66,IF($C$3="Single Storey",'Design Details'!C$76,0))))</f>
        <v>0</v>
      </c>
      <c r="J44" s="17">
        <f t="shared" si="7"/>
        <v>2.5</v>
      </c>
      <c r="K44" s="17">
        <f t="shared" si="5"/>
        <v>0</v>
      </c>
      <c r="L44" s="17">
        <f t="shared" si="8"/>
        <v>0</v>
      </c>
    </row>
    <row r="45" spans="2:23" x14ac:dyDescent="0.3">
      <c r="B45" s="1" t="s">
        <v>33</v>
      </c>
      <c r="C45" s="7"/>
      <c r="E45" s="7"/>
      <c r="G45" s="7"/>
      <c r="I45" s="7"/>
      <c r="J45" s="7"/>
      <c r="K45" s="7"/>
      <c r="L45" s="7"/>
      <c r="Q45" s="517" t="s">
        <v>1254</v>
      </c>
      <c r="R45" s="525" t="s">
        <v>1255</v>
      </c>
      <c r="S45" s="517" t="s">
        <v>1256</v>
      </c>
      <c r="T45" s="514" t="s">
        <v>1249</v>
      </c>
      <c r="U45" s="517" t="s">
        <v>1250</v>
      </c>
    </row>
    <row r="46" spans="2:23" x14ac:dyDescent="0.3">
      <c r="B46" s="3" t="s">
        <v>7</v>
      </c>
      <c r="C46" s="224"/>
      <c r="D46" s="3" t="s">
        <v>8</v>
      </c>
      <c r="E46" s="224"/>
      <c r="F46" s="3" t="s">
        <v>24</v>
      </c>
      <c r="G46" s="218">
        <f t="shared" si="6"/>
        <v>0</v>
      </c>
      <c r="H46" s="2" t="s">
        <v>25</v>
      </c>
      <c r="I46" s="218">
        <f>IF($C$3="Ground floor",'Design Details'!C$53,IF($C$3="Mid-floor",'Design Details'!C$63,IF($C$3="Upper floor",'Design Details'!C$73,IF($C$3="Single Storey",'Design Details'!C$83,0))))</f>
        <v>0</v>
      </c>
      <c r="J46" s="218">
        <f t="shared" si="7"/>
        <v>2.5</v>
      </c>
      <c r="K46" s="218">
        <f t="shared" si="5"/>
        <v>0</v>
      </c>
      <c r="L46" s="218">
        <f>G46*I46*$D$7*24/1000</f>
        <v>0</v>
      </c>
      <c r="Q46" s="518"/>
      <c r="R46" s="526"/>
      <c r="S46" s="518"/>
      <c r="T46" s="515"/>
      <c r="U46" s="518"/>
    </row>
    <row r="47" spans="2:23" x14ac:dyDescent="0.3">
      <c r="B47" s="3" t="s">
        <v>7</v>
      </c>
      <c r="C47" s="224"/>
      <c r="D47" s="3" t="s">
        <v>8</v>
      </c>
      <c r="E47" s="224"/>
      <c r="F47" s="3" t="s">
        <v>24</v>
      </c>
      <c r="G47" s="218">
        <f t="shared" si="6"/>
        <v>0</v>
      </c>
      <c r="H47" s="2" t="s">
        <v>25</v>
      </c>
      <c r="I47" s="218">
        <f>IF($C$3="Ground floor",'Design Details'!C$53,IF($C$3="Mid-floor",'Design Details'!C$63,IF($C$3="Upper floor",'Design Details'!C$73,IF($C$3="Single Storey",'Design Details'!C$83,0))))</f>
        <v>0</v>
      </c>
      <c r="J47" s="218">
        <f t="shared" si="7"/>
        <v>2.5</v>
      </c>
      <c r="K47" s="218">
        <f t="shared" si="5"/>
        <v>0</v>
      </c>
      <c r="L47" s="218">
        <f>G47*I47*$D$7*24/1000</f>
        <v>0</v>
      </c>
      <c r="Q47" s="518"/>
      <c r="R47" s="526"/>
      <c r="S47" s="518"/>
      <c r="T47" s="515"/>
      <c r="U47" s="518"/>
    </row>
    <row r="48" spans="2:23" x14ac:dyDescent="0.3">
      <c r="B48" s="3" t="s">
        <v>7</v>
      </c>
      <c r="C48" s="224"/>
      <c r="D48" s="3" t="s">
        <v>8</v>
      </c>
      <c r="E48" s="224"/>
      <c r="F48" s="3" t="s">
        <v>24</v>
      </c>
      <c r="G48" s="218">
        <f t="shared" si="6"/>
        <v>0</v>
      </c>
      <c r="H48" s="2" t="s">
        <v>25</v>
      </c>
      <c r="I48" s="218">
        <f>IF($C$3="Ground floor",'Design Details'!C$53,IF($C$3="Mid-floor",'Design Details'!C$63,IF($C$3="Upper floor",'Design Details'!C$73,IF($C$3="Single Storey",'Design Details'!C$83,0))))</f>
        <v>0</v>
      </c>
      <c r="J48" s="218">
        <f t="shared" si="7"/>
        <v>2.5</v>
      </c>
      <c r="K48" s="218">
        <f t="shared" si="5"/>
        <v>0</v>
      </c>
      <c r="L48" s="218">
        <f>G48*I48*$D$7*24/1000</f>
        <v>0</v>
      </c>
      <c r="Q48" s="518"/>
      <c r="R48" s="526"/>
      <c r="S48" s="518"/>
      <c r="T48" s="515"/>
      <c r="U48" s="518"/>
    </row>
    <row r="49" spans="2:21" x14ac:dyDescent="0.3">
      <c r="B49" s="3" t="s">
        <v>7</v>
      </c>
      <c r="C49" s="224"/>
      <c r="D49" s="3" t="s">
        <v>8</v>
      </c>
      <c r="E49" s="224"/>
      <c r="F49" s="3" t="s">
        <v>24</v>
      </c>
      <c r="G49" s="218">
        <f t="shared" si="6"/>
        <v>0</v>
      </c>
      <c r="H49" s="2" t="s">
        <v>25</v>
      </c>
      <c r="I49" s="218">
        <f>IF($C$3="Ground floor",'Design Details'!C$53,IF($C$3="Mid-floor",'Design Details'!C$63,IF($C$3="Upper floor",'Design Details'!C$73,IF($C$3="Single Storey",'Design Details'!C$83,0))))</f>
        <v>0</v>
      </c>
      <c r="J49" s="218">
        <f t="shared" si="7"/>
        <v>2.5</v>
      </c>
      <c r="K49" s="218">
        <f t="shared" si="5"/>
        <v>0</v>
      </c>
      <c r="L49" s="218">
        <f>G49*I49*$D$7*24/1000</f>
        <v>0</v>
      </c>
      <c r="Q49" s="519"/>
      <c r="R49" s="527"/>
      <c r="S49" s="519"/>
      <c r="T49" s="516"/>
      <c r="U49" s="519"/>
    </row>
    <row r="50" spans="2:21" x14ac:dyDescent="0.3">
      <c r="B50" s="1" t="s">
        <v>1260</v>
      </c>
      <c r="C50" s="7"/>
      <c r="E50" s="7"/>
      <c r="G50" s="7"/>
      <c r="I50" s="7"/>
      <c r="J50" s="7"/>
      <c r="K50" s="7"/>
      <c r="L50" s="7"/>
      <c r="Q50" s="426"/>
      <c r="R50" s="425"/>
      <c r="S50" s="425" t="s">
        <v>1248</v>
      </c>
      <c r="T50" s="425"/>
      <c r="U50" s="430"/>
    </row>
    <row r="51" spans="2:21" x14ac:dyDescent="0.3">
      <c r="B51" s="3" t="s">
        <v>7</v>
      </c>
      <c r="C51" s="224"/>
      <c r="D51" s="3" t="s">
        <v>8</v>
      </c>
      <c r="E51" s="224"/>
      <c r="F51" s="3" t="s">
        <v>24</v>
      </c>
      <c r="G51" s="218">
        <f t="shared" si="6"/>
        <v>0</v>
      </c>
      <c r="H51" s="2" t="s">
        <v>25</v>
      </c>
      <c r="I51" s="218">
        <f>IF($C$3="Ground floor",'Design Details'!C$47,IF($C$3="Mid-floor",'Design Details'!C$57,IF($C$3="Upper floor",'Design Details'!C$67,IF($C$3="Single Storey",'Design Details'!C$77,0))))</f>
        <v>0</v>
      </c>
      <c r="J51" s="218">
        <f t="shared" si="7"/>
        <v>2.5</v>
      </c>
      <c r="K51" s="218">
        <f t="shared" si="5"/>
        <v>0</v>
      </c>
      <c r="L51" s="218">
        <f>G51*I51*$D$7*24/1000</f>
        <v>0</v>
      </c>
      <c r="Q51" s="429" t="s">
        <v>1241</v>
      </c>
      <c r="R51" s="431" t="s">
        <v>1247</v>
      </c>
      <c r="S51" s="431" t="str">
        <f>IF(OR($C$3="Ground Floor",$C$3="Mid-floor"),R51,Q51)</f>
        <v>Outside</v>
      </c>
      <c r="T51" s="426">
        <f>IF(M32="Unheated",1,0)</f>
        <v>0</v>
      </c>
      <c r="U51" s="429">
        <f>IF(M32="Select...",0,(IF(M32="Outside",D6,IF(M32="Unheated",D4-10,D4-M32))))</f>
        <v>0</v>
      </c>
    </row>
    <row r="52" spans="2:21" x14ac:dyDescent="0.3">
      <c r="B52" s="3" t="s">
        <v>7</v>
      </c>
      <c r="C52" s="224"/>
      <c r="D52" s="3" t="s">
        <v>8</v>
      </c>
      <c r="E52" s="224"/>
      <c r="F52" s="3" t="s">
        <v>24</v>
      </c>
      <c r="G52" s="218">
        <f t="shared" si="6"/>
        <v>0</v>
      </c>
      <c r="H52" s="2" t="s">
        <v>25</v>
      </c>
      <c r="I52" s="218">
        <f>IF($C$3="Ground floor",'Design Details'!C$47,IF($C$3="Mid-floor",'Design Details'!C$57,IF($C$3="Upper floor",'Design Details'!C$67,IF($C$3="Single Storey",'Design Details'!C$77,0))))</f>
        <v>0</v>
      </c>
      <c r="J52" s="218">
        <f t="shared" si="7"/>
        <v>2.5</v>
      </c>
      <c r="K52" s="218">
        <f t="shared" si="5"/>
        <v>0</v>
      </c>
      <c r="L52" s="218">
        <f>G52*I52*$D$7*24/1000</f>
        <v>0</v>
      </c>
      <c r="Q52" s="429" t="s">
        <v>1247</v>
      </c>
      <c r="R52" s="431" t="s">
        <v>1251</v>
      </c>
      <c r="S52" s="431" t="str">
        <f>IF(OR($C$3="Ground Floor",$C$3="Mid-floor"),R52,Q52)</f>
        <v>Unheated</v>
      </c>
      <c r="T52" s="426" t="str">
        <f>"'Design Details'!C$"&amp;69+T51</f>
        <v>'Design Details'!C$69</v>
      </c>
      <c r="U52" s="427"/>
    </row>
    <row r="53" spans="2:21" hidden="1" x14ac:dyDescent="0.3">
      <c r="B53" s="3" t="s">
        <v>7</v>
      </c>
      <c r="C53" s="226"/>
      <c r="D53" s="3" t="s">
        <v>8</v>
      </c>
      <c r="E53" s="226"/>
      <c r="F53" s="3" t="s">
        <v>24</v>
      </c>
      <c r="G53" s="220">
        <f t="shared" si="6"/>
        <v>0</v>
      </c>
      <c r="H53" s="2" t="s">
        <v>25</v>
      </c>
      <c r="I53" s="439">
        <f>IF($C$3="Ground floor",'Design Details'!C$47,IF($C$3="Mid-floor",'Design Details'!C$57,IF($C$3="Upper floor",'Design Details'!C$67,IF($C$3="Single Storey",'Design Details'!C$77,0))))</f>
        <v>0</v>
      </c>
      <c r="J53" s="220">
        <f t="shared" si="7"/>
        <v>2.5</v>
      </c>
      <c r="K53" s="220">
        <f t="shared" si="5"/>
        <v>0</v>
      </c>
      <c r="L53" s="220">
        <f>G53*I53*$D$7*24/1000</f>
        <v>0</v>
      </c>
      <c r="Q53" s="429"/>
      <c r="R53" s="431" t="s">
        <v>1252</v>
      </c>
      <c r="S53" s="431">
        <f>IF(OR($C$3="Ground Floor",$C$3="Mid-floor"),R53,Q53)</f>
        <v>0</v>
      </c>
      <c r="T53" s="432" t="str">
        <f>"'Design Details'!C$"&amp;79+T51</f>
        <v>'Design Details'!C$79</v>
      </c>
      <c r="U53" s="423"/>
    </row>
    <row r="54" spans="2:21" hidden="1" x14ac:dyDescent="0.3">
      <c r="B54" s="3" t="s">
        <v>7</v>
      </c>
      <c r="C54" s="20"/>
      <c r="D54" s="3" t="s">
        <v>8</v>
      </c>
      <c r="E54" s="20"/>
      <c r="F54" s="3" t="s">
        <v>24</v>
      </c>
      <c r="G54" s="17">
        <f t="shared" si="6"/>
        <v>0</v>
      </c>
      <c r="H54" s="2" t="s">
        <v>25</v>
      </c>
      <c r="I54" s="438">
        <f>IF($C$3="Ground floor",'Design Details'!C$47,IF($C$3="Mid-floor",'Design Details'!C$57,IF($C$3="Upper floor",'Design Details'!C$67,IF($C$3="Single Storey",'Design Details'!C$77,0))))</f>
        <v>0</v>
      </c>
      <c r="J54" s="17">
        <f t="shared" si="7"/>
        <v>2.5</v>
      </c>
      <c r="K54" s="17">
        <f t="shared" si="5"/>
        <v>0</v>
      </c>
      <c r="L54" s="17">
        <f>G54*I54*$D$7*24/1000</f>
        <v>0</v>
      </c>
      <c r="Q54" s="429"/>
      <c r="R54" s="431" t="s">
        <v>1253</v>
      </c>
      <c r="S54" s="431">
        <f>IF(OR($C$3="Ground Floor",$C$3="Mid-floor"),R54,Q54)</f>
        <v>0</v>
      </c>
      <c r="T54" s="423"/>
      <c r="U54" s="423"/>
    </row>
    <row r="55" spans="2:21" x14ac:dyDescent="0.3">
      <c r="B55" s="1" t="s">
        <v>114</v>
      </c>
      <c r="G55" s="7"/>
      <c r="I55" s="7"/>
      <c r="K55" s="7"/>
      <c r="L55" s="7"/>
      <c r="M55" s="520" t="s">
        <v>1092</v>
      </c>
      <c r="N55" s="520"/>
      <c r="O55" s="520"/>
      <c r="Q55" s="432"/>
      <c r="R55" s="432">
        <v>22</v>
      </c>
      <c r="S55" s="433">
        <f>IF(OR($C$3="Ground Floor",$C$3="Mid-floor"),R55,Q37)</f>
        <v>0</v>
      </c>
      <c r="T55" s="422"/>
      <c r="U55" s="422"/>
    </row>
    <row r="56" spans="2:21" x14ac:dyDescent="0.3">
      <c r="B56" s="3" t="s">
        <v>6</v>
      </c>
      <c r="C56" s="229"/>
      <c r="D56" s="3" t="s">
        <v>8</v>
      </c>
      <c r="E56" s="229"/>
      <c r="F56" s="3" t="s">
        <v>24</v>
      </c>
      <c r="G56" s="218">
        <f t="shared" si="6"/>
        <v>0</v>
      </c>
      <c r="H56" s="2" t="s">
        <v>25</v>
      </c>
      <c r="I56" s="218">
        <f>IF($C$3="Ground floor",'Design Details'!C$51,IF($C$3="Mid-floor",'Design Details'!C$61,IF($C$3="Upper floor",'Design Details'!C$71,IF($C$3="Single Storey",'Design Details'!C$81,0))))</f>
        <v>0</v>
      </c>
      <c r="J56" s="225">
        <f>IF(M56="",0,IF(M56="unheated",D$4-10,D$4-M56))</f>
        <v>0</v>
      </c>
      <c r="K56" s="218">
        <f t="shared" si="5"/>
        <v>0</v>
      </c>
      <c r="L56" s="7"/>
      <c r="M56" s="513"/>
      <c r="N56" s="513"/>
      <c r="O56" s="513"/>
    </row>
    <row r="57" spans="2:21" hidden="1" x14ac:dyDescent="0.3">
      <c r="B57" s="3" t="s">
        <v>6</v>
      </c>
      <c r="C57" s="229"/>
      <c r="D57" s="3" t="s">
        <v>8</v>
      </c>
      <c r="E57" s="229"/>
      <c r="F57" s="3" t="s">
        <v>24</v>
      </c>
      <c r="G57" s="218">
        <f t="shared" si="6"/>
        <v>0</v>
      </c>
      <c r="H57" s="2" t="s">
        <v>25</v>
      </c>
      <c r="I57" s="224">
        <f>IF($C$3="Ground floor",'Design Details'!C$51,IF($C$3="Mid-floor",'Design Details'!C$61,IF($C$3="Upper floor",'Design Details'!C$71,IF($C$3="Single Storey",'Design Details'!C$81,0))))</f>
        <v>0</v>
      </c>
      <c r="J57" s="225">
        <f>IF(M57="",0,IF(M57="unheated",D$4-10,D$4-M57))</f>
        <v>0</v>
      </c>
      <c r="K57" s="218">
        <f t="shared" si="5"/>
        <v>0</v>
      </c>
      <c r="L57" s="7"/>
      <c r="M57" s="513"/>
      <c r="N57" s="513"/>
      <c r="O57" s="513"/>
    </row>
    <row r="58" spans="2:21" hidden="1" x14ac:dyDescent="0.3">
      <c r="B58" s="3" t="s">
        <v>6</v>
      </c>
      <c r="C58" s="219"/>
      <c r="D58" s="3" t="s">
        <v>8</v>
      </c>
      <c r="E58" s="219"/>
      <c r="F58" s="3" t="s">
        <v>24</v>
      </c>
      <c r="G58" s="220">
        <f t="shared" si="6"/>
        <v>0</v>
      </c>
      <c r="H58" s="2" t="s">
        <v>25</v>
      </c>
      <c r="I58" s="221">
        <f>IF($C$3="Ground floor",'Design Details'!C$51,IF($C$3="Mid-floor",'Design Details'!C$61,IF($C$3="Upper floor",'Design Details'!C$71,IF($C$3="Single Storey",'Design Details'!C$81,0))))</f>
        <v>0</v>
      </c>
      <c r="J58" s="222">
        <f>IF(M58="",0,IF(M58="unheated",D$4-10,D$4-M58))</f>
        <v>0</v>
      </c>
      <c r="K58" s="220">
        <f t="shared" si="5"/>
        <v>0</v>
      </c>
      <c r="L58" s="7"/>
      <c r="M58" s="513"/>
      <c r="N58" s="513"/>
      <c r="O58" s="513"/>
    </row>
    <row r="59" spans="2:21" hidden="1" x14ac:dyDescent="0.3">
      <c r="B59" s="3" t="s">
        <v>6</v>
      </c>
      <c r="C59" s="19"/>
      <c r="D59" s="3" t="s">
        <v>8</v>
      </c>
      <c r="E59" s="19"/>
      <c r="F59" s="3" t="s">
        <v>24</v>
      </c>
      <c r="G59" s="17">
        <f t="shared" si="6"/>
        <v>0</v>
      </c>
      <c r="H59" s="2" t="s">
        <v>25</v>
      </c>
      <c r="I59" s="105">
        <f>IF($C$3="Ground floor",'Design Details'!C$51,IF($C$3="Mid-floor",'Design Details'!C$61,IF($C$3="Upper floor",'Design Details'!C$71,IF($C$3="Single Storey",'Design Details'!C$81,0))))</f>
        <v>0</v>
      </c>
      <c r="J59" s="18">
        <f>IF(M59="",0,IF(M59="unheated",D$4-10,D$4-M59))</f>
        <v>0</v>
      </c>
      <c r="K59" s="17">
        <f t="shared" si="5"/>
        <v>0</v>
      </c>
      <c r="L59" s="7"/>
      <c r="M59" s="513"/>
      <c r="N59" s="513"/>
      <c r="O59" s="513"/>
    </row>
    <row r="60" spans="2:21" hidden="1" x14ac:dyDescent="0.3">
      <c r="B60" s="1" t="s">
        <v>48</v>
      </c>
      <c r="G60" s="7"/>
      <c r="I60" s="7"/>
      <c r="K60" s="7"/>
      <c r="L60" s="7"/>
    </row>
    <row r="61" spans="2:21" hidden="1" x14ac:dyDescent="0.3">
      <c r="B61" s="3" t="s">
        <v>6</v>
      </c>
      <c r="C61" s="19"/>
      <c r="D61" s="3" t="s">
        <v>8</v>
      </c>
      <c r="E61" s="19"/>
      <c r="F61" s="3" t="s">
        <v>24</v>
      </c>
      <c r="G61" s="17">
        <f t="shared" si="6"/>
        <v>0</v>
      </c>
      <c r="H61" s="2" t="s">
        <v>25</v>
      </c>
      <c r="I61" s="105">
        <f>IF($C$3="Ground floor",'Design Details'!C$52,IF($C$3="Mid-floor",'Design Details'!C$62,IF($C$3="Upper floor",'Design Details'!C$72,IF($C$3="Single Storey",'Design Details'!C$82,0))))</f>
        <v>0</v>
      </c>
      <c r="J61" s="18">
        <f>D4-10</f>
        <v>-10</v>
      </c>
      <c r="K61" s="17">
        <f t="shared" si="5"/>
        <v>0</v>
      </c>
      <c r="L61" s="17">
        <f>G61*I61*$D$7*24/1000</f>
        <v>0</v>
      </c>
    </row>
  </sheetData>
  <sheetProtection formatRows="0"/>
  <mergeCells count="31">
    <mergeCell ref="B1:D1"/>
    <mergeCell ref="E1:G1"/>
    <mergeCell ref="K1:L1"/>
    <mergeCell ref="E2:F2"/>
    <mergeCell ref="C3:D3"/>
    <mergeCell ref="E3:F3"/>
    <mergeCell ref="M21:O21"/>
    <mergeCell ref="B4:C4"/>
    <mergeCell ref="E4:F4"/>
    <mergeCell ref="B5:C5"/>
    <mergeCell ref="E5:F5"/>
    <mergeCell ref="B6:C6"/>
    <mergeCell ref="E6:F6"/>
    <mergeCell ref="B7:C7"/>
    <mergeCell ref="L10:O10"/>
    <mergeCell ref="L11:O11"/>
    <mergeCell ref="M19:O19"/>
    <mergeCell ref="M20:O20"/>
    <mergeCell ref="M22:O22"/>
    <mergeCell ref="M31:O31"/>
    <mergeCell ref="M32:O32"/>
    <mergeCell ref="Q45:Q49"/>
    <mergeCell ref="R45:R49"/>
    <mergeCell ref="M59:O59"/>
    <mergeCell ref="T45:T49"/>
    <mergeCell ref="U45:U49"/>
    <mergeCell ref="M55:O55"/>
    <mergeCell ref="M56:O56"/>
    <mergeCell ref="M57:O57"/>
    <mergeCell ref="M58:O58"/>
    <mergeCell ref="S45:S49"/>
  </mergeCells>
  <conditionalFormatting sqref="M24:N24">
    <cfRule type="expression" dxfId="53" priority="2">
      <formula>IF($M$23="Short length",TRUE,IF($M$23="Between edges",TRUE,IF($M$23="Depth of room",TRUE,FALSE)))</formula>
    </cfRule>
  </conditionalFormatting>
  <conditionalFormatting sqref="O24">
    <cfRule type="expression" dxfId="52" priority="1">
      <formula>IF($O$23="Long length",TRUE,FALSE)</formula>
    </cfRule>
  </conditionalFormatting>
  <dataValidations count="10">
    <dataValidation type="list" allowBlank="1" showInputMessage="1" showErrorMessage="1" sqref="M32:O32" xr:uid="{81E70B9F-FC0C-5F49-AA2E-7AB94151B668}">
      <formula1>OFFSET($S$50,,,COUNTIF($S$50:$S$55,"&lt;&gt;0"))</formula1>
    </dataValidation>
    <dataValidation type="list" errorStyle="information" allowBlank="1" showInputMessage="1" showErrorMessage="1" errorTitle="Room Name" error="If an alternative room name is entered, you will need to manually select room design temp and air changes per hour." sqref="D2" xr:uid="{BD467259-F7E4-9D47-9C16-A63624C881EC}">
      <formula1>$Y$2:$Y$11</formula1>
    </dataValidation>
    <dataValidation type="list" errorStyle="information" allowBlank="1" showInputMessage="1" showErrorMessage="1" errorTitle="Room Name" error="If an alternative room name is entered, you will need to manually select room design temp and air changes per hour." sqref="C2" xr:uid="{D8E46761-E053-F248-B33B-0C2297BE4FE2}">
      <formula1>Rooms</formula1>
    </dataValidation>
    <dataValidation type="list" allowBlank="1" showInputMessage="1" showErrorMessage="1" sqref="M22:O22" xr:uid="{60AF983A-B921-5445-9E51-5109F471550F}">
      <formula1>$Q$2:$Q$6</formula1>
    </dataValidation>
    <dataValidation type="list" allowBlank="1" showInputMessage="1" showErrorMessage="1" sqref="C3:D3" xr:uid="{EE894CBD-3E5E-3543-BA83-AF28FE19F213}">
      <formula1>$R$4:$R$7</formula1>
    </dataValidation>
    <dataValidation type="list" allowBlank="1" showInputMessage="1" showErrorMessage="1" sqref="M20:O20" xr:uid="{F8BFEBC5-E0C3-F146-AF7D-0DF058C9853C}">
      <formula1>$S$3:$S$4</formula1>
    </dataValidation>
    <dataValidation type="list" allowBlank="1" showInputMessage="1" showErrorMessage="1" sqref="M56:O59" xr:uid="{2FFFADC9-A8C0-4443-959B-DE66C50AFC4B}">
      <formula1>$U$3:$U$7</formula1>
    </dataValidation>
    <dataValidation type="list" allowBlank="1" showInputMessage="1" showErrorMessage="1" sqref="M3" xr:uid="{70ADFA3F-6329-B24F-92F7-04C24DA75FA6}">
      <formula1>$V$3:$V$4</formula1>
    </dataValidation>
    <dataValidation type="list" allowBlank="1" showInputMessage="1" showErrorMessage="1" promptTitle="High Ceilings" prompt="Room Height_x000a_4.5m - 2.5%_x000a_5.5m - 5.0%_x000a_6.5m - 7.5%_x000a_7.5m - 10.0%" sqref="M4" xr:uid="{29899FC2-2527-2C45-838D-456157ED28CD}">
      <formula1>$X$3:$X$7</formula1>
    </dataValidation>
    <dataValidation type="list" allowBlank="1" showInputMessage="1" showErrorMessage="1" sqref="M5" xr:uid="{F787EB00-09DE-1347-BFCA-F1C0378DBEC0}">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81" r:id="rId3" name="Button 1">
              <controlPr defaultSize="0" print="0" autoFill="0" autoPict="0" macro="[0]!unhideAwkDim">
                <anchor moveWithCells="1" sizeWithCells="1">
                  <from>
                    <xdr:col>3</xdr:col>
                    <xdr:colOff>15240</xdr:colOff>
                    <xdr:row>8</xdr:row>
                    <xdr:rowOff>15240</xdr:rowOff>
                  </from>
                  <to>
                    <xdr:col>4</xdr:col>
                    <xdr:colOff>723900</xdr:colOff>
                    <xdr:row>8</xdr:row>
                    <xdr:rowOff>152400</xdr:rowOff>
                  </to>
                </anchor>
              </controlPr>
            </control>
          </mc:Choice>
        </mc:AlternateContent>
        <mc:AlternateContent xmlns:mc="http://schemas.openxmlformats.org/markup-compatibility/2006">
          <mc:Choice Requires="x14">
            <control shapeId="174082" r:id="rId4" name="Button 2">
              <controlPr defaultSize="0" print="0" autoFill="0" autoPict="0" macro="[0]!unhideWindows">
                <anchor moveWithCells="1" sizeWithCells="1">
                  <from>
                    <xdr:col>3</xdr:col>
                    <xdr:colOff>38100</xdr:colOff>
                    <xdr:row>36</xdr:row>
                    <xdr:rowOff>15240</xdr:rowOff>
                  </from>
                  <to>
                    <xdr:col>4</xdr:col>
                    <xdr:colOff>723900</xdr:colOff>
                    <xdr:row>36</xdr:row>
                    <xdr:rowOff>152400</xdr:rowOff>
                  </to>
                </anchor>
              </controlPr>
            </control>
          </mc:Choice>
        </mc:AlternateContent>
        <mc:AlternateContent xmlns:mc="http://schemas.openxmlformats.org/markup-compatibility/2006">
          <mc:Choice Requires="x14">
            <control shapeId="174083" r:id="rId5" name="Button 3">
              <controlPr defaultSize="0" print="0" autoFill="0" autoPict="0" macro="[0]!unhideRoofWin">
                <anchor moveWithCells="1" sizeWithCells="1">
                  <from>
                    <xdr:col>5</xdr:col>
                    <xdr:colOff>22860</xdr:colOff>
                    <xdr:row>36</xdr:row>
                    <xdr:rowOff>15240</xdr:rowOff>
                  </from>
                  <to>
                    <xdr:col>6</xdr:col>
                    <xdr:colOff>723900</xdr:colOff>
                    <xdr:row>36</xdr:row>
                    <xdr:rowOff>152400</xdr:rowOff>
                  </to>
                </anchor>
              </controlPr>
            </control>
          </mc:Choice>
        </mc:AlternateContent>
        <mc:AlternateContent xmlns:mc="http://schemas.openxmlformats.org/markup-compatibility/2006">
          <mc:Choice Requires="x14">
            <control shapeId="174084" r:id="rId6" name="Button 4">
              <controlPr defaultSize="0" print="0" autoFill="0" autoPict="0" macro="[0]!unhideDoors">
                <anchor moveWithCells="1" sizeWithCells="1">
                  <from>
                    <xdr:col>3</xdr:col>
                    <xdr:colOff>15240</xdr:colOff>
                    <xdr:row>49</xdr:row>
                    <xdr:rowOff>22860</xdr:rowOff>
                  </from>
                  <to>
                    <xdr:col>4</xdr:col>
                    <xdr:colOff>723900</xdr:colOff>
                    <xdr:row>49</xdr:row>
                    <xdr:rowOff>152400</xdr:rowOff>
                  </to>
                </anchor>
              </controlPr>
            </control>
          </mc:Choice>
        </mc:AlternateContent>
        <mc:AlternateContent xmlns:mc="http://schemas.openxmlformats.org/markup-compatibility/2006">
          <mc:Choice Requires="x14">
            <control shapeId="174085" r:id="rId7" name="Button 5">
              <controlPr defaultSize="0" print="0" autoFill="0" autoPict="0" macro="[0]!SinglePitch">
                <anchor moveWithCells="1" sizeWithCells="1">
                  <from>
                    <xdr:col>3</xdr:col>
                    <xdr:colOff>891540</xdr:colOff>
                    <xdr:row>32</xdr:row>
                    <xdr:rowOff>38100</xdr:rowOff>
                  </from>
                  <to>
                    <xdr:col>4</xdr:col>
                    <xdr:colOff>708660</xdr:colOff>
                    <xdr:row>33</xdr:row>
                    <xdr:rowOff>0</xdr:rowOff>
                  </to>
                </anchor>
              </controlPr>
            </control>
          </mc:Choice>
        </mc:AlternateContent>
        <mc:AlternateContent xmlns:mc="http://schemas.openxmlformats.org/markup-compatibility/2006">
          <mc:Choice Requires="x14">
            <control shapeId="174086" r:id="rId8" name="Button 6">
              <controlPr defaultSize="0" print="0" autoFill="0" autoPict="0" macro="[0]!IntWalls">
                <anchor moveWithCells="1" sizeWithCells="1">
                  <from>
                    <xdr:col>3</xdr:col>
                    <xdr:colOff>22860</xdr:colOff>
                    <xdr:row>54</xdr:row>
                    <xdr:rowOff>22860</xdr:rowOff>
                  </from>
                  <to>
                    <xdr:col>4</xdr:col>
                    <xdr:colOff>723900</xdr:colOff>
                    <xdr:row>55</xdr:row>
                    <xdr:rowOff>15240</xdr:rowOff>
                  </to>
                </anchor>
              </controlPr>
            </control>
          </mc:Choice>
        </mc:AlternateContent>
        <mc:AlternateContent xmlns:mc="http://schemas.openxmlformats.org/markup-compatibility/2006">
          <mc:Choice Requires="x14">
            <control shapeId="174087" r:id="rId9" name="Button 7">
              <controlPr defaultSize="0" print="0" autoFill="0" autoPict="0" macro="[0]!PartyWall">
                <anchor moveWithCells="1" sizeWithCells="1">
                  <from>
                    <xdr:col>5</xdr:col>
                    <xdr:colOff>15240</xdr:colOff>
                    <xdr:row>54</xdr:row>
                    <xdr:rowOff>22860</xdr:rowOff>
                  </from>
                  <to>
                    <xdr:col>6</xdr:col>
                    <xdr:colOff>708660</xdr:colOff>
                    <xdr:row>54</xdr:row>
                    <xdr:rowOff>152400</xdr:rowOff>
                  </to>
                </anchor>
              </controlPr>
            </control>
          </mc:Choice>
        </mc:AlternateContent>
        <mc:AlternateContent xmlns:mc="http://schemas.openxmlformats.org/markup-compatibility/2006">
          <mc:Choice Requires="x14">
            <control shapeId="174088" r:id="rId10" name="Button 8">
              <controlPr defaultSize="0" print="0" autoFill="0" autoPict="0" macro="[0]!UseRoomDims">
                <anchor moveWithCells="1" sizeWithCells="1">
                  <from>
                    <xdr:col>3</xdr:col>
                    <xdr:colOff>22860</xdr:colOff>
                    <xdr:row>18</xdr:row>
                    <xdr:rowOff>22860</xdr:rowOff>
                  </from>
                  <to>
                    <xdr:col>4</xdr:col>
                    <xdr:colOff>723900</xdr:colOff>
                    <xdr:row>18</xdr:row>
                    <xdr:rowOff>152400</xdr:rowOff>
                  </to>
                </anchor>
              </controlPr>
            </control>
          </mc:Choice>
        </mc:AlternateContent>
        <mc:AlternateContent xmlns:mc="http://schemas.openxmlformats.org/markup-compatibility/2006">
          <mc:Choice Requires="x14">
            <control shapeId="174089" r:id="rId11" name="Button 9">
              <controlPr defaultSize="0" print="0" autoFill="0" autoPict="0" macro="[0]!Pitched">
                <anchor moveWithCells="1" sizeWithCells="1">
                  <from>
                    <xdr:col>3</xdr:col>
                    <xdr:colOff>38100</xdr:colOff>
                    <xdr:row>32</xdr:row>
                    <xdr:rowOff>22860</xdr:rowOff>
                  </from>
                  <to>
                    <xdr:col>3</xdr:col>
                    <xdr:colOff>800100</xdr:colOff>
                    <xdr:row>33</xdr:row>
                    <xdr:rowOff>0</xdr:rowOff>
                  </to>
                </anchor>
              </controlPr>
            </control>
          </mc:Choice>
        </mc:AlternateContent>
        <mc:AlternateContent xmlns:mc="http://schemas.openxmlformats.org/markup-compatibility/2006">
          <mc:Choice Requires="x14">
            <control shapeId="174090" r:id="rId12" name="Button 10">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174091" r:id="rId13" name="Button 11">
              <controlPr defaultSize="0" print="0" autoFill="0" autoPict="0" macro="[0]!unhideExtWall">
                <anchor moveWithCells="1">
                  <from>
                    <xdr:col>3</xdr:col>
                    <xdr:colOff>22860</xdr:colOff>
                    <xdr:row>22</xdr:row>
                    <xdr:rowOff>38100</xdr:rowOff>
                  </from>
                  <to>
                    <xdr:col>5</xdr:col>
                    <xdr:colOff>114300</xdr:colOff>
                    <xdr:row>22</xdr:row>
                    <xdr:rowOff>152400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FE5FB1-00FE-F24D-A7EF-8A91153E6D59}">
  <sheetPr codeName="Sheet13">
    <tabColor theme="4" tint="0.59999389629810485"/>
  </sheetPr>
  <dimension ref="B1:Z61"/>
  <sheetViews>
    <sheetView showGridLines="0" showRowColHeaders="0" workbookViewId="0">
      <selection activeCell="C2" sqref="C2"/>
    </sheetView>
  </sheetViews>
  <sheetFormatPr defaultColWidth="13.77734375" defaultRowHeight="13.8" x14ac:dyDescent="0.3"/>
  <cols>
    <col min="1" max="1" width="2" style="2" customWidth="1"/>
    <col min="2" max="12" width="13.77734375" style="2"/>
    <col min="13" max="15" width="10" style="2" customWidth="1"/>
    <col min="16" max="16" width="13.77734375" style="2"/>
    <col min="17" max="19" width="13.77734375" style="2" hidden="1" customWidth="1"/>
    <col min="20" max="20" width="16" style="2" hidden="1" customWidth="1"/>
    <col min="21" max="26" width="13.77734375" style="2" hidden="1" customWidth="1"/>
    <col min="27" max="16384" width="13.77734375" style="2"/>
  </cols>
  <sheetData>
    <row r="1" spans="2:25" ht="34.049999999999997" customHeight="1" x14ac:dyDescent="0.3">
      <c r="B1" s="520" t="s">
        <v>2</v>
      </c>
      <c r="C1" s="520"/>
      <c r="D1" s="520"/>
      <c r="E1" s="520" t="s">
        <v>4</v>
      </c>
      <c r="F1" s="520"/>
      <c r="G1" s="520"/>
      <c r="H1" s="13" t="s">
        <v>26</v>
      </c>
      <c r="I1" s="14" t="s">
        <v>34</v>
      </c>
      <c r="J1" s="15" t="s">
        <v>36</v>
      </c>
      <c r="K1" s="536" t="s">
        <v>120</v>
      </c>
      <c r="L1" s="536"/>
      <c r="M1" s="14" t="s">
        <v>121</v>
      </c>
      <c r="N1" s="14" t="s">
        <v>1079</v>
      </c>
      <c r="O1" s="14" t="s">
        <v>416</v>
      </c>
    </row>
    <row r="2" spans="2:25" ht="12.75" customHeight="1" x14ac:dyDescent="0.3">
      <c r="B2" s="2" t="s">
        <v>0</v>
      </c>
      <c r="C2" s="227"/>
      <c r="D2" s="227"/>
      <c r="E2" s="529" t="s">
        <v>1257</v>
      </c>
      <c r="F2" s="529"/>
      <c r="G2" s="216">
        <f>'Design Details'!G96</f>
        <v>0</v>
      </c>
      <c r="H2" s="2" t="s">
        <v>16</v>
      </c>
      <c r="I2" s="223">
        <f>SUM(K20:K22)</f>
        <v>0</v>
      </c>
      <c r="J2" s="223">
        <f>SUM(L20:L22)</f>
        <v>0</v>
      </c>
      <c r="K2" s="2" t="s">
        <v>119</v>
      </c>
      <c r="M2" s="228">
        <v>0</v>
      </c>
      <c r="N2" s="223">
        <f ca="1">SUM(I$2:I$6)*M2</f>
        <v>0</v>
      </c>
      <c r="O2" s="223">
        <f ca="1">SUM(J$2:J$6)*M2</f>
        <v>0</v>
      </c>
      <c r="Q2" s="2" t="s">
        <v>1056</v>
      </c>
      <c r="R2" s="2" t="s">
        <v>1</v>
      </c>
      <c r="Y2" s="2">
        <v>1</v>
      </c>
    </row>
    <row r="3" spans="2:25" ht="12.75" customHeight="1" x14ac:dyDescent="0.3">
      <c r="B3" s="2" t="s">
        <v>1</v>
      </c>
      <c r="C3" s="537"/>
      <c r="D3" s="538"/>
      <c r="E3" s="529" t="s">
        <v>9</v>
      </c>
      <c r="F3" s="529"/>
      <c r="G3" s="216">
        <v>0.33</v>
      </c>
      <c r="H3" s="2" t="s">
        <v>28</v>
      </c>
      <c r="I3" s="223">
        <f>K27</f>
        <v>0</v>
      </c>
      <c r="J3" s="223">
        <f>L27</f>
        <v>0</v>
      </c>
      <c r="K3" s="2" t="s">
        <v>116</v>
      </c>
      <c r="M3" s="228">
        <v>0</v>
      </c>
      <c r="N3" s="223">
        <f ca="1">SUM(I$2:I$6)*M3</f>
        <v>0</v>
      </c>
      <c r="O3" s="223">
        <f ca="1">SUM(J$2:J$6)*M3</f>
        <v>0</v>
      </c>
      <c r="Q3" s="2" t="s">
        <v>1055</v>
      </c>
      <c r="R3" s="2" t="s">
        <v>410</v>
      </c>
      <c r="S3" s="9" t="str">
        <f>IF($C$3="Ground floor","Solid Floor (in contact with ground)",IF($C$3="Single Storey","Solid Floor (in contact with ground)","n/a"))</f>
        <v>n/a</v>
      </c>
      <c r="T3" s="2">
        <f>'Design Details'!C21</f>
        <v>10</v>
      </c>
      <c r="U3" s="3" t="s">
        <v>115</v>
      </c>
      <c r="V3" s="11">
        <v>0</v>
      </c>
      <c r="W3" s="11">
        <v>0</v>
      </c>
      <c r="X3" s="11">
        <v>0</v>
      </c>
      <c r="Y3" s="2">
        <v>2</v>
      </c>
    </row>
    <row r="4" spans="2:25" ht="12.75" customHeight="1" x14ac:dyDescent="0.3">
      <c r="B4" s="529" t="s">
        <v>10</v>
      </c>
      <c r="C4" s="529"/>
      <c r="D4" s="216">
        <f>'Design Details'!E96</f>
        <v>0</v>
      </c>
      <c r="E4" s="529" t="s">
        <v>14</v>
      </c>
      <c r="F4" s="529"/>
      <c r="G4" s="216">
        <f>SUM(I10:I12,I14:I18)</f>
        <v>0</v>
      </c>
      <c r="H4" s="2" t="s">
        <v>30</v>
      </c>
      <c r="I4" s="223">
        <f ca="1">SUM(K32,K36)</f>
        <v>0</v>
      </c>
      <c r="J4" s="223">
        <f ca="1">SUM(L32,L36)</f>
        <v>0</v>
      </c>
      <c r="K4" s="2" t="s">
        <v>117</v>
      </c>
      <c r="M4" s="228">
        <v>0</v>
      </c>
      <c r="N4" s="223">
        <f ca="1">SUM(I$2:I$6)*M4</f>
        <v>0</v>
      </c>
      <c r="O4" s="223">
        <f ca="1">SUM(J$2:J$6)*M4</f>
        <v>0</v>
      </c>
      <c r="Q4" s="2" t="s">
        <v>1054</v>
      </c>
      <c r="R4" s="2" t="s">
        <v>37</v>
      </c>
      <c r="S4" s="9" t="str">
        <f>IF($C$3="Ground floor","Suspended Floor",IF($C$3="Single Storey","Suspended Floor","n/a"))</f>
        <v>n/a</v>
      </c>
      <c r="U4" s="3">
        <v>16</v>
      </c>
      <c r="V4" s="11">
        <v>0.1</v>
      </c>
      <c r="W4" s="11">
        <v>0.2</v>
      </c>
      <c r="X4" s="11">
        <v>2.5000000000000001E-2</v>
      </c>
      <c r="Y4" s="2">
        <v>3</v>
      </c>
    </row>
    <row r="5" spans="2:25" ht="12.75" customHeight="1" x14ac:dyDescent="0.3">
      <c r="B5" s="529" t="s">
        <v>11</v>
      </c>
      <c r="C5" s="529"/>
      <c r="D5" s="216">
        <f>'Design Details'!C19</f>
        <v>-2.5</v>
      </c>
      <c r="E5" s="529" t="s">
        <v>27</v>
      </c>
      <c r="F5" s="529"/>
      <c r="G5" s="216">
        <f>G4*G3*D6*G2</f>
        <v>0</v>
      </c>
      <c r="H5" s="2" t="s">
        <v>29</v>
      </c>
      <c r="I5" s="223">
        <f>SUM(K38:K44,K46:K49,K51:K54)</f>
        <v>0</v>
      </c>
      <c r="J5" s="223">
        <f>SUM(L38:L44,L46:L49,L51:L54)</f>
        <v>0</v>
      </c>
      <c r="K5" s="2" t="s">
        <v>118</v>
      </c>
      <c r="M5" s="228">
        <v>0</v>
      </c>
      <c r="N5" s="223">
        <f ca="1">SUM(I$2:I$6)*M5</f>
        <v>0</v>
      </c>
      <c r="O5" s="223">
        <f ca="1">SUM(J$2:J$6)*M5</f>
        <v>0</v>
      </c>
      <c r="Q5" s="2" t="s">
        <v>1052</v>
      </c>
      <c r="R5" s="2" t="s">
        <v>39</v>
      </c>
      <c r="U5" s="3">
        <v>18</v>
      </c>
      <c r="X5" s="11">
        <v>0.05</v>
      </c>
      <c r="Y5" s="2">
        <v>4</v>
      </c>
    </row>
    <row r="6" spans="2:25" ht="12.75" customHeight="1" x14ac:dyDescent="0.3">
      <c r="B6" s="529" t="s">
        <v>12</v>
      </c>
      <c r="C6" s="529"/>
      <c r="D6" s="216">
        <f>D4-D5</f>
        <v>2.5</v>
      </c>
      <c r="E6" s="529" t="s">
        <v>15</v>
      </c>
      <c r="F6" s="529"/>
      <c r="G6" s="216">
        <f>G4*G3*D7*24/1000</f>
        <v>0</v>
      </c>
      <c r="H6" s="2" t="s">
        <v>122</v>
      </c>
      <c r="I6" s="223">
        <f>SUM(K56:K59,K61)</f>
        <v>0</v>
      </c>
      <c r="J6" s="223">
        <f>SUM(L61)</f>
        <v>0</v>
      </c>
      <c r="M6" s="12"/>
      <c r="N6" s="12" t="s">
        <v>123</v>
      </c>
      <c r="O6" s="119">
        <f ca="1">SUM(G5,I2:I6,N2:N5)</f>
        <v>0</v>
      </c>
      <c r="Q6" s="2" t="s">
        <v>1053</v>
      </c>
      <c r="R6" s="2" t="s">
        <v>40</v>
      </c>
      <c r="U6" s="3">
        <v>21</v>
      </c>
      <c r="X6" s="11">
        <v>7.4999999999999997E-2</v>
      </c>
      <c r="Y6" s="2">
        <v>5</v>
      </c>
    </row>
    <row r="7" spans="2:25" ht="12.75" customHeight="1" x14ac:dyDescent="0.3">
      <c r="B7" s="529" t="s">
        <v>3</v>
      </c>
      <c r="C7" s="529"/>
      <c r="D7" s="217">
        <f>'Design Details'!C20</f>
        <v>2228</v>
      </c>
      <c r="I7" s="7"/>
      <c r="J7" s="7"/>
      <c r="M7" s="12"/>
      <c r="N7" s="12" t="s">
        <v>124</v>
      </c>
      <c r="O7" s="119">
        <f ca="1">SUM(G6,J2:J6,O2:O5)</f>
        <v>0</v>
      </c>
      <c r="R7" s="2" t="s">
        <v>41</v>
      </c>
      <c r="U7" s="3">
        <v>22</v>
      </c>
      <c r="X7" s="11">
        <v>0.1</v>
      </c>
      <c r="Y7" s="2">
        <v>6</v>
      </c>
    </row>
    <row r="8" spans="2:25" x14ac:dyDescent="0.3">
      <c r="R8" s="2">
        <f>IF($C$3="Ground floor",'Design Details'!C$45,IF($C$3="Mid-floor",'Design Details'!C$55,IF($C$3="Upper floor",'Design Details'!C$65,IF($C$3="Single Storey",'Design Details'!C$75,0))))</f>
        <v>0</v>
      </c>
      <c r="Y8" s="2">
        <v>7</v>
      </c>
    </row>
    <row r="9" spans="2:25" x14ac:dyDescent="0.3">
      <c r="B9" s="1" t="s">
        <v>5</v>
      </c>
      <c r="Y9" s="2">
        <v>8</v>
      </c>
    </row>
    <row r="10" spans="2:25" x14ac:dyDescent="0.3">
      <c r="B10" s="3" t="s">
        <v>6</v>
      </c>
      <c r="C10" s="224"/>
      <c r="D10" s="3" t="s">
        <v>7</v>
      </c>
      <c r="E10" s="224"/>
      <c r="F10" s="3" t="s">
        <v>8</v>
      </c>
      <c r="G10" s="224"/>
      <c r="H10" s="3" t="s">
        <v>13</v>
      </c>
      <c r="I10" s="218">
        <f>C10*E10*G10</f>
        <v>0</v>
      </c>
      <c r="J10" s="7"/>
      <c r="L10" s="530"/>
      <c r="M10" s="530"/>
      <c r="N10" s="530"/>
      <c r="O10" s="531"/>
      <c r="Y10" s="2">
        <v>9</v>
      </c>
    </row>
    <row r="11" spans="2:25" x14ac:dyDescent="0.3">
      <c r="B11" s="3" t="s">
        <v>6</v>
      </c>
      <c r="C11" s="224"/>
      <c r="D11" s="3" t="s">
        <v>7</v>
      </c>
      <c r="E11" s="224"/>
      <c r="F11" s="3" t="s">
        <v>8</v>
      </c>
      <c r="G11" s="224"/>
      <c r="H11" s="3" t="s">
        <v>13</v>
      </c>
      <c r="I11" s="218">
        <f>C11*E11*G11</f>
        <v>0</v>
      </c>
      <c r="J11" s="7"/>
      <c r="L11" s="530"/>
      <c r="M11" s="530"/>
      <c r="N11" s="530"/>
      <c r="O11" s="532"/>
      <c r="Y11" s="2">
        <v>10</v>
      </c>
    </row>
    <row r="12" spans="2:25" x14ac:dyDescent="0.3">
      <c r="B12" s="3" t="s">
        <v>6</v>
      </c>
      <c r="C12" s="224"/>
      <c r="D12" s="3" t="s">
        <v>7</v>
      </c>
      <c r="E12" s="224"/>
      <c r="F12" s="3" t="s">
        <v>8</v>
      </c>
      <c r="G12" s="224"/>
      <c r="H12" s="3" t="s">
        <v>13</v>
      </c>
      <c r="I12" s="218">
        <f>C12*E12*G12</f>
        <v>0</v>
      </c>
      <c r="J12" s="7"/>
    </row>
    <row r="13" spans="2:25" hidden="1" x14ac:dyDescent="0.3">
      <c r="B13" s="1" t="s">
        <v>20</v>
      </c>
      <c r="E13" s="7"/>
      <c r="G13" s="7"/>
      <c r="I13" s="7"/>
      <c r="J13" s="7"/>
    </row>
    <row r="14" spans="2:25" hidden="1" x14ac:dyDescent="0.3">
      <c r="B14" s="3" t="s">
        <v>6</v>
      </c>
      <c r="C14" s="20"/>
      <c r="D14" s="3" t="s">
        <v>7</v>
      </c>
      <c r="E14" s="20"/>
      <c r="F14" s="3" t="s">
        <v>8</v>
      </c>
      <c r="G14" s="20"/>
      <c r="H14" s="3" t="s">
        <v>13</v>
      </c>
      <c r="I14" s="17">
        <f>((G14*E14)/2)*C14</f>
        <v>0</v>
      </c>
      <c r="J14" s="4" t="s">
        <v>17</v>
      </c>
    </row>
    <row r="15" spans="2:25" hidden="1" x14ac:dyDescent="0.3">
      <c r="B15" s="3" t="s">
        <v>6</v>
      </c>
      <c r="C15" s="20"/>
      <c r="D15" s="3" t="s">
        <v>7</v>
      </c>
      <c r="E15" s="20"/>
      <c r="F15" s="3" t="s">
        <v>8</v>
      </c>
      <c r="G15" s="20"/>
      <c r="H15" s="3" t="s">
        <v>13</v>
      </c>
      <c r="I15" s="17">
        <f>C15*E15*G15/2</f>
        <v>0</v>
      </c>
      <c r="J15" s="4" t="s">
        <v>18</v>
      </c>
    </row>
    <row r="16" spans="2:25" hidden="1" x14ac:dyDescent="0.3">
      <c r="B16" s="3" t="s">
        <v>6</v>
      </c>
      <c r="C16" s="20"/>
      <c r="D16" s="3" t="s">
        <v>8</v>
      </c>
      <c r="E16" s="20"/>
      <c r="F16" s="3" t="s">
        <v>19</v>
      </c>
      <c r="G16" s="20"/>
      <c r="H16" s="3" t="s">
        <v>13</v>
      </c>
      <c r="I16" s="17">
        <f>E16*G16*C16/2</f>
        <v>0</v>
      </c>
      <c r="J16" s="4" t="s">
        <v>22</v>
      </c>
    </row>
    <row r="17" spans="2:23" hidden="1" x14ac:dyDescent="0.3">
      <c r="B17" s="3" t="s">
        <v>6</v>
      </c>
      <c r="C17" s="20"/>
      <c r="D17" s="3" t="s">
        <v>8</v>
      </c>
      <c r="E17" s="20"/>
      <c r="F17" s="3" t="s">
        <v>19</v>
      </c>
      <c r="G17" s="20"/>
      <c r="H17" s="3" t="s">
        <v>13</v>
      </c>
      <c r="I17" s="17">
        <f>E17*G17*C17/2</f>
        <v>0</v>
      </c>
      <c r="J17" s="4" t="s">
        <v>21</v>
      </c>
    </row>
    <row r="18" spans="2:23" hidden="1" x14ac:dyDescent="0.3">
      <c r="B18" s="3" t="s">
        <v>6</v>
      </c>
      <c r="C18" s="20"/>
      <c r="D18" s="3" t="s">
        <v>8</v>
      </c>
      <c r="E18" s="20"/>
      <c r="F18" s="3" t="s">
        <v>19</v>
      </c>
      <c r="G18" s="20"/>
      <c r="H18" s="3" t="s">
        <v>13</v>
      </c>
      <c r="I18" s="17">
        <f>E18*G18*C18/2</f>
        <v>0</v>
      </c>
      <c r="J18" s="4" t="s">
        <v>23</v>
      </c>
    </row>
    <row r="19" spans="2:23" x14ac:dyDescent="0.3">
      <c r="B19" s="1" t="s">
        <v>16</v>
      </c>
      <c r="C19" s="7"/>
      <c r="E19" s="7"/>
      <c r="G19" s="7"/>
      <c r="I19" s="7"/>
      <c r="J19" s="8" t="s">
        <v>50</v>
      </c>
      <c r="K19" s="1" t="s">
        <v>34</v>
      </c>
      <c r="L19" s="1" t="s">
        <v>35</v>
      </c>
      <c r="M19" s="533" t="str">
        <f>IF($C$3="Ground Floor","Select type of Ground Floor",IF($C$3="Single Storey","Select type of Ground Floor","#N/A"))</f>
        <v>#N/A</v>
      </c>
      <c r="N19" s="534"/>
      <c r="O19" s="534"/>
    </row>
    <row r="20" spans="2:23" x14ac:dyDescent="0.3">
      <c r="B20" s="3" t="str">
        <f t="shared" ref="B20:D22" si="0">B10</f>
        <v>Length (m)</v>
      </c>
      <c r="C20" s="224"/>
      <c r="D20" s="3" t="str">
        <f t="shared" ref="D20" si="1">D10</f>
        <v>Width (m)</v>
      </c>
      <c r="E20" s="224"/>
      <c r="F20" s="3" t="s">
        <v>24</v>
      </c>
      <c r="G20" s="218">
        <f>C20*E20</f>
        <v>0</v>
      </c>
      <c r="H20" s="2" t="s">
        <v>25</v>
      </c>
      <c r="I20" s="218">
        <f>IF(M22="",R8,'floor u values'!K11)</f>
        <v>0</v>
      </c>
      <c r="J20" s="218">
        <f>IF(C$3="Ground Floor",IF(M20="Solid Floor (in contact with ground)",D$4-T$3,D$4-D$5),IF(C$3="Single Storey",IF(M20="Solid Floor (in contact with ground)",D$4-T$3,D$4-D$5),0))</f>
        <v>0</v>
      </c>
      <c r="K20" s="218">
        <f>G20*I20*J20</f>
        <v>0</v>
      </c>
      <c r="L20" s="218">
        <f>IF($C$3=$R$5,0,IF($C$3=$R$7,0,G20*I20*$D$7*24/1000))</f>
        <v>0</v>
      </c>
      <c r="M20" s="535" t="s">
        <v>336</v>
      </c>
      <c r="N20" s="535"/>
      <c r="O20" s="535"/>
    </row>
    <row r="21" spans="2:23" x14ac:dyDescent="0.3">
      <c r="B21" s="3" t="str">
        <f t="shared" si="0"/>
        <v>Length (m)</v>
      </c>
      <c r="C21" s="224"/>
      <c r="D21" s="3" t="str">
        <f t="shared" si="0"/>
        <v>Width (m)</v>
      </c>
      <c r="E21" s="224"/>
      <c r="F21" s="3" t="s">
        <v>24</v>
      </c>
      <c r="G21" s="218">
        <f t="shared" ref="G21:G31" si="2">C21*E21</f>
        <v>0</v>
      </c>
      <c r="H21" s="2" t="s">
        <v>25</v>
      </c>
      <c r="I21" s="218">
        <f>I20</f>
        <v>0</v>
      </c>
      <c r="J21" s="218">
        <f>IF(C$3="Ground Floor",IF(M20="Solid Floor (in contact with ground)",D$4-T$3,D$4-D$5),IF(C$3="Single Storey",IF(M20="Solid Floor (in contact with ground)",D$4-T$3,D$4-D$5),0))</f>
        <v>0</v>
      </c>
      <c r="K21" s="218">
        <f>G21*I21*J21</f>
        <v>0</v>
      </c>
      <c r="L21" s="218">
        <f>IF($C$3=$R$5,0,IF($C$3=$R$7,0,G21*I21*$D$7*24/1000))</f>
        <v>0</v>
      </c>
      <c r="M21" s="528" t="s">
        <v>1070</v>
      </c>
      <c r="N21" s="528"/>
      <c r="O21" s="528"/>
    </row>
    <row r="22" spans="2:23" x14ac:dyDescent="0.3">
      <c r="B22" s="3" t="str">
        <f t="shared" si="0"/>
        <v>Length (m)</v>
      </c>
      <c r="C22" s="224"/>
      <c r="D22" s="3" t="str">
        <f t="shared" si="0"/>
        <v>Width (m)</v>
      </c>
      <c r="E22" s="224"/>
      <c r="F22" s="3" t="s">
        <v>24</v>
      </c>
      <c r="G22" s="218">
        <f t="shared" si="2"/>
        <v>0</v>
      </c>
      <c r="H22" s="2" t="s">
        <v>25</v>
      </c>
      <c r="I22" s="218">
        <f>I20</f>
        <v>0</v>
      </c>
      <c r="J22" s="218">
        <f>IF(C$3="Ground Floor",IF(M20="Solid Floor (in contact with ground)",D$4-T$3,D$4-D$5),IF(C$3="Single Storey",IF(M20="Solid Floor (in contact with ground)",D$4-T$3,D$4-D$5),0))</f>
        <v>0</v>
      </c>
      <c r="K22" s="218">
        <f>G22*I22*J22</f>
        <v>0</v>
      </c>
      <c r="L22" s="218">
        <f>IF($C$3=$R$5,0,IF($C$3=$R$7,0,G22*I22*$D$7*24/1000))</f>
        <v>0</v>
      </c>
      <c r="M22" s="521"/>
      <c r="N22" s="521"/>
      <c r="O22" s="521"/>
    </row>
    <row r="23" spans="2:23" ht="15" customHeight="1" x14ac:dyDescent="0.3">
      <c r="B23" s="1" t="s">
        <v>31</v>
      </c>
      <c r="C23" s="7"/>
      <c r="E23" s="7"/>
      <c r="G23" s="7"/>
      <c r="M23" s="13" t="str">
        <f>IF(M22="Two opposite","Between edges",IF(M22="One edge","Depth of room",IF(M22="3 edges (short single)","Short length",IF(M22="3 edges (long single)","Short length",""))))</f>
        <v/>
      </c>
      <c r="N23" s="13"/>
      <c r="O23" s="13" t="str">
        <f>IF(M22="3 edges (short single)","Long length",IF(M22="3 edges (long single)","Long length",""))</f>
        <v/>
      </c>
    </row>
    <row r="24" spans="2:23" ht="15" customHeight="1" x14ac:dyDescent="0.3">
      <c r="B24" s="3" t="s">
        <v>6</v>
      </c>
      <c r="C24" s="224"/>
      <c r="D24" s="3" t="s">
        <v>8</v>
      </c>
      <c r="E24" s="224"/>
      <c r="F24" s="3" t="s">
        <v>24</v>
      </c>
      <c r="G24" s="218">
        <f t="shared" si="2"/>
        <v>0</v>
      </c>
      <c r="M24" s="61"/>
      <c r="N24" s="61"/>
      <c r="O24" s="7"/>
    </row>
    <row r="25" spans="2:23" ht="13.95" hidden="1" customHeight="1" x14ac:dyDescent="0.3">
      <c r="B25" s="3" t="s">
        <v>6</v>
      </c>
      <c r="C25" s="226"/>
      <c r="D25" s="3" t="s">
        <v>8</v>
      </c>
      <c r="E25" s="226"/>
      <c r="F25" s="3" t="s">
        <v>24</v>
      </c>
      <c r="G25" s="218">
        <f t="shared" si="2"/>
        <v>0</v>
      </c>
      <c r="I25" s="7"/>
      <c r="J25" s="7"/>
      <c r="K25" s="7"/>
      <c r="L25" s="7"/>
    </row>
    <row r="26" spans="2:23" ht="13.95" hidden="1" customHeight="1" x14ac:dyDescent="0.3">
      <c r="B26" s="3" t="s">
        <v>6</v>
      </c>
      <c r="C26" s="20"/>
      <c r="D26" s="3" t="s">
        <v>8</v>
      </c>
      <c r="E26" s="20"/>
      <c r="F26" s="3" t="s">
        <v>24</v>
      </c>
      <c r="G26" s="218">
        <f t="shared" si="2"/>
        <v>0</v>
      </c>
      <c r="I26" s="7"/>
      <c r="J26" s="7"/>
      <c r="K26" s="7"/>
      <c r="L26" s="7"/>
    </row>
    <row r="27" spans="2:23" ht="15" customHeight="1" x14ac:dyDescent="0.3">
      <c r="C27" s="7"/>
      <c r="E27" s="3" t="s">
        <v>75</v>
      </c>
      <c r="F27" s="3" t="s">
        <v>24</v>
      </c>
      <c r="G27" s="218">
        <f>SUM(G24:G26)-SUM(G38:G44,G51:G54)</f>
        <v>0</v>
      </c>
      <c r="H27" s="2" t="s">
        <v>25</v>
      </c>
      <c r="I27" s="218">
        <f>IF($C$3="Ground floor",'Design Details'!C$48,IF($C$3="Mid-floor",'Design Details'!C$58,IF($C$3="Upper floor",'Design Details'!C$68,IF($C$3="Single Storey",'Design Details'!C$78,0))))</f>
        <v>0</v>
      </c>
      <c r="J27" s="218">
        <f t="shared" ref="J27" si="3">$D$6</f>
        <v>2.5</v>
      </c>
      <c r="K27" s="218">
        <f t="shared" ref="K27" si="4">G27*I27*J27</f>
        <v>0</v>
      </c>
      <c r="L27" s="218">
        <f>G27*I27*$D$7*24/1000</f>
        <v>0</v>
      </c>
      <c r="V27" s="421"/>
      <c r="W27" s="421"/>
    </row>
    <row r="28" spans="2:23" x14ac:dyDescent="0.3">
      <c r="B28" s="5" t="s">
        <v>1245</v>
      </c>
      <c r="C28" s="7"/>
      <c r="E28" s="7"/>
      <c r="G28" s="7"/>
      <c r="I28" s="7"/>
      <c r="J28" s="7"/>
      <c r="K28" s="7"/>
      <c r="L28" s="7"/>
      <c r="V28" s="421"/>
      <c r="W28" s="421"/>
    </row>
    <row r="29" spans="2:23" ht="13.95" customHeight="1" x14ac:dyDescent="0.3">
      <c r="B29" s="3" t="s">
        <v>6</v>
      </c>
      <c r="C29" s="224"/>
      <c r="D29" s="3" t="s">
        <v>7</v>
      </c>
      <c r="E29" s="224"/>
      <c r="F29" s="3" t="s">
        <v>24</v>
      </c>
      <c r="G29" s="218">
        <f t="shared" si="2"/>
        <v>0</v>
      </c>
      <c r="I29" s="7"/>
      <c r="J29" s="7"/>
      <c r="K29" s="7"/>
      <c r="L29" s="7"/>
      <c r="V29" s="421"/>
      <c r="W29" s="421"/>
    </row>
    <row r="30" spans="2:23" x14ac:dyDescent="0.3">
      <c r="B30" s="3" t="s">
        <v>6</v>
      </c>
      <c r="C30" s="224"/>
      <c r="D30" s="3" t="s">
        <v>7</v>
      </c>
      <c r="E30" s="224"/>
      <c r="F30" s="3" t="s">
        <v>24</v>
      </c>
      <c r="G30" s="218">
        <f t="shared" si="2"/>
        <v>0</v>
      </c>
      <c r="I30" s="7"/>
      <c r="J30" s="7"/>
      <c r="K30" s="7"/>
      <c r="L30" s="7"/>
      <c r="V30" s="421"/>
      <c r="W30" s="421"/>
    </row>
    <row r="31" spans="2:23" x14ac:dyDescent="0.3">
      <c r="B31" s="3" t="s">
        <v>6</v>
      </c>
      <c r="C31" s="224"/>
      <c r="D31" s="3" t="s">
        <v>7</v>
      </c>
      <c r="E31" s="224"/>
      <c r="F31" s="3" t="s">
        <v>24</v>
      </c>
      <c r="G31" s="218">
        <f t="shared" si="2"/>
        <v>0</v>
      </c>
      <c r="I31" s="7"/>
      <c r="J31" s="7"/>
      <c r="K31" s="7"/>
      <c r="L31" s="7"/>
      <c r="M31" s="520" t="s">
        <v>1258</v>
      </c>
      <c r="N31" s="520"/>
      <c r="O31" s="520"/>
      <c r="V31" s="421"/>
      <c r="W31" s="421"/>
    </row>
    <row r="32" spans="2:23" ht="14.4" x14ac:dyDescent="0.3">
      <c r="C32" s="7"/>
      <c r="D32" s="3"/>
      <c r="E32" s="3" t="s">
        <v>75</v>
      </c>
      <c r="F32" s="3" t="s">
        <v>24</v>
      </c>
      <c r="G32" s="218">
        <f>SUM(G29:G31)-SUM(G46:G49)</f>
        <v>0</v>
      </c>
      <c r="H32" s="2" t="s">
        <v>25</v>
      </c>
      <c r="I32" s="218" cm="1">
        <f t="array" aca="1" ref="I32" ca="1">IF($C$3="Ground floor",'Design Details'!C$49,IF($C$3="Mid-floor",'Design Details'!C$59,IF($C$3="Upper floor",INDIRECT(T52),IF($C$3="Single Storey",INDIRECT(T53),0))))</f>
        <v>0</v>
      </c>
      <c r="J32" s="218">
        <f>U51</f>
        <v>0</v>
      </c>
      <c r="K32" s="218">
        <f t="shared" ref="K32:K61" ca="1" si="5">G32*I32*J32</f>
        <v>0</v>
      </c>
      <c r="L32" s="218">
        <f ca="1">IF($C$3=$R$4,0,IF($C$3=$R$5,0,G32*I32*$D$7*24/1000))</f>
        <v>0</v>
      </c>
      <c r="M32" s="522" t="s">
        <v>1248</v>
      </c>
      <c r="N32" s="523"/>
      <c r="O32" s="524"/>
      <c r="V32" s="421"/>
      <c r="W32" s="421"/>
    </row>
    <row r="33" spans="2:23" ht="14.4" hidden="1" x14ac:dyDescent="0.3">
      <c r="B33" s="5" t="s">
        <v>1246</v>
      </c>
      <c r="C33" s="61"/>
      <c r="D33" s="3"/>
      <c r="E33" s="3"/>
      <c r="F33" s="3"/>
      <c r="G33" s="230"/>
      <c r="I33" s="230"/>
      <c r="J33" s="230"/>
      <c r="K33" s="230"/>
      <c r="L33" s="230"/>
      <c r="M33"/>
      <c r="N33"/>
      <c r="O33"/>
      <c r="V33" s="423"/>
      <c r="W33" s="423"/>
    </row>
    <row r="34" spans="2:23" hidden="1" x14ac:dyDescent="0.3">
      <c r="B34" s="3" t="s">
        <v>6</v>
      </c>
      <c r="C34" s="20">
        <f>C14*2</f>
        <v>0</v>
      </c>
      <c r="D34" s="3" t="s">
        <v>470</v>
      </c>
      <c r="E34" s="20">
        <f>SQRT(POWER(E14,2)+POWER(G14,2))</f>
        <v>0</v>
      </c>
      <c r="F34" s="3" t="s">
        <v>24</v>
      </c>
      <c r="G34" s="17">
        <f t="shared" ref="G34:G61" si="6">C34*E34</f>
        <v>0</v>
      </c>
      <c r="H34" s="4" t="s">
        <v>17</v>
      </c>
      <c r="I34" s="7"/>
      <c r="J34" s="7"/>
      <c r="K34" s="7"/>
      <c r="L34" s="7"/>
      <c r="S34" s="424"/>
    </row>
    <row r="35" spans="2:23" hidden="1" x14ac:dyDescent="0.3">
      <c r="B35" s="3" t="s">
        <v>6</v>
      </c>
      <c r="C35" s="20">
        <f>C15</f>
        <v>0</v>
      </c>
      <c r="D35" s="3" t="s">
        <v>470</v>
      </c>
      <c r="E35" s="20">
        <f>SQRT(POWER(E15,2)+POWER(G15,2))</f>
        <v>0</v>
      </c>
      <c r="F35" s="3" t="s">
        <v>24</v>
      </c>
      <c r="G35" s="62">
        <f t="shared" si="6"/>
        <v>0</v>
      </c>
      <c r="H35" s="4" t="s">
        <v>18</v>
      </c>
      <c r="I35" s="7"/>
      <c r="J35" s="7"/>
      <c r="K35" s="7"/>
      <c r="L35" s="7"/>
      <c r="S35" s="424"/>
    </row>
    <row r="36" spans="2:23" hidden="1" x14ac:dyDescent="0.3">
      <c r="C36" s="61"/>
      <c r="E36" s="3" t="s">
        <v>75</v>
      </c>
      <c r="F36" s="3" t="s">
        <v>24</v>
      </c>
      <c r="G36" s="17">
        <f>SUM(G34:G35)-SUM(G46:G49)</f>
        <v>0</v>
      </c>
      <c r="H36" s="2" t="s">
        <v>25</v>
      </c>
      <c r="I36" s="438">
        <f>IF($C$3="Ground floor",'Design Details'!C$50,IF($C$3="Mid-floor",'Design Details'!C$60,IF($C$3="Upper floor",'Design Details'!C$70,IF($C$3="Single Storey",'Design Details'!C$80,0))))</f>
        <v>0</v>
      </c>
      <c r="J36" s="17">
        <f t="shared" ref="J36:J54" si="7">$D$6</f>
        <v>2.5</v>
      </c>
      <c r="K36" s="17">
        <f t="shared" si="5"/>
        <v>0</v>
      </c>
      <c r="L36" s="17">
        <f>IF($C$3=$R$4,0,IF($C$3=$R$5,0,G36*I36*$D$7*24/1000))</f>
        <v>0</v>
      </c>
      <c r="M36" s="4"/>
      <c r="N36" s="4"/>
      <c r="S36" s="424"/>
    </row>
    <row r="37" spans="2:23" x14ac:dyDescent="0.3">
      <c r="B37" s="1" t="s">
        <v>32</v>
      </c>
      <c r="C37" s="7"/>
      <c r="E37" s="7"/>
      <c r="G37" s="7"/>
      <c r="I37" s="7"/>
      <c r="J37" s="7"/>
      <c r="K37" s="7"/>
      <c r="L37" s="7"/>
      <c r="R37" s="428"/>
    </row>
    <row r="38" spans="2:23" x14ac:dyDescent="0.3">
      <c r="B38" s="3" t="s">
        <v>7</v>
      </c>
      <c r="C38" s="224"/>
      <c r="D38" s="3" t="s">
        <v>8</v>
      </c>
      <c r="E38" s="224"/>
      <c r="F38" s="3" t="s">
        <v>24</v>
      </c>
      <c r="G38" s="218">
        <f t="shared" si="6"/>
        <v>0</v>
      </c>
      <c r="H38" s="2" t="s">
        <v>25</v>
      </c>
      <c r="I38" s="218">
        <f>IF($C$3="Ground floor",'Design Details'!C$46,IF($C$3="Mid-floor",'Design Details'!C$56,IF($C$3="Upper floor",'Design Details'!C$66,IF($C$3="Single Storey",'Design Details'!C$76,0))))</f>
        <v>0</v>
      </c>
      <c r="J38" s="218">
        <f t="shared" si="7"/>
        <v>2.5</v>
      </c>
      <c r="K38" s="218">
        <f t="shared" si="5"/>
        <v>0</v>
      </c>
      <c r="L38" s="218">
        <f t="shared" ref="L38:L44" si="8">G38*I38*$D$7*24/1000</f>
        <v>0</v>
      </c>
    </row>
    <row r="39" spans="2:23" hidden="1" x14ac:dyDescent="0.3">
      <c r="B39" s="3" t="s">
        <v>7</v>
      </c>
      <c r="C39" s="224"/>
      <c r="D39" s="3" t="s">
        <v>8</v>
      </c>
      <c r="E39" s="224"/>
      <c r="F39" s="3" t="s">
        <v>24</v>
      </c>
      <c r="G39" s="218">
        <f t="shared" si="6"/>
        <v>0</v>
      </c>
      <c r="H39" s="2" t="s">
        <v>25</v>
      </c>
      <c r="I39" s="218">
        <f>IF($C$3="Ground floor",'Design Details'!C$46,IF($C$3="Mid-floor",'Design Details'!C$56,IF($C$3="Upper floor",'Design Details'!C$66,IF($C$3="Single Storey",'Design Details'!C$76,0))))</f>
        <v>0</v>
      </c>
      <c r="J39" s="218">
        <f t="shared" si="7"/>
        <v>2.5</v>
      </c>
      <c r="K39" s="218">
        <f t="shared" si="5"/>
        <v>0</v>
      </c>
      <c r="L39" s="218">
        <f t="shared" si="8"/>
        <v>0</v>
      </c>
    </row>
    <row r="40" spans="2:23" hidden="1" x14ac:dyDescent="0.3">
      <c r="B40" s="3" t="s">
        <v>7</v>
      </c>
      <c r="C40" s="226"/>
      <c r="D40" s="3" t="s">
        <v>8</v>
      </c>
      <c r="E40" s="226"/>
      <c r="F40" s="3" t="s">
        <v>24</v>
      </c>
      <c r="G40" s="220">
        <f t="shared" si="6"/>
        <v>0</v>
      </c>
      <c r="H40" s="2" t="s">
        <v>25</v>
      </c>
      <c r="I40" s="439">
        <f>IF($C$3="Ground floor",'Design Details'!C$46,IF($C$3="Mid-floor",'Design Details'!C$56,IF($C$3="Upper floor",'Design Details'!C$66,IF($C$3="Single Storey",'Design Details'!C$76,0))))</f>
        <v>0</v>
      </c>
      <c r="J40" s="220">
        <f t="shared" si="7"/>
        <v>2.5</v>
      </c>
      <c r="K40" s="220">
        <f t="shared" si="5"/>
        <v>0</v>
      </c>
      <c r="L40" s="220">
        <f t="shared" si="8"/>
        <v>0</v>
      </c>
    </row>
    <row r="41" spans="2:23" hidden="1" x14ac:dyDescent="0.3">
      <c r="B41" s="3" t="s">
        <v>7</v>
      </c>
      <c r="C41" s="20"/>
      <c r="D41" s="3" t="s">
        <v>8</v>
      </c>
      <c r="E41" s="20"/>
      <c r="F41" s="3" t="s">
        <v>24</v>
      </c>
      <c r="G41" s="17">
        <f t="shared" si="6"/>
        <v>0</v>
      </c>
      <c r="H41" s="2" t="s">
        <v>25</v>
      </c>
      <c r="I41" s="438">
        <f>IF($C$3="Ground floor",'Design Details'!C$46,IF($C$3="Mid-floor",'Design Details'!C$56,IF($C$3="Upper floor",'Design Details'!C$66,IF($C$3="Single Storey",'Design Details'!C$76,0))))</f>
        <v>0</v>
      </c>
      <c r="J41" s="17">
        <f t="shared" si="7"/>
        <v>2.5</v>
      </c>
      <c r="K41" s="17">
        <f t="shared" si="5"/>
        <v>0</v>
      </c>
      <c r="L41" s="17">
        <f t="shared" si="8"/>
        <v>0</v>
      </c>
    </row>
    <row r="42" spans="2:23" hidden="1" x14ac:dyDescent="0.3">
      <c r="B42" s="3" t="s">
        <v>7</v>
      </c>
      <c r="C42" s="20"/>
      <c r="D42" s="3" t="s">
        <v>8</v>
      </c>
      <c r="E42" s="20"/>
      <c r="F42" s="3" t="s">
        <v>24</v>
      </c>
      <c r="G42" s="17">
        <f t="shared" si="6"/>
        <v>0</v>
      </c>
      <c r="H42" s="2" t="s">
        <v>25</v>
      </c>
      <c r="I42" s="438">
        <f>IF($C$3="Ground floor",'Design Details'!C$46,IF($C$3="Mid-floor",'Design Details'!C$56,IF($C$3="Upper floor",'Design Details'!C$66,IF($C$3="Single Storey",'Design Details'!C$76,0))))</f>
        <v>0</v>
      </c>
      <c r="J42" s="17">
        <f t="shared" si="7"/>
        <v>2.5</v>
      </c>
      <c r="K42" s="17">
        <f t="shared" si="5"/>
        <v>0</v>
      </c>
      <c r="L42" s="17">
        <f t="shared" si="8"/>
        <v>0</v>
      </c>
    </row>
    <row r="43" spans="2:23" hidden="1" x14ac:dyDescent="0.3">
      <c r="B43" s="3" t="s">
        <v>7</v>
      </c>
      <c r="C43" s="20"/>
      <c r="D43" s="3" t="s">
        <v>8</v>
      </c>
      <c r="E43" s="20"/>
      <c r="F43" s="3" t="s">
        <v>24</v>
      </c>
      <c r="G43" s="17">
        <f t="shared" si="6"/>
        <v>0</v>
      </c>
      <c r="H43" s="2" t="s">
        <v>25</v>
      </c>
      <c r="I43" s="438">
        <f>IF($C$3="Ground floor",'Design Details'!C$46,IF($C$3="Mid-floor",'Design Details'!C$56,IF($C$3="Upper floor",'Design Details'!C$66,IF($C$3="Single Storey",'Design Details'!C$76,0))))</f>
        <v>0</v>
      </c>
      <c r="J43" s="17">
        <f t="shared" si="7"/>
        <v>2.5</v>
      </c>
      <c r="K43" s="17">
        <f t="shared" si="5"/>
        <v>0</v>
      </c>
      <c r="L43" s="17">
        <f t="shared" si="8"/>
        <v>0</v>
      </c>
    </row>
    <row r="44" spans="2:23" hidden="1" x14ac:dyDescent="0.3">
      <c r="B44" s="3" t="s">
        <v>7</v>
      </c>
      <c r="C44" s="20"/>
      <c r="D44" s="3" t="s">
        <v>8</v>
      </c>
      <c r="E44" s="20"/>
      <c r="F44" s="3" t="s">
        <v>24</v>
      </c>
      <c r="G44" s="17">
        <f t="shared" si="6"/>
        <v>0</v>
      </c>
      <c r="H44" s="2" t="s">
        <v>25</v>
      </c>
      <c r="I44" s="438">
        <f>IF($C$3="Ground floor",'Design Details'!C$46,IF($C$3="Mid-floor",'Design Details'!C$56,IF($C$3="Upper floor",'Design Details'!C$66,IF($C$3="Single Storey",'Design Details'!C$76,0))))</f>
        <v>0</v>
      </c>
      <c r="J44" s="17">
        <f t="shared" si="7"/>
        <v>2.5</v>
      </c>
      <c r="K44" s="17">
        <f t="shared" si="5"/>
        <v>0</v>
      </c>
      <c r="L44" s="17">
        <f t="shared" si="8"/>
        <v>0</v>
      </c>
    </row>
    <row r="45" spans="2:23" x14ac:dyDescent="0.3">
      <c r="B45" s="1" t="s">
        <v>33</v>
      </c>
      <c r="C45" s="7"/>
      <c r="E45" s="7"/>
      <c r="G45" s="7"/>
      <c r="I45" s="7"/>
      <c r="J45" s="7"/>
      <c r="K45" s="7"/>
      <c r="L45" s="7"/>
      <c r="Q45" s="517" t="s">
        <v>1254</v>
      </c>
      <c r="R45" s="525" t="s">
        <v>1255</v>
      </c>
      <c r="S45" s="517" t="s">
        <v>1256</v>
      </c>
      <c r="T45" s="514" t="s">
        <v>1249</v>
      </c>
      <c r="U45" s="517" t="s">
        <v>1250</v>
      </c>
    </row>
    <row r="46" spans="2:23" x14ac:dyDescent="0.3">
      <c r="B46" s="3" t="s">
        <v>7</v>
      </c>
      <c r="C46" s="224"/>
      <c r="D46" s="3" t="s">
        <v>8</v>
      </c>
      <c r="E46" s="224"/>
      <c r="F46" s="3" t="s">
        <v>24</v>
      </c>
      <c r="G46" s="218">
        <f t="shared" si="6"/>
        <v>0</v>
      </c>
      <c r="H46" s="2" t="s">
        <v>25</v>
      </c>
      <c r="I46" s="218">
        <f>IF($C$3="Ground floor",'Design Details'!C$53,IF($C$3="Mid-floor",'Design Details'!C$63,IF($C$3="Upper floor",'Design Details'!C$73,IF($C$3="Single Storey",'Design Details'!C$83,0))))</f>
        <v>0</v>
      </c>
      <c r="J46" s="218">
        <f t="shared" si="7"/>
        <v>2.5</v>
      </c>
      <c r="K46" s="218">
        <f t="shared" si="5"/>
        <v>0</v>
      </c>
      <c r="L46" s="218">
        <f>G46*I46*$D$7*24/1000</f>
        <v>0</v>
      </c>
      <c r="Q46" s="518"/>
      <c r="R46" s="526"/>
      <c r="S46" s="518"/>
      <c r="T46" s="515"/>
      <c r="U46" s="518"/>
    </row>
    <row r="47" spans="2:23" x14ac:dyDescent="0.3">
      <c r="B47" s="3" t="s">
        <v>7</v>
      </c>
      <c r="C47" s="224"/>
      <c r="D47" s="3" t="s">
        <v>8</v>
      </c>
      <c r="E47" s="224"/>
      <c r="F47" s="3" t="s">
        <v>24</v>
      </c>
      <c r="G47" s="218">
        <f t="shared" si="6"/>
        <v>0</v>
      </c>
      <c r="H47" s="2" t="s">
        <v>25</v>
      </c>
      <c r="I47" s="218">
        <f>IF($C$3="Ground floor",'Design Details'!C$53,IF($C$3="Mid-floor",'Design Details'!C$63,IF($C$3="Upper floor",'Design Details'!C$73,IF($C$3="Single Storey",'Design Details'!C$83,0))))</f>
        <v>0</v>
      </c>
      <c r="J47" s="218">
        <f t="shared" si="7"/>
        <v>2.5</v>
      </c>
      <c r="K47" s="218">
        <f t="shared" si="5"/>
        <v>0</v>
      </c>
      <c r="L47" s="218">
        <f>G47*I47*$D$7*24/1000</f>
        <v>0</v>
      </c>
      <c r="Q47" s="518"/>
      <c r="R47" s="526"/>
      <c r="S47" s="518"/>
      <c r="T47" s="515"/>
      <c r="U47" s="518"/>
    </row>
    <row r="48" spans="2:23" x14ac:dyDescent="0.3">
      <c r="B48" s="3" t="s">
        <v>7</v>
      </c>
      <c r="C48" s="224"/>
      <c r="D48" s="3" t="s">
        <v>8</v>
      </c>
      <c r="E48" s="224"/>
      <c r="F48" s="3" t="s">
        <v>24</v>
      </c>
      <c r="G48" s="218">
        <f t="shared" si="6"/>
        <v>0</v>
      </c>
      <c r="H48" s="2" t="s">
        <v>25</v>
      </c>
      <c r="I48" s="218">
        <f>IF($C$3="Ground floor",'Design Details'!C$53,IF($C$3="Mid-floor",'Design Details'!C$63,IF($C$3="Upper floor",'Design Details'!C$73,IF($C$3="Single Storey",'Design Details'!C$83,0))))</f>
        <v>0</v>
      </c>
      <c r="J48" s="218">
        <f t="shared" si="7"/>
        <v>2.5</v>
      </c>
      <c r="K48" s="218">
        <f t="shared" si="5"/>
        <v>0</v>
      </c>
      <c r="L48" s="218">
        <f>G48*I48*$D$7*24/1000</f>
        <v>0</v>
      </c>
      <c r="Q48" s="518"/>
      <c r="R48" s="526"/>
      <c r="S48" s="518"/>
      <c r="T48" s="515"/>
      <c r="U48" s="518"/>
    </row>
    <row r="49" spans="2:21" x14ac:dyDescent="0.3">
      <c r="B49" s="3" t="s">
        <v>7</v>
      </c>
      <c r="C49" s="224"/>
      <c r="D49" s="3" t="s">
        <v>8</v>
      </c>
      <c r="E49" s="224"/>
      <c r="F49" s="3" t="s">
        <v>24</v>
      </c>
      <c r="G49" s="218">
        <f t="shared" si="6"/>
        <v>0</v>
      </c>
      <c r="H49" s="2" t="s">
        <v>25</v>
      </c>
      <c r="I49" s="218">
        <f>IF($C$3="Ground floor",'Design Details'!C$53,IF($C$3="Mid-floor",'Design Details'!C$63,IF($C$3="Upper floor",'Design Details'!C$73,IF($C$3="Single Storey",'Design Details'!C$83,0))))</f>
        <v>0</v>
      </c>
      <c r="J49" s="218">
        <f t="shared" si="7"/>
        <v>2.5</v>
      </c>
      <c r="K49" s="218">
        <f t="shared" si="5"/>
        <v>0</v>
      </c>
      <c r="L49" s="218">
        <f>G49*I49*$D$7*24/1000</f>
        <v>0</v>
      </c>
      <c r="Q49" s="519"/>
      <c r="R49" s="527"/>
      <c r="S49" s="519"/>
      <c r="T49" s="516"/>
      <c r="U49" s="519"/>
    </row>
    <row r="50" spans="2:21" x14ac:dyDescent="0.3">
      <c r="B50" s="1" t="s">
        <v>1260</v>
      </c>
      <c r="C50" s="7"/>
      <c r="E50" s="7"/>
      <c r="G50" s="7"/>
      <c r="I50" s="7"/>
      <c r="J50" s="7"/>
      <c r="K50" s="7"/>
      <c r="L50" s="7"/>
      <c r="Q50" s="426"/>
      <c r="R50" s="425"/>
      <c r="S50" s="425" t="s">
        <v>1248</v>
      </c>
      <c r="T50" s="425"/>
      <c r="U50" s="430"/>
    </row>
    <row r="51" spans="2:21" x14ac:dyDescent="0.3">
      <c r="B51" s="3" t="s">
        <v>7</v>
      </c>
      <c r="C51" s="224"/>
      <c r="D51" s="3" t="s">
        <v>8</v>
      </c>
      <c r="E51" s="224"/>
      <c r="F51" s="3" t="s">
        <v>24</v>
      </c>
      <c r="G51" s="218">
        <f t="shared" si="6"/>
        <v>0</v>
      </c>
      <c r="H51" s="2" t="s">
        <v>25</v>
      </c>
      <c r="I51" s="218">
        <f>IF($C$3="Ground floor",'Design Details'!C$47,IF($C$3="Mid-floor",'Design Details'!C$57,IF($C$3="Upper floor",'Design Details'!C$67,IF($C$3="Single Storey",'Design Details'!C$77,0))))</f>
        <v>0</v>
      </c>
      <c r="J51" s="218">
        <f t="shared" si="7"/>
        <v>2.5</v>
      </c>
      <c r="K51" s="218">
        <f t="shared" si="5"/>
        <v>0</v>
      </c>
      <c r="L51" s="218">
        <f>G51*I51*$D$7*24/1000</f>
        <v>0</v>
      </c>
      <c r="Q51" s="429" t="s">
        <v>1241</v>
      </c>
      <c r="R51" s="431" t="s">
        <v>1247</v>
      </c>
      <c r="S51" s="431" t="str">
        <f>IF(OR($C$3="Ground Floor",$C$3="Mid-floor"),R51,Q51)</f>
        <v>Outside</v>
      </c>
      <c r="T51" s="426">
        <f>IF(M32="Unheated",1,0)</f>
        <v>0</v>
      </c>
      <c r="U51" s="429">
        <f>IF(M32="Select...",0,(IF(M32="Outside",D6,IF(M32="Unheated",D4-10,D4-M32))))</f>
        <v>0</v>
      </c>
    </row>
    <row r="52" spans="2:21" x14ac:dyDescent="0.3">
      <c r="B52" s="3" t="s">
        <v>7</v>
      </c>
      <c r="C52" s="224"/>
      <c r="D52" s="3" t="s">
        <v>8</v>
      </c>
      <c r="E52" s="224"/>
      <c r="F52" s="3" t="s">
        <v>24</v>
      </c>
      <c r="G52" s="218">
        <f t="shared" si="6"/>
        <v>0</v>
      </c>
      <c r="H52" s="2" t="s">
        <v>25</v>
      </c>
      <c r="I52" s="218">
        <f>IF($C$3="Ground floor",'Design Details'!C$47,IF($C$3="Mid-floor",'Design Details'!C$57,IF($C$3="Upper floor",'Design Details'!C$67,IF($C$3="Single Storey",'Design Details'!C$77,0))))</f>
        <v>0</v>
      </c>
      <c r="J52" s="218">
        <f t="shared" si="7"/>
        <v>2.5</v>
      </c>
      <c r="K52" s="218">
        <f t="shared" si="5"/>
        <v>0</v>
      </c>
      <c r="L52" s="218">
        <f>G52*I52*$D$7*24/1000</f>
        <v>0</v>
      </c>
      <c r="Q52" s="429" t="s">
        <v>1247</v>
      </c>
      <c r="R52" s="431" t="s">
        <v>1251</v>
      </c>
      <c r="S52" s="431" t="str">
        <f>IF(OR($C$3="Ground Floor",$C$3="Mid-floor"),R52,Q52)</f>
        <v>Unheated</v>
      </c>
      <c r="T52" s="426" t="str">
        <f>"'Design Details'!C$"&amp;69+T51</f>
        <v>'Design Details'!C$69</v>
      </c>
      <c r="U52" s="427"/>
    </row>
    <row r="53" spans="2:21" hidden="1" x14ac:dyDescent="0.3">
      <c r="B53" s="3" t="s">
        <v>7</v>
      </c>
      <c r="C53" s="226"/>
      <c r="D53" s="3" t="s">
        <v>8</v>
      </c>
      <c r="E53" s="226"/>
      <c r="F53" s="3" t="s">
        <v>24</v>
      </c>
      <c r="G53" s="220">
        <f t="shared" si="6"/>
        <v>0</v>
      </c>
      <c r="H53" s="2" t="s">
        <v>25</v>
      </c>
      <c r="I53" s="439">
        <f>IF($C$3="Ground floor",'Design Details'!C$47,IF($C$3="Mid-floor",'Design Details'!C$57,IF($C$3="Upper floor",'Design Details'!C$67,IF($C$3="Single Storey",'Design Details'!C$77,0))))</f>
        <v>0</v>
      </c>
      <c r="J53" s="220">
        <f t="shared" si="7"/>
        <v>2.5</v>
      </c>
      <c r="K53" s="220">
        <f t="shared" si="5"/>
        <v>0</v>
      </c>
      <c r="L53" s="220">
        <f>G53*I53*$D$7*24/1000</f>
        <v>0</v>
      </c>
      <c r="Q53" s="429"/>
      <c r="R53" s="431" t="s">
        <v>1252</v>
      </c>
      <c r="S53" s="431">
        <f>IF(OR($C$3="Ground Floor",$C$3="Mid-floor"),R53,Q53)</f>
        <v>0</v>
      </c>
      <c r="T53" s="432" t="str">
        <f>"'Design Details'!C$"&amp;79+T51</f>
        <v>'Design Details'!C$79</v>
      </c>
      <c r="U53" s="423"/>
    </row>
    <row r="54" spans="2:21" hidden="1" x14ac:dyDescent="0.3">
      <c r="B54" s="3" t="s">
        <v>7</v>
      </c>
      <c r="C54" s="20"/>
      <c r="D54" s="3" t="s">
        <v>8</v>
      </c>
      <c r="E54" s="20"/>
      <c r="F54" s="3" t="s">
        <v>24</v>
      </c>
      <c r="G54" s="17">
        <f t="shared" si="6"/>
        <v>0</v>
      </c>
      <c r="H54" s="2" t="s">
        <v>25</v>
      </c>
      <c r="I54" s="438">
        <f>IF($C$3="Ground floor",'Design Details'!C$47,IF($C$3="Mid-floor",'Design Details'!C$57,IF($C$3="Upper floor",'Design Details'!C$67,IF($C$3="Single Storey",'Design Details'!C$77,0))))</f>
        <v>0</v>
      </c>
      <c r="J54" s="17">
        <f t="shared" si="7"/>
        <v>2.5</v>
      </c>
      <c r="K54" s="17">
        <f t="shared" si="5"/>
        <v>0</v>
      </c>
      <c r="L54" s="17">
        <f>G54*I54*$D$7*24/1000</f>
        <v>0</v>
      </c>
      <c r="Q54" s="429"/>
      <c r="R54" s="431" t="s">
        <v>1253</v>
      </c>
      <c r="S54" s="431">
        <f>IF(OR($C$3="Ground Floor",$C$3="Mid-floor"),R54,Q54)</f>
        <v>0</v>
      </c>
      <c r="T54" s="423"/>
      <c r="U54" s="423"/>
    </row>
    <row r="55" spans="2:21" x14ac:dyDescent="0.3">
      <c r="B55" s="1" t="s">
        <v>114</v>
      </c>
      <c r="G55" s="7"/>
      <c r="I55" s="7"/>
      <c r="K55" s="7"/>
      <c r="L55" s="7"/>
      <c r="M55" s="520" t="s">
        <v>1092</v>
      </c>
      <c r="N55" s="520"/>
      <c r="O55" s="520"/>
      <c r="Q55" s="432"/>
      <c r="R55" s="432">
        <v>22</v>
      </c>
      <c r="S55" s="433">
        <f>IF(OR($C$3="Ground Floor",$C$3="Mid-floor"),R55,Q37)</f>
        <v>0</v>
      </c>
      <c r="T55" s="422"/>
      <c r="U55" s="422"/>
    </row>
    <row r="56" spans="2:21" x14ac:dyDescent="0.3">
      <c r="B56" s="3" t="s">
        <v>6</v>
      </c>
      <c r="C56" s="229"/>
      <c r="D56" s="3" t="s">
        <v>8</v>
      </c>
      <c r="E56" s="229"/>
      <c r="F56" s="3" t="s">
        <v>24</v>
      </c>
      <c r="G56" s="218">
        <f t="shared" si="6"/>
        <v>0</v>
      </c>
      <c r="H56" s="2" t="s">
        <v>25</v>
      </c>
      <c r="I56" s="218">
        <f>IF($C$3="Ground floor",'Design Details'!C$51,IF($C$3="Mid-floor",'Design Details'!C$61,IF($C$3="Upper floor",'Design Details'!C$71,IF($C$3="Single Storey",'Design Details'!C$81,0))))</f>
        <v>0</v>
      </c>
      <c r="J56" s="225">
        <f>IF(M56="",0,IF(M56="unheated",D$4-10,D$4-M56))</f>
        <v>0</v>
      </c>
      <c r="K56" s="218">
        <f t="shared" si="5"/>
        <v>0</v>
      </c>
      <c r="L56" s="7"/>
      <c r="M56" s="513"/>
      <c r="N56" s="513"/>
      <c r="O56" s="513"/>
    </row>
    <row r="57" spans="2:21" hidden="1" x14ac:dyDescent="0.3">
      <c r="B57" s="3" t="s">
        <v>6</v>
      </c>
      <c r="C57" s="229"/>
      <c r="D57" s="3" t="s">
        <v>8</v>
      </c>
      <c r="E57" s="229"/>
      <c r="F57" s="3" t="s">
        <v>24</v>
      </c>
      <c r="G57" s="218">
        <f t="shared" si="6"/>
        <v>0</v>
      </c>
      <c r="H57" s="2" t="s">
        <v>25</v>
      </c>
      <c r="I57" s="224">
        <f>IF($C$3="Ground floor",'Design Details'!C$51,IF($C$3="Mid-floor",'Design Details'!C$61,IF($C$3="Upper floor",'Design Details'!C$71,IF($C$3="Single Storey",'Design Details'!C$81,0))))</f>
        <v>0</v>
      </c>
      <c r="J57" s="225">
        <f>IF(M57="",0,IF(M57="unheated",D$4-10,D$4-M57))</f>
        <v>0</v>
      </c>
      <c r="K57" s="218">
        <f t="shared" si="5"/>
        <v>0</v>
      </c>
      <c r="L57" s="7"/>
      <c r="M57" s="513"/>
      <c r="N57" s="513"/>
      <c r="O57" s="513"/>
    </row>
    <row r="58" spans="2:21" hidden="1" x14ac:dyDescent="0.3">
      <c r="B58" s="3" t="s">
        <v>6</v>
      </c>
      <c r="C58" s="219"/>
      <c r="D58" s="3" t="s">
        <v>8</v>
      </c>
      <c r="E58" s="219"/>
      <c r="F58" s="3" t="s">
        <v>24</v>
      </c>
      <c r="G58" s="220">
        <f t="shared" si="6"/>
        <v>0</v>
      </c>
      <c r="H58" s="2" t="s">
        <v>25</v>
      </c>
      <c r="I58" s="221">
        <f>IF($C$3="Ground floor",'Design Details'!C$51,IF($C$3="Mid-floor",'Design Details'!C$61,IF($C$3="Upper floor",'Design Details'!C$71,IF($C$3="Single Storey",'Design Details'!C$81,0))))</f>
        <v>0</v>
      </c>
      <c r="J58" s="222">
        <f>IF(M58="",0,IF(M58="unheated",D$4-10,D$4-M58))</f>
        <v>0</v>
      </c>
      <c r="K58" s="220">
        <f t="shared" si="5"/>
        <v>0</v>
      </c>
      <c r="L58" s="7"/>
      <c r="M58" s="513"/>
      <c r="N58" s="513"/>
      <c r="O58" s="513"/>
    </row>
    <row r="59" spans="2:21" hidden="1" x14ac:dyDescent="0.3">
      <c r="B59" s="3" t="s">
        <v>6</v>
      </c>
      <c r="C59" s="19"/>
      <c r="D59" s="3" t="s">
        <v>8</v>
      </c>
      <c r="E59" s="19"/>
      <c r="F59" s="3" t="s">
        <v>24</v>
      </c>
      <c r="G59" s="17">
        <f t="shared" si="6"/>
        <v>0</v>
      </c>
      <c r="H59" s="2" t="s">
        <v>25</v>
      </c>
      <c r="I59" s="105">
        <f>IF($C$3="Ground floor",'Design Details'!C$51,IF($C$3="Mid-floor",'Design Details'!C$61,IF($C$3="Upper floor",'Design Details'!C$71,IF($C$3="Single Storey",'Design Details'!C$81,0))))</f>
        <v>0</v>
      </c>
      <c r="J59" s="18">
        <f>IF(M59="",0,IF(M59="unheated",D$4-10,D$4-M59))</f>
        <v>0</v>
      </c>
      <c r="K59" s="17">
        <f t="shared" si="5"/>
        <v>0</v>
      </c>
      <c r="L59" s="7"/>
      <c r="M59" s="513"/>
      <c r="N59" s="513"/>
      <c r="O59" s="513"/>
    </row>
    <row r="60" spans="2:21" hidden="1" x14ac:dyDescent="0.3">
      <c r="B60" s="1" t="s">
        <v>48</v>
      </c>
      <c r="G60" s="7"/>
      <c r="I60" s="7"/>
      <c r="K60" s="7"/>
      <c r="L60" s="7"/>
    </row>
    <row r="61" spans="2:21" hidden="1" x14ac:dyDescent="0.3">
      <c r="B61" s="3" t="s">
        <v>6</v>
      </c>
      <c r="C61" s="19"/>
      <c r="D61" s="3" t="s">
        <v>8</v>
      </c>
      <c r="E61" s="19"/>
      <c r="F61" s="3" t="s">
        <v>24</v>
      </c>
      <c r="G61" s="17">
        <f t="shared" si="6"/>
        <v>0</v>
      </c>
      <c r="H61" s="2" t="s">
        <v>25</v>
      </c>
      <c r="I61" s="105">
        <f>IF($C$3="Ground floor",'Design Details'!C$52,IF($C$3="Mid-floor",'Design Details'!C$62,IF($C$3="Upper floor",'Design Details'!C$72,IF($C$3="Single Storey",'Design Details'!C$82,0))))</f>
        <v>0</v>
      </c>
      <c r="J61" s="18">
        <f>D4-10</f>
        <v>-10</v>
      </c>
      <c r="K61" s="17">
        <f t="shared" si="5"/>
        <v>0</v>
      </c>
      <c r="L61" s="17">
        <f>G61*I61*$D$7*24/1000</f>
        <v>0</v>
      </c>
    </row>
  </sheetData>
  <sheetProtection formatRows="0"/>
  <mergeCells count="31">
    <mergeCell ref="B1:D1"/>
    <mergeCell ref="E1:G1"/>
    <mergeCell ref="K1:L1"/>
    <mergeCell ref="E2:F2"/>
    <mergeCell ref="C3:D3"/>
    <mergeCell ref="E3:F3"/>
    <mergeCell ref="M21:O21"/>
    <mergeCell ref="B4:C4"/>
    <mergeCell ref="E4:F4"/>
    <mergeCell ref="B5:C5"/>
    <mergeCell ref="E5:F5"/>
    <mergeCell ref="B6:C6"/>
    <mergeCell ref="E6:F6"/>
    <mergeCell ref="B7:C7"/>
    <mergeCell ref="L10:O10"/>
    <mergeCell ref="L11:O11"/>
    <mergeCell ref="M19:O19"/>
    <mergeCell ref="M20:O20"/>
    <mergeCell ref="M22:O22"/>
    <mergeCell ref="M31:O31"/>
    <mergeCell ref="M32:O32"/>
    <mergeCell ref="Q45:Q49"/>
    <mergeCell ref="R45:R49"/>
    <mergeCell ref="M59:O59"/>
    <mergeCell ref="T45:T49"/>
    <mergeCell ref="U45:U49"/>
    <mergeCell ref="M55:O55"/>
    <mergeCell ref="M56:O56"/>
    <mergeCell ref="M57:O57"/>
    <mergeCell ref="M58:O58"/>
    <mergeCell ref="S45:S49"/>
  </mergeCells>
  <conditionalFormatting sqref="M24:N24">
    <cfRule type="expression" dxfId="51" priority="2">
      <formula>IF($M$23="Short length",TRUE,IF($M$23="Between edges",TRUE,IF($M$23="Depth of room",TRUE,FALSE)))</formula>
    </cfRule>
  </conditionalFormatting>
  <conditionalFormatting sqref="O24">
    <cfRule type="expression" dxfId="50" priority="1">
      <formula>IF($O$23="Long length",TRUE,FALSE)</formula>
    </cfRule>
  </conditionalFormatting>
  <dataValidations count="10">
    <dataValidation type="list" allowBlank="1" showInputMessage="1" showErrorMessage="1" sqref="M32:O32" xr:uid="{912F46F3-9456-2244-8EEC-BAB33E762014}">
      <formula1>OFFSET($S$50,,,COUNTIF($S$50:$S$55,"&lt;&gt;0"))</formula1>
    </dataValidation>
    <dataValidation type="list" errorStyle="information" allowBlank="1" showInputMessage="1" showErrorMessage="1" errorTitle="Room Name" error="If an alternative room name is entered, you will need to manually select room design temp and air changes per hour." sqref="D2" xr:uid="{77733B61-1EE3-A84E-ABA3-D0413B4BFAEF}">
      <formula1>$Y$2:$Y$11</formula1>
    </dataValidation>
    <dataValidation type="list" errorStyle="information" allowBlank="1" showInputMessage="1" showErrorMessage="1" errorTitle="Room Name" error="If an alternative room name is entered, you will need to manually select room design temp and air changes per hour." sqref="C2" xr:uid="{D5278D32-F1BC-3344-8817-29E5BCFD006D}">
      <formula1>Rooms</formula1>
    </dataValidation>
    <dataValidation type="list" allowBlank="1" showInputMessage="1" showErrorMessage="1" sqref="M22:O22" xr:uid="{E788E8C4-9A8D-0544-91A1-916AF3E9ADF0}">
      <formula1>$Q$2:$Q$6</formula1>
    </dataValidation>
    <dataValidation type="list" allowBlank="1" showInputMessage="1" showErrorMessage="1" sqref="C3:D3" xr:uid="{9A131EBD-17D8-6D43-AE3E-9E35903EF874}">
      <formula1>$R$4:$R$7</formula1>
    </dataValidation>
    <dataValidation type="list" allowBlank="1" showInputMessage="1" showErrorMessage="1" sqref="M20:O20" xr:uid="{419F3548-335A-254E-80D5-C730AA0D15CE}">
      <formula1>$S$3:$S$4</formula1>
    </dataValidation>
    <dataValidation type="list" allowBlank="1" showInputMessage="1" showErrorMessage="1" sqref="M56:O59" xr:uid="{7FB19B84-B5A2-FC4A-83A2-1A389E35A72A}">
      <formula1>$U$3:$U$7</formula1>
    </dataValidation>
    <dataValidation type="list" allowBlank="1" showInputMessage="1" showErrorMessage="1" sqref="M3" xr:uid="{F93FF45F-E24C-7644-ADD9-4E00662188AF}">
      <formula1>$V$3:$V$4</formula1>
    </dataValidation>
    <dataValidation type="list" allowBlank="1" showInputMessage="1" showErrorMessage="1" promptTitle="High Ceilings" prompt="Room Height_x000a_4.5m - 2.5%_x000a_5.5m - 5.0%_x000a_6.5m - 7.5%_x000a_7.5m - 10.0%" sqref="M4" xr:uid="{0669DFE4-0197-4F41-81C6-0F1555145666}">
      <formula1>$X$3:$X$7</formula1>
    </dataValidation>
    <dataValidation type="list" allowBlank="1" showInputMessage="1" showErrorMessage="1" sqref="M5" xr:uid="{9339A818-7FCF-5447-81CC-71CB8330D9E6}">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2817" r:id="rId3" name="Button 1">
              <controlPr defaultSize="0" print="0" autoFill="0" autoPict="0" macro="[0]!unhideAwkDim">
                <anchor moveWithCells="1" sizeWithCells="1">
                  <from>
                    <xdr:col>3</xdr:col>
                    <xdr:colOff>15240</xdr:colOff>
                    <xdr:row>8</xdr:row>
                    <xdr:rowOff>15240</xdr:rowOff>
                  </from>
                  <to>
                    <xdr:col>4</xdr:col>
                    <xdr:colOff>723900</xdr:colOff>
                    <xdr:row>8</xdr:row>
                    <xdr:rowOff>152400</xdr:rowOff>
                  </to>
                </anchor>
              </controlPr>
            </control>
          </mc:Choice>
        </mc:AlternateContent>
        <mc:AlternateContent xmlns:mc="http://schemas.openxmlformats.org/markup-compatibility/2006">
          <mc:Choice Requires="x14">
            <control shapeId="162818" r:id="rId4" name="Button 2">
              <controlPr defaultSize="0" print="0" autoFill="0" autoPict="0" macro="[0]!unhideWindows">
                <anchor moveWithCells="1" sizeWithCells="1">
                  <from>
                    <xdr:col>3</xdr:col>
                    <xdr:colOff>38100</xdr:colOff>
                    <xdr:row>36</xdr:row>
                    <xdr:rowOff>15240</xdr:rowOff>
                  </from>
                  <to>
                    <xdr:col>4</xdr:col>
                    <xdr:colOff>723900</xdr:colOff>
                    <xdr:row>36</xdr:row>
                    <xdr:rowOff>152400</xdr:rowOff>
                  </to>
                </anchor>
              </controlPr>
            </control>
          </mc:Choice>
        </mc:AlternateContent>
        <mc:AlternateContent xmlns:mc="http://schemas.openxmlformats.org/markup-compatibility/2006">
          <mc:Choice Requires="x14">
            <control shapeId="162819" r:id="rId5" name="Button 3">
              <controlPr defaultSize="0" print="0" autoFill="0" autoPict="0" macro="[0]!unhideRoofWin">
                <anchor moveWithCells="1" sizeWithCells="1">
                  <from>
                    <xdr:col>5</xdr:col>
                    <xdr:colOff>22860</xdr:colOff>
                    <xdr:row>36</xdr:row>
                    <xdr:rowOff>15240</xdr:rowOff>
                  </from>
                  <to>
                    <xdr:col>6</xdr:col>
                    <xdr:colOff>723900</xdr:colOff>
                    <xdr:row>36</xdr:row>
                    <xdr:rowOff>152400</xdr:rowOff>
                  </to>
                </anchor>
              </controlPr>
            </control>
          </mc:Choice>
        </mc:AlternateContent>
        <mc:AlternateContent xmlns:mc="http://schemas.openxmlformats.org/markup-compatibility/2006">
          <mc:Choice Requires="x14">
            <control shapeId="162820" r:id="rId6" name="Button 4">
              <controlPr defaultSize="0" print="0" autoFill="0" autoPict="0" macro="[0]!unhideDoors">
                <anchor moveWithCells="1" sizeWithCells="1">
                  <from>
                    <xdr:col>3</xdr:col>
                    <xdr:colOff>15240</xdr:colOff>
                    <xdr:row>49</xdr:row>
                    <xdr:rowOff>22860</xdr:rowOff>
                  </from>
                  <to>
                    <xdr:col>4</xdr:col>
                    <xdr:colOff>723900</xdr:colOff>
                    <xdr:row>49</xdr:row>
                    <xdr:rowOff>152400</xdr:rowOff>
                  </to>
                </anchor>
              </controlPr>
            </control>
          </mc:Choice>
        </mc:AlternateContent>
        <mc:AlternateContent xmlns:mc="http://schemas.openxmlformats.org/markup-compatibility/2006">
          <mc:Choice Requires="x14">
            <control shapeId="162821" r:id="rId7" name="Button 5">
              <controlPr defaultSize="0" print="0" autoFill="0" autoPict="0" macro="[0]!SinglePitch">
                <anchor moveWithCells="1" sizeWithCells="1">
                  <from>
                    <xdr:col>3</xdr:col>
                    <xdr:colOff>891540</xdr:colOff>
                    <xdr:row>32</xdr:row>
                    <xdr:rowOff>38100</xdr:rowOff>
                  </from>
                  <to>
                    <xdr:col>4</xdr:col>
                    <xdr:colOff>708660</xdr:colOff>
                    <xdr:row>33</xdr:row>
                    <xdr:rowOff>0</xdr:rowOff>
                  </to>
                </anchor>
              </controlPr>
            </control>
          </mc:Choice>
        </mc:AlternateContent>
        <mc:AlternateContent xmlns:mc="http://schemas.openxmlformats.org/markup-compatibility/2006">
          <mc:Choice Requires="x14">
            <control shapeId="162822" r:id="rId8" name="Button 6">
              <controlPr defaultSize="0" print="0" autoFill="0" autoPict="0" macro="[0]!IntWalls">
                <anchor moveWithCells="1" sizeWithCells="1">
                  <from>
                    <xdr:col>3</xdr:col>
                    <xdr:colOff>22860</xdr:colOff>
                    <xdr:row>54</xdr:row>
                    <xdr:rowOff>22860</xdr:rowOff>
                  </from>
                  <to>
                    <xdr:col>4</xdr:col>
                    <xdr:colOff>723900</xdr:colOff>
                    <xdr:row>55</xdr:row>
                    <xdr:rowOff>15240</xdr:rowOff>
                  </to>
                </anchor>
              </controlPr>
            </control>
          </mc:Choice>
        </mc:AlternateContent>
        <mc:AlternateContent xmlns:mc="http://schemas.openxmlformats.org/markup-compatibility/2006">
          <mc:Choice Requires="x14">
            <control shapeId="162823" r:id="rId9" name="Button 7">
              <controlPr defaultSize="0" print="0" autoFill="0" autoPict="0" macro="[0]!PartyWall">
                <anchor moveWithCells="1" sizeWithCells="1">
                  <from>
                    <xdr:col>5</xdr:col>
                    <xdr:colOff>15240</xdr:colOff>
                    <xdr:row>54</xdr:row>
                    <xdr:rowOff>22860</xdr:rowOff>
                  </from>
                  <to>
                    <xdr:col>6</xdr:col>
                    <xdr:colOff>708660</xdr:colOff>
                    <xdr:row>54</xdr:row>
                    <xdr:rowOff>152400</xdr:rowOff>
                  </to>
                </anchor>
              </controlPr>
            </control>
          </mc:Choice>
        </mc:AlternateContent>
        <mc:AlternateContent xmlns:mc="http://schemas.openxmlformats.org/markup-compatibility/2006">
          <mc:Choice Requires="x14">
            <control shapeId="162824" r:id="rId10" name="Button 8">
              <controlPr defaultSize="0" print="0" autoFill="0" autoPict="0" macro="[0]!UseRoomDims">
                <anchor moveWithCells="1" sizeWithCells="1">
                  <from>
                    <xdr:col>3</xdr:col>
                    <xdr:colOff>22860</xdr:colOff>
                    <xdr:row>18</xdr:row>
                    <xdr:rowOff>22860</xdr:rowOff>
                  </from>
                  <to>
                    <xdr:col>4</xdr:col>
                    <xdr:colOff>723900</xdr:colOff>
                    <xdr:row>18</xdr:row>
                    <xdr:rowOff>152400</xdr:rowOff>
                  </to>
                </anchor>
              </controlPr>
            </control>
          </mc:Choice>
        </mc:AlternateContent>
        <mc:AlternateContent xmlns:mc="http://schemas.openxmlformats.org/markup-compatibility/2006">
          <mc:Choice Requires="x14">
            <control shapeId="162825" r:id="rId11" name="Button 9">
              <controlPr defaultSize="0" print="0" autoFill="0" autoPict="0" macro="[0]!Pitched">
                <anchor moveWithCells="1" sizeWithCells="1">
                  <from>
                    <xdr:col>3</xdr:col>
                    <xdr:colOff>38100</xdr:colOff>
                    <xdr:row>32</xdr:row>
                    <xdr:rowOff>22860</xdr:rowOff>
                  </from>
                  <to>
                    <xdr:col>3</xdr:col>
                    <xdr:colOff>800100</xdr:colOff>
                    <xdr:row>33</xdr:row>
                    <xdr:rowOff>0</xdr:rowOff>
                  </to>
                </anchor>
              </controlPr>
            </control>
          </mc:Choice>
        </mc:AlternateContent>
        <mc:AlternateContent xmlns:mc="http://schemas.openxmlformats.org/markup-compatibility/2006">
          <mc:Choice Requires="x14">
            <control shapeId="162826" r:id="rId12" name="Button 10">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162827" r:id="rId13" name="Button 11">
              <controlPr defaultSize="0" print="0" autoFill="0" autoPict="0" macro="[0]!unhideExtWall">
                <anchor moveWithCells="1">
                  <from>
                    <xdr:col>3</xdr:col>
                    <xdr:colOff>22860</xdr:colOff>
                    <xdr:row>22</xdr:row>
                    <xdr:rowOff>38100</xdr:rowOff>
                  </from>
                  <to>
                    <xdr:col>5</xdr:col>
                    <xdr:colOff>114300</xdr:colOff>
                    <xdr:row>22</xdr:row>
                    <xdr:rowOff>152400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DC1CD0-CD25-4742-83DE-28E82CB4050E}">
  <sheetPr codeName="Sheet14">
    <tabColor theme="4" tint="0.59999389629810485"/>
  </sheetPr>
  <dimension ref="B1:Z61"/>
  <sheetViews>
    <sheetView showGridLines="0" showRowColHeaders="0" workbookViewId="0">
      <selection activeCell="C2" sqref="C2"/>
    </sheetView>
  </sheetViews>
  <sheetFormatPr defaultColWidth="13.77734375" defaultRowHeight="13.8" x14ac:dyDescent="0.3"/>
  <cols>
    <col min="1" max="1" width="2" style="2" customWidth="1"/>
    <col min="2" max="12" width="13.77734375" style="2"/>
    <col min="13" max="15" width="10" style="2" customWidth="1"/>
    <col min="16" max="16" width="13.77734375" style="2"/>
    <col min="17" max="19" width="13.77734375" style="2" hidden="1" customWidth="1"/>
    <col min="20" max="20" width="16" style="2" hidden="1" customWidth="1"/>
    <col min="21" max="26" width="13.77734375" style="2" hidden="1" customWidth="1"/>
    <col min="27" max="16384" width="13.77734375" style="2"/>
  </cols>
  <sheetData>
    <row r="1" spans="2:25" ht="34.049999999999997" customHeight="1" x14ac:dyDescent="0.3">
      <c r="B1" s="520" t="s">
        <v>2</v>
      </c>
      <c r="C1" s="520"/>
      <c r="D1" s="520"/>
      <c r="E1" s="520" t="s">
        <v>4</v>
      </c>
      <c r="F1" s="520"/>
      <c r="G1" s="520"/>
      <c r="H1" s="13" t="s">
        <v>26</v>
      </c>
      <c r="I1" s="14" t="s">
        <v>34</v>
      </c>
      <c r="J1" s="15" t="s">
        <v>36</v>
      </c>
      <c r="K1" s="536" t="s">
        <v>120</v>
      </c>
      <c r="L1" s="536"/>
      <c r="M1" s="14" t="s">
        <v>121</v>
      </c>
      <c r="N1" s="14" t="s">
        <v>1079</v>
      </c>
      <c r="O1" s="14" t="s">
        <v>416</v>
      </c>
    </row>
    <row r="2" spans="2:25" ht="12.75" customHeight="1" x14ac:dyDescent="0.3">
      <c r="B2" s="2" t="s">
        <v>0</v>
      </c>
      <c r="C2" s="227"/>
      <c r="D2" s="227"/>
      <c r="E2" s="529" t="s">
        <v>1257</v>
      </c>
      <c r="F2" s="529"/>
      <c r="G2" s="216">
        <f>'Design Details'!G97</f>
        <v>0</v>
      </c>
      <c r="H2" s="2" t="s">
        <v>16</v>
      </c>
      <c r="I2" s="223">
        <f>SUM(K20:K22)</f>
        <v>0</v>
      </c>
      <c r="J2" s="223">
        <f>SUM(L20:L22)</f>
        <v>0</v>
      </c>
      <c r="K2" s="2" t="s">
        <v>119</v>
      </c>
      <c r="M2" s="228">
        <v>0</v>
      </c>
      <c r="N2" s="223">
        <f ca="1">SUM(I$2:I$6)*M2</f>
        <v>0</v>
      </c>
      <c r="O2" s="223">
        <f ca="1">SUM(J$2:J$6)*M2</f>
        <v>0</v>
      </c>
      <c r="Q2" s="2" t="s">
        <v>1056</v>
      </c>
      <c r="R2" s="2" t="s">
        <v>1</v>
      </c>
      <c r="Y2" s="2">
        <v>1</v>
      </c>
    </row>
    <row r="3" spans="2:25" ht="12.75" customHeight="1" x14ac:dyDescent="0.3">
      <c r="B3" s="2" t="s">
        <v>1</v>
      </c>
      <c r="C3" s="537"/>
      <c r="D3" s="538"/>
      <c r="E3" s="529" t="s">
        <v>9</v>
      </c>
      <c r="F3" s="529"/>
      <c r="G3" s="216">
        <v>0.33</v>
      </c>
      <c r="H3" s="2" t="s">
        <v>28</v>
      </c>
      <c r="I3" s="223">
        <f>K27</f>
        <v>0</v>
      </c>
      <c r="J3" s="223">
        <f>L27</f>
        <v>0</v>
      </c>
      <c r="K3" s="2" t="s">
        <v>116</v>
      </c>
      <c r="M3" s="228">
        <v>0</v>
      </c>
      <c r="N3" s="223">
        <f ca="1">SUM(I$2:I$6)*M3</f>
        <v>0</v>
      </c>
      <c r="O3" s="223">
        <f ca="1">SUM(J$2:J$6)*M3</f>
        <v>0</v>
      </c>
      <c r="Q3" s="2" t="s">
        <v>1055</v>
      </c>
      <c r="R3" s="2" t="s">
        <v>410</v>
      </c>
      <c r="S3" s="9" t="str">
        <f>IF($C$3="Ground floor","Solid Floor (in contact with ground)",IF($C$3="Single Storey","Solid Floor (in contact with ground)","n/a"))</f>
        <v>n/a</v>
      </c>
      <c r="T3" s="2">
        <f>'Design Details'!C21</f>
        <v>10</v>
      </c>
      <c r="U3" s="3" t="s">
        <v>115</v>
      </c>
      <c r="V3" s="11">
        <v>0</v>
      </c>
      <c r="W3" s="11">
        <v>0</v>
      </c>
      <c r="X3" s="11">
        <v>0</v>
      </c>
      <c r="Y3" s="2">
        <v>2</v>
      </c>
    </row>
    <row r="4" spans="2:25" ht="12.75" customHeight="1" x14ac:dyDescent="0.3">
      <c r="B4" s="529" t="s">
        <v>10</v>
      </c>
      <c r="C4" s="529"/>
      <c r="D4" s="216">
        <f>'Design Details'!E97</f>
        <v>0</v>
      </c>
      <c r="E4" s="529" t="s">
        <v>14</v>
      </c>
      <c r="F4" s="529"/>
      <c r="G4" s="216">
        <f>SUM(I10:I12,I14:I18)</f>
        <v>0</v>
      </c>
      <c r="H4" s="2" t="s">
        <v>30</v>
      </c>
      <c r="I4" s="223">
        <f ca="1">SUM(K32,K36)</f>
        <v>0</v>
      </c>
      <c r="J4" s="223">
        <f ca="1">SUM(L32,L36)</f>
        <v>0</v>
      </c>
      <c r="K4" s="2" t="s">
        <v>117</v>
      </c>
      <c r="M4" s="228">
        <v>0</v>
      </c>
      <c r="N4" s="223">
        <f ca="1">SUM(I$2:I$6)*M4</f>
        <v>0</v>
      </c>
      <c r="O4" s="223">
        <f ca="1">SUM(J$2:J$6)*M4</f>
        <v>0</v>
      </c>
      <c r="Q4" s="2" t="s">
        <v>1054</v>
      </c>
      <c r="R4" s="2" t="s">
        <v>37</v>
      </c>
      <c r="S4" s="9" t="str">
        <f>IF($C$3="Ground floor","Suspended Floor",IF($C$3="Single Storey","Suspended Floor","n/a"))</f>
        <v>n/a</v>
      </c>
      <c r="U4" s="3">
        <v>16</v>
      </c>
      <c r="V4" s="11">
        <v>0.1</v>
      </c>
      <c r="W4" s="11">
        <v>0.2</v>
      </c>
      <c r="X4" s="11">
        <v>2.5000000000000001E-2</v>
      </c>
      <c r="Y4" s="2">
        <v>3</v>
      </c>
    </row>
    <row r="5" spans="2:25" ht="12.75" customHeight="1" x14ac:dyDescent="0.3">
      <c r="B5" s="529" t="s">
        <v>11</v>
      </c>
      <c r="C5" s="529"/>
      <c r="D5" s="216">
        <f>'Design Details'!C19</f>
        <v>-2.5</v>
      </c>
      <c r="E5" s="529" t="s">
        <v>27</v>
      </c>
      <c r="F5" s="529"/>
      <c r="G5" s="216">
        <f>G4*G3*D6*G2</f>
        <v>0</v>
      </c>
      <c r="H5" s="2" t="s">
        <v>29</v>
      </c>
      <c r="I5" s="223">
        <f>SUM(K38:K44,K46:K49,K51:K54)</f>
        <v>0</v>
      </c>
      <c r="J5" s="223">
        <f>SUM(L38:L44,L46:L49,L51:L54)</f>
        <v>0</v>
      </c>
      <c r="K5" s="2" t="s">
        <v>118</v>
      </c>
      <c r="M5" s="228">
        <v>0</v>
      </c>
      <c r="N5" s="223">
        <f ca="1">SUM(I$2:I$6)*M5</f>
        <v>0</v>
      </c>
      <c r="O5" s="223">
        <f ca="1">SUM(J$2:J$6)*M5</f>
        <v>0</v>
      </c>
      <c r="Q5" s="2" t="s">
        <v>1052</v>
      </c>
      <c r="R5" s="2" t="s">
        <v>39</v>
      </c>
      <c r="U5" s="3">
        <v>18</v>
      </c>
      <c r="X5" s="11">
        <v>0.05</v>
      </c>
      <c r="Y5" s="2">
        <v>4</v>
      </c>
    </row>
    <row r="6" spans="2:25" ht="12.75" customHeight="1" x14ac:dyDescent="0.3">
      <c r="B6" s="529" t="s">
        <v>12</v>
      </c>
      <c r="C6" s="529"/>
      <c r="D6" s="216">
        <f>D4-D5</f>
        <v>2.5</v>
      </c>
      <c r="E6" s="529" t="s">
        <v>15</v>
      </c>
      <c r="F6" s="529"/>
      <c r="G6" s="216">
        <f>G4*G3*D7*24/1000</f>
        <v>0</v>
      </c>
      <c r="H6" s="2" t="s">
        <v>122</v>
      </c>
      <c r="I6" s="223">
        <f>SUM(K56:K59,K61)</f>
        <v>0</v>
      </c>
      <c r="J6" s="223">
        <f>SUM(L61)</f>
        <v>0</v>
      </c>
      <c r="M6" s="12"/>
      <c r="N6" s="12" t="s">
        <v>123</v>
      </c>
      <c r="O6" s="119">
        <f ca="1">SUM(G5,I2:I6,N2:N5)</f>
        <v>0</v>
      </c>
      <c r="Q6" s="2" t="s">
        <v>1053</v>
      </c>
      <c r="R6" s="2" t="s">
        <v>40</v>
      </c>
      <c r="U6" s="3">
        <v>21</v>
      </c>
      <c r="X6" s="11">
        <v>7.4999999999999997E-2</v>
      </c>
      <c r="Y6" s="2">
        <v>5</v>
      </c>
    </row>
    <row r="7" spans="2:25" ht="12.75" customHeight="1" x14ac:dyDescent="0.3">
      <c r="B7" s="529" t="s">
        <v>3</v>
      </c>
      <c r="C7" s="529"/>
      <c r="D7" s="217">
        <f>'Design Details'!C20</f>
        <v>2228</v>
      </c>
      <c r="I7" s="7"/>
      <c r="J7" s="7"/>
      <c r="M7" s="12"/>
      <c r="N7" s="12" t="s">
        <v>124</v>
      </c>
      <c r="O7" s="119">
        <f ca="1">SUM(G6,J2:J6,O2:O5)</f>
        <v>0</v>
      </c>
      <c r="R7" s="2" t="s">
        <v>41</v>
      </c>
      <c r="U7" s="3">
        <v>22</v>
      </c>
      <c r="X7" s="11">
        <v>0.1</v>
      </c>
      <c r="Y7" s="2">
        <v>6</v>
      </c>
    </row>
    <row r="8" spans="2:25" x14ac:dyDescent="0.3">
      <c r="R8" s="2">
        <f>IF($C$3="Ground floor",'Design Details'!C$45,IF($C$3="Mid-floor",'Design Details'!C$55,IF($C$3="Upper floor",'Design Details'!C$65,IF($C$3="Single Storey",'Design Details'!C$75,0))))</f>
        <v>0</v>
      </c>
      <c r="Y8" s="2">
        <v>7</v>
      </c>
    </row>
    <row r="9" spans="2:25" x14ac:dyDescent="0.3">
      <c r="B9" s="1" t="s">
        <v>5</v>
      </c>
      <c r="Y9" s="2">
        <v>8</v>
      </c>
    </row>
    <row r="10" spans="2:25" x14ac:dyDescent="0.3">
      <c r="B10" s="3" t="s">
        <v>6</v>
      </c>
      <c r="C10" s="224"/>
      <c r="D10" s="3" t="s">
        <v>7</v>
      </c>
      <c r="E10" s="224"/>
      <c r="F10" s="3" t="s">
        <v>8</v>
      </c>
      <c r="G10" s="224"/>
      <c r="H10" s="3" t="s">
        <v>13</v>
      </c>
      <c r="I10" s="218">
        <f>C10*E10*G10</f>
        <v>0</v>
      </c>
      <c r="J10" s="7"/>
      <c r="L10" s="530"/>
      <c r="M10" s="530"/>
      <c r="N10" s="530"/>
      <c r="O10" s="531"/>
      <c r="Y10" s="2">
        <v>9</v>
      </c>
    </row>
    <row r="11" spans="2:25" x14ac:dyDescent="0.3">
      <c r="B11" s="3" t="s">
        <v>6</v>
      </c>
      <c r="C11" s="224"/>
      <c r="D11" s="3" t="s">
        <v>7</v>
      </c>
      <c r="E11" s="224"/>
      <c r="F11" s="3" t="s">
        <v>8</v>
      </c>
      <c r="G11" s="224"/>
      <c r="H11" s="3" t="s">
        <v>13</v>
      </c>
      <c r="I11" s="218">
        <f>C11*E11*G11</f>
        <v>0</v>
      </c>
      <c r="J11" s="7"/>
      <c r="L11" s="530"/>
      <c r="M11" s="530"/>
      <c r="N11" s="530"/>
      <c r="O11" s="532"/>
      <c r="Y11" s="2">
        <v>10</v>
      </c>
    </row>
    <row r="12" spans="2:25" x14ac:dyDescent="0.3">
      <c r="B12" s="3" t="s">
        <v>6</v>
      </c>
      <c r="C12" s="224"/>
      <c r="D12" s="3" t="s">
        <v>7</v>
      </c>
      <c r="E12" s="224"/>
      <c r="F12" s="3" t="s">
        <v>8</v>
      </c>
      <c r="G12" s="224"/>
      <c r="H12" s="3" t="s">
        <v>13</v>
      </c>
      <c r="I12" s="218">
        <f>C12*E12*G12</f>
        <v>0</v>
      </c>
      <c r="J12" s="7"/>
    </row>
    <row r="13" spans="2:25" hidden="1" x14ac:dyDescent="0.3">
      <c r="B13" s="1" t="s">
        <v>20</v>
      </c>
      <c r="E13" s="7"/>
      <c r="G13" s="7"/>
      <c r="I13" s="7"/>
      <c r="J13" s="7"/>
    </row>
    <row r="14" spans="2:25" hidden="1" x14ac:dyDescent="0.3">
      <c r="B14" s="3" t="s">
        <v>6</v>
      </c>
      <c r="C14" s="20"/>
      <c r="D14" s="3" t="s">
        <v>7</v>
      </c>
      <c r="E14" s="20"/>
      <c r="F14" s="3" t="s">
        <v>8</v>
      </c>
      <c r="G14" s="20"/>
      <c r="H14" s="3" t="s">
        <v>13</v>
      </c>
      <c r="I14" s="17">
        <f>((G14*E14)/2)*C14</f>
        <v>0</v>
      </c>
      <c r="J14" s="4" t="s">
        <v>17</v>
      </c>
    </row>
    <row r="15" spans="2:25" hidden="1" x14ac:dyDescent="0.3">
      <c r="B15" s="3" t="s">
        <v>6</v>
      </c>
      <c r="C15" s="20"/>
      <c r="D15" s="3" t="s">
        <v>7</v>
      </c>
      <c r="E15" s="20"/>
      <c r="F15" s="3" t="s">
        <v>8</v>
      </c>
      <c r="G15" s="20"/>
      <c r="H15" s="3" t="s">
        <v>13</v>
      </c>
      <c r="I15" s="17">
        <f>C15*E15*G15/2</f>
        <v>0</v>
      </c>
      <c r="J15" s="4" t="s">
        <v>18</v>
      </c>
    </row>
    <row r="16" spans="2:25" hidden="1" x14ac:dyDescent="0.3">
      <c r="B16" s="3" t="s">
        <v>6</v>
      </c>
      <c r="C16" s="20"/>
      <c r="D16" s="3" t="s">
        <v>8</v>
      </c>
      <c r="E16" s="20"/>
      <c r="F16" s="3" t="s">
        <v>19</v>
      </c>
      <c r="G16" s="20"/>
      <c r="H16" s="3" t="s">
        <v>13</v>
      </c>
      <c r="I16" s="17">
        <f>E16*G16*C16/2</f>
        <v>0</v>
      </c>
      <c r="J16" s="4" t="s">
        <v>22</v>
      </c>
    </row>
    <row r="17" spans="2:23" hidden="1" x14ac:dyDescent="0.3">
      <c r="B17" s="3" t="s">
        <v>6</v>
      </c>
      <c r="C17" s="20"/>
      <c r="D17" s="3" t="s">
        <v>8</v>
      </c>
      <c r="E17" s="20"/>
      <c r="F17" s="3" t="s">
        <v>19</v>
      </c>
      <c r="G17" s="20"/>
      <c r="H17" s="3" t="s">
        <v>13</v>
      </c>
      <c r="I17" s="17">
        <f>E17*G17*C17/2</f>
        <v>0</v>
      </c>
      <c r="J17" s="4" t="s">
        <v>21</v>
      </c>
    </row>
    <row r="18" spans="2:23" hidden="1" x14ac:dyDescent="0.3">
      <c r="B18" s="3" t="s">
        <v>6</v>
      </c>
      <c r="C18" s="20"/>
      <c r="D18" s="3" t="s">
        <v>8</v>
      </c>
      <c r="E18" s="20"/>
      <c r="F18" s="3" t="s">
        <v>19</v>
      </c>
      <c r="G18" s="20"/>
      <c r="H18" s="3" t="s">
        <v>13</v>
      </c>
      <c r="I18" s="17">
        <f>E18*G18*C18/2</f>
        <v>0</v>
      </c>
      <c r="J18" s="4" t="s">
        <v>23</v>
      </c>
    </row>
    <row r="19" spans="2:23" x14ac:dyDescent="0.3">
      <c r="B19" s="1" t="s">
        <v>16</v>
      </c>
      <c r="C19" s="7"/>
      <c r="E19" s="7"/>
      <c r="G19" s="7"/>
      <c r="I19" s="7"/>
      <c r="J19" s="8" t="s">
        <v>50</v>
      </c>
      <c r="K19" s="1" t="s">
        <v>34</v>
      </c>
      <c r="L19" s="1" t="s">
        <v>35</v>
      </c>
      <c r="M19" s="533" t="str">
        <f>IF($C$3="Ground Floor","Select type of Ground Floor",IF($C$3="Single Storey","Select type of Ground Floor","#N/A"))</f>
        <v>#N/A</v>
      </c>
      <c r="N19" s="534"/>
      <c r="O19" s="534"/>
    </row>
    <row r="20" spans="2:23" x14ac:dyDescent="0.3">
      <c r="B20" s="3" t="str">
        <f t="shared" ref="B20:D22" si="0">B10</f>
        <v>Length (m)</v>
      </c>
      <c r="C20" s="224"/>
      <c r="D20" s="3" t="str">
        <f t="shared" ref="D20" si="1">D10</f>
        <v>Width (m)</v>
      </c>
      <c r="E20" s="224"/>
      <c r="F20" s="3" t="s">
        <v>24</v>
      </c>
      <c r="G20" s="218">
        <f>C20*E20</f>
        <v>0</v>
      </c>
      <c r="H20" s="2" t="s">
        <v>25</v>
      </c>
      <c r="I20" s="218">
        <f>IF(M22="",R8,'floor u values'!K12)</f>
        <v>0</v>
      </c>
      <c r="J20" s="218">
        <f>IF(C$3="Ground Floor",IF(M20="Solid Floor (in contact with ground)",D$4-T$3,D$4-D$5),IF(C$3="Single Storey",IF(M20="Solid Floor (in contact with ground)",D$4-T$3,D$4-D$5),0))</f>
        <v>0</v>
      </c>
      <c r="K20" s="218">
        <f>G20*I20*J20</f>
        <v>0</v>
      </c>
      <c r="L20" s="218">
        <f>IF($C$3=$R$5,0,IF($C$3=$R$7,0,G20*I20*$D$7*24/1000))</f>
        <v>0</v>
      </c>
      <c r="M20" s="535" t="s">
        <v>336</v>
      </c>
      <c r="N20" s="535"/>
      <c r="O20" s="535"/>
    </row>
    <row r="21" spans="2:23" x14ac:dyDescent="0.3">
      <c r="B21" s="3" t="str">
        <f t="shared" si="0"/>
        <v>Length (m)</v>
      </c>
      <c r="C21" s="224"/>
      <c r="D21" s="3" t="str">
        <f t="shared" si="0"/>
        <v>Width (m)</v>
      </c>
      <c r="E21" s="224"/>
      <c r="F21" s="3" t="s">
        <v>24</v>
      </c>
      <c r="G21" s="218">
        <f t="shared" ref="G21:G31" si="2">C21*E21</f>
        <v>0</v>
      </c>
      <c r="H21" s="2" t="s">
        <v>25</v>
      </c>
      <c r="I21" s="218">
        <f>I20</f>
        <v>0</v>
      </c>
      <c r="J21" s="218">
        <f>IF(C$3="Ground Floor",IF(M20="Solid Floor (in contact with ground)",D$4-T$3,D$4-D$5),IF(C$3="Single Storey",IF(M20="Solid Floor (in contact with ground)",D$4-T$3,D$4-D$5),0))</f>
        <v>0</v>
      </c>
      <c r="K21" s="218">
        <f>G21*I21*J21</f>
        <v>0</v>
      </c>
      <c r="L21" s="218">
        <f>IF($C$3=$R$5,0,IF($C$3=$R$7,0,G21*I21*$D$7*24/1000))</f>
        <v>0</v>
      </c>
      <c r="M21" s="528" t="s">
        <v>1070</v>
      </c>
      <c r="N21" s="528"/>
      <c r="O21" s="528"/>
    </row>
    <row r="22" spans="2:23" x14ac:dyDescent="0.3">
      <c r="B22" s="3" t="str">
        <f t="shared" si="0"/>
        <v>Length (m)</v>
      </c>
      <c r="C22" s="224"/>
      <c r="D22" s="3" t="str">
        <f t="shared" si="0"/>
        <v>Width (m)</v>
      </c>
      <c r="E22" s="224"/>
      <c r="F22" s="3" t="s">
        <v>24</v>
      </c>
      <c r="G22" s="218">
        <f t="shared" si="2"/>
        <v>0</v>
      </c>
      <c r="H22" s="2" t="s">
        <v>25</v>
      </c>
      <c r="I22" s="218">
        <f>I20</f>
        <v>0</v>
      </c>
      <c r="J22" s="218">
        <f>IF(C$3="Ground Floor",IF(M20="Solid Floor (in contact with ground)",D$4-T$3,D$4-D$5),IF(C$3="Single Storey",IF(M20="Solid Floor (in contact with ground)",D$4-T$3,D$4-D$5),0))</f>
        <v>0</v>
      </c>
      <c r="K22" s="218">
        <f>G22*I22*J22</f>
        <v>0</v>
      </c>
      <c r="L22" s="218">
        <f>IF($C$3=$R$5,0,IF($C$3=$R$7,0,G22*I22*$D$7*24/1000))</f>
        <v>0</v>
      </c>
      <c r="M22" s="521"/>
      <c r="N22" s="521"/>
      <c r="O22" s="521"/>
    </row>
    <row r="23" spans="2:23" ht="15" customHeight="1" x14ac:dyDescent="0.3">
      <c r="B23" s="1" t="s">
        <v>31</v>
      </c>
      <c r="C23" s="7"/>
      <c r="E23" s="7"/>
      <c r="G23" s="7"/>
      <c r="M23" s="13" t="str">
        <f>IF(M22="Two opposite","Between edges",IF(M22="One edge","Depth of room",IF(M22="3 edges (short single)","Short length",IF(M22="3 edges (long single)","Short length",""))))</f>
        <v/>
      </c>
      <c r="N23" s="13"/>
      <c r="O23" s="13" t="str">
        <f>IF(M22="3 edges (short single)","Long length",IF(M22="3 edges (long single)","Long length",""))</f>
        <v/>
      </c>
    </row>
    <row r="24" spans="2:23" ht="15" customHeight="1" x14ac:dyDescent="0.3">
      <c r="B24" s="3" t="s">
        <v>6</v>
      </c>
      <c r="C24" s="224"/>
      <c r="D24" s="3" t="s">
        <v>8</v>
      </c>
      <c r="E24" s="224"/>
      <c r="F24" s="3" t="s">
        <v>24</v>
      </c>
      <c r="G24" s="218">
        <f t="shared" si="2"/>
        <v>0</v>
      </c>
      <c r="M24" s="61"/>
      <c r="N24" s="61"/>
      <c r="O24" s="7"/>
    </row>
    <row r="25" spans="2:23" ht="13.95" hidden="1" customHeight="1" x14ac:dyDescent="0.3">
      <c r="B25" s="3" t="s">
        <v>6</v>
      </c>
      <c r="C25" s="226"/>
      <c r="D25" s="3" t="s">
        <v>8</v>
      </c>
      <c r="E25" s="226"/>
      <c r="F25" s="3" t="s">
        <v>24</v>
      </c>
      <c r="G25" s="218">
        <f t="shared" si="2"/>
        <v>0</v>
      </c>
      <c r="I25" s="7"/>
      <c r="J25" s="7"/>
      <c r="K25" s="7"/>
      <c r="L25" s="7"/>
    </row>
    <row r="26" spans="2:23" ht="13.95" hidden="1" customHeight="1" x14ac:dyDescent="0.3">
      <c r="B26" s="3" t="s">
        <v>6</v>
      </c>
      <c r="C26" s="20"/>
      <c r="D26" s="3" t="s">
        <v>8</v>
      </c>
      <c r="E26" s="20"/>
      <c r="F26" s="3" t="s">
        <v>24</v>
      </c>
      <c r="G26" s="218">
        <f t="shared" si="2"/>
        <v>0</v>
      </c>
      <c r="I26" s="7"/>
      <c r="J26" s="7"/>
      <c r="K26" s="7"/>
      <c r="L26" s="7"/>
    </row>
    <row r="27" spans="2:23" ht="15" customHeight="1" x14ac:dyDescent="0.3">
      <c r="C27" s="7"/>
      <c r="E27" s="3" t="s">
        <v>75</v>
      </c>
      <c r="F27" s="3" t="s">
        <v>24</v>
      </c>
      <c r="G27" s="218">
        <f>SUM(G24:G26)-SUM(G38:G44,G51:G54)</f>
        <v>0</v>
      </c>
      <c r="H27" s="2" t="s">
        <v>25</v>
      </c>
      <c r="I27" s="218">
        <f>IF($C$3="Ground floor",'Design Details'!C$48,IF($C$3="Mid-floor",'Design Details'!C$58,IF($C$3="Upper floor",'Design Details'!C$68,IF($C$3="Single Storey",'Design Details'!C$78,0))))</f>
        <v>0</v>
      </c>
      <c r="J27" s="218">
        <f t="shared" ref="J27" si="3">$D$6</f>
        <v>2.5</v>
      </c>
      <c r="K27" s="218">
        <f t="shared" ref="K27" si="4">G27*I27*J27</f>
        <v>0</v>
      </c>
      <c r="L27" s="218">
        <f>G27*I27*$D$7*24/1000</f>
        <v>0</v>
      </c>
      <c r="V27" s="421"/>
      <c r="W27" s="421"/>
    </row>
    <row r="28" spans="2:23" x14ac:dyDescent="0.3">
      <c r="B28" s="5" t="s">
        <v>1245</v>
      </c>
      <c r="C28" s="7"/>
      <c r="E28" s="7"/>
      <c r="G28" s="7"/>
      <c r="I28" s="7"/>
      <c r="J28" s="7"/>
      <c r="K28" s="7"/>
      <c r="L28" s="7"/>
      <c r="V28" s="421"/>
      <c r="W28" s="421"/>
    </row>
    <row r="29" spans="2:23" ht="13.95" customHeight="1" x14ac:dyDescent="0.3">
      <c r="B29" s="3" t="s">
        <v>6</v>
      </c>
      <c r="C29" s="224"/>
      <c r="D29" s="3" t="s">
        <v>7</v>
      </c>
      <c r="E29" s="224"/>
      <c r="F29" s="3" t="s">
        <v>24</v>
      </c>
      <c r="G29" s="218">
        <f t="shared" si="2"/>
        <v>0</v>
      </c>
      <c r="I29" s="7"/>
      <c r="J29" s="7"/>
      <c r="K29" s="7"/>
      <c r="L29" s="7"/>
      <c r="V29" s="421"/>
      <c r="W29" s="421"/>
    </row>
    <row r="30" spans="2:23" x14ac:dyDescent="0.3">
      <c r="B30" s="3" t="s">
        <v>6</v>
      </c>
      <c r="C30" s="224"/>
      <c r="D30" s="3" t="s">
        <v>7</v>
      </c>
      <c r="E30" s="224"/>
      <c r="F30" s="3" t="s">
        <v>24</v>
      </c>
      <c r="G30" s="218">
        <f t="shared" si="2"/>
        <v>0</v>
      </c>
      <c r="I30" s="7"/>
      <c r="J30" s="7"/>
      <c r="K30" s="7"/>
      <c r="L30" s="7"/>
      <c r="V30" s="421"/>
      <c r="W30" s="421"/>
    </row>
    <row r="31" spans="2:23" x14ac:dyDescent="0.3">
      <c r="B31" s="3" t="s">
        <v>6</v>
      </c>
      <c r="C31" s="224"/>
      <c r="D31" s="3" t="s">
        <v>7</v>
      </c>
      <c r="E31" s="224"/>
      <c r="F31" s="3" t="s">
        <v>24</v>
      </c>
      <c r="G31" s="218">
        <f t="shared" si="2"/>
        <v>0</v>
      </c>
      <c r="I31" s="7"/>
      <c r="J31" s="7"/>
      <c r="K31" s="7"/>
      <c r="L31" s="7"/>
      <c r="M31" s="520" t="s">
        <v>1258</v>
      </c>
      <c r="N31" s="520"/>
      <c r="O31" s="520"/>
      <c r="V31" s="421"/>
      <c r="W31" s="421"/>
    </row>
    <row r="32" spans="2:23" ht="14.4" x14ac:dyDescent="0.3">
      <c r="C32" s="7"/>
      <c r="D32" s="3"/>
      <c r="E32" s="3" t="s">
        <v>75</v>
      </c>
      <c r="F32" s="3" t="s">
        <v>24</v>
      </c>
      <c r="G32" s="218">
        <f>SUM(G29:G31)-SUM(G46:G49)</f>
        <v>0</v>
      </c>
      <c r="H32" s="2" t="s">
        <v>25</v>
      </c>
      <c r="I32" s="218" cm="1">
        <f t="array" aca="1" ref="I32" ca="1">IF($C$3="Ground floor",'Design Details'!C$49,IF($C$3="Mid-floor",'Design Details'!C$59,IF($C$3="Upper floor",INDIRECT(T52),IF($C$3="Single Storey",INDIRECT(T53),0))))</f>
        <v>0</v>
      </c>
      <c r="J32" s="218">
        <f>U51</f>
        <v>0</v>
      </c>
      <c r="K32" s="218">
        <f t="shared" ref="K32:K61" ca="1" si="5">G32*I32*J32</f>
        <v>0</v>
      </c>
      <c r="L32" s="218">
        <f ca="1">IF($C$3=$R$4,0,IF($C$3=$R$5,0,G32*I32*$D$7*24/1000))</f>
        <v>0</v>
      </c>
      <c r="M32" s="522" t="s">
        <v>1248</v>
      </c>
      <c r="N32" s="523"/>
      <c r="O32" s="524"/>
      <c r="V32" s="421"/>
      <c r="W32" s="421"/>
    </row>
    <row r="33" spans="2:23" ht="14.4" hidden="1" x14ac:dyDescent="0.3">
      <c r="B33" s="5" t="s">
        <v>1246</v>
      </c>
      <c r="C33" s="61"/>
      <c r="D33" s="3"/>
      <c r="E33" s="3"/>
      <c r="F33" s="3"/>
      <c r="G33" s="230"/>
      <c r="I33" s="230"/>
      <c r="J33" s="230"/>
      <c r="K33" s="230"/>
      <c r="L33" s="230"/>
      <c r="M33"/>
      <c r="N33"/>
      <c r="O33"/>
      <c r="V33" s="423"/>
      <c r="W33" s="423"/>
    </row>
    <row r="34" spans="2:23" hidden="1" x14ac:dyDescent="0.3">
      <c r="B34" s="3" t="s">
        <v>6</v>
      </c>
      <c r="C34" s="20">
        <f>C14*2</f>
        <v>0</v>
      </c>
      <c r="D34" s="3" t="s">
        <v>470</v>
      </c>
      <c r="E34" s="20">
        <f>SQRT(POWER(E14,2)+POWER(G14,2))</f>
        <v>0</v>
      </c>
      <c r="F34" s="3" t="s">
        <v>24</v>
      </c>
      <c r="G34" s="17">
        <f t="shared" ref="G34:G61" si="6">C34*E34</f>
        <v>0</v>
      </c>
      <c r="H34" s="4" t="s">
        <v>17</v>
      </c>
      <c r="I34" s="7"/>
      <c r="J34" s="7"/>
      <c r="K34" s="7"/>
      <c r="L34" s="7"/>
      <c r="S34" s="424"/>
    </row>
    <row r="35" spans="2:23" hidden="1" x14ac:dyDescent="0.3">
      <c r="B35" s="3" t="s">
        <v>6</v>
      </c>
      <c r="C35" s="20">
        <f>C15</f>
        <v>0</v>
      </c>
      <c r="D35" s="3" t="s">
        <v>470</v>
      </c>
      <c r="E35" s="20">
        <f>SQRT(POWER(E15,2)+POWER(G15,2))</f>
        <v>0</v>
      </c>
      <c r="F35" s="3" t="s">
        <v>24</v>
      </c>
      <c r="G35" s="62">
        <f t="shared" si="6"/>
        <v>0</v>
      </c>
      <c r="H35" s="4" t="s">
        <v>18</v>
      </c>
      <c r="I35" s="7"/>
      <c r="J35" s="7"/>
      <c r="K35" s="7"/>
      <c r="L35" s="7"/>
      <c r="S35" s="424"/>
    </row>
    <row r="36" spans="2:23" hidden="1" x14ac:dyDescent="0.3">
      <c r="C36" s="61"/>
      <c r="E36" s="3" t="s">
        <v>75</v>
      </c>
      <c r="F36" s="3" t="s">
        <v>24</v>
      </c>
      <c r="G36" s="17">
        <f>SUM(G34:G35)-SUM(G46:G49)</f>
        <v>0</v>
      </c>
      <c r="H36" s="2" t="s">
        <v>25</v>
      </c>
      <c r="I36" s="438">
        <f>IF($C$3="Ground floor",'Design Details'!C$50,IF($C$3="Mid-floor",'Design Details'!C$60,IF($C$3="Upper floor",'Design Details'!C$70,IF($C$3="Single Storey",'Design Details'!C$80,0))))</f>
        <v>0</v>
      </c>
      <c r="J36" s="17">
        <f t="shared" ref="J36:J54" si="7">$D$6</f>
        <v>2.5</v>
      </c>
      <c r="K36" s="17">
        <f t="shared" si="5"/>
        <v>0</v>
      </c>
      <c r="L36" s="17">
        <f>IF($C$3=$R$4,0,IF($C$3=$R$5,0,G36*I36*$D$7*24/1000))</f>
        <v>0</v>
      </c>
      <c r="M36" s="4"/>
      <c r="N36" s="4"/>
      <c r="S36" s="424"/>
    </row>
    <row r="37" spans="2:23" x14ac:dyDescent="0.3">
      <c r="B37" s="1" t="s">
        <v>32</v>
      </c>
      <c r="C37" s="7"/>
      <c r="E37" s="7"/>
      <c r="G37" s="7"/>
      <c r="I37" s="7"/>
      <c r="J37" s="7"/>
      <c r="K37" s="7"/>
      <c r="L37" s="7"/>
      <c r="R37" s="428"/>
    </row>
    <row r="38" spans="2:23" x14ac:dyDescent="0.3">
      <c r="B38" s="3" t="s">
        <v>7</v>
      </c>
      <c r="C38" s="224"/>
      <c r="D38" s="3" t="s">
        <v>8</v>
      </c>
      <c r="E38" s="224"/>
      <c r="F38" s="3" t="s">
        <v>24</v>
      </c>
      <c r="G38" s="218">
        <f t="shared" si="6"/>
        <v>0</v>
      </c>
      <c r="H38" s="2" t="s">
        <v>25</v>
      </c>
      <c r="I38" s="218">
        <f>IF($C$3="Ground floor",'Design Details'!C$46,IF($C$3="Mid-floor",'Design Details'!C$56,IF($C$3="Upper floor",'Design Details'!C$66,IF($C$3="Single Storey",'Design Details'!C$76,0))))</f>
        <v>0</v>
      </c>
      <c r="J38" s="218">
        <f t="shared" si="7"/>
        <v>2.5</v>
      </c>
      <c r="K38" s="218">
        <f t="shared" si="5"/>
        <v>0</v>
      </c>
      <c r="L38" s="218">
        <f t="shared" ref="L38:L44" si="8">G38*I38*$D$7*24/1000</f>
        <v>0</v>
      </c>
    </row>
    <row r="39" spans="2:23" hidden="1" x14ac:dyDescent="0.3">
      <c r="B39" s="3" t="s">
        <v>7</v>
      </c>
      <c r="C39" s="224"/>
      <c r="D39" s="3" t="s">
        <v>8</v>
      </c>
      <c r="E39" s="224"/>
      <c r="F39" s="3" t="s">
        <v>24</v>
      </c>
      <c r="G39" s="218">
        <f t="shared" si="6"/>
        <v>0</v>
      </c>
      <c r="H39" s="2" t="s">
        <v>25</v>
      </c>
      <c r="I39" s="218">
        <f>IF($C$3="Ground floor",'Design Details'!C$46,IF($C$3="Mid-floor",'Design Details'!C$56,IF($C$3="Upper floor",'Design Details'!C$66,IF($C$3="Single Storey",'Design Details'!C$76,0))))</f>
        <v>0</v>
      </c>
      <c r="J39" s="218">
        <f t="shared" si="7"/>
        <v>2.5</v>
      </c>
      <c r="K39" s="218">
        <f t="shared" si="5"/>
        <v>0</v>
      </c>
      <c r="L39" s="218">
        <f t="shared" si="8"/>
        <v>0</v>
      </c>
    </row>
    <row r="40" spans="2:23" hidden="1" x14ac:dyDescent="0.3">
      <c r="B40" s="3" t="s">
        <v>7</v>
      </c>
      <c r="C40" s="226"/>
      <c r="D40" s="3" t="s">
        <v>8</v>
      </c>
      <c r="E40" s="226"/>
      <c r="F40" s="3" t="s">
        <v>24</v>
      </c>
      <c r="G40" s="220">
        <f t="shared" si="6"/>
        <v>0</v>
      </c>
      <c r="H40" s="2" t="s">
        <v>25</v>
      </c>
      <c r="I40" s="439">
        <f>IF($C$3="Ground floor",'Design Details'!C$46,IF($C$3="Mid-floor",'Design Details'!C$56,IF($C$3="Upper floor",'Design Details'!C$66,IF($C$3="Single Storey",'Design Details'!C$76,0))))</f>
        <v>0</v>
      </c>
      <c r="J40" s="220">
        <f t="shared" si="7"/>
        <v>2.5</v>
      </c>
      <c r="K40" s="220">
        <f t="shared" si="5"/>
        <v>0</v>
      </c>
      <c r="L40" s="220">
        <f t="shared" si="8"/>
        <v>0</v>
      </c>
    </row>
    <row r="41" spans="2:23" hidden="1" x14ac:dyDescent="0.3">
      <c r="B41" s="3" t="s">
        <v>7</v>
      </c>
      <c r="C41" s="20"/>
      <c r="D41" s="3" t="s">
        <v>8</v>
      </c>
      <c r="E41" s="20"/>
      <c r="F41" s="3" t="s">
        <v>24</v>
      </c>
      <c r="G41" s="17">
        <f t="shared" si="6"/>
        <v>0</v>
      </c>
      <c r="H41" s="2" t="s">
        <v>25</v>
      </c>
      <c r="I41" s="438">
        <f>IF($C$3="Ground floor",'Design Details'!C$46,IF($C$3="Mid-floor",'Design Details'!C$56,IF($C$3="Upper floor",'Design Details'!C$66,IF($C$3="Single Storey",'Design Details'!C$76,0))))</f>
        <v>0</v>
      </c>
      <c r="J41" s="17">
        <f t="shared" si="7"/>
        <v>2.5</v>
      </c>
      <c r="K41" s="17">
        <f t="shared" si="5"/>
        <v>0</v>
      </c>
      <c r="L41" s="17">
        <f t="shared" si="8"/>
        <v>0</v>
      </c>
    </row>
    <row r="42" spans="2:23" hidden="1" x14ac:dyDescent="0.3">
      <c r="B42" s="3" t="s">
        <v>7</v>
      </c>
      <c r="C42" s="20"/>
      <c r="D42" s="3" t="s">
        <v>8</v>
      </c>
      <c r="E42" s="20"/>
      <c r="F42" s="3" t="s">
        <v>24</v>
      </c>
      <c r="G42" s="17">
        <f t="shared" si="6"/>
        <v>0</v>
      </c>
      <c r="H42" s="2" t="s">
        <v>25</v>
      </c>
      <c r="I42" s="438">
        <f>IF($C$3="Ground floor",'Design Details'!C$46,IF($C$3="Mid-floor",'Design Details'!C$56,IF($C$3="Upper floor",'Design Details'!C$66,IF($C$3="Single Storey",'Design Details'!C$76,0))))</f>
        <v>0</v>
      </c>
      <c r="J42" s="17">
        <f t="shared" si="7"/>
        <v>2.5</v>
      </c>
      <c r="K42" s="17">
        <f t="shared" si="5"/>
        <v>0</v>
      </c>
      <c r="L42" s="17">
        <f t="shared" si="8"/>
        <v>0</v>
      </c>
    </row>
    <row r="43" spans="2:23" hidden="1" x14ac:dyDescent="0.3">
      <c r="B43" s="3" t="s">
        <v>7</v>
      </c>
      <c r="C43" s="20"/>
      <c r="D43" s="3" t="s">
        <v>8</v>
      </c>
      <c r="E43" s="20"/>
      <c r="F43" s="3" t="s">
        <v>24</v>
      </c>
      <c r="G43" s="17">
        <f t="shared" si="6"/>
        <v>0</v>
      </c>
      <c r="H43" s="2" t="s">
        <v>25</v>
      </c>
      <c r="I43" s="438">
        <f>IF($C$3="Ground floor",'Design Details'!C$46,IF($C$3="Mid-floor",'Design Details'!C$56,IF($C$3="Upper floor",'Design Details'!C$66,IF($C$3="Single Storey",'Design Details'!C$76,0))))</f>
        <v>0</v>
      </c>
      <c r="J43" s="17">
        <f t="shared" si="7"/>
        <v>2.5</v>
      </c>
      <c r="K43" s="17">
        <f t="shared" si="5"/>
        <v>0</v>
      </c>
      <c r="L43" s="17">
        <f t="shared" si="8"/>
        <v>0</v>
      </c>
    </row>
    <row r="44" spans="2:23" hidden="1" x14ac:dyDescent="0.3">
      <c r="B44" s="3" t="s">
        <v>7</v>
      </c>
      <c r="C44" s="20"/>
      <c r="D44" s="3" t="s">
        <v>8</v>
      </c>
      <c r="E44" s="20"/>
      <c r="F44" s="3" t="s">
        <v>24</v>
      </c>
      <c r="G44" s="17">
        <f t="shared" si="6"/>
        <v>0</v>
      </c>
      <c r="H44" s="2" t="s">
        <v>25</v>
      </c>
      <c r="I44" s="438">
        <f>IF($C$3="Ground floor",'Design Details'!C$46,IF($C$3="Mid-floor",'Design Details'!C$56,IF($C$3="Upper floor",'Design Details'!C$66,IF($C$3="Single Storey",'Design Details'!C$76,0))))</f>
        <v>0</v>
      </c>
      <c r="J44" s="17">
        <f t="shared" si="7"/>
        <v>2.5</v>
      </c>
      <c r="K44" s="17">
        <f t="shared" si="5"/>
        <v>0</v>
      </c>
      <c r="L44" s="17">
        <f t="shared" si="8"/>
        <v>0</v>
      </c>
    </row>
    <row r="45" spans="2:23" x14ac:dyDescent="0.3">
      <c r="B45" s="1" t="s">
        <v>33</v>
      </c>
      <c r="C45" s="7"/>
      <c r="E45" s="7"/>
      <c r="G45" s="7"/>
      <c r="I45" s="7"/>
      <c r="J45" s="7"/>
      <c r="K45" s="7"/>
      <c r="L45" s="7"/>
      <c r="Q45" s="517" t="s">
        <v>1254</v>
      </c>
      <c r="R45" s="525" t="s">
        <v>1255</v>
      </c>
      <c r="S45" s="517" t="s">
        <v>1256</v>
      </c>
      <c r="T45" s="514" t="s">
        <v>1249</v>
      </c>
      <c r="U45" s="517" t="s">
        <v>1250</v>
      </c>
    </row>
    <row r="46" spans="2:23" x14ac:dyDescent="0.3">
      <c r="B46" s="3" t="s">
        <v>7</v>
      </c>
      <c r="C46" s="224"/>
      <c r="D46" s="3" t="s">
        <v>8</v>
      </c>
      <c r="E46" s="224"/>
      <c r="F46" s="3" t="s">
        <v>24</v>
      </c>
      <c r="G46" s="218">
        <f t="shared" si="6"/>
        <v>0</v>
      </c>
      <c r="H46" s="2" t="s">
        <v>25</v>
      </c>
      <c r="I46" s="218">
        <f>IF($C$3="Ground floor",'Design Details'!C$53,IF($C$3="Mid-floor",'Design Details'!C$63,IF($C$3="Upper floor",'Design Details'!C$73,IF($C$3="Single Storey",'Design Details'!C$83,0))))</f>
        <v>0</v>
      </c>
      <c r="J46" s="218">
        <f t="shared" si="7"/>
        <v>2.5</v>
      </c>
      <c r="K46" s="218">
        <f t="shared" si="5"/>
        <v>0</v>
      </c>
      <c r="L46" s="218">
        <f>G46*I46*$D$7*24/1000</f>
        <v>0</v>
      </c>
      <c r="Q46" s="518"/>
      <c r="R46" s="526"/>
      <c r="S46" s="518"/>
      <c r="T46" s="515"/>
      <c r="U46" s="518"/>
    </row>
    <row r="47" spans="2:23" x14ac:dyDescent="0.3">
      <c r="B47" s="3" t="s">
        <v>7</v>
      </c>
      <c r="C47" s="224"/>
      <c r="D47" s="3" t="s">
        <v>8</v>
      </c>
      <c r="E47" s="224"/>
      <c r="F47" s="3" t="s">
        <v>24</v>
      </c>
      <c r="G47" s="218">
        <f t="shared" si="6"/>
        <v>0</v>
      </c>
      <c r="H47" s="2" t="s">
        <v>25</v>
      </c>
      <c r="I47" s="218">
        <f>IF($C$3="Ground floor",'Design Details'!C$53,IF($C$3="Mid-floor",'Design Details'!C$63,IF($C$3="Upper floor",'Design Details'!C$73,IF($C$3="Single Storey",'Design Details'!C$83,0))))</f>
        <v>0</v>
      </c>
      <c r="J47" s="218">
        <f t="shared" si="7"/>
        <v>2.5</v>
      </c>
      <c r="K47" s="218">
        <f t="shared" si="5"/>
        <v>0</v>
      </c>
      <c r="L47" s="218">
        <f>G47*I47*$D$7*24/1000</f>
        <v>0</v>
      </c>
      <c r="Q47" s="518"/>
      <c r="R47" s="526"/>
      <c r="S47" s="518"/>
      <c r="T47" s="515"/>
      <c r="U47" s="518"/>
    </row>
    <row r="48" spans="2:23" x14ac:dyDescent="0.3">
      <c r="B48" s="3" t="s">
        <v>7</v>
      </c>
      <c r="C48" s="224"/>
      <c r="D48" s="3" t="s">
        <v>8</v>
      </c>
      <c r="E48" s="224"/>
      <c r="F48" s="3" t="s">
        <v>24</v>
      </c>
      <c r="G48" s="218">
        <f t="shared" si="6"/>
        <v>0</v>
      </c>
      <c r="H48" s="2" t="s">
        <v>25</v>
      </c>
      <c r="I48" s="218">
        <f>IF($C$3="Ground floor",'Design Details'!C$53,IF($C$3="Mid-floor",'Design Details'!C$63,IF($C$3="Upper floor",'Design Details'!C$73,IF($C$3="Single Storey",'Design Details'!C$83,0))))</f>
        <v>0</v>
      </c>
      <c r="J48" s="218">
        <f t="shared" si="7"/>
        <v>2.5</v>
      </c>
      <c r="K48" s="218">
        <f t="shared" si="5"/>
        <v>0</v>
      </c>
      <c r="L48" s="218">
        <f>G48*I48*$D$7*24/1000</f>
        <v>0</v>
      </c>
      <c r="Q48" s="518"/>
      <c r="R48" s="526"/>
      <c r="S48" s="518"/>
      <c r="T48" s="515"/>
      <c r="U48" s="518"/>
    </row>
    <row r="49" spans="2:21" x14ac:dyDescent="0.3">
      <c r="B49" s="3" t="s">
        <v>7</v>
      </c>
      <c r="C49" s="224"/>
      <c r="D49" s="3" t="s">
        <v>8</v>
      </c>
      <c r="E49" s="224"/>
      <c r="F49" s="3" t="s">
        <v>24</v>
      </c>
      <c r="G49" s="218">
        <f t="shared" si="6"/>
        <v>0</v>
      </c>
      <c r="H49" s="2" t="s">
        <v>25</v>
      </c>
      <c r="I49" s="218">
        <f>IF($C$3="Ground floor",'Design Details'!C$53,IF($C$3="Mid-floor",'Design Details'!C$63,IF($C$3="Upper floor",'Design Details'!C$73,IF($C$3="Single Storey",'Design Details'!C$83,0))))</f>
        <v>0</v>
      </c>
      <c r="J49" s="218">
        <f t="shared" si="7"/>
        <v>2.5</v>
      </c>
      <c r="K49" s="218">
        <f t="shared" si="5"/>
        <v>0</v>
      </c>
      <c r="L49" s="218">
        <f>G49*I49*$D$7*24/1000</f>
        <v>0</v>
      </c>
      <c r="Q49" s="519"/>
      <c r="R49" s="527"/>
      <c r="S49" s="519"/>
      <c r="T49" s="516"/>
      <c r="U49" s="519"/>
    </row>
    <row r="50" spans="2:21" x14ac:dyDescent="0.3">
      <c r="B50" s="1" t="s">
        <v>1260</v>
      </c>
      <c r="C50" s="7"/>
      <c r="E50" s="7"/>
      <c r="G50" s="7"/>
      <c r="I50" s="7"/>
      <c r="J50" s="7"/>
      <c r="K50" s="7"/>
      <c r="L50" s="7"/>
      <c r="Q50" s="426"/>
      <c r="R50" s="425"/>
      <c r="S50" s="425" t="s">
        <v>1248</v>
      </c>
      <c r="T50" s="425"/>
      <c r="U50" s="430"/>
    </row>
    <row r="51" spans="2:21" x14ac:dyDescent="0.3">
      <c r="B51" s="3" t="s">
        <v>7</v>
      </c>
      <c r="C51" s="224"/>
      <c r="D51" s="3" t="s">
        <v>8</v>
      </c>
      <c r="E51" s="224"/>
      <c r="F51" s="3" t="s">
        <v>24</v>
      </c>
      <c r="G51" s="218">
        <f t="shared" si="6"/>
        <v>0</v>
      </c>
      <c r="H51" s="2" t="s">
        <v>25</v>
      </c>
      <c r="I51" s="218">
        <f>IF($C$3="Ground floor",'Design Details'!C$47,IF($C$3="Mid-floor",'Design Details'!C$57,IF($C$3="Upper floor",'Design Details'!C$67,IF($C$3="Single Storey",'Design Details'!C$77,0))))</f>
        <v>0</v>
      </c>
      <c r="J51" s="218">
        <f t="shared" si="7"/>
        <v>2.5</v>
      </c>
      <c r="K51" s="218">
        <f t="shared" si="5"/>
        <v>0</v>
      </c>
      <c r="L51" s="218">
        <f>G51*I51*$D$7*24/1000</f>
        <v>0</v>
      </c>
      <c r="Q51" s="429" t="s">
        <v>1241</v>
      </c>
      <c r="R51" s="431" t="s">
        <v>1247</v>
      </c>
      <c r="S51" s="431" t="str">
        <f>IF(OR($C$3="Ground Floor",$C$3="Mid-floor"),R51,Q51)</f>
        <v>Outside</v>
      </c>
      <c r="T51" s="426">
        <f>IF(M32="Unheated",1,0)</f>
        <v>0</v>
      </c>
      <c r="U51" s="429">
        <f>IF(M32="Select...",0,(IF(M32="Outside",D6,IF(M32="Unheated",D4-10,D4-M32))))</f>
        <v>0</v>
      </c>
    </row>
    <row r="52" spans="2:21" x14ac:dyDescent="0.3">
      <c r="B52" s="3" t="s">
        <v>7</v>
      </c>
      <c r="C52" s="224"/>
      <c r="D52" s="3" t="s">
        <v>8</v>
      </c>
      <c r="E52" s="224"/>
      <c r="F52" s="3" t="s">
        <v>24</v>
      </c>
      <c r="G52" s="218">
        <f t="shared" si="6"/>
        <v>0</v>
      </c>
      <c r="H52" s="2" t="s">
        <v>25</v>
      </c>
      <c r="I52" s="218">
        <f>IF($C$3="Ground floor",'Design Details'!C$47,IF($C$3="Mid-floor",'Design Details'!C$57,IF($C$3="Upper floor",'Design Details'!C$67,IF($C$3="Single Storey",'Design Details'!C$77,0))))</f>
        <v>0</v>
      </c>
      <c r="J52" s="218">
        <f t="shared" si="7"/>
        <v>2.5</v>
      </c>
      <c r="K52" s="218">
        <f t="shared" si="5"/>
        <v>0</v>
      </c>
      <c r="L52" s="218">
        <f>G52*I52*$D$7*24/1000</f>
        <v>0</v>
      </c>
      <c r="Q52" s="429" t="s">
        <v>1247</v>
      </c>
      <c r="R52" s="431" t="s">
        <v>1251</v>
      </c>
      <c r="S52" s="431" t="str">
        <f>IF(OR($C$3="Ground Floor",$C$3="Mid-floor"),R52,Q52)</f>
        <v>Unheated</v>
      </c>
      <c r="T52" s="426" t="str">
        <f>"'Design Details'!C$"&amp;69+T51</f>
        <v>'Design Details'!C$69</v>
      </c>
      <c r="U52" s="427"/>
    </row>
    <row r="53" spans="2:21" hidden="1" x14ac:dyDescent="0.3">
      <c r="B53" s="3" t="s">
        <v>7</v>
      </c>
      <c r="C53" s="226"/>
      <c r="D53" s="3" t="s">
        <v>8</v>
      </c>
      <c r="E53" s="226"/>
      <c r="F53" s="3" t="s">
        <v>24</v>
      </c>
      <c r="G53" s="220">
        <f t="shared" si="6"/>
        <v>0</v>
      </c>
      <c r="H53" s="2" t="s">
        <v>25</v>
      </c>
      <c r="I53" s="439">
        <f>IF($C$3="Ground floor",'Design Details'!C$47,IF($C$3="Mid-floor",'Design Details'!C$57,IF($C$3="Upper floor",'Design Details'!C$67,IF($C$3="Single Storey",'Design Details'!C$77,0))))</f>
        <v>0</v>
      </c>
      <c r="J53" s="220">
        <f t="shared" si="7"/>
        <v>2.5</v>
      </c>
      <c r="K53" s="220">
        <f t="shared" si="5"/>
        <v>0</v>
      </c>
      <c r="L53" s="220">
        <f>G53*I53*$D$7*24/1000</f>
        <v>0</v>
      </c>
      <c r="Q53" s="429"/>
      <c r="R53" s="431" t="s">
        <v>1252</v>
      </c>
      <c r="S53" s="431">
        <f>IF(OR($C$3="Ground Floor",$C$3="Mid-floor"),R53,Q53)</f>
        <v>0</v>
      </c>
      <c r="T53" s="432" t="str">
        <f>"'Design Details'!C$"&amp;79+T51</f>
        <v>'Design Details'!C$79</v>
      </c>
      <c r="U53" s="423"/>
    </row>
    <row r="54" spans="2:21" hidden="1" x14ac:dyDescent="0.3">
      <c r="B54" s="3" t="s">
        <v>7</v>
      </c>
      <c r="C54" s="20"/>
      <c r="D54" s="3" t="s">
        <v>8</v>
      </c>
      <c r="E54" s="20"/>
      <c r="F54" s="3" t="s">
        <v>24</v>
      </c>
      <c r="G54" s="17">
        <f t="shared" si="6"/>
        <v>0</v>
      </c>
      <c r="H54" s="2" t="s">
        <v>25</v>
      </c>
      <c r="I54" s="438">
        <f>IF($C$3="Ground floor",'Design Details'!C$47,IF($C$3="Mid-floor",'Design Details'!C$57,IF($C$3="Upper floor",'Design Details'!C$67,IF($C$3="Single Storey",'Design Details'!C$77,0))))</f>
        <v>0</v>
      </c>
      <c r="J54" s="17">
        <f t="shared" si="7"/>
        <v>2.5</v>
      </c>
      <c r="K54" s="17">
        <f t="shared" si="5"/>
        <v>0</v>
      </c>
      <c r="L54" s="17">
        <f>G54*I54*$D$7*24/1000</f>
        <v>0</v>
      </c>
      <c r="Q54" s="429"/>
      <c r="R54" s="431" t="s">
        <v>1253</v>
      </c>
      <c r="S54" s="431">
        <f>IF(OR($C$3="Ground Floor",$C$3="Mid-floor"),R54,Q54)</f>
        <v>0</v>
      </c>
      <c r="T54" s="423"/>
      <c r="U54" s="423"/>
    </row>
    <row r="55" spans="2:21" x14ac:dyDescent="0.3">
      <c r="B55" s="1" t="s">
        <v>114</v>
      </c>
      <c r="G55" s="7"/>
      <c r="I55" s="7"/>
      <c r="K55" s="7"/>
      <c r="L55" s="7"/>
      <c r="M55" s="520" t="s">
        <v>1092</v>
      </c>
      <c r="N55" s="520"/>
      <c r="O55" s="520"/>
      <c r="Q55" s="432"/>
      <c r="R55" s="432">
        <v>22</v>
      </c>
      <c r="S55" s="433">
        <f>IF(OR($C$3="Ground Floor",$C$3="Mid-floor"),R55,Q37)</f>
        <v>0</v>
      </c>
      <c r="T55" s="422"/>
      <c r="U55" s="422"/>
    </row>
    <row r="56" spans="2:21" x14ac:dyDescent="0.3">
      <c r="B56" s="3" t="s">
        <v>6</v>
      </c>
      <c r="C56" s="229"/>
      <c r="D56" s="3" t="s">
        <v>8</v>
      </c>
      <c r="E56" s="229"/>
      <c r="F56" s="3" t="s">
        <v>24</v>
      </c>
      <c r="G56" s="218">
        <f t="shared" si="6"/>
        <v>0</v>
      </c>
      <c r="H56" s="2" t="s">
        <v>25</v>
      </c>
      <c r="I56" s="218">
        <f>IF($C$3="Ground floor",'Design Details'!C$51,IF($C$3="Mid-floor",'Design Details'!C$61,IF($C$3="Upper floor",'Design Details'!C$71,IF($C$3="Single Storey",'Design Details'!C$81,0))))</f>
        <v>0</v>
      </c>
      <c r="J56" s="225">
        <f>IF(M56="",0,IF(M56="unheated",D$4-10,D$4-M56))</f>
        <v>0</v>
      </c>
      <c r="K56" s="218">
        <f t="shared" si="5"/>
        <v>0</v>
      </c>
      <c r="L56" s="7"/>
      <c r="M56" s="513"/>
      <c r="N56" s="513"/>
      <c r="O56" s="513"/>
    </row>
    <row r="57" spans="2:21" hidden="1" x14ac:dyDescent="0.3">
      <c r="B57" s="3" t="s">
        <v>6</v>
      </c>
      <c r="C57" s="229"/>
      <c r="D57" s="3" t="s">
        <v>8</v>
      </c>
      <c r="E57" s="229"/>
      <c r="F57" s="3" t="s">
        <v>24</v>
      </c>
      <c r="G57" s="218">
        <f t="shared" si="6"/>
        <v>0</v>
      </c>
      <c r="H57" s="2" t="s">
        <v>25</v>
      </c>
      <c r="I57" s="224">
        <f>IF($C$3="Ground floor",'Design Details'!C$51,IF($C$3="Mid-floor",'Design Details'!C$61,IF($C$3="Upper floor",'Design Details'!C$71,IF($C$3="Single Storey",'Design Details'!C$81,0))))</f>
        <v>0</v>
      </c>
      <c r="J57" s="225">
        <f>IF(M57="",0,IF(M57="unheated",D$4-10,D$4-M57))</f>
        <v>0</v>
      </c>
      <c r="K57" s="218">
        <f t="shared" si="5"/>
        <v>0</v>
      </c>
      <c r="L57" s="7"/>
      <c r="M57" s="513"/>
      <c r="N57" s="513"/>
      <c r="O57" s="513"/>
    </row>
    <row r="58" spans="2:21" hidden="1" x14ac:dyDescent="0.3">
      <c r="B58" s="3" t="s">
        <v>6</v>
      </c>
      <c r="C58" s="219"/>
      <c r="D58" s="3" t="s">
        <v>8</v>
      </c>
      <c r="E58" s="219"/>
      <c r="F58" s="3" t="s">
        <v>24</v>
      </c>
      <c r="G58" s="220">
        <f t="shared" si="6"/>
        <v>0</v>
      </c>
      <c r="H58" s="2" t="s">
        <v>25</v>
      </c>
      <c r="I58" s="221">
        <f>IF($C$3="Ground floor",'Design Details'!C$51,IF($C$3="Mid-floor",'Design Details'!C$61,IF($C$3="Upper floor",'Design Details'!C$71,IF($C$3="Single Storey",'Design Details'!C$81,0))))</f>
        <v>0</v>
      </c>
      <c r="J58" s="222">
        <f>IF(M58="",0,IF(M58="unheated",D$4-10,D$4-M58))</f>
        <v>0</v>
      </c>
      <c r="K58" s="220">
        <f t="shared" si="5"/>
        <v>0</v>
      </c>
      <c r="L58" s="7"/>
      <c r="M58" s="513"/>
      <c r="N58" s="513"/>
      <c r="O58" s="513"/>
    </row>
    <row r="59" spans="2:21" hidden="1" x14ac:dyDescent="0.3">
      <c r="B59" s="3" t="s">
        <v>6</v>
      </c>
      <c r="C59" s="19"/>
      <c r="D59" s="3" t="s">
        <v>8</v>
      </c>
      <c r="E59" s="19"/>
      <c r="F59" s="3" t="s">
        <v>24</v>
      </c>
      <c r="G59" s="17">
        <f t="shared" si="6"/>
        <v>0</v>
      </c>
      <c r="H59" s="2" t="s">
        <v>25</v>
      </c>
      <c r="I59" s="105">
        <f>IF($C$3="Ground floor",'Design Details'!C$51,IF($C$3="Mid-floor",'Design Details'!C$61,IF($C$3="Upper floor",'Design Details'!C$71,IF($C$3="Single Storey",'Design Details'!C$81,0))))</f>
        <v>0</v>
      </c>
      <c r="J59" s="18">
        <f>IF(M59="",0,IF(M59="unheated",D$4-10,D$4-M59))</f>
        <v>0</v>
      </c>
      <c r="K59" s="17">
        <f t="shared" si="5"/>
        <v>0</v>
      </c>
      <c r="L59" s="7"/>
      <c r="M59" s="513"/>
      <c r="N59" s="513"/>
      <c r="O59" s="513"/>
    </row>
    <row r="60" spans="2:21" hidden="1" x14ac:dyDescent="0.3">
      <c r="B60" s="1" t="s">
        <v>48</v>
      </c>
      <c r="G60" s="7"/>
      <c r="I60" s="7"/>
      <c r="K60" s="7"/>
      <c r="L60" s="7"/>
    </row>
    <row r="61" spans="2:21" hidden="1" x14ac:dyDescent="0.3">
      <c r="B61" s="3" t="s">
        <v>6</v>
      </c>
      <c r="C61" s="19"/>
      <c r="D61" s="3" t="s">
        <v>8</v>
      </c>
      <c r="E61" s="19"/>
      <c r="F61" s="3" t="s">
        <v>24</v>
      </c>
      <c r="G61" s="17">
        <f t="shared" si="6"/>
        <v>0</v>
      </c>
      <c r="H61" s="2" t="s">
        <v>25</v>
      </c>
      <c r="I61" s="105">
        <f>IF($C$3="Ground floor",'Design Details'!C$52,IF($C$3="Mid-floor",'Design Details'!C$62,IF($C$3="Upper floor",'Design Details'!C$72,IF($C$3="Single Storey",'Design Details'!C$82,0))))</f>
        <v>0</v>
      </c>
      <c r="J61" s="18">
        <f>D4-10</f>
        <v>-10</v>
      </c>
      <c r="K61" s="17">
        <f t="shared" si="5"/>
        <v>0</v>
      </c>
      <c r="L61" s="17">
        <f>G61*I61*$D$7*24/1000</f>
        <v>0</v>
      </c>
    </row>
  </sheetData>
  <sheetProtection formatRows="0"/>
  <mergeCells count="31">
    <mergeCell ref="B1:D1"/>
    <mergeCell ref="E1:G1"/>
    <mergeCell ref="K1:L1"/>
    <mergeCell ref="E2:F2"/>
    <mergeCell ref="C3:D3"/>
    <mergeCell ref="E3:F3"/>
    <mergeCell ref="M21:O21"/>
    <mergeCell ref="B4:C4"/>
    <mergeCell ref="E4:F4"/>
    <mergeCell ref="B5:C5"/>
    <mergeCell ref="E5:F5"/>
    <mergeCell ref="B6:C6"/>
    <mergeCell ref="E6:F6"/>
    <mergeCell ref="B7:C7"/>
    <mergeCell ref="L10:O10"/>
    <mergeCell ref="L11:O11"/>
    <mergeCell ref="M19:O19"/>
    <mergeCell ref="M20:O20"/>
    <mergeCell ref="M22:O22"/>
    <mergeCell ref="M31:O31"/>
    <mergeCell ref="M32:O32"/>
    <mergeCell ref="Q45:Q49"/>
    <mergeCell ref="R45:R49"/>
    <mergeCell ref="M59:O59"/>
    <mergeCell ref="T45:T49"/>
    <mergeCell ref="U45:U49"/>
    <mergeCell ref="M55:O55"/>
    <mergeCell ref="M56:O56"/>
    <mergeCell ref="M57:O57"/>
    <mergeCell ref="M58:O58"/>
    <mergeCell ref="S45:S49"/>
  </mergeCells>
  <conditionalFormatting sqref="M24:N24">
    <cfRule type="expression" dxfId="49" priority="2">
      <formula>IF($M$23="Short length",TRUE,IF($M$23="Between edges",TRUE,IF($M$23="Depth of room",TRUE,FALSE)))</formula>
    </cfRule>
  </conditionalFormatting>
  <conditionalFormatting sqref="O24">
    <cfRule type="expression" dxfId="48" priority="1">
      <formula>IF($O$23="Long length",TRUE,FALSE)</formula>
    </cfRule>
  </conditionalFormatting>
  <dataValidations count="10">
    <dataValidation type="list" allowBlank="1" showInputMessage="1" showErrorMessage="1" sqref="M32:O32" xr:uid="{F136C89B-A474-6C46-95DF-1D093395CBDB}">
      <formula1>OFFSET($S$50,,,COUNTIF($S$50:$S$55,"&lt;&gt;0"))</formula1>
    </dataValidation>
    <dataValidation type="list" errorStyle="information" allowBlank="1" showInputMessage="1" showErrorMessage="1" errorTitle="Room Name" error="If an alternative room name is entered, you will need to manually select room design temp and air changes per hour." sqref="D2" xr:uid="{86DD5745-35A0-5B46-A774-BB62C3AA0FEF}">
      <formula1>$Y$2:$Y$11</formula1>
    </dataValidation>
    <dataValidation type="list" errorStyle="information" allowBlank="1" showInputMessage="1" showErrorMessage="1" errorTitle="Room Name" error="If an alternative room name is entered, you will need to manually select room design temp and air changes per hour." sqref="C2" xr:uid="{3FD5ECC6-592F-EE43-A5D0-9587D149FA4C}">
      <formula1>Rooms</formula1>
    </dataValidation>
    <dataValidation type="list" allowBlank="1" showInputMessage="1" showErrorMessage="1" sqref="M22:O22" xr:uid="{8269517C-904B-BF40-A85B-C9DBA3AE04E0}">
      <formula1>$Q$2:$Q$6</formula1>
    </dataValidation>
    <dataValidation type="list" allowBlank="1" showInputMessage="1" showErrorMessage="1" sqref="C3:D3" xr:uid="{53CA544D-36D9-B547-B6A9-43B4DF1F1072}">
      <formula1>$R$4:$R$7</formula1>
    </dataValidation>
    <dataValidation type="list" allowBlank="1" showInputMessage="1" showErrorMessage="1" sqref="M20:O20" xr:uid="{1ADB8D72-5796-D54F-BE1F-E90C0CB3E5A3}">
      <formula1>$S$3:$S$4</formula1>
    </dataValidation>
    <dataValidation type="list" allowBlank="1" showInputMessage="1" showErrorMessage="1" sqref="M56:O59" xr:uid="{328DCA03-6047-134D-978E-B83694AD8B5B}">
      <formula1>$U$3:$U$7</formula1>
    </dataValidation>
    <dataValidation type="list" allowBlank="1" showInputMessage="1" showErrorMessage="1" sqref="M3" xr:uid="{F2C688F7-21CA-F942-B934-9082416D7D53}">
      <formula1>$V$3:$V$4</formula1>
    </dataValidation>
    <dataValidation type="list" allowBlank="1" showInputMessage="1" showErrorMessage="1" promptTitle="High Ceilings" prompt="Room Height_x000a_4.5m - 2.5%_x000a_5.5m - 5.0%_x000a_6.5m - 7.5%_x000a_7.5m - 10.0%" sqref="M4" xr:uid="{28A868A1-E709-3A4E-B456-1E01AA845B81}">
      <formula1>$X$3:$X$7</formula1>
    </dataValidation>
    <dataValidation type="list" allowBlank="1" showInputMessage="1" showErrorMessage="1" sqref="M5" xr:uid="{D65E33F4-7F4E-E140-AF07-4F2C6BD7E1AE}">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41" r:id="rId3" name="Button 1">
              <controlPr defaultSize="0" print="0" autoFill="0" autoPict="0" macro="[0]!unhideAwkDim">
                <anchor moveWithCells="1" sizeWithCells="1">
                  <from>
                    <xdr:col>3</xdr:col>
                    <xdr:colOff>15240</xdr:colOff>
                    <xdr:row>8</xdr:row>
                    <xdr:rowOff>15240</xdr:rowOff>
                  </from>
                  <to>
                    <xdr:col>4</xdr:col>
                    <xdr:colOff>723900</xdr:colOff>
                    <xdr:row>8</xdr:row>
                    <xdr:rowOff>152400</xdr:rowOff>
                  </to>
                </anchor>
              </controlPr>
            </control>
          </mc:Choice>
        </mc:AlternateContent>
        <mc:AlternateContent xmlns:mc="http://schemas.openxmlformats.org/markup-compatibility/2006">
          <mc:Choice Requires="x14">
            <control shapeId="163842" r:id="rId4" name="Button 2">
              <controlPr defaultSize="0" print="0" autoFill="0" autoPict="0" macro="[0]!unhideWindows">
                <anchor moveWithCells="1" sizeWithCells="1">
                  <from>
                    <xdr:col>3</xdr:col>
                    <xdr:colOff>38100</xdr:colOff>
                    <xdr:row>36</xdr:row>
                    <xdr:rowOff>15240</xdr:rowOff>
                  </from>
                  <to>
                    <xdr:col>4</xdr:col>
                    <xdr:colOff>723900</xdr:colOff>
                    <xdr:row>36</xdr:row>
                    <xdr:rowOff>152400</xdr:rowOff>
                  </to>
                </anchor>
              </controlPr>
            </control>
          </mc:Choice>
        </mc:AlternateContent>
        <mc:AlternateContent xmlns:mc="http://schemas.openxmlformats.org/markup-compatibility/2006">
          <mc:Choice Requires="x14">
            <control shapeId="163843" r:id="rId5" name="Button 3">
              <controlPr defaultSize="0" print="0" autoFill="0" autoPict="0" macro="[0]!unhideRoofWin">
                <anchor moveWithCells="1" sizeWithCells="1">
                  <from>
                    <xdr:col>5</xdr:col>
                    <xdr:colOff>22860</xdr:colOff>
                    <xdr:row>36</xdr:row>
                    <xdr:rowOff>15240</xdr:rowOff>
                  </from>
                  <to>
                    <xdr:col>6</xdr:col>
                    <xdr:colOff>723900</xdr:colOff>
                    <xdr:row>36</xdr:row>
                    <xdr:rowOff>152400</xdr:rowOff>
                  </to>
                </anchor>
              </controlPr>
            </control>
          </mc:Choice>
        </mc:AlternateContent>
        <mc:AlternateContent xmlns:mc="http://schemas.openxmlformats.org/markup-compatibility/2006">
          <mc:Choice Requires="x14">
            <control shapeId="163844" r:id="rId6" name="Button 4">
              <controlPr defaultSize="0" print="0" autoFill="0" autoPict="0" macro="[0]!unhideDoors">
                <anchor moveWithCells="1" sizeWithCells="1">
                  <from>
                    <xdr:col>3</xdr:col>
                    <xdr:colOff>15240</xdr:colOff>
                    <xdr:row>49</xdr:row>
                    <xdr:rowOff>22860</xdr:rowOff>
                  </from>
                  <to>
                    <xdr:col>4</xdr:col>
                    <xdr:colOff>723900</xdr:colOff>
                    <xdr:row>49</xdr:row>
                    <xdr:rowOff>152400</xdr:rowOff>
                  </to>
                </anchor>
              </controlPr>
            </control>
          </mc:Choice>
        </mc:AlternateContent>
        <mc:AlternateContent xmlns:mc="http://schemas.openxmlformats.org/markup-compatibility/2006">
          <mc:Choice Requires="x14">
            <control shapeId="163845" r:id="rId7" name="Button 5">
              <controlPr defaultSize="0" print="0" autoFill="0" autoPict="0" macro="[0]!SinglePitch">
                <anchor moveWithCells="1" sizeWithCells="1">
                  <from>
                    <xdr:col>3</xdr:col>
                    <xdr:colOff>891540</xdr:colOff>
                    <xdr:row>32</xdr:row>
                    <xdr:rowOff>38100</xdr:rowOff>
                  </from>
                  <to>
                    <xdr:col>4</xdr:col>
                    <xdr:colOff>708660</xdr:colOff>
                    <xdr:row>33</xdr:row>
                    <xdr:rowOff>0</xdr:rowOff>
                  </to>
                </anchor>
              </controlPr>
            </control>
          </mc:Choice>
        </mc:AlternateContent>
        <mc:AlternateContent xmlns:mc="http://schemas.openxmlformats.org/markup-compatibility/2006">
          <mc:Choice Requires="x14">
            <control shapeId="163846" r:id="rId8" name="Button 6">
              <controlPr defaultSize="0" print="0" autoFill="0" autoPict="0" macro="[0]!IntWalls">
                <anchor moveWithCells="1" sizeWithCells="1">
                  <from>
                    <xdr:col>3</xdr:col>
                    <xdr:colOff>22860</xdr:colOff>
                    <xdr:row>54</xdr:row>
                    <xdr:rowOff>22860</xdr:rowOff>
                  </from>
                  <to>
                    <xdr:col>4</xdr:col>
                    <xdr:colOff>723900</xdr:colOff>
                    <xdr:row>55</xdr:row>
                    <xdr:rowOff>15240</xdr:rowOff>
                  </to>
                </anchor>
              </controlPr>
            </control>
          </mc:Choice>
        </mc:AlternateContent>
        <mc:AlternateContent xmlns:mc="http://schemas.openxmlformats.org/markup-compatibility/2006">
          <mc:Choice Requires="x14">
            <control shapeId="163847" r:id="rId9" name="Button 7">
              <controlPr defaultSize="0" print="0" autoFill="0" autoPict="0" macro="[0]!PartyWall">
                <anchor moveWithCells="1" sizeWithCells="1">
                  <from>
                    <xdr:col>5</xdr:col>
                    <xdr:colOff>15240</xdr:colOff>
                    <xdr:row>54</xdr:row>
                    <xdr:rowOff>22860</xdr:rowOff>
                  </from>
                  <to>
                    <xdr:col>6</xdr:col>
                    <xdr:colOff>708660</xdr:colOff>
                    <xdr:row>54</xdr:row>
                    <xdr:rowOff>152400</xdr:rowOff>
                  </to>
                </anchor>
              </controlPr>
            </control>
          </mc:Choice>
        </mc:AlternateContent>
        <mc:AlternateContent xmlns:mc="http://schemas.openxmlformats.org/markup-compatibility/2006">
          <mc:Choice Requires="x14">
            <control shapeId="163848" r:id="rId10" name="Button 8">
              <controlPr defaultSize="0" print="0" autoFill="0" autoPict="0" macro="[0]!UseRoomDims">
                <anchor moveWithCells="1" sizeWithCells="1">
                  <from>
                    <xdr:col>3</xdr:col>
                    <xdr:colOff>22860</xdr:colOff>
                    <xdr:row>18</xdr:row>
                    <xdr:rowOff>22860</xdr:rowOff>
                  </from>
                  <to>
                    <xdr:col>4</xdr:col>
                    <xdr:colOff>723900</xdr:colOff>
                    <xdr:row>18</xdr:row>
                    <xdr:rowOff>152400</xdr:rowOff>
                  </to>
                </anchor>
              </controlPr>
            </control>
          </mc:Choice>
        </mc:AlternateContent>
        <mc:AlternateContent xmlns:mc="http://schemas.openxmlformats.org/markup-compatibility/2006">
          <mc:Choice Requires="x14">
            <control shapeId="163849" r:id="rId11" name="Button 9">
              <controlPr defaultSize="0" print="0" autoFill="0" autoPict="0" macro="[0]!Pitched">
                <anchor moveWithCells="1" sizeWithCells="1">
                  <from>
                    <xdr:col>3</xdr:col>
                    <xdr:colOff>38100</xdr:colOff>
                    <xdr:row>32</xdr:row>
                    <xdr:rowOff>22860</xdr:rowOff>
                  </from>
                  <to>
                    <xdr:col>3</xdr:col>
                    <xdr:colOff>800100</xdr:colOff>
                    <xdr:row>33</xdr:row>
                    <xdr:rowOff>0</xdr:rowOff>
                  </to>
                </anchor>
              </controlPr>
            </control>
          </mc:Choice>
        </mc:AlternateContent>
        <mc:AlternateContent xmlns:mc="http://schemas.openxmlformats.org/markup-compatibility/2006">
          <mc:Choice Requires="x14">
            <control shapeId="163850" r:id="rId12" name="Button 10">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163851" r:id="rId13" name="Button 11">
              <controlPr defaultSize="0" print="0" autoFill="0" autoPict="0" macro="[0]!unhideExtWall">
                <anchor moveWithCells="1">
                  <from>
                    <xdr:col>3</xdr:col>
                    <xdr:colOff>22860</xdr:colOff>
                    <xdr:row>22</xdr:row>
                    <xdr:rowOff>38100</xdr:rowOff>
                  </from>
                  <to>
                    <xdr:col>5</xdr:col>
                    <xdr:colOff>114300</xdr:colOff>
                    <xdr:row>22</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E2E66-E6EE-B846-914F-1AFEBFB221B9}">
  <sheetPr codeName="Sheet15">
    <tabColor theme="4" tint="0.59999389629810485"/>
  </sheetPr>
  <dimension ref="B1:Z61"/>
  <sheetViews>
    <sheetView showGridLines="0" showRowColHeaders="0" workbookViewId="0">
      <selection activeCell="C2" sqref="C2"/>
    </sheetView>
  </sheetViews>
  <sheetFormatPr defaultColWidth="13.77734375" defaultRowHeight="13.8" x14ac:dyDescent="0.3"/>
  <cols>
    <col min="1" max="1" width="2" style="2" customWidth="1"/>
    <col min="2" max="12" width="13.77734375" style="2"/>
    <col min="13" max="15" width="10" style="2" customWidth="1"/>
    <col min="16" max="16" width="0" style="2" hidden="1" customWidth="1"/>
    <col min="17" max="19" width="13.77734375" style="2" hidden="1" customWidth="1"/>
    <col min="20" max="20" width="16" style="2" hidden="1" customWidth="1"/>
    <col min="21" max="26" width="13.77734375" style="2" hidden="1" customWidth="1"/>
    <col min="27" max="27" width="0" style="2" hidden="1" customWidth="1"/>
    <col min="28" max="16384" width="13.77734375" style="2"/>
  </cols>
  <sheetData>
    <row r="1" spans="2:25" ht="34.049999999999997" customHeight="1" x14ac:dyDescent="0.3">
      <c r="B1" s="520" t="s">
        <v>2</v>
      </c>
      <c r="C1" s="520"/>
      <c r="D1" s="520"/>
      <c r="E1" s="520" t="s">
        <v>4</v>
      </c>
      <c r="F1" s="520"/>
      <c r="G1" s="520"/>
      <c r="H1" s="13" t="s">
        <v>26</v>
      </c>
      <c r="I1" s="14" t="s">
        <v>34</v>
      </c>
      <c r="J1" s="15" t="s">
        <v>36</v>
      </c>
      <c r="K1" s="536" t="s">
        <v>120</v>
      </c>
      <c r="L1" s="536"/>
      <c r="M1" s="14" t="s">
        <v>121</v>
      </c>
      <c r="N1" s="14" t="s">
        <v>1079</v>
      </c>
      <c r="O1" s="14" t="s">
        <v>416</v>
      </c>
    </row>
    <row r="2" spans="2:25" ht="12.75" customHeight="1" x14ac:dyDescent="0.3">
      <c r="B2" s="2" t="s">
        <v>0</v>
      </c>
      <c r="C2" s="227"/>
      <c r="D2" s="227"/>
      <c r="E2" s="529" t="s">
        <v>1257</v>
      </c>
      <c r="F2" s="529"/>
      <c r="G2" s="216">
        <f>'Design Details'!G98</f>
        <v>0</v>
      </c>
      <c r="H2" s="2" t="s">
        <v>16</v>
      </c>
      <c r="I2" s="223">
        <f>SUM(K20:K22)</f>
        <v>0</v>
      </c>
      <c r="J2" s="223">
        <f>SUM(L20:L22)</f>
        <v>0</v>
      </c>
      <c r="K2" s="2" t="s">
        <v>119</v>
      </c>
      <c r="M2" s="228">
        <v>0</v>
      </c>
      <c r="N2" s="223">
        <f ca="1">SUM(I$2:I$6)*M2</f>
        <v>0</v>
      </c>
      <c r="O2" s="223">
        <f ca="1">SUM(J$2:J$6)*M2</f>
        <v>0</v>
      </c>
      <c r="Q2" s="2" t="s">
        <v>1056</v>
      </c>
      <c r="R2" s="2" t="s">
        <v>1</v>
      </c>
      <c r="Y2" s="2">
        <v>1</v>
      </c>
    </row>
    <row r="3" spans="2:25" ht="12.75" customHeight="1" x14ac:dyDescent="0.3">
      <c r="B3" s="2" t="s">
        <v>1</v>
      </c>
      <c r="C3" s="537"/>
      <c r="D3" s="538"/>
      <c r="E3" s="529" t="s">
        <v>9</v>
      </c>
      <c r="F3" s="529"/>
      <c r="G3" s="216">
        <v>0.33</v>
      </c>
      <c r="H3" s="2" t="s">
        <v>28</v>
      </c>
      <c r="I3" s="223">
        <f>K27</f>
        <v>0</v>
      </c>
      <c r="J3" s="223">
        <f>L27</f>
        <v>0</v>
      </c>
      <c r="K3" s="2" t="s">
        <v>116</v>
      </c>
      <c r="M3" s="228">
        <v>0</v>
      </c>
      <c r="N3" s="223">
        <f ca="1">SUM(I$2:I$6)*M3</f>
        <v>0</v>
      </c>
      <c r="O3" s="223">
        <f ca="1">SUM(J$2:J$6)*M3</f>
        <v>0</v>
      </c>
      <c r="Q3" s="2" t="s">
        <v>1055</v>
      </c>
      <c r="R3" s="2" t="s">
        <v>410</v>
      </c>
      <c r="S3" s="9" t="str">
        <f>IF($C$3="Ground floor","Solid Floor (in contact with ground)",IF($C$3="Single Storey","Solid Floor (in contact with ground)","n/a"))</f>
        <v>n/a</v>
      </c>
      <c r="T3" s="2">
        <f>'Design Details'!C21</f>
        <v>10</v>
      </c>
      <c r="U3" s="3" t="s">
        <v>115</v>
      </c>
      <c r="V3" s="11">
        <v>0</v>
      </c>
      <c r="W3" s="11">
        <v>0</v>
      </c>
      <c r="X3" s="11">
        <v>0</v>
      </c>
      <c r="Y3" s="2">
        <v>2</v>
      </c>
    </row>
    <row r="4" spans="2:25" ht="12.75" customHeight="1" x14ac:dyDescent="0.3">
      <c r="B4" s="529" t="s">
        <v>10</v>
      </c>
      <c r="C4" s="529"/>
      <c r="D4" s="216">
        <f>'Design Details'!E98</f>
        <v>0</v>
      </c>
      <c r="E4" s="529" t="s">
        <v>14</v>
      </c>
      <c r="F4" s="529"/>
      <c r="G4" s="216">
        <f>SUM(I10:I12,I14:I18)</f>
        <v>0</v>
      </c>
      <c r="H4" s="2" t="s">
        <v>30</v>
      </c>
      <c r="I4" s="223">
        <f ca="1">SUM(K32,K36)</f>
        <v>0</v>
      </c>
      <c r="J4" s="223">
        <f ca="1">SUM(L32,L36)</f>
        <v>0</v>
      </c>
      <c r="K4" s="2" t="s">
        <v>117</v>
      </c>
      <c r="M4" s="228">
        <v>0</v>
      </c>
      <c r="N4" s="223">
        <f ca="1">SUM(I$2:I$6)*M4</f>
        <v>0</v>
      </c>
      <c r="O4" s="223">
        <f ca="1">SUM(J$2:J$6)*M4</f>
        <v>0</v>
      </c>
      <c r="Q4" s="2" t="s">
        <v>1054</v>
      </c>
      <c r="R4" s="2" t="s">
        <v>37</v>
      </c>
      <c r="S4" s="9" t="str">
        <f>IF($C$3="Ground floor","Suspended Floor",IF($C$3="Single Storey","Suspended Floor","n/a"))</f>
        <v>n/a</v>
      </c>
      <c r="U4" s="3">
        <v>16</v>
      </c>
      <c r="V4" s="11">
        <v>0.1</v>
      </c>
      <c r="W4" s="11">
        <v>0.2</v>
      </c>
      <c r="X4" s="11">
        <v>2.5000000000000001E-2</v>
      </c>
      <c r="Y4" s="2">
        <v>3</v>
      </c>
    </row>
    <row r="5" spans="2:25" ht="12.75" customHeight="1" x14ac:dyDescent="0.3">
      <c r="B5" s="529" t="s">
        <v>11</v>
      </c>
      <c r="C5" s="529"/>
      <c r="D5" s="216">
        <f>'Design Details'!C19</f>
        <v>-2.5</v>
      </c>
      <c r="E5" s="529" t="s">
        <v>27</v>
      </c>
      <c r="F5" s="529"/>
      <c r="G5" s="216">
        <f>G4*G3*D6*G2</f>
        <v>0</v>
      </c>
      <c r="H5" s="2" t="s">
        <v>29</v>
      </c>
      <c r="I5" s="223">
        <f>SUM(K38:K44,K46:K49,K51:K54)</f>
        <v>0</v>
      </c>
      <c r="J5" s="223">
        <f>SUM(L38:L44,L46:L49,L51:L54)</f>
        <v>0</v>
      </c>
      <c r="K5" s="2" t="s">
        <v>118</v>
      </c>
      <c r="M5" s="228">
        <v>0</v>
      </c>
      <c r="N5" s="223">
        <f ca="1">SUM(I$2:I$6)*M5</f>
        <v>0</v>
      </c>
      <c r="O5" s="223">
        <f ca="1">SUM(J$2:J$6)*M5</f>
        <v>0</v>
      </c>
      <c r="Q5" s="2" t="s">
        <v>1052</v>
      </c>
      <c r="R5" s="2" t="s">
        <v>39</v>
      </c>
      <c r="U5" s="3">
        <v>18</v>
      </c>
      <c r="X5" s="11">
        <v>0.05</v>
      </c>
      <c r="Y5" s="2">
        <v>4</v>
      </c>
    </row>
    <row r="6" spans="2:25" ht="12.75" customHeight="1" x14ac:dyDescent="0.3">
      <c r="B6" s="529" t="s">
        <v>12</v>
      </c>
      <c r="C6" s="529"/>
      <c r="D6" s="216">
        <f>D4-D5</f>
        <v>2.5</v>
      </c>
      <c r="E6" s="529" t="s">
        <v>15</v>
      </c>
      <c r="F6" s="529"/>
      <c r="G6" s="216">
        <f>G4*G3*D7*24/1000</f>
        <v>0</v>
      </c>
      <c r="H6" s="2" t="s">
        <v>122</v>
      </c>
      <c r="I6" s="223">
        <f>SUM(K56:K59,K61)</f>
        <v>0</v>
      </c>
      <c r="J6" s="223">
        <f>SUM(L61)</f>
        <v>0</v>
      </c>
      <c r="M6" s="12"/>
      <c r="N6" s="12" t="s">
        <v>123</v>
      </c>
      <c r="O6" s="119">
        <f ca="1">SUM(G5,I2:I6,N2:N5)</f>
        <v>0</v>
      </c>
      <c r="Q6" s="2" t="s">
        <v>1053</v>
      </c>
      <c r="R6" s="2" t="s">
        <v>40</v>
      </c>
      <c r="U6" s="3">
        <v>21</v>
      </c>
      <c r="X6" s="11">
        <v>7.4999999999999997E-2</v>
      </c>
      <c r="Y6" s="2">
        <v>5</v>
      </c>
    </row>
    <row r="7" spans="2:25" ht="12.75" customHeight="1" x14ac:dyDescent="0.3">
      <c r="B7" s="529" t="s">
        <v>3</v>
      </c>
      <c r="C7" s="529"/>
      <c r="D7" s="217">
        <f>'Design Details'!C20</f>
        <v>2228</v>
      </c>
      <c r="I7" s="7"/>
      <c r="J7" s="7"/>
      <c r="M7" s="12"/>
      <c r="N7" s="12" t="s">
        <v>124</v>
      </c>
      <c r="O7" s="119">
        <f ca="1">SUM(G6,J2:J6,O2:O5)</f>
        <v>0</v>
      </c>
      <c r="R7" s="2" t="s">
        <v>41</v>
      </c>
      <c r="U7" s="3">
        <v>22</v>
      </c>
      <c r="X7" s="11">
        <v>0.1</v>
      </c>
      <c r="Y7" s="2">
        <v>6</v>
      </c>
    </row>
    <row r="8" spans="2:25" x14ac:dyDescent="0.3">
      <c r="R8" s="2">
        <f>IF($C$3="Ground floor",'Design Details'!C$45,IF($C$3="Mid-floor",'Design Details'!C$55,IF($C$3="Upper floor",'Design Details'!C$65,IF($C$3="Single Storey",'Design Details'!C$75,0))))</f>
        <v>0</v>
      </c>
      <c r="Y8" s="2">
        <v>7</v>
      </c>
    </row>
    <row r="9" spans="2:25" x14ac:dyDescent="0.3">
      <c r="B9" s="1" t="s">
        <v>5</v>
      </c>
      <c r="Y9" s="2">
        <v>8</v>
      </c>
    </row>
    <row r="10" spans="2:25" x14ac:dyDescent="0.3">
      <c r="B10" s="3" t="s">
        <v>6</v>
      </c>
      <c r="C10" s="224"/>
      <c r="D10" s="3" t="s">
        <v>7</v>
      </c>
      <c r="E10" s="224"/>
      <c r="F10" s="3" t="s">
        <v>8</v>
      </c>
      <c r="G10" s="224"/>
      <c r="H10" s="3" t="s">
        <v>13</v>
      </c>
      <c r="I10" s="218">
        <f>C10*E10*G10</f>
        <v>0</v>
      </c>
      <c r="J10" s="7"/>
      <c r="L10" s="530"/>
      <c r="M10" s="530"/>
      <c r="N10" s="530"/>
      <c r="O10" s="531"/>
      <c r="Y10" s="2">
        <v>9</v>
      </c>
    </row>
    <row r="11" spans="2:25" x14ac:dyDescent="0.3">
      <c r="B11" s="3" t="s">
        <v>6</v>
      </c>
      <c r="C11" s="224"/>
      <c r="D11" s="3" t="s">
        <v>7</v>
      </c>
      <c r="E11" s="224"/>
      <c r="F11" s="3" t="s">
        <v>8</v>
      </c>
      <c r="G11" s="224"/>
      <c r="H11" s="3" t="s">
        <v>13</v>
      </c>
      <c r="I11" s="218">
        <f>C11*E11*G11</f>
        <v>0</v>
      </c>
      <c r="J11" s="7"/>
      <c r="L11" s="530"/>
      <c r="M11" s="530"/>
      <c r="N11" s="530"/>
      <c r="O11" s="532"/>
      <c r="Y11" s="2">
        <v>10</v>
      </c>
    </row>
    <row r="12" spans="2:25" x14ac:dyDescent="0.3">
      <c r="B12" s="3" t="s">
        <v>6</v>
      </c>
      <c r="C12" s="224"/>
      <c r="D12" s="3" t="s">
        <v>7</v>
      </c>
      <c r="E12" s="224"/>
      <c r="F12" s="3" t="s">
        <v>8</v>
      </c>
      <c r="G12" s="224"/>
      <c r="H12" s="3" t="s">
        <v>13</v>
      </c>
      <c r="I12" s="218">
        <f>C12*E12*G12</f>
        <v>0</v>
      </c>
      <c r="J12" s="7"/>
    </row>
    <row r="13" spans="2:25" hidden="1" x14ac:dyDescent="0.3">
      <c r="B13" s="1" t="s">
        <v>20</v>
      </c>
      <c r="E13" s="7"/>
      <c r="G13" s="7"/>
      <c r="I13" s="7"/>
      <c r="J13" s="7"/>
    </row>
    <row r="14" spans="2:25" hidden="1" x14ac:dyDescent="0.3">
      <c r="B14" s="3" t="s">
        <v>6</v>
      </c>
      <c r="C14" s="20"/>
      <c r="D14" s="3" t="s">
        <v>7</v>
      </c>
      <c r="E14" s="20"/>
      <c r="F14" s="3" t="s">
        <v>8</v>
      </c>
      <c r="G14" s="20"/>
      <c r="H14" s="3" t="s">
        <v>13</v>
      </c>
      <c r="I14" s="17">
        <f>((G14*E14)/2)*C14</f>
        <v>0</v>
      </c>
      <c r="J14" s="4" t="s">
        <v>17</v>
      </c>
    </row>
    <row r="15" spans="2:25" hidden="1" x14ac:dyDescent="0.3">
      <c r="B15" s="3" t="s">
        <v>6</v>
      </c>
      <c r="C15" s="20"/>
      <c r="D15" s="3" t="s">
        <v>7</v>
      </c>
      <c r="E15" s="20"/>
      <c r="F15" s="3" t="s">
        <v>8</v>
      </c>
      <c r="G15" s="20"/>
      <c r="H15" s="3" t="s">
        <v>13</v>
      </c>
      <c r="I15" s="17">
        <f>C15*E15*G15/2</f>
        <v>0</v>
      </c>
      <c r="J15" s="4" t="s">
        <v>18</v>
      </c>
    </row>
    <row r="16" spans="2:25" hidden="1" x14ac:dyDescent="0.3">
      <c r="B16" s="3" t="s">
        <v>6</v>
      </c>
      <c r="C16" s="20"/>
      <c r="D16" s="3" t="s">
        <v>8</v>
      </c>
      <c r="E16" s="20"/>
      <c r="F16" s="3" t="s">
        <v>19</v>
      </c>
      <c r="G16" s="20"/>
      <c r="H16" s="3" t="s">
        <v>13</v>
      </c>
      <c r="I16" s="17">
        <f>E16*G16*C16/2</f>
        <v>0</v>
      </c>
      <c r="J16" s="4" t="s">
        <v>22</v>
      </c>
    </row>
    <row r="17" spans="2:23" hidden="1" x14ac:dyDescent="0.3">
      <c r="B17" s="3" t="s">
        <v>6</v>
      </c>
      <c r="C17" s="20"/>
      <c r="D17" s="3" t="s">
        <v>8</v>
      </c>
      <c r="E17" s="20"/>
      <c r="F17" s="3" t="s">
        <v>19</v>
      </c>
      <c r="G17" s="20"/>
      <c r="H17" s="3" t="s">
        <v>13</v>
      </c>
      <c r="I17" s="17">
        <f>E17*G17*C17/2</f>
        <v>0</v>
      </c>
      <c r="J17" s="4" t="s">
        <v>21</v>
      </c>
    </row>
    <row r="18" spans="2:23" hidden="1" x14ac:dyDescent="0.3">
      <c r="B18" s="3" t="s">
        <v>6</v>
      </c>
      <c r="C18" s="20"/>
      <c r="D18" s="3" t="s">
        <v>8</v>
      </c>
      <c r="E18" s="20"/>
      <c r="F18" s="3" t="s">
        <v>19</v>
      </c>
      <c r="G18" s="20"/>
      <c r="H18" s="3" t="s">
        <v>13</v>
      </c>
      <c r="I18" s="17">
        <f>E18*G18*C18/2</f>
        <v>0</v>
      </c>
      <c r="J18" s="4" t="s">
        <v>23</v>
      </c>
    </row>
    <row r="19" spans="2:23" x14ac:dyDescent="0.3">
      <c r="B19" s="1" t="s">
        <v>16</v>
      </c>
      <c r="C19" s="7"/>
      <c r="E19" s="7"/>
      <c r="G19" s="7"/>
      <c r="I19" s="7"/>
      <c r="J19" s="8" t="s">
        <v>50</v>
      </c>
      <c r="K19" s="1" t="s">
        <v>34</v>
      </c>
      <c r="L19" s="1" t="s">
        <v>35</v>
      </c>
      <c r="M19" s="533" t="str">
        <f>IF($C$3="Ground Floor","Select type of Ground Floor",IF($C$3="Single Storey","Select type of Ground Floor","#N/A"))</f>
        <v>#N/A</v>
      </c>
      <c r="N19" s="534"/>
      <c r="O19" s="534"/>
    </row>
    <row r="20" spans="2:23" x14ac:dyDescent="0.3">
      <c r="B20" s="3" t="str">
        <f t="shared" ref="B20:D22" si="0">B10</f>
        <v>Length (m)</v>
      </c>
      <c r="C20" s="224"/>
      <c r="D20" s="3" t="str">
        <f t="shared" ref="D20" si="1">D10</f>
        <v>Width (m)</v>
      </c>
      <c r="E20" s="224"/>
      <c r="F20" s="3" t="s">
        <v>24</v>
      </c>
      <c r="G20" s="218">
        <f>C20*E20</f>
        <v>0</v>
      </c>
      <c r="H20" s="2" t="s">
        <v>25</v>
      </c>
      <c r="I20" s="218">
        <f>IF(M22="",R8,'floor u values'!K13)</f>
        <v>0</v>
      </c>
      <c r="J20" s="218">
        <f>IF(C$3="Ground Floor",IF(M20="Solid Floor (in contact with ground)",D$4-T$3,D$4-D$5),IF(C$3="Single Storey",IF(M20="Solid Floor (in contact with ground)",D$4-T$3,D$4-D$5),0))</f>
        <v>0</v>
      </c>
      <c r="K20" s="218">
        <f>G20*I20*J20</f>
        <v>0</v>
      </c>
      <c r="L20" s="218">
        <f>IF($C$3=$R$5,0,IF($C$3=$R$7,0,G20*I20*$D$7*24/1000))</f>
        <v>0</v>
      </c>
      <c r="M20" s="535" t="s">
        <v>336</v>
      </c>
      <c r="N20" s="535"/>
      <c r="O20" s="535"/>
    </row>
    <row r="21" spans="2:23" x14ac:dyDescent="0.3">
      <c r="B21" s="3" t="str">
        <f t="shared" si="0"/>
        <v>Length (m)</v>
      </c>
      <c r="C21" s="224"/>
      <c r="D21" s="3" t="str">
        <f t="shared" si="0"/>
        <v>Width (m)</v>
      </c>
      <c r="E21" s="224"/>
      <c r="F21" s="3" t="s">
        <v>24</v>
      </c>
      <c r="G21" s="218">
        <f t="shared" ref="G21:G31" si="2">C21*E21</f>
        <v>0</v>
      </c>
      <c r="H21" s="2" t="s">
        <v>25</v>
      </c>
      <c r="I21" s="218">
        <f>I20</f>
        <v>0</v>
      </c>
      <c r="J21" s="218">
        <f>IF(C$3="Ground Floor",IF(M20="Solid Floor (in contact with ground)",D$4-T$3,D$4-D$5),IF(C$3="Single Storey",IF(M20="Solid Floor (in contact with ground)",D$4-T$3,D$4-D$5),0))</f>
        <v>0</v>
      </c>
      <c r="K21" s="218">
        <f>G21*I21*J21</f>
        <v>0</v>
      </c>
      <c r="L21" s="218">
        <f>IF($C$3=$R$5,0,IF($C$3=$R$7,0,G21*I21*$D$7*24/1000))</f>
        <v>0</v>
      </c>
      <c r="M21" s="528" t="s">
        <v>1070</v>
      </c>
      <c r="N21" s="528"/>
      <c r="O21" s="528"/>
    </row>
    <row r="22" spans="2:23" x14ac:dyDescent="0.3">
      <c r="B22" s="3" t="str">
        <f t="shared" si="0"/>
        <v>Length (m)</v>
      </c>
      <c r="C22" s="224"/>
      <c r="D22" s="3" t="str">
        <f t="shared" si="0"/>
        <v>Width (m)</v>
      </c>
      <c r="E22" s="224"/>
      <c r="F22" s="3" t="s">
        <v>24</v>
      </c>
      <c r="G22" s="218">
        <f t="shared" si="2"/>
        <v>0</v>
      </c>
      <c r="H22" s="2" t="s">
        <v>25</v>
      </c>
      <c r="I22" s="218">
        <f>I20</f>
        <v>0</v>
      </c>
      <c r="J22" s="218">
        <f>IF(C$3="Ground Floor",IF(M20="Solid Floor (in contact with ground)",D$4-T$3,D$4-D$5),IF(C$3="Single Storey",IF(M20="Solid Floor (in contact with ground)",D$4-T$3,D$4-D$5),0))</f>
        <v>0</v>
      </c>
      <c r="K22" s="218">
        <f>G22*I22*J22</f>
        <v>0</v>
      </c>
      <c r="L22" s="218">
        <f>IF($C$3=$R$5,0,IF($C$3=$R$7,0,G22*I22*$D$7*24/1000))</f>
        <v>0</v>
      </c>
      <c r="M22" s="521"/>
      <c r="N22" s="521"/>
      <c r="O22" s="521"/>
    </row>
    <row r="23" spans="2:23" ht="15" customHeight="1" x14ac:dyDescent="0.3">
      <c r="B23" s="1" t="s">
        <v>31</v>
      </c>
      <c r="C23" s="7"/>
      <c r="E23" s="7"/>
      <c r="G23" s="7"/>
      <c r="M23" s="13" t="str">
        <f>IF(M22="Two opposite","Between edges",IF(M22="One edge","Depth of room",IF(M22="3 edges (short single)","Short length",IF(M22="3 edges (long single)","Short length",""))))</f>
        <v/>
      </c>
      <c r="N23" s="13"/>
      <c r="O23" s="13" t="str">
        <f>IF(M22="3 edges (short single)","Long length",IF(M22="3 edges (long single)","Long length",""))</f>
        <v/>
      </c>
    </row>
    <row r="24" spans="2:23" ht="15" customHeight="1" x14ac:dyDescent="0.3">
      <c r="B24" s="3" t="s">
        <v>6</v>
      </c>
      <c r="C24" s="224"/>
      <c r="D24" s="3" t="s">
        <v>8</v>
      </c>
      <c r="E24" s="224"/>
      <c r="F24" s="3" t="s">
        <v>24</v>
      </c>
      <c r="G24" s="218">
        <f t="shared" si="2"/>
        <v>0</v>
      </c>
      <c r="M24" s="61"/>
      <c r="N24" s="61"/>
      <c r="O24" s="7"/>
    </row>
    <row r="25" spans="2:23" ht="13.95" hidden="1" customHeight="1" x14ac:dyDescent="0.3">
      <c r="B25" s="3" t="s">
        <v>6</v>
      </c>
      <c r="C25" s="226"/>
      <c r="D25" s="3" t="s">
        <v>8</v>
      </c>
      <c r="E25" s="226"/>
      <c r="F25" s="3" t="s">
        <v>24</v>
      </c>
      <c r="G25" s="218">
        <f t="shared" si="2"/>
        <v>0</v>
      </c>
      <c r="I25" s="7"/>
      <c r="J25" s="7"/>
      <c r="K25" s="7"/>
      <c r="L25" s="7"/>
    </row>
    <row r="26" spans="2:23" ht="13.95" hidden="1" customHeight="1" x14ac:dyDescent="0.3">
      <c r="B26" s="3" t="s">
        <v>6</v>
      </c>
      <c r="C26" s="20"/>
      <c r="D26" s="3" t="s">
        <v>8</v>
      </c>
      <c r="E26" s="20"/>
      <c r="F26" s="3" t="s">
        <v>24</v>
      </c>
      <c r="G26" s="218">
        <f t="shared" si="2"/>
        <v>0</v>
      </c>
      <c r="I26" s="7"/>
      <c r="J26" s="7"/>
      <c r="K26" s="7"/>
      <c r="L26" s="7"/>
    </row>
    <row r="27" spans="2:23" ht="15" customHeight="1" x14ac:dyDescent="0.3">
      <c r="C27" s="7"/>
      <c r="E27" s="3" t="s">
        <v>75</v>
      </c>
      <c r="F27" s="3" t="s">
        <v>24</v>
      </c>
      <c r="G27" s="218">
        <f>SUM(G24:G26)-SUM(G38:G44,G51:G54)</f>
        <v>0</v>
      </c>
      <c r="H27" s="2" t="s">
        <v>25</v>
      </c>
      <c r="I27" s="218">
        <f>IF($C$3="Ground floor",'Design Details'!C$48,IF($C$3="Mid-floor",'Design Details'!C$58,IF($C$3="Upper floor",'Design Details'!C$68,IF($C$3="Single Storey",'Design Details'!C$78,0))))</f>
        <v>0</v>
      </c>
      <c r="J27" s="218">
        <f t="shared" ref="J27" si="3">$D$6</f>
        <v>2.5</v>
      </c>
      <c r="K27" s="218">
        <f t="shared" ref="K27" si="4">G27*I27*J27</f>
        <v>0</v>
      </c>
      <c r="L27" s="218">
        <f>G27*I27*$D$7*24/1000</f>
        <v>0</v>
      </c>
      <c r="V27" s="421"/>
      <c r="W27" s="421"/>
    </row>
    <row r="28" spans="2:23" x14ac:dyDescent="0.3">
      <c r="B28" s="5" t="s">
        <v>1245</v>
      </c>
      <c r="C28" s="7"/>
      <c r="E28" s="7"/>
      <c r="G28" s="7"/>
      <c r="I28" s="7"/>
      <c r="J28" s="7"/>
      <c r="K28" s="7"/>
      <c r="L28" s="7"/>
      <c r="V28" s="421"/>
      <c r="W28" s="421"/>
    </row>
    <row r="29" spans="2:23" ht="13.95" customHeight="1" x14ac:dyDescent="0.3">
      <c r="B29" s="3" t="s">
        <v>6</v>
      </c>
      <c r="C29" s="224"/>
      <c r="D29" s="3" t="s">
        <v>7</v>
      </c>
      <c r="E29" s="224"/>
      <c r="F29" s="3" t="s">
        <v>24</v>
      </c>
      <c r="G29" s="218">
        <f t="shared" si="2"/>
        <v>0</v>
      </c>
      <c r="I29" s="7"/>
      <c r="J29" s="7"/>
      <c r="K29" s="7"/>
      <c r="L29" s="7"/>
      <c r="V29" s="421"/>
      <c r="W29" s="421"/>
    </row>
    <row r="30" spans="2:23" x14ac:dyDescent="0.3">
      <c r="B30" s="3" t="s">
        <v>6</v>
      </c>
      <c r="C30" s="224"/>
      <c r="D30" s="3" t="s">
        <v>7</v>
      </c>
      <c r="E30" s="224"/>
      <c r="F30" s="3" t="s">
        <v>24</v>
      </c>
      <c r="G30" s="218">
        <f t="shared" si="2"/>
        <v>0</v>
      </c>
      <c r="I30" s="7"/>
      <c r="J30" s="7"/>
      <c r="K30" s="7"/>
      <c r="L30" s="7"/>
      <c r="V30" s="421"/>
      <c r="W30" s="421"/>
    </row>
    <row r="31" spans="2:23" x14ac:dyDescent="0.3">
      <c r="B31" s="3" t="s">
        <v>6</v>
      </c>
      <c r="C31" s="224"/>
      <c r="D31" s="3" t="s">
        <v>7</v>
      </c>
      <c r="E31" s="224"/>
      <c r="F31" s="3" t="s">
        <v>24</v>
      </c>
      <c r="G31" s="218">
        <f t="shared" si="2"/>
        <v>0</v>
      </c>
      <c r="I31" s="7"/>
      <c r="J31" s="7"/>
      <c r="K31" s="7"/>
      <c r="L31" s="7"/>
      <c r="M31" s="520" t="s">
        <v>1258</v>
      </c>
      <c r="N31" s="520"/>
      <c r="O31" s="520"/>
      <c r="V31" s="421"/>
      <c r="W31" s="421"/>
    </row>
    <row r="32" spans="2:23" ht="14.4" x14ac:dyDescent="0.3">
      <c r="C32" s="7"/>
      <c r="D32" s="3"/>
      <c r="E32" s="3" t="s">
        <v>75</v>
      </c>
      <c r="F32" s="3" t="s">
        <v>24</v>
      </c>
      <c r="G32" s="218">
        <f>SUM(G29:G31)-SUM(G46:G49)</f>
        <v>0</v>
      </c>
      <c r="H32" s="2" t="s">
        <v>25</v>
      </c>
      <c r="I32" s="218" cm="1">
        <f t="array" aca="1" ref="I32" ca="1">IF($C$3="Ground floor",'Design Details'!C$49,IF($C$3="Mid-floor",'Design Details'!C$59,IF($C$3="Upper floor",INDIRECT(T52),IF($C$3="Single Storey",INDIRECT(T53),0))))</f>
        <v>0</v>
      </c>
      <c r="J32" s="218">
        <f>U51</f>
        <v>0</v>
      </c>
      <c r="K32" s="218">
        <f t="shared" ref="K32:K61" ca="1" si="5">G32*I32*J32</f>
        <v>0</v>
      </c>
      <c r="L32" s="218">
        <f ca="1">IF($C$3=$R$4,0,IF($C$3=$R$5,0,G32*I32*$D$7*24/1000))</f>
        <v>0</v>
      </c>
      <c r="M32" s="522" t="s">
        <v>1248</v>
      </c>
      <c r="N32" s="523"/>
      <c r="O32" s="524"/>
      <c r="V32" s="421"/>
      <c r="W32" s="421"/>
    </row>
    <row r="33" spans="2:23" ht="14.4" hidden="1" x14ac:dyDescent="0.3">
      <c r="B33" s="5" t="s">
        <v>1246</v>
      </c>
      <c r="C33" s="61"/>
      <c r="D33" s="3"/>
      <c r="E33" s="3"/>
      <c r="F33" s="3"/>
      <c r="G33" s="230"/>
      <c r="I33" s="230"/>
      <c r="J33" s="230"/>
      <c r="K33" s="230"/>
      <c r="L33" s="230"/>
      <c r="M33"/>
      <c r="N33"/>
      <c r="O33"/>
      <c r="V33" s="423"/>
      <c r="W33" s="423"/>
    </row>
    <row r="34" spans="2:23" hidden="1" x14ac:dyDescent="0.3">
      <c r="B34" s="3" t="s">
        <v>6</v>
      </c>
      <c r="C34" s="20">
        <f>C14*2</f>
        <v>0</v>
      </c>
      <c r="D34" s="3" t="s">
        <v>470</v>
      </c>
      <c r="E34" s="20">
        <f>SQRT(POWER(E14,2)+POWER(G14,2))</f>
        <v>0</v>
      </c>
      <c r="F34" s="3" t="s">
        <v>24</v>
      </c>
      <c r="G34" s="17">
        <f t="shared" ref="G34:G61" si="6">C34*E34</f>
        <v>0</v>
      </c>
      <c r="H34" s="4" t="s">
        <v>17</v>
      </c>
      <c r="I34" s="7"/>
      <c r="J34" s="7"/>
      <c r="K34" s="7"/>
      <c r="L34" s="7"/>
      <c r="S34" s="424"/>
    </row>
    <row r="35" spans="2:23" hidden="1" x14ac:dyDescent="0.3">
      <c r="B35" s="3" t="s">
        <v>6</v>
      </c>
      <c r="C35" s="20">
        <f>C15</f>
        <v>0</v>
      </c>
      <c r="D35" s="3" t="s">
        <v>470</v>
      </c>
      <c r="E35" s="20">
        <f>SQRT(POWER(E15,2)+POWER(G15,2))</f>
        <v>0</v>
      </c>
      <c r="F35" s="3" t="s">
        <v>24</v>
      </c>
      <c r="G35" s="62">
        <f t="shared" si="6"/>
        <v>0</v>
      </c>
      <c r="H35" s="4" t="s">
        <v>18</v>
      </c>
      <c r="I35" s="7"/>
      <c r="J35" s="7"/>
      <c r="K35" s="7"/>
      <c r="L35" s="7"/>
      <c r="S35" s="424"/>
    </row>
    <row r="36" spans="2:23" hidden="1" x14ac:dyDescent="0.3">
      <c r="C36" s="61"/>
      <c r="E36" s="3" t="s">
        <v>75</v>
      </c>
      <c r="F36" s="3" t="s">
        <v>24</v>
      </c>
      <c r="G36" s="17">
        <f>SUM(G34:G35)-SUM(G46:G49)</f>
        <v>0</v>
      </c>
      <c r="H36" s="2" t="s">
        <v>25</v>
      </c>
      <c r="I36" s="438">
        <f>IF($C$3="Ground floor",'Design Details'!C$50,IF($C$3="Mid-floor",'Design Details'!C$60,IF($C$3="Upper floor",'Design Details'!C$70,IF($C$3="Single Storey",'Design Details'!C$80,0))))</f>
        <v>0</v>
      </c>
      <c r="J36" s="17">
        <f t="shared" ref="J36:J54" si="7">$D$6</f>
        <v>2.5</v>
      </c>
      <c r="K36" s="17">
        <f t="shared" si="5"/>
        <v>0</v>
      </c>
      <c r="L36" s="17">
        <f>IF($C$3=$R$4,0,IF($C$3=$R$5,0,G36*I36*$D$7*24/1000))</f>
        <v>0</v>
      </c>
      <c r="M36" s="4"/>
      <c r="N36" s="4"/>
      <c r="S36" s="424"/>
    </row>
    <row r="37" spans="2:23" x14ac:dyDescent="0.3">
      <c r="B37" s="1" t="s">
        <v>32</v>
      </c>
      <c r="C37" s="7"/>
      <c r="E37" s="7"/>
      <c r="G37" s="7"/>
      <c r="I37" s="7"/>
      <c r="J37" s="7"/>
      <c r="K37" s="7"/>
      <c r="L37" s="7"/>
      <c r="R37" s="428"/>
    </row>
    <row r="38" spans="2:23" x14ac:dyDescent="0.3">
      <c r="B38" s="3" t="s">
        <v>7</v>
      </c>
      <c r="C38" s="224"/>
      <c r="D38" s="3" t="s">
        <v>8</v>
      </c>
      <c r="E38" s="224"/>
      <c r="F38" s="3" t="s">
        <v>24</v>
      </c>
      <c r="G38" s="218">
        <f t="shared" si="6"/>
        <v>0</v>
      </c>
      <c r="H38" s="2" t="s">
        <v>25</v>
      </c>
      <c r="I38" s="218">
        <f>IF($C$3="Ground floor",'Design Details'!C$46,IF($C$3="Mid-floor",'Design Details'!C$56,IF($C$3="Upper floor",'Design Details'!C$66,IF($C$3="Single Storey",'Design Details'!C$76,0))))</f>
        <v>0</v>
      </c>
      <c r="J38" s="218">
        <f t="shared" si="7"/>
        <v>2.5</v>
      </c>
      <c r="K38" s="218">
        <f t="shared" si="5"/>
        <v>0</v>
      </c>
      <c r="L38" s="218">
        <f t="shared" ref="L38:L44" si="8">G38*I38*$D$7*24/1000</f>
        <v>0</v>
      </c>
    </row>
    <row r="39" spans="2:23" hidden="1" x14ac:dyDescent="0.3">
      <c r="B39" s="3" t="s">
        <v>7</v>
      </c>
      <c r="C39" s="224"/>
      <c r="D39" s="3" t="s">
        <v>8</v>
      </c>
      <c r="E39" s="224"/>
      <c r="F39" s="3" t="s">
        <v>24</v>
      </c>
      <c r="G39" s="218">
        <f t="shared" si="6"/>
        <v>0</v>
      </c>
      <c r="H39" s="2" t="s">
        <v>25</v>
      </c>
      <c r="I39" s="218">
        <f>IF($C$3="Ground floor",'Design Details'!C$46,IF($C$3="Mid-floor",'Design Details'!C$56,IF($C$3="Upper floor",'Design Details'!C$66,IF($C$3="Single Storey",'Design Details'!C$76,0))))</f>
        <v>0</v>
      </c>
      <c r="J39" s="218">
        <f t="shared" si="7"/>
        <v>2.5</v>
      </c>
      <c r="K39" s="218">
        <f t="shared" si="5"/>
        <v>0</v>
      </c>
      <c r="L39" s="218">
        <f t="shared" si="8"/>
        <v>0</v>
      </c>
    </row>
    <row r="40" spans="2:23" hidden="1" x14ac:dyDescent="0.3">
      <c r="B40" s="3" t="s">
        <v>7</v>
      </c>
      <c r="C40" s="226"/>
      <c r="D40" s="3" t="s">
        <v>8</v>
      </c>
      <c r="E40" s="226"/>
      <c r="F40" s="3" t="s">
        <v>24</v>
      </c>
      <c r="G40" s="220">
        <f t="shared" si="6"/>
        <v>0</v>
      </c>
      <c r="H40" s="2" t="s">
        <v>25</v>
      </c>
      <c r="I40" s="439">
        <f>IF($C$3="Ground floor",'Design Details'!C$46,IF($C$3="Mid-floor",'Design Details'!C$56,IF($C$3="Upper floor",'Design Details'!C$66,IF($C$3="Single Storey",'Design Details'!C$76,0))))</f>
        <v>0</v>
      </c>
      <c r="J40" s="220">
        <f t="shared" si="7"/>
        <v>2.5</v>
      </c>
      <c r="K40" s="220">
        <f t="shared" si="5"/>
        <v>0</v>
      </c>
      <c r="L40" s="220">
        <f t="shared" si="8"/>
        <v>0</v>
      </c>
    </row>
    <row r="41" spans="2:23" hidden="1" x14ac:dyDescent="0.3">
      <c r="B41" s="3" t="s">
        <v>7</v>
      </c>
      <c r="C41" s="20"/>
      <c r="D41" s="3" t="s">
        <v>8</v>
      </c>
      <c r="E41" s="20"/>
      <c r="F41" s="3" t="s">
        <v>24</v>
      </c>
      <c r="G41" s="17">
        <f t="shared" si="6"/>
        <v>0</v>
      </c>
      <c r="H41" s="2" t="s">
        <v>25</v>
      </c>
      <c r="I41" s="438">
        <f>IF($C$3="Ground floor",'Design Details'!C$46,IF($C$3="Mid-floor",'Design Details'!C$56,IF($C$3="Upper floor",'Design Details'!C$66,IF($C$3="Single Storey",'Design Details'!C$76,0))))</f>
        <v>0</v>
      </c>
      <c r="J41" s="17">
        <f t="shared" si="7"/>
        <v>2.5</v>
      </c>
      <c r="K41" s="17">
        <f t="shared" si="5"/>
        <v>0</v>
      </c>
      <c r="L41" s="17">
        <f t="shared" si="8"/>
        <v>0</v>
      </c>
    </row>
    <row r="42" spans="2:23" hidden="1" x14ac:dyDescent="0.3">
      <c r="B42" s="3" t="s">
        <v>7</v>
      </c>
      <c r="C42" s="20"/>
      <c r="D42" s="3" t="s">
        <v>8</v>
      </c>
      <c r="E42" s="20"/>
      <c r="F42" s="3" t="s">
        <v>24</v>
      </c>
      <c r="G42" s="17">
        <f t="shared" si="6"/>
        <v>0</v>
      </c>
      <c r="H42" s="2" t="s">
        <v>25</v>
      </c>
      <c r="I42" s="438">
        <f>IF($C$3="Ground floor",'Design Details'!C$46,IF($C$3="Mid-floor",'Design Details'!C$56,IF($C$3="Upper floor",'Design Details'!C$66,IF($C$3="Single Storey",'Design Details'!C$76,0))))</f>
        <v>0</v>
      </c>
      <c r="J42" s="17">
        <f t="shared" si="7"/>
        <v>2.5</v>
      </c>
      <c r="K42" s="17">
        <f t="shared" si="5"/>
        <v>0</v>
      </c>
      <c r="L42" s="17">
        <f t="shared" si="8"/>
        <v>0</v>
      </c>
    </row>
    <row r="43" spans="2:23" hidden="1" x14ac:dyDescent="0.3">
      <c r="B43" s="3" t="s">
        <v>7</v>
      </c>
      <c r="C43" s="20"/>
      <c r="D43" s="3" t="s">
        <v>8</v>
      </c>
      <c r="E43" s="20"/>
      <c r="F43" s="3" t="s">
        <v>24</v>
      </c>
      <c r="G43" s="17">
        <f t="shared" si="6"/>
        <v>0</v>
      </c>
      <c r="H43" s="2" t="s">
        <v>25</v>
      </c>
      <c r="I43" s="438">
        <f>IF($C$3="Ground floor",'Design Details'!C$46,IF($C$3="Mid-floor",'Design Details'!C$56,IF($C$3="Upper floor",'Design Details'!C$66,IF($C$3="Single Storey",'Design Details'!C$76,0))))</f>
        <v>0</v>
      </c>
      <c r="J43" s="17">
        <f t="shared" si="7"/>
        <v>2.5</v>
      </c>
      <c r="K43" s="17">
        <f t="shared" si="5"/>
        <v>0</v>
      </c>
      <c r="L43" s="17">
        <f t="shared" si="8"/>
        <v>0</v>
      </c>
    </row>
    <row r="44" spans="2:23" hidden="1" x14ac:dyDescent="0.3">
      <c r="B44" s="3" t="s">
        <v>7</v>
      </c>
      <c r="C44" s="20"/>
      <c r="D44" s="3" t="s">
        <v>8</v>
      </c>
      <c r="E44" s="20"/>
      <c r="F44" s="3" t="s">
        <v>24</v>
      </c>
      <c r="G44" s="17">
        <f t="shared" si="6"/>
        <v>0</v>
      </c>
      <c r="H44" s="2" t="s">
        <v>25</v>
      </c>
      <c r="I44" s="438">
        <f>IF($C$3="Ground floor",'Design Details'!C$46,IF($C$3="Mid-floor",'Design Details'!C$56,IF($C$3="Upper floor",'Design Details'!C$66,IF($C$3="Single Storey",'Design Details'!C$76,0))))</f>
        <v>0</v>
      </c>
      <c r="J44" s="17">
        <f t="shared" si="7"/>
        <v>2.5</v>
      </c>
      <c r="K44" s="17">
        <f t="shared" si="5"/>
        <v>0</v>
      </c>
      <c r="L44" s="17">
        <f t="shared" si="8"/>
        <v>0</v>
      </c>
    </row>
    <row r="45" spans="2:23" x14ac:dyDescent="0.3">
      <c r="B45" s="1" t="s">
        <v>33</v>
      </c>
      <c r="C45" s="7"/>
      <c r="E45" s="7"/>
      <c r="G45" s="7"/>
      <c r="I45" s="7"/>
      <c r="J45" s="7"/>
      <c r="K45" s="7"/>
      <c r="L45" s="7"/>
      <c r="Q45" s="517" t="s">
        <v>1254</v>
      </c>
      <c r="R45" s="525" t="s">
        <v>1255</v>
      </c>
      <c r="S45" s="517" t="s">
        <v>1256</v>
      </c>
      <c r="T45" s="514" t="s">
        <v>1249</v>
      </c>
      <c r="U45" s="517" t="s">
        <v>1250</v>
      </c>
    </row>
    <row r="46" spans="2:23" x14ac:dyDescent="0.3">
      <c r="B46" s="3" t="s">
        <v>7</v>
      </c>
      <c r="C46" s="224"/>
      <c r="D46" s="3" t="s">
        <v>8</v>
      </c>
      <c r="E46" s="224"/>
      <c r="F46" s="3" t="s">
        <v>24</v>
      </c>
      <c r="G46" s="218">
        <f t="shared" si="6"/>
        <v>0</v>
      </c>
      <c r="H46" s="2" t="s">
        <v>25</v>
      </c>
      <c r="I46" s="218">
        <f>IF($C$3="Ground floor",'Design Details'!C$53,IF($C$3="Mid-floor",'Design Details'!C$63,IF($C$3="Upper floor",'Design Details'!C$73,IF($C$3="Single Storey",'Design Details'!C$83,0))))</f>
        <v>0</v>
      </c>
      <c r="J46" s="218">
        <f t="shared" si="7"/>
        <v>2.5</v>
      </c>
      <c r="K46" s="218">
        <f t="shared" si="5"/>
        <v>0</v>
      </c>
      <c r="L46" s="218">
        <f>G46*I46*$D$7*24/1000</f>
        <v>0</v>
      </c>
      <c r="Q46" s="518"/>
      <c r="R46" s="526"/>
      <c r="S46" s="518"/>
      <c r="T46" s="515"/>
      <c r="U46" s="518"/>
    </row>
    <row r="47" spans="2:23" x14ac:dyDescent="0.3">
      <c r="B47" s="3" t="s">
        <v>7</v>
      </c>
      <c r="C47" s="224"/>
      <c r="D47" s="3" t="s">
        <v>8</v>
      </c>
      <c r="E47" s="224"/>
      <c r="F47" s="3" t="s">
        <v>24</v>
      </c>
      <c r="G47" s="218">
        <f t="shared" si="6"/>
        <v>0</v>
      </c>
      <c r="H47" s="2" t="s">
        <v>25</v>
      </c>
      <c r="I47" s="218">
        <f>IF($C$3="Ground floor",'Design Details'!C$53,IF($C$3="Mid-floor",'Design Details'!C$63,IF($C$3="Upper floor",'Design Details'!C$73,IF($C$3="Single Storey",'Design Details'!C$83,0))))</f>
        <v>0</v>
      </c>
      <c r="J47" s="218">
        <f t="shared" si="7"/>
        <v>2.5</v>
      </c>
      <c r="K47" s="218">
        <f t="shared" si="5"/>
        <v>0</v>
      </c>
      <c r="L47" s="218">
        <f>G47*I47*$D$7*24/1000</f>
        <v>0</v>
      </c>
      <c r="Q47" s="518"/>
      <c r="R47" s="526"/>
      <c r="S47" s="518"/>
      <c r="T47" s="515"/>
      <c r="U47" s="518"/>
    </row>
    <row r="48" spans="2:23" x14ac:dyDescent="0.3">
      <c r="B48" s="3" t="s">
        <v>7</v>
      </c>
      <c r="C48" s="224"/>
      <c r="D48" s="3" t="s">
        <v>8</v>
      </c>
      <c r="E48" s="224"/>
      <c r="F48" s="3" t="s">
        <v>24</v>
      </c>
      <c r="G48" s="218">
        <f t="shared" si="6"/>
        <v>0</v>
      </c>
      <c r="H48" s="2" t="s">
        <v>25</v>
      </c>
      <c r="I48" s="218">
        <f>IF($C$3="Ground floor",'Design Details'!C$53,IF($C$3="Mid-floor",'Design Details'!C$63,IF($C$3="Upper floor",'Design Details'!C$73,IF($C$3="Single Storey",'Design Details'!C$83,0))))</f>
        <v>0</v>
      </c>
      <c r="J48" s="218">
        <f t="shared" si="7"/>
        <v>2.5</v>
      </c>
      <c r="K48" s="218">
        <f t="shared" si="5"/>
        <v>0</v>
      </c>
      <c r="L48" s="218">
        <f>G48*I48*$D$7*24/1000</f>
        <v>0</v>
      </c>
      <c r="Q48" s="518"/>
      <c r="R48" s="526"/>
      <c r="S48" s="518"/>
      <c r="T48" s="515"/>
      <c r="U48" s="518"/>
    </row>
    <row r="49" spans="2:21" x14ac:dyDescent="0.3">
      <c r="B49" s="3" t="s">
        <v>7</v>
      </c>
      <c r="C49" s="224"/>
      <c r="D49" s="3" t="s">
        <v>8</v>
      </c>
      <c r="E49" s="224"/>
      <c r="F49" s="3" t="s">
        <v>24</v>
      </c>
      <c r="G49" s="218">
        <f t="shared" si="6"/>
        <v>0</v>
      </c>
      <c r="H49" s="2" t="s">
        <v>25</v>
      </c>
      <c r="I49" s="218">
        <f>IF($C$3="Ground floor",'Design Details'!C$53,IF($C$3="Mid-floor",'Design Details'!C$63,IF($C$3="Upper floor",'Design Details'!C$73,IF($C$3="Single Storey",'Design Details'!C$83,0))))</f>
        <v>0</v>
      </c>
      <c r="J49" s="218">
        <f t="shared" si="7"/>
        <v>2.5</v>
      </c>
      <c r="K49" s="218">
        <f t="shared" si="5"/>
        <v>0</v>
      </c>
      <c r="L49" s="218">
        <f>G49*I49*$D$7*24/1000</f>
        <v>0</v>
      </c>
      <c r="Q49" s="519"/>
      <c r="R49" s="527"/>
      <c r="S49" s="519"/>
      <c r="T49" s="516"/>
      <c r="U49" s="519"/>
    </row>
    <row r="50" spans="2:21" x14ac:dyDescent="0.3">
      <c r="B50" s="1" t="s">
        <v>1260</v>
      </c>
      <c r="C50" s="7"/>
      <c r="E50" s="7"/>
      <c r="G50" s="7"/>
      <c r="I50" s="7"/>
      <c r="J50" s="7"/>
      <c r="K50" s="7"/>
      <c r="L50" s="7"/>
      <c r="Q50" s="426"/>
      <c r="R50" s="425"/>
      <c r="S50" s="425" t="s">
        <v>1248</v>
      </c>
      <c r="T50" s="425"/>
      <c r="U50" s="430"/>
    </row>
    <row r="51" spans="2:21" x14ac:dyDescent="0.3">
      <c r="B51" s="3" t="s">
        <v>7</v>
      </c>
      <c r="C51" s="224"/>
      <c r="D51" s="3" t="s">
        <v>8</v>
      </c>
      <c r="E51" s="224"/>
      <c r="F51" s="3" t="s">
        <v>24</v>
      </c>
      <c r="G51" s="218">
        <f t="shared" si="6"/>
        <v>0</v>
      </c>
      <c r="H51" s="2" t="s">
        <v>25</v>
      </c>
      <c r="I51" s="218">
        <f>IF($C$3="Ground floor",'Design Details'!C$47,IF($C$3="Mid-floor",'Design Details'!C$57,IF($C$3="Upper floor",'Design Details'!C$67,IF($C$3="Single Storey",'Design Details'!C$77,0))))</f>
        <v>0</v>
      </c>
      <c r="J51" s="218">
        <f t="shared" si="7"/>
        <v>2.5</v>
      </c>
      <c r="K51" s="218">
        <f t="shared" si="5"/>
        <v>0</v>
      </c>
      <c r="L51" s="218">
        <f>G51*I51*$D$7*24/1000</f>
        <v>0</v>
      </c>
      <c r="Q51" s="429" t="s">
        <v>1241</v>
      </c>
      <c r="R51" s="431" t="s">
        <v>1247</v>
      </c>
      <c r="S51" s="431" t="str">
        <f>IF(OR($C$3="Ground Floor",$C$3="Mid-floor"),R51,Q51)</f>
        <v>Outside</v>
      </c>
      <c r="T51" s="426">
        <f>IF(M32="Unheated",1,0)</f>
        <v>0</v>
      </c>
      <c r="U51" s="429">
        <f>IF(M32="Select...",0,(IF(M32="Outside",D6,IF(M32="Unheated",D4-10,D4-M32))))</f>
        <v>0</v>
      </c>
    </row>
    <row r="52" spans="2:21" x14ac:dyDescent="0.3">
      <c r="B52" s="3" t="s">
        <v>7</v>
      </c>
      <c r="C52" s="224"/>
      <c r="D52" s="3" t="s">
        <v>8</v>
      </c>
      <c r="E52" s="224"/>
      <c r="F52" s="3" t="s">
        <v>24</v>
      </c>
      <c r="G52" s="218">
        <f t="shared" si="6"/>
        <v>0</v>
      </c>
      <c r="H52" s="2" t="s">
        <v>25</v>
      </c>
      <c r="I52" s="218">
        <f>IF($C$3="Ground floor",'Design Details'!C$47,IF($C$3="Mid-floor",'Design Details'!C$57,IF($C$3="Upper floor",'Design Details'!C$67,IF($C$3="Single Storey",'Design Details'!C$77,0))))</f>
        <v>0</v>
      </c>
      <c r="J52" s="218">
        <f t="shared" si="7"/>
        <v>2.5</v>
      </c>
      <c r="K52" s="218">
        <f t="shared" si="5"/>
        <v>0</v>
      </c>
      <c r="L52" s="218">
        <f>G52*I52*$D$7*24/1000</f>
        <v>0</v>
      </c>
      <c r="Q52" s="429" t="s">
        <v>1247</v>
      </c>
      <c r="R52" s="431" t="s">
        <v>1251</v>
      </c>
      <c r="S52" s="431" t="str">
        <f>IF(OR($C$3="Ground Floor",$C$3="Mid-floor"),R52,Q52)</f>
        <v>Unheated</v>
      </c>
      <c r="T52" s="426" t="str">
        <f>"'Design Details'!C$"&amp;69+T51</f>
        <v>'Design Details'!C$69</v>
      </c>
      <c r="U52" s="427"/>
    </row>
    <row r="53" spans="2:21" hidden="1" x14ac:dyDescent="0.3">
      <c r="B53" s="3" t="s">
        <v>7</v>
      </c>
      <c r="C53" s="226"/>
      <c r="D53" s="3" t="s">
        <v>8</v>
      </c>
      <c r="E53" s="226"/>
      <c r="F53" s="3" t="s">
        <v>24</v>
      </c>
      <c r="G53" s="220">
        <f t="shared" si="6"/>
        <v>0</v>
      </c>
      <c r="H53" s="2" t="s">
        <v>25</v>
      </c>
      <c r="I53" s="439">
        <f>IF($C$3="Ground floor",'Design Details'!C$47,IF($C$3="Mid-floor",'Design Details'!C$57,IF($C$3="Upper floor",'Design Details'!C$67,IF($C$3="Single Storey",'Design Details'!C$77,0))))</f>
        <v>0</v>
      </c>
      <c r="J53" s="220">
        <f t="shared" si="7"/>
        <v>2.5</v>
      </c>
      <c r="K53" s="220">
        <f t="shared" si="5"/>
        <v>0</v>
      </c>
      <c r="L53" s="220">
        <f>G53*I53*$D$7*24/1000</f>
        <v>0</v>
      </c>
      <c r="Q53" s="429"/>
      <c r="R53" s="431" t="s">
        <v>1252</v>
      </c>
      <c r="S53" s="431">
        <f>IF(OR($C$3="Ground Floor",$C$3="Mid-floor"),R53,Q53)</f>
        <v>0</v>
      </c>
      <c r="T53" s="432" t="str">
        <f>"'Design Details'!C$"&amp;79+T51</f>
        <v>'Design Details'!C$79</v>
      </c>
      <c r="U53" s="423"/>
    </row>
    <row r="54" spans="2:21" hidden="1" x14ac:dyDescent="0.3">
      <c r="B54" s="3" t="s">
        <v>7</v>
      </c>
      <c r="C54" s="20"/>
      <c r="D54" s="3" t="s">
        <v>8</v>
      </c>
      <c r="E54" s="20"/>
      <c r="F54" s="3" t="s">
        <v>24</v>
      </c>
      <c r="G54" s="17">
        <f t="shared" si="6"/>
        <v>0</v>
      </c>
      <c r="H54" s="2" t="s">
        <v>25</v>
      </c>
      <c r="I54" s="438">
        <f>IF($C$3="Ground floor",'Design Details'!C$47,IF($C$3="Mid-floor",'Design Details'!C$57,IF($C$3="Upper floor",'Design Details'!C$67,IF($C$3="Single Storey",'Design Details'!C$77,0))))</f>
        <v>0</v>
      </c>
      <c r="J54" s="17">
        <f t="shared" si="7"/>
        <v>2.5</v>
      </c>
      <c r="K54" s="17">
        <f t="shared" si="5"/>
        <v>0</v>
      </c>
      <c r="L54" s="17">
        <f>G54*I54*$D$7*24/1000</f>
        <v>0</v>
      </c>
      <c r="Q54" s="429"/>
      <c r="R54" s="431" t="s">
        <v>1253</v>
      </c>
      <c r="S54" s="431">
        <f>IF(OR($C$3="Ground Floor",$C$3="Mid-floor"),R54,Q54)</f>
        <v>0</v>
      </c>
      <c r="T54" s="423"/>
      <c r="U54" s="423"/>
    </row>
    <row r="55" spans="2:21" x14ac:dyDescent="0.3">
      <c r="B55" s="1" t="s">
        <v>114</v>
      </c>
      <c r="G55" s="7"/>
      <c r="I55" s="7"/>
      <c r="K55" s="7"/>
      <c r="L55" s="7"/>
      <c r="M55" s="520" t="s">
        <v>1092</v>
      </c>
      <c r="N55" s="520"/>
      <c r="O55" s="520"/>
      <c r="Q55" s="432"/>
      <c r="R55" s="432">
        <v>22</v>
      </c>
      <c r="S55" s="433">
        <f>IF(OR($C$3="Ground Floor",$C$3="Mid-floor"),R55,Q37)</f>
        <v>0</v>
      </c>
      <c r="T55" s="422"/>
      <c r="U55" s="422"/>
    </row>
    <row r="56" spans="2:21" x14ac:dyDescent="0.3">
      <c r="B56" s="3" t="s">
        <v>6</v>
      </c>
      <c r="C56" s="229"/>
      <c r="D56" s="3" t="s">
        <v>8</v>
      </c>
      <c r="E56" s="229"/>
      <c r="F56" s="3" t="s">
        <v>24</v>
      </c>
      <c r="G56" s="218">
        <f t="shared" si="6"/>
        <v>0</v>
      </c>
      <c r="H56" s="2" t="s">
        <v>25</v>
      </c>
      <c r="I56" s="218">
        <f>IF($C$3="Ground floor",'Design Details'!C$51,IF($C$3="Mid-floor",'Design Details'!C$61,IF($C$3="Upper floor",'Design Details'!C$71,IF($C$3="Single Storey",'Design Details'!C$81,0))))</f>
        <v>0</v>
      </c>
      <c r="J56" s="225">
        <f>IF(M56="",0,IF(M56="unheated",D$4-10,D$4-M56))</f>
        <v>0</v>
      </c>
      <c r="K56" s="218">
        <f t="shared" si="5"/>
        <v>0</v>
      </c>
      <c r="L56" s="7"/>
      <c r="M56" s="513"/>
      <c r="N56" s="513"/>
      <c r="O56" s="513"/>
    </row>
    <row r="57" spans="2:21" hidden="1" x14ac:dyDescent="0.3">
      <c r="B57" s="3" t="s">
        <v>6</v>
      </c>
      <c r="C57" s="229"/>
      <c r="D57" s="3" t="s">
        <v>8</v>
      </c>
      <c r="E57" s="229"/>
      <c r="F57" s="3" t="s">
        <v>24</v>
      </c>
      <c r="G57" s="218">
        <f t="shared" si="6"/>
        <v>0</v>
      </c>
      <c r="H57" s="2" t="s">
        <v>25</v>
      </c>
      <c r="I57" s="224">
        <f>IF($C$3="Ground floor",'Design Details'!C$51,IF($C$3="Mid-floor",'Design Details'!C$61,IF($C$3="Upper floor",'Design Details'!C$71,IF($C$3="Single Storey",'Design Details'!C$81,0))))</f>
        <v>0</v>
      </c>
      <c r="J57" s="225">
        <f>IF(M57="",0,IF(M57="unheated",D$4-10,D$4-M57))</f>
        <v>0</v>
      </c>
      <c r="K57" s="218">
        <f t="shared" si="5"/>
        <v>0</v>
      </c>
      <c r="L57" s="7"/>
      <c r="M57" s="513"/>
      <c r="N57" s="513"/>
      <c r="O57" s="513"/>
    </row>
    <row r="58" spans="2:21" hidden="1" x14ac:dyDescent="0.3">
      <c r="B58" s="3" t="s">
        <v>6</v>
      </c>
      <c r="C58" s="219"/>
      <c r="D58" s="3" t="s">
        <v>8</v>
      </c>
      <c r="E58" s="219"/>
      <c r="F58" s="3" t="s">
        <v>24</v>
      </c>
      <c r="G58" s="220">
        <f t="shared" si="6"/>
        <v>0</v>
      </c>
      <c r="H58" s="2" t="s">
        <v>25</v>
      </c>
      <c r="I58" s="221">
        <f>IF($C$3="Ground floor",'Design Details'!C$51,IF($C$3="Mid-floor",'Design Details'!C$61,IF($C$3="Upper floor",'Design Details'!C$71,IF($C$3="Single Storey",'Design Details'!C$81,0))))</f>
        <v>0</v>
      </c>
      <c r="J58" s="222">
        <f>IF(M58="",0,IF(M58="unheated",D$4-10,D$4-M58))</f>
        <v>0</v>
      </c>
      <c r="K58" s="220">
        <f t="shared" si="5"/>
        <v>0</v>
      </c>
      <c r="L58" s="7"/>
      <c r="M58" s="513"/>
      <c r="N58" s="513"/>
      <c r="O58" s="513"/>
    </row>
    <row r="59" spans="2:21" hidden="1" x14ac:dyDescent="0.3">
      <c r="B59" s="3" t="s">
        <v>6</v>
      </c>
      <c r="C59" s="19"/>
      <c r="D59" s="3" t="s">
        <v>8</v>
      </c>
      <c r="E59" s="19"/>
      <c r="F59" s="3" t="s">
        <v>24</v>
      </c>
      <c r="G59" s="17">
        <f t="shared" si="6"/>
        <v>0</v>
      </c>
      <c r="H59" s="2" t="s">
        <v>25</v>
      </c>
      <c r="I59" s="105">
        <f>IF($C$3="Ground floor",'Design Details'!C$51,IF($C$3="Mid-floor",'Design Details'!C$61,IF($C$3="Upper floor",'Design Details'!C$71,IF($C$3="Single Storey",'Design Details'!C$81,0))))</f>
        <v>0</v>
      </c>
      <c r="J59" s="18">
        <f>IF(M59="",0,IF(M59="unheated",D$4-10,D$4-M59))</f>
        <v>0</v>
      </c>
      <c r="K59" s="17">
        <f t="shared" si="5"/>
        <v>0</v>
      </c>
      <c r="L59" s="7"/>
      <c r="M59" s="513"/>
      <c r="N59" s="513"/>
      <c r="O59" s="513"/>
    </row>
    <row r="60" spans="2:21" hidden="1" x14ac:dyDescent="0.3">
      <c r="B60" s="1" t="s">
        <v>48</v>
      </c>
      <c r="G60" s="7"/>
      <c r="I60" s="7"/>
      <c r="K60" s="7"/>
      <c r="L60" s="7"/>
    </row>
    <row r="61" spans="2:21" hidden="1" x14ac:dyDescent="0.3">
      <c r="B61" s="3" t="s">
        <v>6</v>
      </c>
      <c r="C61" s="19"/>
      <c r="D61" s="3" t="s">
        <v>8</v>
      </c>
      <c r="E61" s="19"/>
      <c r="F61" s="3" t="s">
        <v>24</v>
      </c>
      <c r="G61" s="17">
        <f t="shared" si="6"/>
        <v>0</v>
      </c>
      <c r="H61" s="2" t="s">
        <v>25</v>
      </c>
      <c r="I61" s="105">
        <f>IF($C$3="Ground floor",'Design Details'!C$52,IF($C$3="Mid-floor",'Design Details'!C$62,IF($C$3="Upper floor",'Design Details'!C$72,IF($C$3="Single Storey",'Design Details'!C$82,0))))</f>
        <v>0</v>
      </c>
      <c r="J61" s="18">
        <f>D4-10</f>
        <v>-10</v>
      </c>
      <c r="K61" s="17">
        <f t="shared" si="5"/>
        <v>0</v>
      </c>
      <c r="L61" s="17">
        <f>G61*I61*$D$7*24/1000</f>
        <v>0</v>
      </c>
    </row>
  </sheetData>
  <sheetProtection formatRows="0"/>
  <mergeCells count="31">
    <mergeCell ref="B1:D1"/>
    <mergeCell ref="E1:G1"/>
    <mergeCell ref="K1:L1"/>
    <mergeCell ref="E2:F2"/>
    <mergeCell ref="C3:D3"/>
    <mergeCell ref="E3:F3"/>
    <mergeCell ref="M21:O21"/>
    <mergeCell ref="B4:C4"/>
    <mergeCell ref="E4:F4"/>
    <mergeCell ref="B5:C5"/>
    <mergeCell ref="E5:F5"/>
    <mergeCell ref="B6:C6"/>
    <mergeCell ref="E6:F6"/>
    <mergeCell ref="B7:C7"/>
    <mergeCell ref="L10:O10"/>
    <mergeCell ref="L11:O11"/>
    <mergeCell ref="M19:O19"/>
    <mergeCell ref="M20:O20"/>
    <mergeCell ref="M22:O22"/>
    <mergeCell ref="M31:O31"/>
    <mergeCell ref="M32:O32"/>
    <mergeCell ref="Q45:Q49"/>
    <mergeCell ref="R45:R49"/>
    <mergeCell ref="M59:O59"/>
    <mergeCell ref="T45:T49"/>
    <mergeCell ref="U45:U49"/>
    <mergeCell ref="M55:O55"/>
    <mergeCell ref="M56:O56"/>
    <mergeCell ref="M57:O57"/>
    <mergeCell ref="M58:O58"/>
    <mergeCell ref="S45:S49"/>
  </mergeCells>
  <conditionalFormatting sqref="M24:N24">
    <cfRule type="expression" dxfId="47" priority="2">
      <formula>IF($M$23="Short length",TRUE,IF($M$23="Between edges",TRUE,IF($M$23="Depth of room",TRUE,FALSE)))</formula>
    </cfRule>
  </conditionalFormatting>
  <conditionalFormatting sqref="O24">
    <cfRule type="expression" dxfId="46" priority="1">
      <formula>IF($O$23="Long length",TRUE,FALSE)</formula>
    </cfRule>
  </conditionalFormatting>
  <dataValidations count="10">
    <dataValidation type="list" allowBlank="1" showInputMessage="1" showErrorMessage="1" sqref="M32:O32" xr:uid="{54936141-CF82-6D4C-B455-04BD8892BABA}">
      <formula1>OFFSET($S$50,,,COUNTIF($S$50:$S$55,"&lt;&gt;0"))</formula1>
    </dataValidation>
    <dataValidation type="list" errorStyle="information" allowBlank="1" showInputMessage="1" showErrorMessage="1" errorTitle="Room Name" error="If an alternative room name is entered, you will need to manually select room design temp and air changes per hour." sqref="D2" xr:uid="{7D0695A1-D9CC-4640-9E29-C665FAA1EC98}">
      <formula1>$Y$2:$Y$11</formula1>
    </dataValidation>
    <dataValidation type="list" errorStyle="information" allowBlank="1" showInputMessage="1" showErrorMessage="1" errorTitle="Room Name" error="If an alternative room name is entered, you will need to manually select room design temp and air changes per hour." sqref="C2" xr:uid="{EE91D2BF-D987-CB48-B36A-0253F23A4312}">
      <formula1>Rooms</formula1>
    </dataValidation>
    <dataValidation type="list" allowBlank="1" showInputMessage="1" showErrorMessage="1" sqref="M22:O22" xr:uid="{56598728-0224-F74B-98FB-280E92B92FB0}">
      <formula1>$Q$2:$Q$6</formula1>
    </dataValidation>
    <dataValidation type="list" allowBlank="1" showInputMessage="1" showErrorMessage="1" sqref="C3:D3" xr:uid="{46D4C14C-DF3D-664E-958B-5FEDB948532A}">
      <formula1>$R$4:$R$7</formula1>
    </dataValidation>
    <dataValidation type="list" allowBlank="1" showInputMessage="1" showErrorMessage="1" sqref="M20:O20" xr:uid="{F7C5FB94-EA93-7745-BA57-9E25A9550F63}">
      <formula1>$S$3:$S$4</formula1>
    </dataValidation>
    <dataValidation type="list" allowBlank="1" showInputMessage="1" showErrorMessage="1" sqref="M56:O59" xr:uid="{04F35E81-A751-6E43-A02D-887252B2398F}">
      <formula1>$U$3:$U$7</formula1>
    </dataValidation>
    <dataValidation type="list" allowBlank="1" showInputMessage="1" showErrorMessage="1" sqref="M3" xr:uid="{5176CE82-45D1-F34E-99EE-7C653A6611BC}">
      <formula1>$V$3:$V$4</formula1>
    </dataValidation>
    <dataValidation type="list" allowBlank="1" showInputMessage="1" showErrorMessage="1" promptTitle="High Ceilings" prompt="Room Height_x000a_4.5m - 2.5%_x000a_5.5m - 5.0%_x000a_6.5m - 7.5%_x000a_7.5m - 10.0%" sqref="M4" xr:uid="{B3ABFD51-7793-F845-B03A-A22A5F4BF73C}">
      <formula1>$X$3:$X$7</formula1>
    </dataValidation>
    <dataValidation type="list" allowBlank="1" showInputMessage="1" showErrorMessage="1" sqref="M5" xr:uid="{29EFEC92-83DD-FB44-B6C6-726C55680A54}">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4865" r:id="rId3" name="Button 1">
              <controlPr defaultSize="0" print="0" autoFill="0" autoPict="0" macro="[0]!unhideAwkDim">
                <anchor moveWithCells="1" sizeWithCells="1">
                  <from>
                    <xdr:col>3</xdr:col>
                    <xdr:colOff>15240</xdr:colOff>
                    <xdr:row>8</xdr:row>
                    <xdr:rowOff>15240</xdr:rowOff>
                  </from>
                  <to>
                    <xdr:col>4</xdr:col>
                    <xdr:colOff>723900</xdr:colOff>
                    <xdr:row>8</xdr:row>
                    <xdr:rowOff>152400</xdr:rowOff>
                  </to>
                </anchor>
              </controlPr>
            </control>
          </mc:Choice>
        </mc:AlternateContent>
        <mc:AlternateContent xmlns:mc="http://schemas.openxmlformats.org/markup-compatibility/2006">
          <mc:Choice Requires="x14">
            <control shapeId="164866" r:id="rId4" name="Button 2">
              <controlPr defaultSize="0" print="0" autoFill="0" autoPict="0" macro="[0]!unhideWindows">
                <anchor moveWithCells="1" sizeWithCells="1">
                  <from>
                    <xdr:col>3</xdr:col>
                    <xdr:colOff>38100</xdr:colOff>
                    <xdr:row>36</xdr:row>
                    <xdr:rowOff>15240</xdr:rowOff>
                  </from>
                  <to>
                    <xdr:col>4</xdr:col>
                    <xdr:colOff>723900</xdr:colOff>
                    <xdr:row>36</xdr:row>
                    <xdr:rowOff>152400</xdr:rowOff>
                  </to>
                </anchor>
              </controlPr>
            </control>
          </mc:Choice>
        </mc:AlternateContent>
        <mc:AlternateContent xmlns:mc="http://schemas.openxmlformats.org/markup-compatibility/2006">
          <mc:Choice Requires="x14">
            <control shapeId="164867" r:id="rId5" name="Button 3">
              <controlPr defaultSize="0" print="0" autoFill="0" autoPict="0" macro="[0]!unhideRoofWin">
                <anchor moveWithCells="1" sizeWithCells="1">
                  <from>
                    <xdr:col>5</xdr:col>
                    <xdr:colOff>22860</xdr:colOff>
                    <xdr:row>36</xdr:row>
                    <xdr:rowOff>15240</xdr:rowOff>
                  </from>
                  <to>
                    <xdr:col>6</xdr:col>
                    <xdr:colOff>723900</xdr:colOff>
                    <xdr:row>36</xdr:row>
                    <xdr:rowOff>152400</xdr:rowOff>
                  </to>
                </anchor>
              </controlPr>
            </control>
          </mc:Choice>
        </mc:AlternateContent>
        <mc:AlternateContent xmlns:mc="http://schemas.openxmlformats.org/markup-compatibility/2006">
          <mc:Choice Requires="x14">
            <control shapeId="164868" r:id="rId6" name="Button 4">
              <controlPr defaultSize="0" print="0" autoFill="0" autoPict="0" macro="[0]!unhideDoors">
                <anchor moveWithCells="1" sizeWithCells="1">
                  <from>
                    <xdr:col>3</xdr:col>
                    <xdr:colOff>15240</xdr:colOff>
                    <xdr:row>49</xdr:row>
                    <xdr:rowOff>22860</xdr:rowOff>
                  </from>
                  <to>
                    <xdr:col>4</xdr:col>
                    <xdr:colOff>723900</xdr:colOff>
                    <xdr:row>49</xdr:row>
                    <xdr:rowOff>152400</xdr:rowOff>
                  </to>
                </anchor>
              </controlPr>
            </control>
          </mc:Choice>
        </mc:AlternateContent>
        <mc:AlternateContent xmlns:mc="http://schemas.openxmlformats.org/markup-compatibility/2006">
          <mc:Choice Requires="x14">
            <control shapeId="164869" r:id="rId7" name="Button 5">
              <controlPr defaultSize="0" print="0" autoFill="0" autoPict="0" macro="[0]!SinglePitch">
                <anchor moveWithCells="1" sizeWithCells="1">
                  <from>
                    <xdr:col>3</xdr:col>
                    <xdr:colOff>891540</xdr:colOff>
                    <xdr:row>32</xdr:row>
                    <xdr:rowOff>38100</xdr:rowOff>
                  </from>
                  <to>
                    <xdr:col>4</xdr:col>
                    <xdr:colOff>708660</xdr:colOff>
                    <xdr:row>33</xdr:row>
                    <xdr:rowOff>0</xdr:rowOff>
                  </to>
                </anchor>
              </controlPr>
            </control>
          </mc:Choice>
        </mc:AlternateContent>
        <mc:AlternateContent xmlns:mc="http://schemas.openxmlformats.org/markup-compatibility/2006">
          <mc:Choice Requires="x14">
            <control shapeId="164870" r:id="rId8" name="Button 6">
              <controlPr defaultSize="0" print="0" autoFill="0" autoPict="0" macro="[0]!IntWalls">
                <anchor moveWithCells="1" sizeWithCells="1">
                  <from>
                    <xdr:col>3</xdr:col>
                    <xdr:colOff>22860</xdr:colOff>
                    <xdr:row>54</xdr:row>
                    <xdr:rowOff>22860</xdr:rowOff>
                  </from>
                  <to>
                    <xdr:col>4</xdr:col>
                    <xdr:colOff>723900</xdr:colOff>
                    <xdr:row>55</xdr:row>
                    <xdr:rowOff>15240</xdr:rowOff>
                  </to>
                </anchor>
              </controlPr>
            </control>
          </mc:Choice>
        </mc:AlternateContent>
        <mc:AlternateContent xmlns:mc="http://schemas.openxmlformats.org/markup-compatibility/2006">
          <mc:Choice Requires="x14">
            <control shapeId="164871" r:id="rId9" name="Button 7">
              <controlPr defaultSize="0" print="0" autoFill="0" autoPict="0" macro="[0]!PartyWall">
                <anchor moveWithCells="1" sizeWithCells="1">
                  <from>
                    <xdr:col>5</xdr:col>
                    <xdr:colOff>15240</xdr:colOff>
                    <xdr:row>54</xdr:row>
                    <xdr:rowOff>22860</xdr:rowOff>
                  </from>
                  <to>
                    <xdr:col>6</xdr:col>
                    <xdr:colOff>708660</xdr:colOff>
                    <xdr:row>54</xdr:row>
                    <xdr:rowOff>152400</xdr:rowOff>
                  </to>
                </anchor>
              </controlPr>
            </control>
          </mc:Choice>
        </mc:AlternateContent>
        <mc:AlternateContent xmlns:mc="http://schemas.openxmlformats.org/markup-compatibility/2006">
          <mc:Choice Requires="x14">
            <control shapeId="164872" r:id="rId10" name="Button 8">
              <controlPr defaultSize="0" print="0" autoFill="0" autoPict="0" macro="[0]!UseRoomDims">
                <anchor moveWithCells="1" sizeWithCells="1">
                  <from>
                    <xdr:col>3</xdr:col>
                    <xdr:colOff>22860</xdr:colOff>
                    <xdr:row>18</xdr:row>
                    <xdr:rowOff>22860</xdr:rowOff>
                  </from>
                  <to>
                    <xdr:col>4</xdr:col>
                    <xdr:colOff>723900</xdr:colOff>
                    <xdr:row>18</xdr:row>
                    <xdr:rowOff>152400</xdr:rowOff>
                  </to>
                </anchor>
              </controlPr>
            </control>
          </mc:Choice>
        </mc:AlternateContent>
        <mc:AlternateContent xmlns:mc="http://schemas.openxmlformats.org/markup-compatibility/2006">
          <mc:Choice Requires="x14">
            <control shapeId="164873" r:id="rId11" name="Button 9">
              <controlPr defaultSize="0" print="0" autoFill="0" autoPict="0" macro="[0]!Pitched">
                <anchor moveWithCells="1" sizeWithCells="1">
                  <from>
                    <xdr:col>3</xdr:col>
                    <xdr:colOff>38100</xdr:colOff>
                    <xdr:row>32</xdr:row>
                    <xdr:rowOff>22860</xdr:rowOff>
                  </from>
                  <to>
                    <xdr:col>3</xdr:col>
                    <xdr:colOff>800100</xdr:colOff>
                    <xdr:row>33</xdr:row>
                    <xdr:rowOff>0</xdr:rowOff>
                  </to>
                </anchor>
              </controlPr>
            </control>
          </mc:Choice>
        </mc:AlternateContent>
        <mc:AlternateContent xmlns:mc="http://schemas.openxmlformats.org/markup-compatibility/2006">
          <mc:Choice Requires="x14">
            <control shapeId="164874" r:id="rId12" name="Button 10">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164875" r:id="rId13" name="Button 11">
              <controlPr defaultSize="0" print="0" autoFill="0" autoPict="0" macro="[0]!unhideExtWall">
                <anchor moveWithCells="1">
                  <from>
                    <xdr:col>3</xdr:col>
                    <xdr:colOff>22860</xdr:colOff>
                    <xdr:row>22</xdr:row>
                    <xdr:rowOff>38100</xdr:rowOff>
                  </from>
                  <to>
                    <xdr:col>5</xdr:col>
                    <xdr:colOff>114300</xdr:colOff>
                    <xdr:row>22</xdr:row>
                    <xdr:rowOff>152400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CF29D5-FCAA-3D48-861A-CBD6F0A4EF4D}">
  <sheetPr codeName="Sheet16">
    <tabColor theme="4" tint="0.59999389629810485"/>
  </sheetPr>
  <dimension ref="B1:Z61"/>
  <sheetViews>
    <sheetView showGridLines="0" showRowColHeaders="0" workbookViewId="0">
      <selection activeCell="C2" sqref="C2"/>
    </sheetView>
  </sheetViews>
  <sheetFormatPr defaultColWidth="13.77734375" defaultRowHeight="13.8" x14ac:dyDescent="0.3"/>
  <cols>
    <col min="1" max="1" width="2" style="2" customWidth="1"/>
    <col min="2" max="12" width="13.77734375" style="2"/>
    <col min="13" max="15" width="10" style="2" customWidth="1"/>
    <col min="16" max="16" width="13.77734375" style="2"/>
    <col min="17" max="19" width="13.77734375" style="2" hidden="1" customWidth="1"/>
    <col min="20" max="20" width="16" style="2" hidden="1" customWidth="1"/>
    <col min="21" max="26" width="13.77734375" style="2" hidden="1" customWidth="1"/>
    <col min="27" max="16384" width="13.77734375" style="2"/>
  </cols>
  <sheetData>
    <row r="1" spans="2:25" ht="34.049999999999997" customHeight="1" x14ac:dyDescent="0.3">
      <c r="B1" s="520" t="s">
        <v>2</v>
      </c>
      <c r="C1" s="520"/>
      <c r="D1" s="520"/>
      <c r="E1" s="520" t="s">
        <v>4</v>
      </c>
      <c r="F1" s="520"/>
      <c r="G1" s="520"/>
      <c r="H1" s="13" t="s">
        <v>26</v>
      </c>
      <c r="I1" s="14" t="s">
        <v>34</v>
      </c>
      <c r="J1" s="15" t="s">
        <v>36</v>
      </c>
      <c r="K1" s="536" t="s">
        <v>120</v>
      </c>
      <c r="L1" s="536"/>
      <c r="M1" s="14" t="s">
        <v>121</v>
      </c>
      <c r="N1" s="14" t="s">
        <v>1079</v>
      </c>
      <c r="O1" s="14" t="s">
        <v>416</v>
      </c>
    </row>
    <row r="2" spans="2:25" ht="12.75" customHeight="1" x14ac:dyDescent="0.3">
      <c r="B2" s="2" t="s">
        <v>0</v>
      </c>
      <c r="C2" s="227"/>
      <c r="D2" s="227"/>
      <c r="E2" s="529" t="s">
        <v>1257</v>
      </c>
      <c r="F2" s="529"/>
      <c r="G2" s="216">
        <f>'Design Details'!G99</f>
        <v>0</v>
      </c>
      <c r="H2" s="2" t="s">
        <v>16</v>
      </c>
      <c r="I2" s="223">
        <f>SUM(K20:K22)</f>
        <v>0</v>
      </c>
      <c r="J2" s="223">
        <f>SUM(L20:L22)</f>
        <v>0</v>
      </c>
      <c r="K2" s="2" t="s">
        <v>119</v>
      </c>
      <c r="M2" s="228">
        <v>0</v>
      </c>
      <c r="N2" s="223">
        <f ca="1">SUM(I$2:I$6)*M2</f>
        <v>0</v>
      </c>
      <c r="O2" s="223">
        <f ca="1">SUM(J$2:J$6)*M2</f>
        <v>0</v>
      </c>
      <c r="Q2" s="2" t="s">
        <v>1056</v>
      </c>
      <c r="R2" s="2" t="s">
        <v>1</v>
      </c>
      <c r="Y2" s="2">
        <v>1</v>
      </c>
    </row>
    <row r="3" spans="2:25" ht="12.75" customHeight="1" x14ac:dyDescent="0.3">
      <c r="B3" s="2" t="s">
        <v>1</v>
      </c>
      <c r="C3" s="537"/>
      <c r="D3" s="538"/>
      <c r="E3" s="529" t="s">
        <v>9</v>
      </c>
      <c r="F3" s="529"/>
      <c r="G3" s="216">
        <v>0.33</v>
      </c>
      <c r="H3" s="2" t="s">
        <v>28</v>
      </c>
      <c r="I3" s="223">
        <f>K27</f>
        <v>0</v>
      </c>
      <c r="J3" s="223">
        <f>L27</f>
        <v>0</v>
      </c>
      <c r="K3" s="2" t="s">
        <v>116</v>
      </c>
      <c r="M3" s="228">
        <v>0</v>
      </c>
      <c r="N3" s="223">
        <f ca="1">SUM(I$2:I$6)*M3</f>
        <v>0</v>
      </c>
      <c r="O3" s="223">
        <f ca="1">SUM(J$2:J$6)*M3</f>
        <v>0</v>
      </c>
      <c r="Q3" s="2" t="s">
        <v>1055</v>
      </c>
      <c r="R3" s="2" t="s">
        <v>410</v>
      </c>
      <c r="S3" s="9" t="str">
        <f>IF($C$3="Ground floor","Solid Floor (in contact with ground)",IF($C$3="Single Storey","Solid Floor (in contact with ground)","n/a"))</f>
        <v>n/a</v>
      </c>
      <c r="T3" s="2">
        <f>'Design Details'!C21</f>
        <v>10</v>
      </c>
      <c r="U3" s="3" t="s">
        <v>115</v>
      </c>
      <c r="V3" s="11">
        <v>0</v>
      </c>
      <c r="W3" s="11">
        <v>0</v>
      </c>
      <c r="X3" s="11">
        <v>0</v>
      </c>
      <c r="Y3" s="2">
        <v>2</v>
      </c>
    </row>
    <row r="4" spans="2:25" ht="12.75" customHeight="1" x14ac:dyDescent="0.3">
      <c r="B4" s="529" t="s">
        <v>10</v>
      </c>
      <c r="C4" s="529"/>
      <c r="D4" s="216">
        <f>'Design Details'!E99</f>
        <v>0</v>
      </c>
      <c r="E4" s="529" t="s">
        <v>14</v>
      </c>
      <c r="F4" s="529"/>
      <c r="G4" s="216">
        <f>SUM(I10:I12,I14:I18)</f>
        <v>0</v>
      </c>
      <c r="H4" s="2" t="s">
        <v>30</v>
      </c>
      <c r="I4" s="223">
        <f ca="1">SUM(K32,K36)</f>
        <v>0</v>
      </c>
      <c r="J4" s="223">
        <f ca="1">SUM(L32,L36)</f>
        <v>0</v>
      </c>
      <c r="K4" s="2" t="s">
        <v>117</v>
      </c>
      <c r="M4" s="228">
        <v>0</v>
      </c>
      <c r="N4" s="223">
        <f ca="1">SUM(I$2:I$6)*M4</f>
        <v>0</v>
      </c>
      <c r="O4" s="223">
        <f ca="1">SUM(J$2:J$6)*M4</f>
        <v>0</v>
      </c>
      <c r="Q4" s="2" t="s">
        <v>1054</v>
      </c>
      <c r="R4" s="2" t="s">
        <v>37</v>
      </c>
      <c r="S4" s="9" t="str">
        <f>IF($C$3="Ground floor","Suspended Floor",IF($C$3="Single Storey","Suspended Floor","n/a"))</f>
        <v>n/a</v>
      </c>
      <c r="U4" s="3">
        <v>16</v>
      </c>
      <c r="V4" s="11">
        <v>0.1</v>
      </c>
      <c r="W4" s="11">
        <v>0.2</v>
      </c>
      <c r="X4" s="11">
        <v>2.5000000000000001E-2</v>
      </c>
      <c r="Y4" s="2">
        <v>3</v>
      </c>
    </row>
    <row r="5" spans="2:25" ht="12.75" customHeight="1" x14ac:dyDescent="0.3">
      <c r="B5" s="529" t="s">
        <v>11</v>
      </c>
      <c r="C5" s="529"/>
      <c r="D5" s="216">
        <f>'Design Details'!C19</f>
        <v>-2.5</v>
      </c>
      <c r="E5" s="529" t="s">
        <v>27</v>
      </c>
      <c r="F5" s="529"/>
      <c r="G5" s="216">
        <f>G4*G3*D6*G2</f>
        <v>0</v>
      </c>
      <c r="H5" s="2" t="s">
        <v>29</v>
      </c>
      <c r="I5" s="223">
        <f>SUM(K38:K44,K46:K49,K51:K54)</f>
        <v>0</v>
      </c>
      <c r="J5" s="223">
        <f>SUM(L38:L44,L46:L49,L51:L54)</f>
        <v>0</v>
      </c>
      <c r="K5" s="2" t="s">
        <v>118</v>
      </c>
      <c r="M5" s="228">
        <v>0</v>
      </c>
      <c r="N5" s="223">
        <f ca="1">SUM(I$2:I$6)*M5</f>
        <v>0</v>
      </c>
      <c r="O5" s="223">
        <f ca="1">SUM(J$2:J$6)*M5</f>
        <v>0</v>
      </c>
      <c r="Q5" s="2" t="s">
        <v>1052</v>
      </c>
      <c r="R5" s="2" t="s">
        <v>39</v>
      </c>
      <c r="U5" s="3">
        <v>18</v>
      </c>
      <c r="X5" s="11">
        <v>0.05</v>
      </c>
      <c r="Y5" s="2">
        <v>4</v>
      </c>
    </row>
    <row r="6" spans="2:25" ht="12.75" customHeight="1" x14ac:dyDescent="0.3">
      <c r="B6" s="529" t="s">
        <v>12</v>
      </c>
      <c r="C6" s="529"/>
      <c r="D6" s="216">
        <f>D4-D5</f>
        <v>2.5</v>
      </c>
      <c r="E6" s="529" t="s">
        <v>15</v>
      </c>
      <c r="F6" s="529"/>
      <c r="G6" s="216">
        <f>G4*G3*D7*24/1000</f>
        <v>0</v>
      </c>
      <c r="H6" s="2" t="s">
        <v>122</v>
      </c>
      <c r="I6" s="223">
        <f>SUM(K56:K59,K61)</f>
        <v>0</v>
      </c>
      <c r="J6" s="223">
        <f>SUM(L61)</f>
        <v>0</v>
      </c>
      <c r="M6" s="12"/>
      <c r="N6" s="12" t="s">
        <v>123</v>
      </c>
      <c r="O6" s="119">
        <f ca="1">SUM(G5,I2:I6,N2:N5)</f>
        <v>0</v>
      </c>
      <c r="Q6" s="2" t="s">
        <v>1053</v>
      </c>
      <c r="R6" s="2" t="s">
        <v>40</v>
      </c>
      <c r="U6" s="3">
        <v>21</v>
      </c>
      <c r="X6" s="11">
        <v>7.4999999999999997E-2</v>
      </c>
      <c r="Y6" s="2">
        <v>5</v>
      </c>
    </row>
    <row r="7" spans="2:25" ht="12.75" customHeight="1" x14ac:dyDescent="0.3">
      <c r="B7" s="529" t="s">
        <v>3</v>
      </c>
      <c r="C7" s="529"/>
      <c r="D7" s="217">
        <f>'Design Details'!C20</f>
        <v>2228</v>
      </c>
      <c r="I7" s="7"/>
      <c r="J7" s="7"/>
      <c r="M7" s="12"/>
      <c r="N7" s="12" t="s">
        <v>124</v>
      </c>
      <c r="O7" s="119">
        <f ca="1">SUM(G6,J2:J6,O2:O5)</f>
        <v>0</v>
      </c>
      <c r="R7" s="2" t="s">
        <v>41</v>
      </c>
      <c r="U7" s="3">
        <v>22</v>
      </c>
      <c r="X7" s="11">
        <v>0.1</v>
      </c>
      <c r="Y7" s="2">
        <v>6</v>
      </c>
    </row>
    <row r="8" spans="2:25" x14ac:dyDescent="0.3">
      <c r="R8" s="2">
        <f>IF($C$3="Ground floor",'Design Details'!C$45,IF($C$3="Mid-floor",'Design Details'!C$55,IF($C$3="Upper floor",'Design Details'!C$65,IF($C$3="Single Storey",'Design Details'!C$75,0))))</f>
        <v>0</v>
      </c>
      <c r="Y8" s="2">
        <v>7</v>
      </c>
    </row>
    <row r="9" spans="2:25" x14ac:dyDescent="0.3">
      <c r="B9" s="1" t="s">
        <v>5</v>
      </c>
      <c r="Y9" s="2">
        <v>8</v>
      </c>
    </row>
    <row r="10" spans="2:25" x14ac:dyDescent="0.3">
      <c r="B10" s="3" t="s">
        <v>6</v>
      </c>
      <c r="C10" s="224"/>
      <c r="D10" s="3" t="s">
        <v>7</v>
      </c>
      <c r="E10" s="224"/>
      <c r="F10" s="3" t="s">
        <v>8</v>
      </c>
      <c r="G10" s="224"/>
      <c r="H10" s="3" t="s">
        <v>13</v>
      </c>
      <c r="I10" s="218">
        <f>C10*E10*G10</f>
        <v>0</v>
      </c>
      <c r="J10" s="7"/>
      <c r="L10" s="530"/>
      <c r="M10" s="530"/>
      <c r="N10" s="530"/>
      <c r="O10" s="531"/>
      <c r="Y10" s="2">
        <v>9</v>
      </c>
    </row>
    <row r="11" spans="2:25" x14ac:dyDescent="0.3">
      <c r="B11" s="3" t="s">
        <v>6</v>
      </c>
      <c r="C11" s="224"/>
      <c r="D11" s="3" t="s">
        <v>7</v>
      </c>
      <c r="E11" s="224"/>
      <c r="F11" s="3" t="s">
        <v>8</v>
      </c>
      <c r="G11" s="224"/>
      <c r="H11" s="3" t="s">
        <v>13</v>
      </c>
      <c r="I11" s="218">
        <f>C11*E11*G11</f>
        <v>0</v>
      </c>
      <c r="J11" s="7"/>
      <c r="L11" s="530"/>
      <c r="M11" s="530"/>
      <c r="N11" s="530"/>
      <c r="O11" s="532"/>
      <c r="Y11" s="2">
        <v>10</v>
      </c>
    </row>
    <row r="12" spans="2:25" x14ac:dyDescent="0.3">
      <c r="B12" s="3" t="s">
        <v>6</v>
      </c>
      <c r="C12" s="224"/>
      <c r="D12" s="3" t="s">
        <v>7</v>
      </c>
      <c r="E12" s="224"/>
      <c r="F12" s="3" t="s">
        <v>8</v>
      </c>
      <c r="G12" s="224"/>
      <c r="H12" s="3" t="s">
        <v>13</v>
      </c>
      <c r="I12" s="218">
        <f>C12*E12*G12</f>
        <v>0</v>
      </c>
      <c r="J12" s="7"/>
    </row>
    <row r="13" spans="2:25" hidden="1" x14ac:dyDescent="0.3">
      <c r="B13" s="1" t="s">
        <v>20</v>
      </c>
      <c r="E13" s="7"/>
      <c r="G13" s="7"/>
      <c r="I13" s="7"/>
      <c r="J13" s="7"/>
    </row>
    <row r="14" spans="2:25" hidden="1" x14ac:dyDescent="0.3">
      <c r="B14" s="3" t="s">
        <v>6</v>
      </c>
      <c r="C14" s="20"/>
      <c r="D14" s="3" t="s">
        <v>7</v>
      </c>
      <c r="E14" s="20"/>
      <c r="F14" s="3" t="s">
        <v>8</v>
      </c>
      <c r="G14" s="20"/>
      <c r="H14" s="3" t="s">
        <v>13</v>
      </c>
      <c r="I14" s="17">
        <f>((G14*E14)/2)*C14</f>
        <v>0</v>
      </c>
      <c r="J14" s="4" t="s">
        <v>17</v>
      </c>
    </row>
    <row r="15" spans="2:25" hidden="1" x14ac:dyDescent="0.3">
      <c r="B15" s="3" t="s">
        <v>6</v>
      </c>
      <c r="C15" s="20"/>
      <c r="D15" s="3" t="s">
        <v>7</v>
      </c>
      <c r="E15" s="20"/>
      <c r="F15" s="3" t="s">
        <v>8</v>
      </c>
      <c r="G15" s="20"/>
      <c r="H15" s="3" t="s">
        <v>13</v>
      </c>
      <c r="I15" s="17">
        <f>C15*E15*G15/2</f>
        <v>0</v>
      </c>
      <c r="J15" s="4" t="s">
        <v>18</v>
      </c>
    </row>
    <row r="16" spans="2:25" hidden="1" x14ac:dyDescent="0.3">
      <c r="B16" s="3" t="s">
        <v>6</v>
      </c>
      <c r="C16" s="20"/>
      <c r="D16" s="3" t="s">
        <v>8</v>
      </c>
      <c r="E16" s="20"/>
      <c r="F16" s="3" t="s">
        <v>19</v>
      </c>
      <c r="G16" s="20"/>
      <c r="H16" s="3" t="s">
        <v>13</v>
      </c>
      <c r="I16" s="17">
        <f>E16*G16*C16/2</f>
        <v>0</v>
      </c>
      <c r="J16" s="4" t="s">
        <v>22</v>
      </c>
    </row>
    <row r="17" spans="2:23" hidden="1" x14ac:dyDescent="0.3">
      <c r="B17" s="3" t="s">
        <v>6</v>
      </c>
      <c r="C17" s="20"/>
      <c r="D17" s="3" t="s">
        <v>8</v>
      </c>
      <c r="E17" s="20"/>
      <c r="F17" s="3" t="s">
        <v>19</v>
      </c>
      <c r="G17" s="20"/>
      <c r="H17" s="3" t="s">
        <v>13</v>
      </c>
      <c r="I17" s="17">
        <f>E17*G17*C17/2</f>
        <v>0</v>
      </c>
      <c r="J17" s="4" t="s">
        <v>21</v>
      </c>
    </row>
    <row r="18" spans="2:23" hidden="1" x14ac:dyDescent="0.3">
      <c r="B18" s="3" t="s">
        <v>6</v>
      </c>
      <c r="C18" s="20"/>
      <c r="D18" s="3" t="s">
        <v>8</v>
      </c>
      <c r="E18" s="20"/>
      <c r="F18" s="3" t="s">
        <v>19</v>
      </c>
      <c r="G18" s="20"/>
      <c r="H18" s="3" t="s">
        <v>13</v>
      </c>
      <c r="I18" s="17">
        <f>E18*G18*C18/2</f>
        <v>0</v>
      </c>
      <c r="J18" s="4" t="s">
        <v>23</v>
      </c>
    </row>
    <row r="19" spans="2:23" x14ac:dyDescent="0.3">
      <c r="B19" s="1" t="s">
        <v>16</v>
      </c>
      <c r="C19" s="7"/>
      <c r="E19" s="7"/>
      <c r="G19" s="7"/>
      <c r="I19" s="7"/>
      <c r="J19" s="8" t="s">
        <v>50</v>
      </c>
      <c r="K19" s="1" t="s">
        <v>34</v>
      </c>
      <c r="L19" s="1" t="s">
        <v>35</v>
      </c>
      <c r="M19" s="533" t="str">
        <f>IF($C$3="Ground Floor","Select type of Ground Floor",IF($C$3="Single Storey","Select type of Ground Floor","#N/A"))</f>
        <v>#N/A</v>
      </c>
      <c r="N19" s="534"/>
      <c r="O19" s="534"/>
    </row>
    <row r="20" spans="2:23" x14ac:dyDescent="0.3">
      <c r="B20" s="3" t="str">
        <f t="shared" ref="B20:D22" si="0">B10</f>
        <v>Length (m)</v>
      </c>
      <c r="C20" s="224"/>
      <c r="D20" s="3" t="str">
        <f t="shared" ref="D20" si="1">D10</f>
        <v>Width (m)</v>
      </c>
      <c r="E20" s="224"/>
      <c r="F20" s="3" t="s">
        <v>24</v>
      </c>
      <c r="G20" s="218">
        <f>C20*E20</f>
        <v>0</v>
      </c>
      <c r="H20" s="2" t="s">
        <v>25</v>
      </c>
      <c r="I20" s="218">
        <f>IF(M22="",R8,'floor u values'!K14)</f>
        <v>0</v>
      </c>
      <c r="J20" s="218">
        <f>IF(C$3="Ground Floor",IF(M20="Solid Floor (in contact with ground)",D$4-T$3,D$4-D$5),IF(C$3="Single Storey",IF(M20="Solid Floor (in contact with ground)",D$4-T$3,D$4-D$5),0))</f>
        <v>0</v>
      </c>
      <c r="K20" s="218">
        <f>G20*I20*J20</f>
        <v>0</v>
      </c>
      <c r="L20" s="218">
        <f>IF($C$3=$R$5,0,IF($C$3=$R$7,0,G20*I20*$D$7*24/1000))</f>
        <v>0</v>
      </c>
      <c r="M20" s="535" t="s">
        <v>336</v>
      </c>
      <c r="N20" s="535"/>
      <c r="O20" s="535"/>
    </row>
    <row r="21" spans="2:23" x14ac:dyDescent="0.3">
      <c r="B21" s="3" t="str">
        <f t="shared" si="0"/>
        <v>Length (m)</v>
      </c>
      <c r="C21" s="224"/>
      <c r="D21" s="3" t="str">
        <f t="shared" si="0"/>
        <v>Width (m)</v>
      </c>
      <c r="E21" s="224"/>
      <c r="F21" s="3" t="s">
        <v>24</v>
      </c>
      <c r="G21" s="218">
        <f t="shared" ref="G21:G31" si="2">C21*E21</f>
        <v>0</v>
      </c>
      <c r="H21" s="2" t="s">
        <v>25</v>
      </c>
      <c r="I21" s="218">
        <f>I20</f>
        <v>0</v>
      </c>
      <c r="J21" s="218">
        <f>IF(C$3="Ground Floor",IF(M20="Solid Floor (in contact with ground)",D$4-T$3,D$4-D$5),IF(C$3="Single Storey",IF(M20="Solid Floor (in contact with ground)",D$4-T$3,D$4-D$5),0))</f>
        <v>0</v>
      </c>
      <c r="K21" s="218">
        <f>G21*I21*J21</f>
        <v>0</v>
      </c>
      <c r="L21" s="218">
        <f>IF($C$3=$R$5,0,IF($C$3=$R$7,0,G21*I21*$D$7*24/1000))</f>
        <v>0</v>
      </c>
      <c r="M21" s="528" t="s">
        <v>1070</v>
      </c>
      <c r="N21" s="528"/>
      <c r="O21" s="528"/>
    </row>
    <row r="22" spans="2:23" x14ac:dyDescent="0.3">
      <c r="B22" s="3" t="str">
        <f t="shared" si="0"/>
        <v>Length (m)</v>
      </c>
      <c r="C22" s="224"/>
      <c r="D22" s="3" t="str">
        <f t="shared" si="0"/>
        <v>Width (m)</v>
      </c>
      <c r="E22" s="224"/>
      <c r="F22" s="3" t="s">
        <v>24</v>
      </c>
      <c r="G22" s="218">
        <f t="shared" si="2"/>
        <v>0</v>
      </c>
      <c r="H22" s="2" t="s">
        <v>25</v>
      </c>
      <c r="I22" s="218">
        <f>I20</f>
        <v>0</v>
      </c>
      <c r="J22" s="218">
        <f>IF(C$3="Ground Floor",IF(M20="Solid Floor (in contact with ground)",D$4-T$3,D$4-D$5),IF(C$3="Single Storey",IF(M20="Solid Floor (in contact with ground)",D$4-T$3,D$4-D$5),0))</f>
        <v>0</v>
      </c>
      <c r="K22" s="218">
        <f>G22*I22*J22</f>
        <v>0</v>
      </c>
      <c r="L22" s="218">
        <f>IF($C$3=$R$5,0,IF($C$3=$R$7,0,G22*I22*$D$7*24/1000))</f>
        <v>0</v>
      </c>
      <c r="M22" s="521"/>
      <c r="N22" s="521"/>
      <c r="O22" s="521"/>
    </row>
    <row r="23" spans="2:23" ht="15" customHeight="1" x14ac:dyDescent="0.3">
      <c r="B23" s="1" t="s">
        <v>31</v>
      </c>
      <c r="C23" s="7"/>
      <c r="E23" s="7"/>
      <c r="G23" s="7"/>
      <c r="M23" s="13" t="str">
        <f>IF(M22="Two opposite","Between edges",IF(M22="One edge","Depth of room",IF(M22="3 edges (short single)","Short length",IF(M22="3 edges (long single)","Short length",""))))</f>
        <v/>
      </c>
      <c r="N23" s="13"/>
      <c r="O23" s="13" t="str">
        <f>IF(M22="3 edges (short single)","Long length",IF(M22="3 edges (long single)","Long length",""))</f>
        <v/>
      </c>
    </row>
    <row r="24" spans="2:23" ht="15" customHeight="1" x14ac:dyDescent="0.3">
      <c r="B24" s="3" t="s">
        <v>6</v>
      </c>
      <c r="C24" s="224"/>
      <c r="D24" s="3" t="s">
        <v>8</v>
      </c>
      <c r="E24" s="224"/>
      <c r="F24" s="3" t="s">
        <v>24</v>
      </c>
      <c r="G24" s="218">
        <f t="shared" si="2"/>
        <v>0</v>
      </c>
      <c r="M24" s="61"/>
      <c r="N24" s="61"/>
      <c r="O24" s="7"/>
    </row>
    <row r="25" spans="2:23" ht="13.95" hidden="1" customHeight="1" x14ac:dyDescent="0.3">
      <c r="B25" s="3" t="s">
        <v>6</v>
      </c>
      <c r="C25" s="226"/>
      <c r="D25" s="3" t="s">
        <v>8</v>
      </c>
      <c r="E25" s="226"/>
      <c r="F25" s="3" t="s">
        <v>24</v>
      </c>
      <c r="G25" s="218">
        <f t="shared" si="2"/>
        <v>0</v>
      </c>
      <c r="I25" s="7"/>
      <c r="J25" s="7"/>
      <c r="K25" s="7"/>
      <c r="L25" s="7"/>
    </row>
    <row r="26" spans="2:23" ht="13.95" hidden="1" customHeight="1" x14ac:dyDescent="0.3">
      <c r="B26" s="3" t="s">
        <v>6</v>
      </c>
      <c r="C26" s="20"/>
      <c r="D26" s="3" t="s">
        <v>8</v>
      </c>
      <c r="E26" s="20"/>
      <c r="F26" s="3" t="s">
        <v>24</v>
      </c>
      <c r="G26" s="218">
        <f t="shared" si="2"/>
        <v>0</v>
      </c>
      <c r="I26" s="7"/>
      <c r="J26" s="7"/>
      <c r="K26" s="7"/>
      <c r="L26" s="7"/>
    </row>
    <row r="27" spans="2:23" ht="15" customHeight="1" x14ac:dyDescent="0.3">
      <c r="C27" s="7"/>
      <c r="E27" s="3" t="s">
        <v>75</v>
      </c>
      <c r="F27" s="3" t="s">
        <v>24</v>
      </c>
      <c r="G27" s="218">
        <f>SUM(G24:G26)-SUM(G38:G44,G51:G54)</f>
        <v>0</v>
      </c>
      <c r="H27" s="2" t="s">
        <v>25</v>
      </c>
      <c r="I27" s="218">
        <f>IF($C$3="Ground floor",'Design Details'!C$48,IF($C$3="Mid-floor",'Design Details'!C$58,IF($C$3="Upper floor",'Design Details'!C$68,IF($C$3="Single Storey",'Design Details'!C$78,0))))</f>
        <v>0</v>
      </c>
      <c r="J27" s="218">
        <f t="shared" ref="J27" si="3">$D$6</f>
        <v>2.5</v>
      </c>
      <c r="K27" s="218">
        <f t="shared" ref="K27" si="4">G27*I27*J27</f>
        <v>0</v>
      </c>
      <c r="L27" s="218">
        <f>G27*I27*$D$7*24/1000</f>
        <v>0</v>
      </c>
      <c r="V27" s="421"/>
      <c r="W27" s="421"/>
    </row>
    <row r="28" spans="2:23" x14ac:dyDescent="0.3">
      <c r="B28" s="5" t="s">
        <v>1245</v>
      </c>
      <c r="C28" s="7"/>
      <c r="E28" s="7"/>
      <c r="G28" s="7"/>
      <c r="I28" s="7"/>
      <c r="J28" s="7"/>
      <c r="K28" s="7"/>
      <c r="L28" s="7"/>
      <c r="V28" s="421"/>
      <c r="W28" s="421"/>
    </row>
    <row r="29" spans="2:23" ht="13.95" customHeight="1" x14ac:dyDescent="0.3">
      <c r="B29" s="3" t="s">
        <v>6</v>
      </c>
      <c r="C29" s="224"/>
      <c r="D29" s="3" t="s">
        <v>7</v>
      </c>
      <c r="E29" s="224"/>
      <c r="F29" s="3" t="s">
        <v>24</v>
      </c>
      <c r="G29" s="218">
        <f t="shared" si="2"/>
        <v>0</v>
      </c>
      <c r="I29" s="7"/>
      <c r="J29" s="7"/>
      <c r="K29" s="7"/>
      <c r="L29" s="7"/>
      <c r="V29" s="421"/>
      <c r="W29" s="421"/>
    </row>
    <row r="30" spans="2:23" x14ac:dyDescent="0.3">
      <c r="B30" s="3" t="s">
        <v>6</v>
      </c>
      <c r="C30" s="224"/>
      <c r="D30" s="3" t="s">
        <v>7</v>
      </c>
      <c r="E30" s="224"/>
      <c r="F30" s="3" t="s">
        <v>24</v>
      </c>
      <c r="G30" s="218">
        <f t="shared" si="2"/>
        <v>0</v>
      </c>
      <c r="I30" s="7"/>
      <c r="J30" s="7"/>
      <c r="K30" s="7"/>
      <c r="L30" s="7"/>
      <c r="V30" s="421"/>
      <c r="W30" s="421"/>
    </row>
    <row r="31" spans="2:23" x14ac:dyDescent="0.3">
      <c r="B31" s="3" t="s">
        <v>6</v>
      </c>
      <c r="C31" s="224"/>
      <c r="D31" s="3" t="s">
        <v>7</v>
      </c>
      <c r="E31" s="224"/>
      <c r="F31" s="3" t="s">
        <v>24</v>
      </c>
      <c r="G31" s="218">
        <f t="shared" si="2"/>
        <v>0</v>
      </c>
      <c r="I31" s="7"/>
      <c r="J31" s="7"/>
      <c r="K31" s="7"/>
      <c r="L31" s="7"/>
      <c r="M31" s="520" t="s">
        <v>1258</v>
      </c>
      <c r="N31" s="520"/>
      <c r="O31" s="520"/>
      <c r="V31" s="421"/>
      <c r="W31" s="421"/>
    </row>
    <row r="32" spans="2:23" ht="14.4" x14ac:dyDescent="0.3">
      <c r="C32" s="7"/>
      <c r="D32" s="3"/>
      <c r="E32" s="3" t="s">
        <v>75</v>
      </c>
      <c r="F32" s="3" t="s">
        <v>24</v>
      </c>
      <c r="G32" s="218">
        <f>SUM(G29:G31)-SUM(G46:G49)</f>
        <v>0</v>
      </c>
      <c r="H32" s="2" t="s">
        <v>25</v>
      </c>
      <c r="I32" s="218" cm="1">
        <f t="array" aca="1" ref="I32" ca="1">IF($C$3="Ground floor",'Design Details'!C$49,IF($C$3="Mid-floor",'Design Details'!C$59,IF($C$3="Upper floor",INDIRECT(T52),IF($C$3="Single Storey",INDIRECT(T53),0))))</f>
        <v>0</v>
      </c>
      <c r="J32" s="218">
        <f>U51</f>
        <v>0</v>
      </c>
      <c r="K32" s="218">
        <f t="shared" ref="K32:K61" ca="1" si="5">G32*I32*J32</f>
        <v>0</v>
      </c>
      <c r="L32" s="218">
        <f ca="1">IF($C$3=$R$4,0,IF($C$3=$R$5,0,G32*I32*$D$7*24/1000))</f>
        <v>0</v>
      </c>
      <c r="M32" s="522" t="s">
        <v>1248</v>
      </c>
      <c r="N32" s="523"/>
      <c r="O32" s="524"/>
      <c r="V32" s="421"/>
      <c r="W32" s="421"/>
    </row>
    <row r="33" spans="2:23" ht="14.4" hidden="1" x14ac:dyDescent="0.3">
      <c r="B33" s="5" t="s">
        <v>1246</v>
      </c>
      <c r="C33" s="61"/>
      <c r="D33" s="3"/>
      <c r="E33" s="3"/>
      <c r="F33" s="3"/>
      <c r="G33" s="230"/>
      <c r="I33" s="230"/>
      <c r="J33" s="230"/>
      <c r="K33" s="230"/>
      <c r="L33" s="230"/>
      <c r="M33"/>
      <c r="N33"/>
      <c r="O33"/>
      <c r="V33" s="423"/>
      <c r="W33" s="423"/>
    </row>
    <row r="34" spans="2:23" hidden="1" x14ac:dyDescent="0.3">
      <c r="B34" s="3" t="s">
        <v>6</v>
      </c>
      <c r="C34" s="20">
        <f>C14*2</f>
        <v>0</v>
      </c>
      <c r="D34" s="3" t="s">
        <v>470</v>
      </c>
      <c r="E34" s="20">
        <f>SQRT(POWER(E14,2)+POWER(G14,2))</f>
        <v>0</v>
      </c>
      <c r="F34" s="3" t="s">
        <v>24</v>
      </c>
      <c r="G34" s="17">
        <f t="shared" ref="G34:G61" si="6">C34*E34</f>
        <v>0</v>
      </c>
      <c r="H34" s="4" t="s">
        <v>17</v>
      </c>
      <c r="I34" s="7"/>
      <c r="J34" s="7"/>
      <c r="K34" s="7"/>
      <c r="L34" s="7"/>
      <c r="S34" s="424"/>
    </row>
    <row r="35" spans="2:23" hidden="1" x14ac:dyDescent="0.3">
      <c r="B35" s="3" t="s">
        <v>6</v>
      </c>
      <c r="C35" s="20">
        <f>C15</f>
        <v>0</v>
      </c>
      <c r="D35" s="3" t="s">
        <v>470</v>
      </c>
      <c r="E35" s="20">
        <f>SQRT(POWER(E15,2)+POWER(G15,2))</f>
        <v>0</v>
      </c>
      <c r="F35" s="3" t="s">
        <v>24</v>
      </c>
      <c r="G35" s="62">
        <f t="shared" si="6"/>
        <v>0</v>
      </c>
      <c r="H35" s="4" t="s">
        <v>18</v>
      </c>
      <c r="I35" s="7"/>
      <c r="J35" s="7"/>
      <c r="K35" s="7"/>
      <c r="L35" s="7"/>
      <c r="S35" s="424"/>
    </row>
    <row r="36" spans="2:23" hidden="1" x14ac:dyDescent="0.3">
      <c r="C36" s="61"/>
      <c r="E36" s="3" t="s">
        <v>75</v>
      </c>
      <c r="F36" s="3" t="s">
        <v>24</v>
      </c>
      <c r="G36" s="17">
        <f>SUM(G34:G35)-SUM(G46:G49)</f>
        <v>0</v>
      </c>
      <c r="H36" s="2" t="s">
        <v>25</v>
      </c>
      <c r="I36" s="438">
        <f>IF($C$3="Ground floor",'Design Details'!C$50,IF($C$3="Mid-floor",'Design Details'!C$60,IF($C$3="Upper floor",'Design Details'!C$70,IF($C$3="Single Storey",'Design Details'!C$80,0))))</f>
        <v>0</v>
      </c>
      <c r="J36" s="17">
        <f t="shared" ref="J36:J54" si="7">$D$6</f>
        <v>2.5</v>
      </c>
      <c r="K36" s="17">
        <f t="shared" si="5"/>
        <v>0</v>
      </c>
      <c r="L36" s="17">
        <f>IF($C$3=$R$4,0,IF($C$3=$R$5,0,G36*I36*$D$7*24/1000))</f>
        <v>0</v>
      </c>
      <c r="M36" s="4"/>
      <c r="N36" s="4"/>
      <c r="S36" s="424"/>
    </row>
    <row r="37" spans="2:23" x14ac:dyDescent="0.3">
      <c r="B37" s="1" t="s">
        <v>32</v>
      </c>
      <c r="C37" s="7"/>
      <c r="E37" s="7"/>
      <c r="G37" s="7"/>
      <c r="I37" s="7"/>
      <c r="J37" s="7"/>
      <c r="K37" s="7"/>
      <c r="L37" s="7"/>
      <c r="R37" s="428"/>
    </row>
    <row r="38" spans="2:23" x14ac:dyDescent="0.3">
      <c r="B38" s="3" t="s">
        <v>7</v>
      </c>
      <c r="C38" s="224"/>
      <c r="D38" s="3" t="s">
        <v>8</v>
      </c>
      <c r="E38" s="224"/>
      <c r="F38" s="3" t="s">
        <v>24</v>
      </c>
      <c r="G38" s="218">
        <f t="shared" si="6"/>
        <v>0</v>
      </c>
      <c r="H38" s="2" t="s">
        <v>25</v>
      </c>
      <c r="I38" s="218">
        <f>IF($C$3="Ground floor",'Design Details'!C$46,IF($C$3="Mid-floor",'Design Details'!C$56,IF($C$3="Upper floor",'Design Details'!C$66,IF($C$3="Single Storey",'Design Details'!C$76,0))))</f>
        <v>0</v>
      </c>
      <c r="J38" s="218">
        <f t="shared" si="7"/>
        <v>2.5</v>
      </c>
      <c r="K38" s="218">
        <f t="shared" si="5"/>
        <v>0</v>
      </c>
      <c r="L38" s="218">
        <f t="shared" ref="L38:L44" si="8">G38*I38*$D$7*24/1000</f>
        <v>0</v>
      </c>
    </row>
    <row r="39" spans="2:23" hidden="1" x14ac:dyDescent="0.3">
      <c r="B39" s="3" t="s">
        <v>7</v>
      </c>
      <c r="C39" s="224"/>
      <c r="D39" s="3" t="s">
        <v>8</v>
      </c>
      <c r="E39" s="224"/>
      <c r="F39" s="3" t="s">
        <v>24</v>
      </c>
      <c r="G39" s="218">
        <f t="shared" si="6"/>
        <v>0</v>
      </c>
      <c r="H39" s="2" t="s">
        <v>25</v>
      </c>
      <c r="I39" s="218">
        <f>IF($C$3="Ground floor",'Design Details'!C$46,IF($C$3="Mid-floor",'Design Details'!C$56,IF($C$3="Upper floor",'Design Details'!C$66,IF($C$3="Single Storey",'Design Details'!C$76,0))))</f>
        <v>0</v>
      </c>
      <c r="J39" s="218">
        <f t="shared" si="7"/>
        <v>2.5</v>
      </c>
      <c r="K39" s="218">
        <f t="shared" si="5"/>
        <v>0</v>
      </c>
      <c r="L39" s="218">
        <f t="shared" si="8"/>
        <v>0</v>
      </c>
    </row>
    <row r="40" spans="2:23" hidden="1" x14ac:dyDescent="0.3">
      <c r="B40" s="3" t="s">
        <v>7</v>
      </c>
      <c r="C40" s="226"/>
      <c r="D40" s="3" t="s">
        <v>8</v>
      </c>
      <c r="E40" s="226"/>
      <c r="F40" s="3" t="s">
        <v>24</v>
      </c>
      <c r="G40" s="220">
        <f t="shared" si="6"/>
        <v>0</v>
      </c>
      <c r="H40" s="2" t="s">
        <v>25</v>
      </c>
      <c r="I40" s="439">
        <f>IF($C$3="Ground floor",'Design Details'!C$46,IF($C$3="Mid-floor",'Design Details'!C$56,IF($C$3="Upper floor",'Design Details'!C$66,IF($C$3="Single Storey",'Design Details'!C$76,0))))</f>
        <v>0</v>
      </c>
      <c r="J40" s="220">
        <f t="shared" si="7"/>
        <v>2.5</v>
      </c>
      <c r="K40" s="220">
        <f t="shared" si="5"/>
        <v>0</v>
      </c>
      <c r="L40" s="220">
        <f t="shared" si="8"/>
        <v>0</v>
      </c>
    </row>
    <row r="41" spans="2:23" hidden="1" x14ac:dyDescent="0.3">
      <c r="B41" s="3" t="s">
        <v>7</v>
      </c>
      <c r="C41" s="20"/>
      <c r="D41" s="3" t="s">
        <v>8</v>
      </c>
      <c r="E41" s="20"/>
      <c r="F41" s="3" t="s">
        <v>24</v>
      </c>
      <c r="G41" s="17">
        <f t="shared" si="6"/>
        <v>0</v>
      </c>
      <c r="H41" s="2" t="s">
        <v>25</v>
      </c>
      <c r="I41" s="438">
        <f>IF($C$3="Ground floor",'Design Details'!C$46,IF($C$3="Mid-floor",'Design Details'!C$56,IF($C$3="Upper floor",'Design Details'!C$66,IF($C$3="Single Storey",'Design Details'!C$76,0))))</f>
        <v>0</v>
      </c>
      <c r="J41" s="17">
        <f t="shared" si="7"/>
        <v>2.5</v>
      </c>
      <c r="K41" s="17">
        <f t="shared" si="5"/>
        <v>0</v>
      </c>
      <c r="L41" s="17">
        <f t="shared" si="8"/>
        <v>0</v>
      </c>
    </row>
    <row r="42" spans="2:23" hidden="1" x14ac:dyDescent="0.3">
      <c r="B42" s="3" t="s">
        <v>7</v>
      </c>
      <c r="C42" s="20"/>
      <c r="D42" s="3" t="s">
        <v>8</v>
      </c>
      <c r="E42" s="20"/>
      <c r="F42" s="3" t="s">
        <v>24</v>
      </c>
      <c r="G42" s="17">
        <f t="shared" si="6"/>
        <v>0</v>
      </c>
      <c r="H42" s="2" t="s">
        <v>25</v>
      </c>
      <c r="I42" s="438">
        <f>IF($C$3="Ground floor",'Design Details'!C$46,IF($C$3="Mid-floor",'Design Details'!C$56,IF($C$3="Upper floor",'Design Details'!C$66,IF($C$3="Single Storey",'Design Details'!C$76,0))))</f>
        <v>0</v>
      </c>
      <c r="J42" s="17">
        <f t="shared" si="7"/>
        <v>2.5</v>
      </c>
      <c r="K42" s="17">
        <f t="shared" si="5"/>
        <v>0</v>
      </c>
      <c r="L42" s="17">
        <f t="shared" si="8"/>
        <v>0</v>
      </c>
    </row>
    <row r="43" spans="2:23" hidden="1" x14ac:dyDescent="0.3">
      <c r="B43" s="3" t="s">
        <v>7</v>
      </c>
      <c r="C43" s="20"/>
      <c r="D43" s="3" t="s">
        <v>8</v>
      </c>
      <c r="E43" s="20"/>
      <c r="F43" s="3" t="s">
        <v>24</v>
      </c>
      <c r="G43" s="17">
        <f t="shared" si="6"/>
        <v>0</v>
      </c>
      <c r="H43" s="2" t="s">
        <v>25</v>
      </c>
      <c r="I43" s="438">
        <f>IF($C$3="Ground floor",'Design Details'!C$46,IF($C$3="Mid-floor",'Design Details'!C$56,IF($C$3="Upper floor",'Design Details'!C$66,IF($C$3="Single Storey",'Design Details'!C$76,0))))</f>
        <v>0</v>
      </c>
      <c r="J43" s="17">
        <f t="shared" si="7"/>
        <v>2.5</v>
      </c>
      <c r="K43" s="17">
        <f t="shared" si="5"/>
        <v>0</v>
      </c>
      <c r="L43" s="17">
        <f t="shared" si="8"/>
        <v>0</v>
      </c>
    </row>
    <row r="44" spans="2:23" hidden="1" x14ac:dyDescent="0.3">
      <c r="B44" s="3" t="s">
        <v>7</v>
      </c>
      <c r="C44" s="20"/>
      <c r="D44" s="3" t="s">
        <v>8</v>
      </c>
      <c r="E44" s="20"/>
      <c r="F44" s="3" t="s">
        <v>24</v>
      </c>
      <c r="G44" s="17">
        <f t="shared" si="6"/>
        <v>0</v>
      </c>
      <c r="H44" s="2" t="s">
        <v>25</v>
      </c>
      <c r="I44" s="438">
        <f>IF($C$3="Ground floor",'Design Details'!C$46,IF($C$3="Mid-floor",'Design Details'!C$56,IF($C$3="Upper floor",'Design Details'!C$66,IF($C$3="Single Storey",'Design Details'!C$76,0))))</f>
        <v>0</v>
      </c>
      <c r="J44" s="17">
        <f t="shared" si="7"/>
        <v>2.5</v>
      </c>
      <c r="K44" s="17">
        <f t="shared" si="5"/>
        <v>0</v>
      </c>
      <c r="L44" s="17">
        <f t="shared" si="8"/>
        <v>0</v>
      </c>
    </row>
    <row r="45" spans="2:23" x14ac:dyDescent="0.3">
      <c r="B45" s="1" t="s">
        <v>33</v>
      </c>
      <c r="C45" s="7"/>
      <c r="E45" s="7"/>
      <c r="G45" s="7"/>
      <c r="I45" s="7"/>
      <c r="J45" s="7"/>
      <c r="K45" s="7"/>
      <c r="L45" s="7"/>
      <c r="Q45" s="517" t="s">
        <v>1254</v>
      </c>
      <c r="R45" s="525" t="s">
        <v>1255</v>
      </c>
      <c r="S45" s="517" t="s">
        <v>1256</v>
      </c>
      <c r="T45" s="514" t="s">
        <v>1249</v>
      </c>
      <c r="U45" s="517" t="s">
        <v>1250</v>
      </c>
    </row>
    <row r="46" spans="2:23" x14ac:dyDescent="0.3">
      <c r="B46" s="3" t="s">
        <v>7</v>
      </c>
      <c r="C46" s="224"/>
      <c r="D46" s="3" t="s">
        <v>8</v>
      </c>
      <c r="E46" s="224"/>
      <c r="F46" s="3" t="s">
        <v>24</v>
      </c>
      <c r="G46" s="218">
        <f t="shared" si="6"/>
        <v>0</v>
      </c>
      <c r="H46" s="2" t="s">
        <v>25</v>
      </c>
      <c r="I46" s="218">
        <f>IF($C$3="Ground floor",'Design Details'!C$53,IF($C$3="Mid-floor",'Design Details'!C$63,IF($C$3="Upper floor",'Design Details'!C$73,IF($C$3="Single Storey",'Design Details'!C$83,0))))</f>
        <v>0</v>
      </c>
      <c r="J46" s="218">
        <f t="shared" si="7"/>
        <v>2.5</v>
      </c>
      <c r="K46" s="218">
        <f t="shared" si="5"/>
        <v>0</v>
      </c>
      <c r="L46" s="218">
        <f>G46*I46*$D$7*24/1000</f>
        <v>0</v>
      </c>
      <c r="Q46" s="518"/>
      <c r="R46" s="526"/>
      <c r="S46" s="518"/>
      <c r="T46" s="515"/>
      <c r="U46" s="518"/>
    </row>
    <row r="47" spans="2:23" x14ac:dyDescent="0.3">
      <c r="B47" s="3" t="s">
        <v>7</v>
      </c>
      <c r="C47" s="224"/>
      <c r="D47" s="3" t="s">
        <v>8</v>
      </c>
      <c r="E47" s="224"/>
      <c r="F47" s="3" t="s">
        <v>24</v>
      </c>
      <c r="G47" s="218">
        <f t="shared" si="6"/>
        <v>0</v>
      </c>
      <c r="H47" s="2" t="s">
        <v>25</v>
      </c>
      <c r="I47" s="218">
        <f>IF($C$3="Ground floor",'Design Details'!C$53,IF($C$3="Mid-floor",'Design Details'!C$63,IF($C$3="Upper floor",'Design Details'!C$73,IF($C$3="Single Storey",'Design Details'!C$83,0))))</f>
        <v>0</v>
      </c>
      <c r="J47" s="218">
        <f t="shared" si="7"/>
        <v>2.5</v>
      </c>
      <c r="K47" s="218">
        <f t="shared" si="5"/>
        <v>0</v>
      </c>
      <c r="L47" s="218">
        <f>G47*I47*$D$7*24/1000</f>
        <v>0</v>
      </c>
      <c r="Q47" s="518"/>
      <c r="R47" s="526"/>
      <c r="S47" s="518"/>
      <c r="T47" s="515"/>
      <c r="U47" s="518"/>
    </row>
    <row r="48" spans="2:23" x14ac:dyDescent="0.3">
      <c r="B48" s="3" t="s">
        <v>7</v>
      </c>
      <c r="C48" s="224"/>
      <c r="D48" s="3" t="s">
        <v>8</v>
      </c>
      <c r="E48" s="224"/>
      <c r="F48" s="3" t="s">
        <v>24</v>
      </c>
      <c r="G48" s="218">
        <f t="shared" si="6"/>
        <v>0</v>
      </c>
      <c r="H48" s="2" t="s">
        <v>25</v>
      </c>
      <c r="I48" s="218">
        <f>IF($C$3="Ground floor",'Design Details'!C$53,IF($C$3="Mid-floor",'Design Details'!C$63,IF($C$3="Upper floor",'Design Details'!C$73,IF($C$3="Single Storey",'Design Details'!C$83,0))))</f>
        <v>0</v>
      </c>
      <c r="J48" s="218">
        <f t="shared" si="7"/>
        <v>2.5</v>
      </c>
      <c r="K48" s="218">
        <f t="shared" si="5"/>
        <v>0</v>
      </c>
      <c r="L48" s="218">
        <f>G48*I48*$D$7*24/1000</f>
        <v>0</v>
      </c>
      <c r="Q48" s="518"/>
      <c r="R48" s="526"/>
      <c r="S48" s="518"/>
      <c r="T48" s="515"/>
      <c r="U48" s="518"/>
    </row>
    <row r="49" spans="2:21" x14ac:dyDescent="0.3">
      <c r="B49" s="3" t="s">
        <v>7</v>
      </c>
      <c r="C49" s="224"/>
      <c r="D49" s="3" t="s">
        <v>8</v>
      </c>
      <c r="E49" s="224"/>
      <c r="F49" s="3" t="s">
        <v>24</v>
      </c>
      <c r="G49" s="218">
        <f t="shared" si="6"/>
        <v>0</v>
      </c>
      <c r="H49" s="2" t="s">
        <v>25</v>
      </c>
      <c r="I49" s="218">
        <f>IF($C$3="Ground floor",'Design Details'!C$53,IF($C$3="Mid-floor",'Design Details'!C$63,IF($C$3="Upper floor",'Design Details'!C$73,IF($C$3="Single Storey",'Design Details'!C$83,0))))</f>
        <v>0</v>
      </c>
      <c r="J49" s="218">
        <f t="shared" si="7"/>
        <v>2.5</v>
      </c>
      <c r="K49" s="218">
        <f t="shared" si="5"/>
        <v>0</v>
      </c>
      <c r="L49" s="218">
        <f>G49*I49*$D$7*24/1000</f>
        <v>0</v>
      </c>
      <c r="Q49" s="519"/>
      <c r="R49" s="527"/>
      <c r="S49" s="519"/>
      <c r="T49" s="516"/>
      <c r="U49" s="519"/>
    </row>
    <row r="50" spans="2:21" x14ac:dyDescent="0.3">
      <c r="B50" s="1" t="s">
        <v>1260</v>
      </c>
      <c r="C50" s="7"/>
      <c r="E50" s="7"/>
      <c r="G50" s="7"/>
      <c r="I50" s="7"/>
      <c r="J50" s="7"/>
      <c r="K50" s="7"/>
      <c r="L50" s="7"/>
      <c r="Q50" s="426"/>
      <c r="R50" s="425"/>
      <c r="S50" s="425" t="s">
        <v>1248</v>
      </c>
      <c r="T50" s="425"/>
      <c r="U50" s="430"/>
    </row>
    <row r="51" spans="2:21" x14ac:dyDescent="0.3">
      <c r="B51" s="3" t="s">
        <v>7</v>
      </c>
      <c r="C51" s="224"/>
      <c r="D51" s="3" t="s">
        <v>8</v>
      </c>
      <c r="E51" s="224"/>
      <c r="F51" s="3" t="s">
        <v>24</v>
      </c>
      <c r="G51" s="218">
        <f t="shared" si="6"/>
        <v>0</v>
      </c>
      <c r="H51" s="2" t="s">
        <v>25</v>
      </c>
      <c r="I51" s="218">
        <f>IF($C$3="Ground floor",'Design Details'!C$47,IF($C$3="Mid-floor",'Design Details'!C$57,IF($C$3="Upper floor",'Design Details'!C$67,IF($C$3="Single Storey",'Design Details'!C$77,0))))</f>
        <v>0</v>
      </c>
      <c r="J51" s="218">
        <f t="shared" si="7"/>
        <v>2.5</v>
      </c>
      <c r="K51" s="218">
        <f t="shared" si="5"/>
        <v>0</v>
      </c>
      <c r="L51" s="218">
        <f>G51*I51*$D$7*24/1000</f>
        <v>0</v>
      </c>
      <c r="Q51" s="429" t="s">
        <v>1241</v>
      </c>
      <c r="R51" s="431" t="s">
        <v>1247</v>
      </c>
      <c r="S51" s="431" t="str">
        <f>IF(OR($C$3="Ground Floor",$C$3="Mid-floor"),R51,Q51)</f>
        <v>Outside</v>
      </c>
      <c r="T51" s="426">
        <f>IF(M32="Unheated",1,0)</f>
        <v>0</v>
      </c>
      <c r="U51" s="429">
        <f>IF(M32="Select...",0,(IF(M32="Outside",D6,IF(M32="Unheated",D4-10,D4-M32))))</f>
        <v>0</v>
      </c>
    </row>
    <row r="52" spans="2:21" x14ac:dyDescent="0.3">
      <c r="B52" s="3" t="s">
        <v>7</v>
      </c>
      <c r="C52" s="224"/>
      <c r="D52" s="3" t="s">
        <v>8</v>
      </c>
      <c r="E52" s="224"/>
      <c r="F52" s="3" t="s">
        <v>24</v>
      </c>
      <c r="G52" s="218">
        <f t="shared" si="6"/>
        <v>0</v>
      </c>
      <c r="H52" s="2" t="s">
        <v>25</v>
      </c>
      <c r="I52" s="218">
        <f>IF($C$3="Ground floor",'Design Details'!C$47,IF($C$3="Mid-floor",'Design Details'!C$57,IF($C$3="Upper floor",'Design Details'!C$67,IF($C$3="Single Storey",'Design Details'!C$77,0))))</f>
        <v>0</v>
      </c>
      <c r="J52" s="218">
        <f t="shared" si="7"/>
        <v>2.5</v>
      </c>
      <c r="K52" s="218">
        <f t="shared" si="5"/>
        <v>0</v>
      </c>
      <c r="L52" s="218">
        <f>G52*I52*$D$7*24/1000</f>
        <v>0</v>
      </c>
      <c r="Q52" s="429" t="s">
        <v>1247</v>
      </c>
      <c r="R52" s="431" t="s">
        <v>1251</v>
      </c>
      <c r="S52" s="431" t="str">
        <f>IF(OR($C$3="Ground Floor",$C$3="Mid-floor"),R52,Q52)</f>
        <v>Unheated</v>
      </c>
      <c r="T52" s="426" t="str">
        <f>"'Design Details'!C$"&amp;69+T51</f>
        <v>'Design Details'!C$69</v>
      </c>
      <c r="U52" s="427"/>
    </row>
    <row r="53" spans="2:21" hidden="1" x14ac:dyDescent="0.3">
      <c r="B53" s="3" t="s">
        <v>7</v>
      </c>
      <c r="C53" s="226"/>
      <c r="D53" s="3" t="s">
        <v>8</v>
      </c>
      <c r="E53" s="226"/>
      <c r="F53" s="3" t="s">
        <v>24</v>
      </c>
      <c r="G53" s="220">
        <f t="shared" si="6"/>
        <v>0</v>
      </c>
      <c r="H53" s="2" t="s">
        <v>25</v>
      </c>
      <c r="I53" s="439">
        <f>IF($C$3="Ground floor",'Design Details'!C$47,IF($C$3="Mid-floor",'Design Details'!C$57,IF($C$3="Upper floor",'Design Details'!C$67,IF($C$3="Single Storey",'Design Details'!C$77,0))))</f>
        <v>0</v>
      </c>
      <c r="J53" s="220">
        <f t="shared" si="7"/>
        <v>2.5</v>
      </c>
      <c r="K53" s="220">
        <f t="shared" si="5"/>
        <v>0</v>
      </c>
      <c r="L53" s="220">
        <f>G53*I53*$D$7*24/1000</f>
        <v>0</v>
      </c>
      <c r="Q53" s="429"/>
      <c r="R53" s="431" t="s">
        <v>1252</v>
      </c>
      <c r="S53" s="431">
        <f>IF(OR($C$3="Ground Floor",$C$3="Mid-floor"),R53,Q53)</f>
        <v>0</v>
      </c>
      <c r="T53" s="432" t="str">
        <f>"'Design Details'!C$"&amp;79+T51</f>
        <v>'Design Details'!C$79</v>
      </c>
      <c r="U53" s="423"/>
    </row>
    <row r="54" spans="2:21" hidden="1" x14ac:dyDescent="0.3">
      <c r="B54" s="3" t="s">
        <v>7</v>
      </c>
      <c r="C54" s="20"/>
      <c r="D54" s="3" t="s">
        <v>8</v>
      </c>
      <c r="E54" s="20"/>
      <c r="F54" s="3" t="s">
        <v>24</v>
      </c>
      <c r="G54" s="17">
        <f t="shared" si="6"/>
        <v>0</v>
      </c>
      <c r="H54" s="2" t="s">
        <v>25</v>
      </c>
      <c r="I54" s="438">
        <f>IF($C$3="Ground floor",'Design Details'!C$47,IF($C$3="Mid-floor",'Design Details'!C$57,IF($C$3="Upper floor",'Design Details'!C$67,IF($C$3="Single Storey",'Design Details'!C$77,0))))</f>
        <v>0</v>
      </c>
      <c r="J54" s="17">
        <f t="shared" si="7"/>
        <v>2.5</v>
      </c>
      <c r="K54" s="17">
        <f t="shared" si="5"/>
        <v>0</v>
      </c>
      <c r="L54" s="17">
        <f>G54*I54*$D$7*24/1000</f>
        <v>0</v>
      </c>
      <c r="Q54" s="429"/>
      <c r="R54" s="431" t="s">
        <v>1253</v>
      </c>
      <c r="S54" s="431">
        <f>IF(OR($C$3="Ground Floor",$C$3="Mid-floor"),R54,Q54)</f>
        <v>0</v>
      </c>
      <c r="T54" s="423"/>
      <c r="U54" s="423"/>
    </row>
    <row r="55" spans="2:21" x14ac:dyDescent="0.3">
      <c r="B55" s="1" t="s">
        <v>114</v>
      </c>
      <c r="G55" s="7"/>
      <c r="I55" s="7"/>
      <c r="K55" s="7"/>
      <c r="L55" s="7"/>
      <c r="M55" s="520" t="s">
        <v>1092</v>
      </c>
      <c r="N55" s="520"/>
      <c r="O55" s="520"/>
      <c r="Q55" s="432"/>
      <c r="R55" s="432">
        <v>22</v>
      </c>
      <c r="S55" s="433">
        <f>IF(OR($C$3="Ground Floor",$C$3="Mid-floor"),R55,Q37)</f>
        <v>0</v>
      </c>
      <c r="T55" s="422"/>
      <c r="U55" s="422"/>
    </row>
    <row r="56" spans="2:21" x14ac:dyDescent="0.3">
      <c r="B56" s="3" t="s">
        <v>6</v>
      </c>
      <c r="C56" s="229"/>
      <c r="D56" s="3" t="s">
        <v>8</v>
      </c>
      <c r="E56" s="229"/>
      <c r="F56" s="3" t="s">
        <v>24</v>
      </c>
      <c r="G56" s="218">
        <f t="shared" si="6"/>
        <v>0</v>
      </c>
      <c r="H56" s="2" t="s">
        <v>25</v>
      </c>
      <c r="I56" s="218">
        <f>IF($C$3="Ground floor",'Design Details'!C$51,IF($C$3="Mid-floor",'Design Details'!C$61,IF($C$3="Upper floor",'Design Details'!C$71,IF($C$3="Single Storey",'Design Details'!C$81,0))))</f>
        <v>0</v>
      </c>
      <c r="J56" s="225">
        <f>IF(M56="",0,IF(M56="unheated",D$4-10,D$4-M56))</f>
        <v>0</v>
      </c>
      <c r="K56" s="218">
        <f t="shared" si="5"/>
        <v>0</v>
      </c>
      <c r="L56" s="7"/>
      <c r="M56" s="513"/>
      <c r="N56" s="513"/>
      <c r="O56" s="513"/>
    </row>
    <row r="57" spans="2:21" hidden="1" x14ac:dyDescent="0.3">
      <c r="B57" s="3" t="s">
        <v>6</v>
      </c>
      <c r="C57" s="229"/>
      <c r="D57" s="3" t="s">
        <v>8</v>
      </c>
      <c r="E57" s="229"/>
      <c r="F57" s="3" t="s">
        <v>24</v>
      </c>
      <c r="G57" s="218">
        <f t="shared" si="6"/>
        <v>0</v>
      </c>
      <c r="H57" s="2" t="s">
        <v>25</v>
      </c>
      <c r="I57" s="224">
        <f>IF($C$3="Ground floor",'Design Details'!C$51,IF($C$3="Mid-floor",'Design Details'!C$61,IF($C$3="Upper floor",'Design Details'!C$71,IF($C$3="Single Storey",'Design Details'!C$81,0))))</f>
        <v>0</v>
      </c>
      <c r="J57" s="225">
        <f>IF(M57="",0,IF(M57="unheated",D$4-10,D$4-M57))</f>
        <v>0</v>
      </c>
      <c r="K57" s="218">
        <f t="shared" si="5"/>
        <v>0</v>
      </c>
      <c r="L57" s="7"/>
      <c r="M57" s="513"/>
      <c r="N57" s="513"/>
      <c r="O57" s="513"/>
    </row>
    <row r="58" spans="2:21" hidden="1" x14ac:dyDescent="0.3">
      <c r="B58" s="3" t="s">
        <v>6</v>
      </c>
      <c r="C58" s="219"/>
      <c r="D58" s="3" t="s">
        <v>8</v>
      </c>
      <c r="E58" s="219"/>
      <c r="F58" s="3" t="s">
        <v>24</v>
      </c>
      <c r="G58" s="220">
        <f t="shared" si="6"/>
        <v>0</v>
      </c>
      <c r="H58" s="2" t="s">
        <v>25</v>
      </c>
      <c r="I58" s="221">
        <f>IF($C$3="Ground floor",'Design Details'!C$51,IF($C$3="Mid-floor",'Design Details'!C$61,IF($C$3="Upper floor",'Design Details'!C$71,IF($C$3="Single Storey",'Design Details'!C$81,0))))</f>
        <v>0</v>
      </c>
      <c r="J58" s="222">
        <f>IF(M58="",0,IF(M58="unheated",D$4-10,D$4-M58))</f>
        <v>0</v>
      </c>
      <c r="K58" s="220">
        <f t="shared" si="5"/>
        <v>0</v>
      </c>
      <c r="L58" s="7"/>
      <c r="M58" s="513"/>
      <c r="N58" s="513"/>
      <c r="O58" s="513"/>
    </row>
    <row r="59" spans="2:21" hidden="1" x14ac:dyDescent="0.3">
      <c r="B59" s="3" t="s">
        <v>6</v>
      </c>
      <c r="C59" s="19"/>
      <c r="D59" s="3" t="s">
        <v>8</v>
      </c>
      <c r="E59" s="19"/>
      <c r="F59" s="3" t="s">
        <v>24</v>
      </c>
      <c r="G59" s="17">
        <f t="shared" si="6"/>
        <v>0</v>
      </c>
      <c r="H59" s="2" t="s">
        <v>25</v>
      </c>
      <c r="I59" s="105">
        <f>IF($C$3="Ground floor",'Design Details'!C$51,IF($C$3="Mid-floor",'Design Details'!C$61,IF($C$3="Upper floor",'Design Details'!C$71,IF($C$3="Single Storey",'Design Details'!C$81,0))))</f>
        <v>0</v>
      </c>
      <c r="J59" s="18">
        <f>IF(M59="",0,IF(M59="unheated",D$4-10,D$4-M59))</f>
        <v>0</v>
      </c>
      <c r="K59" s="17">
        <f t="shared" si="5"/>
        <v>0</v>
      </c>
      <c r="L59" s="7"/>
      <c r="M59" s="513"/>
      <c r="N59" s="513"/>
      <c r="O59" s="513"/>
    </row>
    <row r="60" spans="2:21" hidden="1" x14ac:dyDescent="0.3">
      <c r="B60" s="1" t="s">
        <v>48</v>
      </c>
      <c r="G60" s="7"/>
      <c r="I60" s="7"/>
      <c r="K60" s="7"/>
      <c r="L60" s="7"/>
    </row>
    <row r="61" spans="2:21" hidden="1" x14ac:dyDescent="0.3">
      <c r="B61" s="3" t="s">
        <v>6</v>
      </c>
      <c r="C61" s="19"/>
      <c r="D61" s="3" t="s">
        <v>8</v>
      </c>
      <c r="E61" s="19"/>
      <c r="F61" s="3" t="s">
        <v>24</v>
      </c>
      <c r="G61" s="17">
        <f t="shared" si="6"/>
        <v>0</v>
      </c>
      <c r="H61" s="2" t="s">
        <v>25</v>
      </c>
      <c r="I61" s="105">
        <f>IF($C$3="Ground floor",'Design Details'!C$52,IF($C$3="Mid-floor",'Design Details'!C$62,IF($C$3="Upper floor",'Design Details'!C$72,IF($C$3="Single Storey",'Design Details'!C$82,0))))</f>
        <v>0</v>
      </c>
      <c r="J61" s="18">
        <f>D4-10</f>
        <v>-10</v>
      </c>
      <c r="K61" s="17">
        <f t="shared" si="5"/>
        <v>0</v>
      </c>
      <c r="L61" s="17">
        <f>G61*I61*$D$7*24/1000</f>
        <v>0</v>
      </c>
    </row>
  </sheetData>
  <sheetProtection formatRows="0"/>
  <mergeCells count="31">
    <mergeCell ref="B1:D1"/>
    <mergeCell ref="E1:G1"/>
    <mergeCell ref="K1:L1"/>
    <mergeCell ref="E2:F2"/>
    <mergeCell ref="C3:D3"/>
    <mergeCell ref="E3:F3"/>
    <mergeCell ref="M21:O21"/>
    <mergeCell ref="B4:C4"/>
    <mergeCell ref="E4:F4"/>
    <mergeCell ref="B5:C5"/>
    <mergeCell ref="E5:F5"/>
    <mergeCell ref="B6:C6"/>
    <mergeCell ref="E6:F6"/>
    <mergeCell ref="B7:C7"/>
    <mergeCell ref="L10:O10"/>
    <mergeCell ref="L11:O11"/>
    <mergeCell ref="M19:O19"/>
    <mergeCell ref="M20:O20"/>
    <mergeCell ref="M22:O22"/>
    <mergeCell ref="M31:O31"/>
    <mergeCell ref="M32:O32"/>
    <mergeCell ref="Q45:Q49"/>
    <mergeCell ref="R45:R49"/>
    <mergeCell ref="M59:O59"/>
    <mergeCell ref="T45:T49"/>
    <mergeCell ref="U45:U49"/>
    <mergeCell ref="M55:O55"/>
    <mergeCell ref="M56:O56"/>
    <mergeCell ref="M57:O57"/>
    <mergeCell ref="M58:O58"/>
    <mergeCell ref="S45:S49"/>
  </mergeCells>
  <conditionalFormatting sqref="M24:N24">
    <cfRule type="expression" dxfId="45" priority="2">
      <formula>IF($M$23="Short length",TRUE,IF($M$23="Between edges",TRUE,IF($M$23="Depth of room",TRUE,FALSE)))</formula>
    </cfRule>
  </conditionalFormatting>
  <conditionalFormatting sqref="O24">
    <cfRule type="expression" dxfId="44" priority="1">
      <formula>IF($O$23="Long length",TRUE,FALSE)</formula>
    </cfRule>
  </conditionalFormatting>
  <dataValidations count="10">
    <dataValidation type="list" allowBlank="1" showInputMessage="1" showErrorMessage="1" sqref="M32:O32" xr:uid="{0CB50F48-5662-834E-A76A-5556200A8A04}">
      <formula1>OFFSET($S$50,,,COUNTIF($S$50:$S$55,"&lt;&gt;0"))</formula1>
    </dataValidation>
    <dataValidation type="list" errorStyle="information" allowBlank="1" showInputMessage="1" showErrorMessage="1" errorTitle="Room Name" error="If an alternative room name is entered, you will need to manually select room design temp and air changes per hour." sqref="D2" xr:uid="{7005316E-D8E8-1F4C-9865-92AFFACE5522}">
      <formula1>$Y$2:$Y$11</formula1>
    </dataValidation>
    <dataValidation type="list" errorStyle="information" allowBlank="1" showInputMessage="1" showErrorMessage="1" errorTitle="Room Name" error="If an alternative room name is entered, you will need to manually select room design temp and air changes per hour." sqref="C2" xr:uid="{73502C54-75B8-A54D-9D9D-11262A1A6DCE}">
      <formula1>Rooms</formula1>
    </dataValidation>
    <dataValidation type="list" allowBlank="1" showInputMessage="1" showErrorMessage="1" sqref="M22:O22" xr:uid="{8110CCAB-F7AD-0248-AB1C-8FA16DAAB3E3}">
      <formula1>$Q$2:$Q$6</formula1>
    </dataValidation>
    <dataValidation type="list" allowBlank="1" showInputMessage="1" showErrorMessage="1" sqref="C3:D3" xr:uid="{243F03DB-B30E-384E-AE91-A40B6A74172C}">
      <formula1>$R$4:$R$7</formula1>
    </dataValidation>
    <dataValidation type="list" allowBlank="1" showInputMessage="1" showErrorMessage="1" sqref="M20:O20" xr:uid="{9A39A5A4-E921-CC49-BF53-51EF90EB80EC}">
      <formula1>$S$3:$S$4</formula1>
    </dataValidation>
    <dataValidation type="list" allowBlank="1" showInputMessage="1" showErrorMessage="1" sqref="M56:O59" xr:uid="{3C5AD04B-D041-A448-8F25-98BCB8446BE1}">
      <formula1>$U$3:$U$7</formula1>
    </dataValidation>
    <dataValidation type="list" allowBlank="1" showInputMessage="1" showErrorMessage="1" sqref="M3" xr:uid="{CD38ABA6-93DE-0442-93ED-9CF7103FEC95}">
      <formula1>$V$3:$V$4</formula1>
    </dataValidation>
    <dataValidation type="list" allowBlank="1" showInputMessage="1" showErrorMessage="1" promptTitle="High Ceilings" prompt="Room Height_x000a_4.5m - 2.5%_x000a_5.5m - 5.0%_x000a_6.5m - 7.5%_x000a_7.5m - 10.0%" sqref="M4" xr:uid="{EB910505-3736-0143-B512-73FDFF04E865}">
      <formula1>$X$3:$X$7</formula1>
    </dataValidation>
    <dataValidation type="list" allowBlank="1" showInputMessage="1" showErrorMessage="1" sqref="M5" xr:uid="{62243204-51D3-0E40-B5BF-2B950122E2A0}">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5889" r:id="rId3" name="Button 1">
              <controlPr defaultSize="0" print="0" autoFill="0" autoPict="0" macro="[0]!unhideAwkDim">
                <anchor moveWithCells="1" sizeWithCells="1">
                  <from>
                    <xdr:col>3</xdr:col>
                    <xdr:colOff>15240</xdr:colOff>
                    <xdr:row>8</xdr:row>
                    <xdr:rowOff>15240</xdr:rowOff>
                  </from>
                  <to>
                    <xdr:col>4</xdr:col>
                    <xdr:colOff>723900</xdr:colOff>
                    <xdr:row>8</xdr:row>
                    <xdr:rowOff>152400</xdr:rowOff>
                  </to>
                </anchor>
              </controlPr>
            </control>
          </mc:Choice>
        </mc:AlternateContent>
        <mc:AlternateContent xmlns:mc="http://schemas.openxmlformats.org/markup-compatibility/2006">
          <mc:Choice Requires="x14">
            <control shapeId="165890" r:id="rId4" name="Button 2">
              <controlPr defaultSize="0" print="0" autoFill="0" autoPict="0" macro="[0]!unhideWindows">
                <anchor moveWithCells="1" sizeWithCells="1">
                  <from>
                    <xdr:col>3</xdr:col>
                    <xdr:colOff>38100</xdr:colOff>
                    <xdr:row>36</xdr:row>
                    <xdr:rowOff>15240</xdr:rowOff>
                  </from>
                  <to>
                    <xdr:col>4</xdr:col>
                    <xdr:colOff>723900</xdr:colOff>
                    <xdr:row>36</xdr:row>
                    <xdr:rowOff>152400</xdr:rowOff>
                  </to>
                </anchor>
              </controlPr>
            </control>
          </mc:Choice>
        </mc:AlternateContent>
        <mc:AlternateContent xmlns:mc="http://schemas.openxmlformats.org/markup-compatibility/2006">
          <mc:Choice Requires="x14">
            <control shapeId="165891" r:id="rId5" name="Button 3">
              <controlPr defaultSize="0" print="0" autoFill="0" autoPict="0" macro="[0]!unhideRoofWin">
                <anchor moveWithCells="1" sizeWithCells="1">
                  <from>
                    <xdr:col>5</xdr:col>
                    <xdr:colOff>22860</xdr:colOff>
                    <xdr:row>36</xdr:row>
                    <xdr:rowOff>15240</xdr:rowOff>
                  </from>
                  <to>
                    <xdr:col>6</xdr:col>
                    <xdr:colOff>723900</xdr:colOff>
                    <xdr:row>36</xdr:row>
                    <xdr:rowOff>152400</xdr:rowOff>
                  </to>
                </anchor>
              </controlPr>
            </control>
          </mc:Choice>
        </mc:AlternateContent>
        <mc:AlternateContent xmlns:mc="http://schemas.openxmlformats.org/markup-compatibility/2006">
          <mc:Choice Requires="x14">
            <control shapeId="165892" r:id="rId6" name="Button 4">
              <controlPr defaultSize="0" print="0" autoFill="0" autoPict="0" macro="[0]!unhideDoors">
                <anchor moveWithCells="1" sizeWithCells="1">
                  <from>
                    <xdr:col>3</xdr:col>
                    <xdr:colOff>15240</xdr:colOff>
                    <xdr:row>49</xdr:row>
                    <xdr:rowOff>22860</xdr:rowOff>
                  </from>
                  <to>
                    <xdr:col>4</xdr:col>
                    <xdr:colOff>723900</xdr:colOff>
                    <xdr:row>49</xdr:row>
                    <xdr:rowOff>152400</xdr:rowOff>
                  </to>
                </anchor>
              </controlPr>
            </control>
          </mc:Choice>
        </mc:AlternateContent>
        <mc:AlternateContent xmlns:mc="http://schemas.openxmlformats.org/markup-compatibility/2006">
          <mc:Choice Requires="x14">
            <control shapeId="165893" r:id="rId7" name="Button 5">
              <controlPr defaultSize="0" print="0" autoFill="0" autoPict="0" macro="[0]!SinglePitch">
                <anchor moveWithCells="1" sizeWithCells="1">
                  <from>
                    <xdr:col>3</xdr:col>
                    <xdr:colOff>891540</xdr:colOff>
                    <xdr:row>32</xdr:row>
                    <xdr:rowOff>38100</xdr:rowOff>
                  </from>
                  <to>
                    <xdr:col>4</xdr:col>
                    <xdr:colOff>708660</xdr:colOff>
                    <xdr:row>33</xdr:row>
                    <xdr:rowOff>0</xdr:rowOff>
                  </to>
                </anchor>
              </controlPr>
            </control>
          </mc:Choice>
        </mc:AlternateContent>
        <mc:AlternateContent xmlns:mc="http://schemas.openxmlformats.org/markup-compatibility/2006">
          <mc:Choice Requires="x14">
            <control shapeId="165894" r:id="rId8" name="Button 6">
              <controlPr defaultSize="0" print="0" autoFill="0" autoPict="0" macro="[0]!IntWalls">
                <anchor moveWithCells="1" sizeWithCells="1">
                  <from>
                    <xdr:col>3</xdr:col>
                    <xdr:colOff>22860</xdr:colOff>
                    <xdr:row>54</xdr:row>
                    <xdr:rowOff>22860</xdr:rowOff>
                  </from>
                  <to>
                    <xdr:col>4</xdr:col>
                    <xdr:colOff>723900</xdr:colOff>
                    <xdr:row>55</xdr:row>
                    <xdr:rowOff>15240</xdr:rowOff>
                  </to>
                </anchor>
              </controlPr>
            </control>
          </mc:Choice>
        </mc:AlternateContent>
        <mc:AlternateContent xmlns:mc="http://schemas.openxmlformats.org/markup-compatibility/2006">
          <mc:Choice Requires="x14">
            <control shapeId="165895" r:id="rId9" name="Button 7">
              <controlPr defaultSize="0" print="0" autoFill="0" autoPict="0" macro="[0]!PartyWall">
                <anchor moveWithCells="1" sizeWithCells="1">
                  <from>
                    <xdr:col>5</xdr:col>
                    <xdr:colOff>15240</xdr:colOff>
                    <xdr:row>54</xdr:row>
                    <xdr:rowOff>22860</xdr:rowOff>
                  </from>
                  <to>
                    <xdr:col>6</xdr:col>
                    <xdr:colOff>708660</xdr:colOff>
                    <xdr:row>54</xdr:row>
                    <xdr:rowOff>152400</xdr:rowOff>
                  </to>
                </anchor>
              </controlPr>
            </control>
          </mc:Choice>
        </mc:AlternateContent>
        <mc:AlternateContent xmlns:mc="http://schemas.openxmlformats.org/markup-compatibility/2006">
          <mc:Choice Requires="x14">
            <control shapeId="165896" r:id="rId10" name="Button 8">
              <controlPr defaultSize="0" print="0" autoFill="0" autoPict="0" macro="[0]!UseRoomDims">
                <anchor moveWithCells="1" sizeWithCells="1">
                  <from>
                    <xdr:col>3</xdr:col>
                    <xdr:colOff>22860</xdr:colOff>
                    <xdr:row>18</xdr:row>
                    <xdr:rowOff>22860</xdr:rowOff>
                  </from>
                  <to>
                    <xdr:col>4</xdr:col>
                    <xdr:colOff>723900</xdr:colOff>
                    <xdr:row>18</xdr:row>
                    <xdr:rowOff>152400</xdr:rowOff>
                  </to>
                </anchor>
              </controlPr>
            </control>
          </mc:Choice>
        </mc:AlternateContent>
        <mc:AlternateContent xmlns:mc="http://schemas.openxmlformats.org/markup-compatibility/2006">
          <mc:Choice Requires="x14">
            <control shapeId="165897" r:id="rId11" name="Button 9">
              <controlPr defaultSize="0" print="0" autoFill="0" autoPict="0" macro="[0]!Pitched">
                <anchor moveWithCells="1" sizeWithCells="1">
                  <from>
                    <xdr:col>3</xdr:col>
                    <xdr:colOff>38100</xdr:colOff>
                    <xdr:row>32</xdr:row>
                    <xdr:rowOff>22860</xdr:rowOff>
                  </from>
                  <to>
                    <xdr:col>3</xdr:col>
                    <xdr:colOff>800100</xdr:colOff>
                    <xdr:row>33</xdr:row>
                    <xdr:rowOff>0</xdr:rowOff>
                  </to>
                </anchor>
              </controlPr>
            </control>
          </mc:Choice>
        </mc:AlternateContent>
        <mc:AlternateContent xmlns:mc="http://schemas.openxmlformats.org/markup-compatibility/2006">
          <mc:Choice Requires="x14">
            <control shapeId="165898" r:id="rId12" name="Button 10">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165899" r:id="rId13" name="Button 11">
              <controlPr defaultSize="0" print="0" autoFill="0" autoPict="0" macro="[0]!unhideExtWall">
                <anchor moveWithCells="1">
                  <from>
                    <xdr:col>3</xdr:col>
                    <xdr:colOff>22860</xdr:colOff>
                    <xdr:row>22</xdr:row>
                    <xdr:rowOff>38100</xdr:rowOff>
                  </from>
                  <to>
                    <xdr:col>5</xdr:col>
                    <xdr:colOff>114300</xdr:colOff>
                    <xdr:row>22</xdr:row>
                    <xdr:rowOff>152400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3EBE81-0693-C743-A9D0-737B4EDA2370}">
  <sheetPr codeName="Sheet17">
    <tabColor theme="4" tint="0.59999389629810485"/>
  </sheetPr>
  <dimension ref="B1:Z61"/>
  <sheetViews>
    <sheetView showGridLines="0" showRowColHeaders="0" workbookViewId="0">
      <selection activeCell="C2" sqref="C2"/>
    </sheetView>
  </sheetViews>
  <sheetFormatPr defaultColWidth="13.77734375" defaultRowHeight="13.8" x14ac:dyDescent="0.3"/>
  <cols>
    <col min="1" max="1" width="2" style="2" customWidth="1"/>
    <col min="2" max="12" width="13.77734375" style="2"/>
    <col min="13" max="15" width="10" style="2" customWidth="1"/>
    <col min="16" max="16" width="13.77734375" style="2"/>
    <col min="17" max="19" width="13.77734375" style="2" hidden="1" customWidth="1"/>
    <col min="20" max="20" width="16" style="2" hidden="1" customWidth="1"/>
    <col min="21" max="26" width="13.77734375" style="2" hidden="1" customWidth="1"/>
    <col min="27" max="16384" width="13.77734375" style="2"/>
  </cols>
  <sheetData>
    <row r="1" spans="2:25" ht="34.049999999999997" customHeight="1" x14ac:dyDescent="0.3">
      <c r="B1" s="520" t="s">
        <v>2</v>
      </c>
      <c r="C1" s="520"/>
      <c r="D1" s="520"/>
      <c r="E1" s="520" t="s">
        <v>4</v>
      </c>
      <c r="F1" s="520"/>
      <c r="G1" s="520"/>
      <c r="H1" s="13" t="s">
        <v>26</v>
      </c>
      <c r="I1" s="14" t="s">
        <v>34</v>
      </c>
      <c r="J1" s="15" t="s">
        <v>36</v>
      </c>
      <c r="K1" s="536" t="s">
        <v>120</v>
      </c>
      <c r="L1" s="536"/>
      <c r="M1" s="14" t="s">
        <v>121</v>
      </c>
      <c r="N1" s="14" t="s">
        <v>1079</v>
      </c>
      <c r="O1" s="14" t="s">
        <v>416</v>
      </c>
    </row>
    <row r="2" spans="2:25" ht="12.75" customHeight="1" x14ac:dyDescent="0.3">
      <c r="B2" s="2" t="s">
        <v>0</v>
      </c>
      <c r="C2" s="227"/>
      <c r="D2" s="227"/>
      <c r="E2" s="529" t="s">
        <v>1257</v>
      </c>
      <c r="F2" s="529"/>
      <c r="G2" s="216">
        <f>'Design Details'!G100</f>
        <v>0</v>
      </c>
      <c r="H2" s="2" t="s">
        <v>16</v>
      </c>
      <c r="I2" s="223">
        <f>SUM(K20:K22)</f>
        <v>0</v>
      </c>
      <c r="J2" s="223">
        <f>SUM(L20:L22)</f>
        <v>0</v>
      </c>
      <c r="K2" s="2" t="s">
        <v>119</v>
      </c>
      <c r="M2" s="228">
        <v>0</v>
      </c>
      <c r="N2" s="223">
        <f ca="1">SUM(I$2:I$6)*M2</f>
        <v>0</v>
      </c>
      <c r="O2" s="223">
        <f ca="1">SUM(J$2:J$6)*M2</f>
        <v>0</v>
      </c>
      <c r="Q2" s="2" t="s">
        <v>1056</v>
      </c>
      <c r="R2" s="2" t="s">
        <v>1</v>
      </c>
      <c r="Y2" s="2">
        <v>1</v>
      </c>
    </row>
    <row r="3" spans="2:25" ht="12.75" customHeight="1" x14ac:dyDescent="0.3">
      <c r="B3" s="2" t="s">
        <v>1</v>
      </c>
      <c r="C3" s="537"/>
      <c r="D3" s="538"/>
      <c r="E3" s="529" t="s">
        <v>9</v>
      </c>
      <c r="F3" s="529"/>
      <c r="G3" s="216">
        <v>0.33</v>
      </c>
      <c r="H3" s="2" t="s">
        <v>28</v>
      </c>
      <c r="I3" s="223">
        <f>K27</f>
        <v>0</v>
      </c>
      <c r="J3" s="223">
        <f>L27</f>
        <v>0</v>
      </c>
      <c r="K3" s="2" t="s">
        <v>116</v>
      </c>
      <c r="M3" s="228">
        <v>0</v>
      </c>
      <c r="N3" s="223">
        <f ca="1">SUM(I$2:I$6)*M3</f>
        <v>0</v>
      </c>
      <c r="O3" s="223">
        <f ca="1">SUM(J$2:J$6)*M3</f>
        <v>0</v>
      </c>
      <c r="Q3" s="2" t="s">
        <v>1055</v>
      </c>
      <c r="R3" s="2" t="s">
        <v>410</v>
      </c>
      <c r="S3" s="9" t="str">
        <f>IF($C$3="Ground floor","Solid Floor (in contact with ground)",IF($C$3="Single Storey","Solid Floor (in contact with ground)","n/a"))</f>
        <v>n/a</v>
      </c>
      <c r="T3" s="2">
        <f>'Design Details'!C21</f>
        <v>10</v>
      </c>
      <c r="U3" s="3" t="s">
        <v>115</v>
      </c>
      <c r="V3" s="11">
        <v>0</v>
      </c>
      <c r="W3" s="11">
        <v>0</v>
      </c>
      <c r="X3" s="11">
        <v>0</v>
      </c>
      <c r="Y3" s="2">
        <v>2</v>
      </c>
    </row>
    <row r="4" spans="2:25" ht="12.75" customHeight="1" x14ac:dyDescent="0.3">
      <c r="B4" s="529" t="s">
        <v>10</v>
      </c>
      <c r="C4" s="529"/>
      <c r="D4" s="216">
        <f>'Design Details'!E100</f>
        <v>0</v>
      </c>
      <c r="E4" s="529" t="s">
        <v>14</v>
      </c>
      <c r="F4" s="529"/>
      <c r="G4" s="216">
        <f>SUM(I10:I12,I14:I18)</f>
        <v>0</v>
      </c>
      <c r="H4" s="2" t="s">
        <v>30</v>
      </c>
      <c r="I4" s="223">
        <f ca="1">SUM(K32,K36)</f>
        <v>0</v>
      </c>
      <c r="J4" s="223">
        <f ca="1">SUM(L32,L36)</f>
        <v>0</v>
      </c>
      <c r="K4" s="2" t="s">
        <v>117</v>
      </c>
      <c r="M4" s="228">
        <v>0</v>
      </c>
      <c r="N4" s="223">
        <f ca="1">SUM(I$2:I$6)*M4</f>
        <v>0</v>
      </c>
      <c r="O4" s="223">
        <f ca="1">SUM(J$2:J$6)*M4</f>
        <v>0</v>
      </c>
      <c r="Q4" s="2" t="s">
        <v>1054</v>
      </c>
      <c r="R4" s="2" t="s">
        <v>37</v>
      </c>
      <c r="S4" s="9" t="str">
        <f>IF($C$3="Ground floor","Suspended Floor",IF($C$3="Single Storey","Suspended Floor","n/a"))</f>
        <v>n/a</v>
      </c>
      <c r="U4" s="3">
        <v>16</v>
      </c>
      <c r="V4" s="11">
        <v>0.1</v>
      </c>
      <c r="W4" s="11">
        <v>0.2</v>
      </c>
      <c r="X4" s="11">
        <v>2.5000000000000001E-2</v>
      </c>
      <c r="Y4" s="2">
        <v>3</v>
      </c>
    </row>
    <row r="5" spans="2:25" ht="12.75" customHeight="1" x14ac:dyDescent="0.3">
      <c r="B5" s="529" t="s">
        <v>11</v>
      </c>
      <c r="C5" s="529"/>
      <c r="D5" s="216">
        <f>'Design Details'!C19</f>
        <v>-2.5</v>
      </c>
      <c r="E5" s="529" t="s">
        <v>27</v>
      </c>
      <c r="F5" s="529"/>
      <c r="G5" s="216">
        <f>G4*G3*D6*G2</f>
        <v>0</v>
      </c>
      <c r="H5" s="2" t="s">
        <v>29</v>
      </c>
      <c r="I5" s="223">
        <f>SUM(K38:K44,K46:K49,K51:K54)</f>
        <v>0</v>
      </c>
      <c r="J5" s="223">
        <f>SUM(L38:L44,L46:L49,L51:L54)</f>
        <v>0</v>
      </c>
      <c r="K5" s="2" t="s">
        <v>118</v>
      </c>
      <c r="M5" s="228">
        <v>0</v>
      </c>
      <c r="N5" s="223">
        <f ca="1">SUM(I$2:I$6)*M5</f>
        <v>0</v>
      </c>
      <c r="O5" s="223">
        <f ca="1">SUM(J$2:J$6)*M5</f>
        <v>0</v>
      </c>
      <c r="Q5" s="2" t="s">
        <v>1052</v>
      </c>
      <c r="R5" s="2" t="s">
        <v>39</v>
      </c>
      <c r="U5" s="3">
        <v>18</v>
      </c>
      <c r="X5" s="11">
        <v>0.05</v>
      </c>
      <c r="Y5" s="2">
        <v>4</v>
      </c>
    </row>
    <row r="6" spans="2:25" ht="12.75" customHeight="1" x14ac:dyDescent="0.3">
      <c r="B6" s="529" t="s">
        <v>12</v>
      </c>
      <c r="C6" s="529"/>
      <c r="D6" s="216">
        <f>D4-D5</f>
        <v>2.5</v>
      </c>
      <c r="E6" s="529" t="s">
        <v>15</v>
      </c>
      <c r="F6" s="529"/>
      <c r="G6" s="216">
        <f>G4*G3*D7*24/1000</f>
        <v>0</v>
      </c>
      <c r="H6" s="2" t="s">
        <v>122</v>
      </c>
      <c r="I6" s="223">
        <f>SUM(K56:K59,K61)</f>
        <v>0</v>
      </c>
      <c r="J6" s="223">
        <f>SUM(L61)</f>
        <v>0</v>
      </c>
      <c r="M6" s="12"/>
      <c r="N6" s="12" t="s">
        <v>123</v>
      </c>
      <c r="O6" s="119">
        <f ca="1">SUM(G5,I2:I6,N2:N5)</f>
        <v>0</v>
      </c>
      <c r="Q6" s="2" t="s">
        <v>1053</v>
      </c>
      <c r="R6" s="2" t="s">
        <v>40</v>
      </c>
      <c r="U6" s="3">
        <v>21</v>
      </c>
      <c r="X6" s="11">
        <v>7.4999999999999997E-2</v>
      </c>
      <c r="Y6" s="2">
        <v>5</v>
      </c>
    </row>
    <row r="7" spans="2:25" ht="12.75" customHeight="1" x14ac:dyDescent="0.3">
      <c r="B7" s="529" t="s">
        <v>3</v>
      </c>
      <c r="C7" s="529"/>
      <c r="D7" s="217">
        <f>'Design Details'!C20</f>
        <v>2228</v>
      </c>
      <c r="I7" s="7"/>
      <c r="J7" s="7"/>
      <c r="M7" s="12"/>
      <c r="N7" s="12" t="s">
        <v>124</v>
      </c>
      <c r="O7" s="119">
        <f ca="1">SUM(G6,J2:J6,O2:O5)</f>
        <v>0</v>
      </c>
      <c r="R7" s="2" t="s">
        <v>41</v>
      </c>
      <c r="U7" s="3">
        <v>22</v>
      </c>
      <c r="X7" s="11">
        <v>0.1</v>
      </c>
      <c r="Y7" s="2">
        <v>6</v>
      </c>
    </row>
    <row r="8" spans="2:25" x14ac:dyDescent="0.3">
      <c r="R8" s="2">
        <f>IF($C$3="Ground floor",'Design Details'!C$45,IF($C$3="Mid-floor",'Design Details'!C$55,IF($C$3="Upper floor",'Design Details'!C$65,IF($C$3="Single Storey",'Design Details'!C$75,0))))</f>
        <v>0</v>
      </c>
      <c r="Y8" s="2">
        <v>7</v>
      </c>
    </row>
    <row r="9" spans="2:25" x14ac:dyDescent="0.3">
      <c r="B9" s="1" t="s">
        <v>5</v>
      </c>
      <c r="Y9" s="2">
        <v>8</v>
      </c>
    </row>
    <row r="10" spans="2:25" x14ac:dyDescent="0.3">
      <c r="B10" s="3" t="s">
        <v>6</v>
      </c>
      <c r="C10" s="224"/>
      <c r="D10" s="3" t="s">
        <v>7</v>
      </c>
      <c r="E10" s="224"/>
      <c r="F10" s="3" t="s">
        <v>8</v>
      </c>
      <c r="G10" s="224"/>
      <c r="H10" s="3" t="s">
        <v>13</v>
      </c>
      <c r="I10" s="218">
        <f>C10*E10*G10</f>
        <v>0</v>
      </c>
      <c r="J10" s="7"/>
      <c r="L10" s="530"/>
      <c r="M10" s="530"/>
      <c r="N10" s="530"/>
      <c r="O10" s="531"/>
      <c r="Y10" s="2">
        <v>9</v>
      </c>
    </row>
    <row r="11" spans="2:25" x14ac:dyDescent="0.3">
      <c r="B11" s="3" t="s">
        <v>6</v>
      </c>
      <c r="C11" s="224"/>
      <c r="D11" s="3" t="s">
        <v>7</v>
      </c>
      <c r="E11" s="224"/>
      <c r="F11" s="3" t="s">
        <v>8</v>
      </c>
      <c r="G11" s="224"/>
      <c r="H11" s="3" t="s">
        <v>13</v>
      </c>
      <c r="I11" s="218">
        <f>C11*E11*G11</f>
        <v>0</v>
      </c>
      <c r="J11" s="7"/>
      <c r="L11" s="530"/>
      <c r="M11" s="530"/>
      <c r="N11" s="530"/>
      <c r="O11" s="532"/>
      <c r="Y11" s="2">
        <v>10</v>
      </c>
    </row>
    <row r="12" spans="2:25" x14ac:dyDescent="0.3">
      <c r="B12" s="3" t="s">
        <v>6</v>
      </c>
      <c r="C12" s="224"/>
      <c r="D12" s="3" t="s">
        <v>7</v>
      </c>
      <c r="E12" s="224"/>
      <c r="F12" s="3" t="s">
        <v>8</v>
      </c>
      <c r="G12" s="224"/>
      <c r="H12" s="3" t="s">
        <v>13</v>
      </c>
      <c r="I12" s="218">
        <f>C12*E12*G12</f>
        <v>0</v>
      </c>
      <c r="J12" s="7"/>
    </row>
    <row r="13" spans="2:25" hidden="1" x14ac:dyDescent="0.3">
      <c r="B13" s="1" t="s">
        <v>20</v>
      </c>
      <c r="E13" s="7"/>
      <c r="G13" s="7"/>
      <c r="I13" s="7"/>
      <c r="J13" s="7"/>
    </row>
    <row r="14" spans="2:25" hidden="1" x14ac:dyDescent="0.3">
      <c r="B14" s="3" t="s">
        <v>6</v>
      </c>
      <c r="C14" s="20"/>
      <c r="D14" s="3" t="s">
        <v>7</v>
      </c>
      <c r="E14" s="20"/>
      <c r="F14" s="3" t="s">
        <v>8</v>
      </c>
      <c r="G14" s="20"/>
      <c r="H14" s="3" t="s">
        <v>13</v>
      </c>
      <c r="I14" s="17">
        <f>((G14*E14)/2)*C14</f>
        <v>0</v>
      </c>
      <c r="J14" s="4" t="s">
        <v>17</v>
      </c>
    </row>
    <row r="15" spans="2:25" hidden="1" x14ac:dyDescent="0.3">
      <c r="B15" s="3" t="s">
        <v>6</v>
      </c>
      <c r="C15" s="20"/>
      <c r="D15" s="3" t="s">
        <v>7</v>
      </c>
      <c r="E15" s="20"/>
      <c r="F15" s="3" t="s">
        <v>8</v>
      </c>
      <c r="G15" s="20"/>
      <c r="H15" s="3" t="s">
        <v>13</v>
      </c>
      <c r="I15" s="17">
        <f>C15*E15*G15/2</f>
        <v>0</v>
      </c>
      <c r="J15" s="4" t="s">
        <v>18</v>
      </c>
    </row>
    <row r="16" spans="2:25" hidden="1" x14ac:dyDescent="0.3">
      <c r="B16" s="3" t="s">
        <v>6</v>
      </c>
      <c r="C16" s="20"/>
      <c r="D16" s="3" t="s">
        <v>8</v>
      </c>
      <c r="E16" s="20"/>
      <c r="F16" s="3" t="s">
        <v>19</v>
      </c>
      <c r="G16" s="20"/>
      <c r="H16" s="3" t="s">
        <v>13</v>
      </c>
      <c r="I16" s="17">
        <f>E16*G16*C16/2</f>
        <v>0</v>
      </c>
      <c r="J16" s="4" t="s">
        <v>22</v>
      </c>
    </row>
    <row r="17" spans="2:23" hidden="1" x14ac:dyDescent="0.3">
      <c r="B17" s="3" t="s">
        <v>6</v>
      </c>
      <c r="C17" s="20"/>
      <c r="D17" s="3" t="s">
        <v>8</v>
      </c>
      <c r="E17" s="20"/>
      <c r="F17" s="3" t="s">
        <v>19</v>
      </c>
      <c r="G17" s="20"/>
      <c r="H17" s="3" t="s">
        <v>13</v>
      </c>
      <c r="I17" s="17">
        <f>E17*G17*C17/2</f>
        <v>0</v>
      </c>
      <c r="J17" s="4" t="s">
        <v>21</v>
      </c>
    </row>
    <row r="18" spans="2:23" hidden="1" x14ac:dyDescent="0.3">
      <c r="B18" s="3" t="s">
        <v>6</v>
      </c>
      <c r="C18" s="20"/>
      <c r="D18" s="3" t="s">
        <v>8</v>
      </c>
      <c r="E18" s="20"/>
      <c r="F18" s="3" t="s">
        <v>19</v>
      </c>
      <c r="G18" s="20"/>
      <c r="H18" s="3" t="s">
        <v>13</v>
      </c>
      <c r="I18" s="17">
        <f>E18*G18*C18/2</f>
        <v>0</v>
      </c>
      <c r="J18" s="4" t="s">
        <v>23</v>
      </c>
    </row>
    <row r="19" spans="2:23" x14ac:dyDescent="0.3">
      <c r="B19" s="1" t="s">
        <v>16</v>
      </c>
      <c r="C19" s="7"/>
      <c r="E19" s="7"/>
      <c r="G19" s="7"/>
      <c r="I19" s="7"/>
      <c r="J19" s="8" t="s">
        <v>50</v>
      </c>
      <c r="K19" s="1" t="s">
        <v>34</v>
      </c>
      <c r="L19" s="1" t="s">
        <v>35</v>
      </c>
      <c r="M19" s="533" t="str">
        <f>IF($C$3="Ground Floor","Select type of Ground Floor",IF($C$3="Single Storey","Select type of Ground Floor","#N/A"))</f>
        <v>#N/A</v>
      </c>
      <c r="N19" s="534"/>
      <c r="O19" s="534"/>
    </row>
    <row r="20" spans="2:23" x14ac:dyDescent="0.3">
      <c r="B20" s="3" t="str">
        <f t="shared" ref="B20:D22" si="0">B10</f>
        <v>Length (m)</v>
      </c>
      <c r="C20" s="224"/>
      <c r="D20" s="3" t="str">
        <f t="shared" ref="D20" si="1">D10</f>
        <v>Width (m)</v>
      </c>
      <c r="E20" s="224"/>
      <c r="F20" s="3" t="s">
        <v>24</v>
      </c>
      <c r="G20" s="218">
        <f>C20*E20</f>
        <v>0</v>
      </c>
      <c r="H20" s="2" t="s">
        <v>25</v>
      </c>
      <c r="I20" s="218">
        <f>IF(M22="",R8,'floor u values'!K15)</f>
        <v>0</v>
      </c>
      <c r="J20" s="218">
        <f>IF(C$3="Ground Floor",IF(M20="Solid Floor (in contact with ground)",D$4-T$3,D$4-D$5),IF(C$3="Single Storey",IF(M20="Solid Floor (in contact with ground)",D$4-T$3,D$4-D$5),0))</f>
        <v>0</v>
      </c>
      <c r="K20" s="218">
        <f>G20*I20*J20</f>
        <v>0</v>
      </c>
      <c r="L20" s="218">
        <f>IF($C$3=$R$5,0,IF($C$3=$R$7,0,G20*I20*$D$7*24/1000))</f>
        <v>0</v>
      </c>
      <c r="M20" s="535" t="s">
        <v>336</v>
      </c>
      <c r="N20" s="535"/>
      <c r="O20" s="535"/>
    </row>
    <row r="21" spans="2:23" x14ac:dyDescent="0.3">
      <c r="B21" s="3" t="str">
        <f t="shared" si="0"/>
        <v>Length (m)</v>
      </c>
      <c r="C21" s="224"/>
      <c r="D21" s="3" t="str">
        <f t="shared" si="0"/>
        <v>Width (m)</v>
      </c>
      <c r="E21" s="224"/>
      <c r="F21" s="3" t="s">
        <v>24</v>
      </c>
      <c r="G21" s="218">
        <f t="shared" ref="G21:G31" si="2">C21*E21</f>
        <v>0</v>
      </c>
      <c r="H21" s="2" t="s">
        <v>25</v>
      </c>
      <c r="I21" s="218">
        <f>I20</f>
        <v>0</v>
      </c>
      <c r="J21" s="218">
        <f>IF(C$3="Ground Floor",IF(M20="Solid Floor (in contact with ground)",D$4-T$3,D$4-D$5),IF(C$3="Single Storey",IF(M20="Solid Floor (in contact with ground)",D$4-T$3,D$4-D$5),0))</f>
        <v>0</v>
      </c>
      <c r="K21" s="218">
        <f>G21*I21*J21</f>
        <v>0</v>
      </c>
      <c r="L21" s="218">
        <f>IF($C$3=$R$5,0,IF($C$3=$R$7,0,G21*I21*$D$7*24/1000))</f>
        <v>0</v>
      </c>
      <c r="M21" s="528" t="s">
        <v>1070</v>
      </c>
      <c r="N21" s="528"/>
      <c r="O21" s="528"/>
    </row>
    <row r="22" spans="2:23" x14ac:dyDescent="0.3">
      <c r="B22" s="3" t="str">
        <f t="shared" si="0"/>
        <v>Length (m)</v>
      </c>
      <c r="C22" s="224"/>
      <c r="D22" s="3" t="str">
        <f t="shared" si="0"/>
        <v>Width (m)</v>
      </c>
      <c r="E22" s="224"/>
      <c r="F22" s="3" t="s">
        <v>24</v>
      </c>
      <c r="G22" s="218">
        <f t="shared" si="2"/>
        <v>0</v>
      </c>
      <c r="H22" s="2" t="s">
        <v>25</v>
      </c>
      <c r="I22" s="218">
        <f>I20</f>
        <v>0</v>
      </c>
      <c r="J22" s="218">
        <f>IF(C$3="Ground Floor",IF(M20="Solid Floor (in contact with ground)",D$4-T$3,D$4-D$5),IF(C$3="Single Storey",IF(M20="Solid Floor (in contact with ground)",D$4-T$3,D$4-D$5),0))</f>
        <v>0</v>
      </c>
      <c r="K22" s="218">
        <f>G22*I22*J22</f>
        <v>0</v>
      </c>
      <c r="L22" s="218">
        <f>IF($C$3=$R$5,0,IF($C$3=$R$7,0,G22*I22*$D$7*24/1000))</f>
        <v>0</v>
      </c>
      <c r="M22" s="521"/>
      <c r="N22" s="521"/>
      <c r="O22" s="521"/>
    </row>
    <row r="23" spans="2:23" ht="15" customHeight="1" x14ac:dyDescent="0.3">
      <c r="B23" s="1" t="s">
        <v>31</v>
      </c>
      <c r="C23" s="7"/>
      <c r="E23" s="7"/>
      <c r="G23" s="7"/>
      <c r="M23" s="13" t="str">
        <f>IF(M22="Two opposite","Between edges",IF(M22="One edge","Depth of room",IF(M22="3 edges (short single)","Short length",IF(M22="3 edges (long single)","Short length",""))))</f>
        <v/>
      </c>
      <c r="N23" s="13"/>
      <c r="O23" s="13" t="str">
        <f>IF(M22="3 edges (short single)","Long length",IF(M22="3 edges (long single)","Long length",""))</f>
        <v/>
      </c>
    </row>
    <row r="24" spans="2:23" ht="15" customHeight="1" x14ac:dyDescent="0.3">
      <c r="B24" s="3" t="s">
        <v>6</v>
      </c>
      <c r="C24" s="224"/>
      <c r="D24" s="3" t="s">
        <v>8</v>
      </c>
      <c r="E24" s="224"/>
      <c r="F24" s="3" t="s">
        <v>24</v>
      </c>
      <c r="G24" s="218">
        <f t="shared" si="2"/>
        <v>0</v>
      </c>
      <c r="M24" s="61"/>
      <c r="N24" s="61"/>
      <c r="O24" s="7"/>
    </row>
    <row r="25" spans="2:23" ht="13.95" hidden="1" customHeight="1" x14ac:dyDescent="0.3">
      <c r="B25" s="3" t="s">
        <v>6</v>
      </c>
      <c r="C25" s="226"/>
      <c r="D25" s="3" t="s">
        <v>8</v>
      </c>
      <c r="E25" s="226"/>
      <c r="F25" s="3" t="s">
        <v>24</v>
      </c>
      <c r="G25" s="218">
        <f t="shared" si="2"/>
        <v>0</v>
      </c>
      <c r="I25" s="7"/>
      <c r="J25" s="7"/>
      <c r="K25" s="7"/>
      <c r="L25" s="7"/>
    </row>
    <row r="26" spans="2:23" ht="13.95" hidden="1" customHeight="1" x14ac:dyDescent="0.3">
      <c r="B26" s="3" t="s">
        <v>6</v>
      </c>
      <c r="C26" s="20"/>
      <c r="D26" s="3" t="s">
        <v>8</v>
      </c>
      <c r="E26" s="20"/>
      <c r="F26" s="3" t="s">
        <v>24</v>
      </c>
      <c r="G26" s="218">
        <f t="shared" si="2"/>
        <v>0</v>
      </c>
      <c r="I26" s="7"/>
      <c r="J26" s="7"/>
      <c r="K26" s="7"/>
      <c r="L26" s="7"/>
    </row>
    <row r="27" spans="2:23" ht="15" customHeight="1" x14ac:dyDescent="0.3">
      <c r="C27" s="7"/>
      <c r="E27" s="3" t="s">
        <v>75</v>
      </c>
      <c r="F27" s="3" t="s">
        <v>24</v>
      </c>
      <c r="G27" s="218">
        <f>SUM(G24:G26)-SUM(G38:G44,G51:G54)</f>
        <v>0</v>
      </c>
      <c r="H27" s="2" t="s">
        <v>25</v>
      </c>
      <c r="I27" s="218">
        <f>IF($C$3="Ground floor",'Design Details'!C$48,IF($C$3="Mid-floor",'Design Details'!C$58,IF($C$3="Upper floor",'Design Details'!C$68,IF($C$3="Single Storey",'Design Details'!C$78,0))))</f>
        <v>0</v>
      </c>
      <c r="J27" s="218">
        <f t="shared" ref="J27" si="3">$D$6</f>
        <v>2.5</v>
      </c>
      <c r="K27" s="218">
        <f t="shared" ref="K27" si="4">G27*I27*J27</f>
        <v>0</v>
      </c>
      <c r="L27" s="218">
        <f>G27*I27*$D$7*24/1000</f>
        <v>0</v>
      </c>
      <c r="V27" s="421"/>
      <c r="W27" s="421"/>
    </row>
    <row r="28" spans="2:23" x14ac:dyDescent="0.3">
      <c r="B28" s="5" t="s">
        <v>1245</v>
      </c>
      <c r="C28" s="7"/>
      <c r="E28" s="7"/>
      <c r="G28" s="7"/>
      <c r="I28" s="7"/>
      <c r="J28" s="7"/>
      <c r="K28" s="7"/>
      <c r="L28" s="7"/>
      <c r="V28" s="421"/>
      <c r="W28" s="421"/>
    </row>
    <row r="29" spans="2:23" ht="13.95" customHeight="1" x14ac:dyDescent="0.3">
      <c r="B29" s="3" t="s">
        <v>6</v>
      </c>
      <c r="C29" s="224"/>
      <c r="D29" s="3" t="s">
        <v>7</v>
      </c>
      <c r="E29" s="224"/>
      <c r="F29" s="3" t="s">
        <v>24</v>
      </c>
      <c r="G29" s="218">
        <f t="shared" si="2"/>
        <v>0</v>
      </c>
      <c r="I29" s="7"/>
      <c r="J29" s="7"/>
      <c r="K29" s="7"/>
      <c r="L29" s="7"/>
      <c r="V29" s="421"/>
      <c r="W29" s="421"/>
    </row>
    <row r="30" spans="2:23" x14ac:dyDescent="0.3">
      <c r="B30" s="3" t="s">
        <v>6</v>
      </c>
      <c r="C30" s="224"/>
      <c r="D30" s="3" t="s">
        <v>7</v>
      </c>
      <c r="E30" s="224"/>
      <c r="F30" s="3" t="s">
        <v>24</v>
      </c>
      <c r="G30" s="218">
        <f t="shared" si="2"/>
        <v>0</v>
      </c>
      <c r="I30" s="7"/>
      <c r="J30" s="7"/>
      <c r="K30" s="7"/>
      <c r="L30" s="7"/>
      <c r="V30" s="421"/>
      <c r="W30" s="421"/>
    </row>
    <row r="31" spans="2:23" x14ac:dyDescent="0.3">
      <c r="B31" s="3" t="s">
        <v>6</v>
      </c>
      <c r="C31" s="224"/>
      <c r="D31" s="3" t="s">
        <v>7</v>
      </c>
      <c r="E31" s="224"/>
      <c r="F31" s="3" t="s">
        <v>24</v>
      </c>
      <c r="G31" s="218">
        <f t="shared" si="2"/>
        <v>0</v>
      </c>
      <c r="I31" s="7"/>
      <c r="J31" s="7"/>
      <c r="K31" s="7"/>
      <c r="L31" s="7"/>
      <c r="M31" s="520" t="s">
        <v>1258</v>
      </c>
      <c r="N31" s="520"/>
      <c r="O31" s="520"/>
      <c r="V31" s="421"/>
      <c r="W31" s="421"/>
    </row>
    <row r="32" spans="2:23" ht="14.4" x14ac:dyDescent="0.3">
      <c r="C32" s="7"/>
      <c r="D32" s="3"/>
      <c r="E32" s="3" t="s">
        <v>75</v>
      </c>
      <c r="F32" s="3" t="s">
        <v>24</v>
      </c>
      <c r="G32" s="218">
        <f>SUM(G29:G31)-SUM(G46:G49)</f>
        <v>0</v>
      </c>
      <c r="H32" s="2" t="s">
        <v>25</v>
      </c>
      <c r="I32" s="218" cm="1">
        <f t="array" aca="1" ref="I32" ca="1">IF($C$3="Ground floor",'Design Details'!C$49,IF($C$3="Mid-floor",'Design Details'!C$59,IF($C$3="Upper floor",INDIRECT(T52),IF($C$3="Single Storey",INDIRECT(T53),0))))</f>
        <v>0</v>
      </c>
      <c r="J32" s="218">
        <f>U51</f>
        <v>0</v>
      </c>
      <c r="K32" s="218">
        <f t="shared" ref="K32:K61" ca="1" si="5">G32*I32*J32</f>
        <v>0</v>
      </c>
      <c r="L32" s="218">
        <f ca="1">IF($C$3=$R$4,0,IF($C$3=$R$5,0,G32*I32*$D$7*24/1000))</f>
        <v>0</v>
      </c>
      <c r="M32" s="522" t="s">
        <v>1248</v>
      </c>
      <c r="N32" s="523"/>
      <c r="O32" s="524"/>
      <c r="V32" s="421"/>
      <c r="W32" s="421"/>
    </row>
    <row r="33" spans="2:23" ht="14.4" hidden="1" x14ac:dyDescent="0.3">
      <c r="B33" s="5" t="s">
        <v>1246</v>
      </c>
      <c r="C33" s="61"/>
      <c r="D33" s="3"/>
      <c r="E33" s="3"/>
      <c r="F33" s="3"/>
      <c r="G33" s="230"/>
      <c r="I33" s="230"/>
      <c r="J33" s="230"/>
      <c r="K33" s="230"/>
      <c r="L33" s="230"/>
      <c r="M33"/>
      <c r="N33"/>
      <c r="O33"/>
      <c r="V33" s="423"/>
      <c r="W33" s="423"/>
    </row>
    <row r="34" spans="2:23" hidden="1" x14ac:dyDescent="0.3">
      <c r="B34" s="3" t="s">
        <v>6</v>
      </c>
      <c r="C34" s="20">
        <f>C14*2</f>
        <v>0</v>
      </c>
      <c r="D34" s="3" t="s">
        <v>470</v>
      </c>
      <c r="E34" s="20">
        <f>SQRT(POWER(E14,2)+POWER(G14,2))</f>
        <v>0</v>
      </c>
      <c r="F34" s="3" t="s">
        <v>24</v>
      </c>
      <c r="G34" s="17">
        <f t="shared" ref="G34:G61" si="6">C34*E34</f>
        <v>0</v>
      </c>
      <c r="H34" s="4" t="s">
        <v>17</v>
      </c>
      <c r="I34" s="7"/>
      <c r="J34" s="7"/>
      <c r="K34" s="7"/>
      <c r="L34" s="7"/>
      <c r="S34" s="424"/>
    </row>
    <row r="35" spans="2:23" hidden="1" x14ac:dyDescent="0.3">
      <c r="B35" s="3" t="s">
        <v>6</v>
      </c>
      <c r="C35" s="20">
        <f>C15</f>
        <v>0</v>
      </c>
      <c r="D35" s="3" t="s">
        <v>470</v>
      </c>
      <c r="E35" s="20">
        <f>SQRT(POWER(E15,2)+POWER(G15,2))</f>
        <v>0</v>
      </c>
      <c r="F35" s="3" t="s">
        <v>24</v>
      </c>
      <c r="G35" s="62">
        <f t="shared" si="6"/>
        <v>0</v>
      </c>
      <c r="H35" s="4" t="s">
        <v>18</v>
      </c>
      <c r="I35" s="7"/>
      <c r="J35" s="7"/>
      <c r="K35" s="7"/>
      <c r="L35" s="7"/>
      <c r="S35" s="424"/>
    </row>
    <row r="36" spans="2:23" hidden="1" x14ac:dyDescent="0.3">
      <c r="C36" s="61"/>
      <c r="E36" s="3" t="s">
        <v>75</v>
      </c>
      <c r="F36" s="3" t="s">
        <v>24</v>
      </c>
      <c r="G36" s="17">
        <f>SUM(G34:G35)-SUM(G46:G49)</f>
        <v>0</v>
      </c>
      <c r="H36" s="2" t="s">
        <v>25</v>
      </c>
      <c r="I36" s="438">
        <f>IF($C$3="Ground floor",'Design Details'!C$50,IF($C$3="Mid-floor",'Design Details'!C$60,IF($C$3="Upper floor",'Design Details'!C$70,IF($C$3="Single Storey",'Design Details'!C$80,0))))</f>
        <v>0</v>
      </c>
      <c r="J36" s="17">
        <f t="shared" ref="J36:J54" si="7">$D$6</f>
        <v>2.5</v>
      </c>
      <c r="K36" s="17">
        <f t="shared" si="5"/>
        <v>0</v>
      </c>
      <c r="L36" s="17">
        <f>IF($C$3=$R$4,0,IF($C$3=$R$5,0,G36*I36*$D$7*24/1000))</f>
        <v>0</v>
      </c>
      <c r="M36" s="4"/>
      <c r="N36" s="4"/>
      <c r="S36" s="424"/>
    </row>
    <row r="37" spans="2:23" x14ac:dyDescent="0.3">
      <c r="B37" s="1" t="s">
        <v>32</v>
      </c>
      <c r="C37" s="7"/>
      <c r="E37" s="7"/>
      <c r="G37" s="7"/>
      <c r="I37" s="7"/>
      <c r="J37" s="7"/>
      <c r="K37" s="7"/>
      <c r="L37" s="7"/>
      <c r="R37" s="428"/>
    </row>
    <row r="38" spans="2:23" x14ac:dyDescent="0.3">
      <c r="B38" s="3" t="s">
        <v>7</v>
      </c>
      <c r="C38" s="224"/>
      <c r="D38" s="3" t="s">
        <v>8</v>
      </c>
      <c r="E38" s="224"/>
      <c r="F38" s="3" t="s">
        <v>24</v>
      </c>
      <c r="G38" s="218">
        <f t="shared" si="6"/>
        <v>0</v>
      </c>
      <c r="H38" s="2" t="s">
        <v>25</v>
      </c>
      <c r="I38" s="218">
        <f>IF($C$3="Ground floor",'Design Details'!C$46,IF($C$3="Mid-floor",'Design Details'!C$56,IF($C$3="Upper floor",'Design Details'!C$66,IF($C$3="Single Storey",'Design Details'!C$76,0))))</f>
        <v>0</v>
      </c>
      <c r="J38" s="218">
        <f t="shared" si="7"/>
        <v>2.5</v>
      </c>
      <c r="K38" s="218">
        <f t="shared" si="5"/>
        <v>0</v>
      </c>
      <c r="L38" s="218">
        <f t="shared" ref="L38:L44" si="8">G38*I38*$D$7*24/1000</f>
        <v>0</v>
      </c>
    </row>
    <row r="39" spans="2:23" hidden="1" x14ac:dyDescent="0.3">
      <c r="B39" s="3" t="s">
        <v>7</v>
      </c>
      <c r="C39" s="224"/>
      <c r="D39" s="3" t="s">
        <v>8</v>
      </c>
      <c r="E39" s="224"/>
      <c r="F39" s="3" t="s">
        <v>24</v>
      </c>
      <c r="G39" s="218">
        <f t="shared" si="6"/>
        <v>0</v>
      </c>
      <c r="H39" s="2" t="s">
        <v>25</v>
      </c>
      <c r="I39" s="218">
        <f>IF($C$3="Ground floor",'Design Details'!C$46,IF($C$3="Mid-floor",'Design Details'!C$56,IF($C$3="Upper floor",'Design Details'!C$66,IF($C$3="Single Storey",'Design Details'!C$76,0))))</f>
        <v>0</v>
      </c>
      <c r="J39" s="218">
        <f t="shared" si="7"/>
        <v>2.5</v>
      </c>
      <c r="K39" s="218">
        <f t="shared" si="5"/>
        <v>0</v>
      </c>
      <c r="L39" s="218">
        <f t="shared" si="8"/>
        <v>0</v>
      </c>
    </row>
    <row r="40" spans="2:23" hidden="1" x14ac:dyDescent="0.3">
      <c r="B40" s="3" t="s">
        <v>7</v>
      </c>
      <c r="C40" s="226"/>
      <c r="D40" s="3" t="s">
        <v>8</v>
      </c>
      <c r="E40" s="226"/>
      <c r="F40" s="3" t="s">
        <v>24</v>
      </c>
      <c r="G40" s="220">
        <f t="shared" si="6"/>
        <v>0</v>
      </c>
      <c r="H40" s="2" t="s">
        <v>25</v>
      </c>
      <c r="I40" s="439">
        <f>IF($C$3="Ground floor",'Design Details'!C$46,IF($C$3="Mid-floor",'Design Details'!C$56,IF($C$3="Upper floor",'Design Details'!C$66,IF($C$3="Single Storey",'Design Details'!C$76,0))))</f>
        <v>0</v>
      </c>
      <c r="J40" s="220">
        <f t="shared" si="7"/>
        <v>2.5</v>
      </c>
      <c r="K40" s="220">
        <f t="shared" si="5"/>
        <v>0</v>
      </c>
      <c r="L40" s="220">
        <f t="shared" si="8"/>
        <v>0</v>
      </c>
    </row>
    <row r="41" spans="2:23" hidden="1" x14ac:dyDescent="0.3">
      <c r="B41" s="3" t="s">
        <v>7</v>
      </c>
      <c r="C41" s="20"/>
      <c r="D41" s="3" t="s">
        <v>8</v>
      </c>
      <c r="E41" s="20"/>
      <c r="F41" s="3" t="s">
        <v>24</v>
      </c>
      <c r="G41" s="17">
        <f t="shared" si="6"/>
        <v>0</v>
      </c>
      <c r="H41" s="2" t="s">
        <v>25</v>
      </c>
      <c r="I41" s="438">
        <f>IF($C$3="Ground floor",'Design Details'!C$46,IF($C$3="Mid-floor",'Design Details'!C$56,IF($C$3="Upper floor",'Design Details'!C$66,IF($C$3="Single Storey",'Design Details'!C$76,0))))</f>
        <v>0</v>
      </c>
      <c r="J41" s="17">
        <f t="shared" si="7"/>
        <v>2.5</v>
      </c>
      <c r="K41" s="17">
        <f t="shared" si="5"/>
        <v>0</v>
      </c>
      <c r="L41" s="17">
        <f t="shared" si="8"/>
        <v>0</v>
      </c>
    </row>
    <row r="42" spans="2:23" hidden="1" x14ac:dyDescent="0.3">
      <c r="B42" s="3" t="s">
        <v>7</v>
      </c>
      <c r="C42" s="20"/>
      <c r="D42" s="3" t="s">
        <v>8</v>
      </c>
      <c r="E42" s="20"/>
      <c r="F42" s="3" t="s">
        <v>24</v>
      </c>
      <c r="G42" s="17">
        <f t="shared" si="6"/>
        <v>0</v>
      </c>
      <c r="H42" s="2" t="s">
        <v>25</v>
      </c>
      <c r="I42" s="438">
        <f>IF($C$3="Ground floor",'Design Details'!C$46,IF($C$3="Mid-floor",'Design Details'!C$56,IF($C$3="Upper floor",'Design Details'!C$66,IF($C$3="Single Storey",'Design Details'!C$76,0))))</f>
        <v>0</v>
      </c>
      <c r="J42" s="17">
        <f t="shared" si="7"/>
        <v>2.5</v>
      </c>
      <c r="K42" s="17">
        <f t="shared" si="5"/>
        <v>0</v>
      </c>
      <c r="L42" s="17">
        <f t="shared" si="8"/>
        <v>0</v>
      </c>
    </row>
    <row r="43" spans="2:23" hidden="1" x14ac:dyDescent="0.3">
      <c r="B43" s="3" t="s">
        <v>7</v>
      </c>
      <c r="C43" s="20"/>
      <c r="D43" s="3" t="s">
        <v>8</v>
      </c>
      <c r="E43" s="20"/>
      <c r="F43" s="3" t="s">
        <v>24</v>
      </c>
      <c r="G43" s="17">
        <f t="shared" si="6"/>
        <v>0</v>
      </c>
      <c r="H43" s="2" t="s">
        <v>25</v>
      </c>
      <c r="I43" s="438">
        <f>IF($C$3="Ground floor",'Design Details'!C$46,IF($C$3="Mid-floor",'Design Details'!C$56,IF($C$3="Upper floor",'Design Details'!C$66,IF($C$3="Single Storey",'Design Details'!C$76,0))))</f>
        <v>0</v>
      </c>
      <c r="J43" s="17">
        <f t="shared" si="7"/>
        <v>2.5</v>
      </c>
      <c r="K43" s="17">
        <f t="shared" si="5"/>
        <v>0</v>
      </c>
      <c r="L43" s="17">
        <f t="shared" si="8"/>
        <v>0</v>
      </c>
    </row>
    <row r="44" spans="2:23" hidden="1" x14ac:dyDescent="0.3">
      <c r="B44" s="3" t="s">
        <v>7</v>
      </c>
      <c r="C44" s="20"/>
      <c r="D44" s="3" t="s">
        <v>8</v>
      </c>
      <c r="E44" s="20"/>
      <c r="F44" s="3" t="s">
        <v>24</v>
      </c>
      <c r="G44" s="17">
        <f t="shared" si="6"/>
        <v>0</v>
      </c>
      <c r="H44" s="2" t="s">
        <v>25</v>
      </c>
      <c r="I44" s="438">
        <f>IF($C$3="Ground floor",'Design Details'!C$46,IF($C$3="Mid-floor",'Design Details'!C$56,IF($C$3="Upper floor",'Design Details'!C$66,IF($C$3="Single Storey",'Design Details'!C$76,0))))</f>
        <v>0</v>
      </c>
      <c r="J44" s="17">
        <f t="shared" si="7"/>
        <v>2.5</v>
      </c>
      <c r="K44" s="17">
        <f t="shared" si="5"/>
        <v>0</v>
      </c>
      <c r="L44" s="17">
        <f t="shared" si="8"/>
        <v>0</v>
      </c>
    </row>
    <row r="45" spans="2:23" x14ac:dyDescent="0.3">
      <c r="B45" s="1" t="s">
        <v>33</v>
      </c>
      <c r="C45" s="7"/>
      <c r="E45" s="7"/>
      <c r="G45" s="7"/>
      <c r="I45" s="7"/>
      <c r="J45" s="7"/>
      <c r="K45" s="7"/>
      <c r="L45" s="7"/>
      <c r="Q45" s="517" t="s">
        <v>1254</v>
      </c>
      <c r="R45" s="525" t="s">
        <v>1255</v>
      </c>
      <c r="S45" s="517" t="s">
        <v>1256</v>
      </c>
      <c r="T45" s="514" t="s">
        <v>1249</v>
      </c>
      <c r="U45" s="517" t="s">
        <v>1250</v>
      </c>
    </row>
    <row r="46" spans="2:23" x14ac:dyDescent="0.3">
      <c r="B46" s="3" t="s">
        <v>7</v>
      </c>
      <c r="C46" s="224"/>
      <c r="D46" s="3" t="s">
        <v>8</v>
      </c>
      <c r="E46" s="224"/>
      <c r="F46" s="3" t="s">
        <v>24</v>
      </c>
      <c r="G46" s="218">
        <f t="shared" si="6"/>
        <v>0</v>
      </c>
      <c r="H46" s="2" t="s">
        <v>25</v>
      </c>
      <c r="I46" s="218">
        <f>IF($C$3="Ground floor",'Design Details'!C$53,IF($C$3="Mid-floor",'Design Details'!C$63,IF($C$3="Upper floor",'Design Details'!C$73,IF($C$3="Single Storey",'Design Details'!C$83,0))))</f>
        <v>0</v>
      </c>
      <c r="J46" s="218">
        <f t="shared" si="7"/>
        <v>2.5</v>
      </c>
      <c r="K46" s="218">
        <f t="shared" si="5"/>
        <v>0</v>
      </c>
      <c r="L46" s="218">
        <f>G46*I46*$D$7*24/1000</f>
        <v>0</v>
      </c>
      <c r="Q46" s="518"/>
      <c r="R46" s="526"/>
      <c r="S46" s="518"/>
      <c r="T46" s="515"/>
      <c r="U46" s="518"/>
    </row>
    <row r="47" spans="2:23" x14ac:dyDescent="0.3">
      <c r="B47" s="3" t="s">
        <v>7</v>
      </c>
      <c r="C47" s="224"/>
      <c r="D47" s="3" t="s">
        <v>8</v>
      </c>
      <c r="E47" s="224"/>
      <c r="F47" s="3" t="s">
        <v>24</v>
      </c>
      <c r="G47" s="218">
        <f t="shared" si="6"/>
        <v>0</v>
      </c>
      <c r="H47" s="2" t="s">
        <v>25</v>
      </c>
      <c r="I47" s="218">
        <f>IF($C$3="Ground floor",'Design Details'!C$53,IF($C$3="Mid-floor",'Design Details'!C$63,IF($C$3="Upper floor",'Design Details'!C$73,IF($C$3="Single Storey",'Design Details'!C$83,0))))</f>
        <v>0</v>
      </c>
      <c r="J47" s="218">
        <f t="shared" si="7"/>
        <v>2.5</v>
      </c>
      <c r="K47" s="218">
        <f t="shared" si="5"/>
        <v>0</v>
      </c>
      <c r="L47" s="218">
        <f>G47*I47*$D$7*24/1000</f>
        <v>0</v>
      </c>
      <c r="Q47" s="518"/>
      <c r="R47" s="526"/>
      <c r="S47" s="518"/>
      <c r="T47" s="515"/>
      <c r="U47" s="518"/>
    </row>
    <row r="48" spans="2:23" x14ac:dyDescent="0.3">
      <c r="B48" s="3" t="s">
        <v>7</v>
      </c>
      <c r="C48" s="224"/>
      <c r="D48" s="3" t="s">
        <v>8</v>
      </c>
      <c r="E48" s="224"/>
      <c r="F48" s="3" t="s">
        <v>24</v>
      </c>
      <c r="G48" s="218">
        <f t="shared" si="6"/>
        <v>0</v>
      </c>
      <c r="H48" s="2" t="s">
        <v>25</v>
      </c>
      <c r="I48" s="218">
        <f>IF($C$3="Ground floor",'Design Details'!C$53,IF($C$3="Mid-floor",'Design Details'!C$63,IF($C$3="Upper floor",'Design Details'!C$73,IF($C$3="Single Storey",'Design Details'!C$83,0))))</f>
        <v>0</v>
      </c>
      <c r="J48" s="218">
        <f t="shared" si="7"/>
        <v>2.5</v>
      </c>
      <c r="K48" s="218">
        <f t="shared" si="5"/>
        <v>0</v>
      </c>
      <c r="L48" s="218">
        <f>G48*I48*$D$7*24/1000</f>
        <v>0</v>
      </c>
      <c r="Q48" s="518"/>
      <c r="R48" s="526"/>
      <c r="S48" s="518"/>
      <c r="T48" s="515"/>
      <c r="U48" s="518"/>
    </row>
    <row r="49" spans="2:21" x14ac:dyDescent="0.3">
      <c r="B49" s="3" t="s">
        <v>7</v>
      </c>
      <c r="C49" s="224"/>
      <c r="D49" s="3" t="s">
        <v>8</v>
      </c>
      <c r="E49" s="224"/>
      <c r="F49" s="3" t="s">
        <v>24</v>
      </c>
      <c r="G49" s="218">
        <f t="shared" si="6"/>
        <v>0</v>
      </c>
      <c r="H49" s="2" t="s">
        <v>25</v>
      </c>
      <c r="I49" s="218">
        <f>IF($C$3="Ground floor",'Design Details'!C$53,IF($C$3="Mid-floor",'Design Details'!C$63,IF($C$3="Upper floor",'Design Details'!C$73,IF($C$3="Single Storey",'Design Details'!C$83,0))))</f>
        <v>0</v>
      </c>
      <c r="J49" s="218">
        <f t="shared" si="7"/>
        <v>2.5</v>
      </c>
      <c r="K49" s="218">
        <f t="shared" si="5"/>
        <v>0</v>
      </c>
      <c r="L49" s="218">
        <f>G49*I49*$D$7*24/1000</f>
        <v>0</v>
      </c>
      <c r="Q49" s="519"/>
      <c r="R49" s="527"/>
      <c r="S49" s="519"/>
      <c r="T49" s="516"/>
      <c r="U49" s="519"/>
    </row>
    <row r="50" spans="2:21" x14ac:dyDescent="0.3">
      <c r="B50" s="1" t="s">
        <v>1260</v>
      </c>
      <c r="C50" s="7"/>
      <c r="E50" s="7"/>
      <c r="G50" s="7"/>
      <c r="I50" s="7"/>
      <c r="J50" s="7"/>
      <c r="K50" s="7"/>
      <c r="L50" s="7"/>
      <c r="Q50" s="426"/>
      <c r="R50" s="425"/>
      <c r="S50" s="425" t="s">
        <v>1248</v>
      </c>
      <c r="T50" s="425"/>
      <c r="U50" s="430"/>
    </row>
    <row r="51" spans="2:21" x14ac:dyDescent="0.3">
      <c r="B51" s="3" t="s">
        <v>7</v>
      </c>
      <c r="C51" s="224"/>
      <c r="D51" s="3" t="s">
        <v>8</v>
      </c>
      <c r="E51" s="224"/>
      <c r="F51" s="3" t="s">
        <v>24</v>
      </c>
      <c r="G51" s="218">
        <f t="shared" si="6"/>
        <v>0</v>
      </c>
      <c r="H51" s="2" t="s">
        <v>25</v>
      </c>
      <c r="I51" s="218">
        <f>IF($C$3="Ground floor",'Design Details'!C$47,IF($C$3="Mid-floor",'Design Details'!C$57,IF($C$3="Upper floor",'Design Details'!C$67,IF($C$3="Single Storey",'Design Details'!C$77,0))))</f>
        <v>0</v>
      </c>
      <c r="J51" s="218">
        <f t="shared" si="7"/>
        <v>2.5</v>
      </c>
      <c r="K51" s="218">
        <f t="shared" si="5"/>
        <v>0</v>
      </c>
      <c r="L51" s="218">
        <f>G51*I51*$D$7*24/1000</f>
        <v>0</v>
      </c>
      <c r="Q51" s="429" t="s">
        <v>1241</v>
      </c>
      <c r="R51" s="431" t="s">
        <v>1247</v>
      </c>
      <c r="S51" s="431" t="str">
        <f>IF(OR($C$3="Ground Floor",$C$3="Mid-floor"),R51,Q51)</f>
        <v>Outside</v>
      </c>
      <c r="T51" s="426">
        <f>IF(M32="Unheated",1,0)</f>
        <v>0</v>
      </c>
      <c r="U51" s="429">
        <f>IF(M32="Select...",0,(IF(M32="Outside",D6,IF(M32="Unheated",D4-10,D4-M32))))</f>
        <v>0</v>
      </c>
    </row>
    <row r="52" spans="2:21" x14ac:dyDescent="0.3">
      <c r="B52" s="3" t="s">
        <v>7</v>
      </c>
      <c r="C52" s="224"/>
      <c r="D52" s="3" t="s">
        <v>8</v>
      </c>
      <c r="E52" s="224"/>
      <c r="F52" s="3" t="s">
        <v>24</v>
      </c>
      <c r="G52" s="218">
        <f t="shared" si="6"/>
        <v>0</v>
      </c>
      <c r="H52" s="2" t="s">
        <v>25</v>
      </c>
      <c r="I52" s="218">
        <f>IF($C$3="Ground floor",'Design Details'!C$47,IF($C$3="Mid-floor",'Design Details'!C$57,IF($C$3="Upper floor",'Design Details'!C$67,IF($C$3="Single Storey",'Design Details'!C$77,0))))</f>
        <v>0</v>
      </c>
      <c r="J52" s="218">
        <f t="shared" si="7"/>
        <v>2.5</v>
      </c>
      <c r="K52" s="218">
        <f t="shared" si="5"/>
        <v>0</v>
      </c>
      <c r="L52" s="218">
        <f>G52*I52*$D$7*24/1000</f>
        <v>0</v>
      </c>
      <c r="Q52" s="429" t="s">
        <v>1247</v>
      </c>
      <c r="R52" s="431" t="s">
        <v>1251</v>
      </c>
      <c r="S52" s="431" t="str">
        <f>IF(OR($C$3="Ground Floor",$C$3="Mid-floor"),R52,Q52)</f>
        <v>Unheated</v>
      </c>
      <c r="T52" s="426" t="str">
        <f>"'Design Details'!C$"&amp;69+T51</f>
        <v>'Design Details'!C$69</v>
      </c>
      <c r="U52" s="427"/>
    </row>
    <row r="53" spans="2:21" hidden="1" x14ac:dyDescent="0.3">
      <c r="B53" s="3" t="s">
        <v>7</v>
      </c>
      <c r="C53" s="226"/>
      <c r="D53" s="3" t="s">
        <v>8</v>
      </c>
      <c r="E53" s="226"/>
      <c r="F53" s="3" t="s">
        <v>24</v>
      </c>
      <c r="G53" s="220">
        <f t="shared" si="6"/>
        <v>0</v>
      </c>
      <c r="H53" s="2" t="s">
        <v>25</v>
      </c>
      <c r="I53" s="439">
        <f>IF($C$3="Ground floor",'Design Details'!C$47,IF($C$3="Mid-floor",'Design Details'!C$57,IF($C$3="Upper floor",'Design Details'!C$67,IF($C$3="Single Storey",'Design Details'!C$77,0))))</f>
        <v>0</v>
      </c>
      <c r="J53" s="220">
        <f t="shared" si="7"/>
        <v>2.5</v>
      </c>
      <c r="K53" s="220">
        <f t="shared" si="5"/>
        <v>0</v>
      </c>
      <c r="L53" s="220">
        <f>G53*I53*$D$7*24/1000</f>
        <v>0</v>
      </c>
      <c r="Q53" s="429"/>
      <c r="R53" s="431" t="s">
        <v>1252</v>
      </c>
      <c r="S53" s="431">
        <f>IF(OR($C$3="Ground Floor",$C$3="Mid-floor"),R53,Q53)</f>
        <v>0</v>
      </c>
      <c r="T53" s="432" t="str">
        <f>"'Design Details'!C$"&amp;79+T51</f>
        <v>'Design Details'!C$79</v>
      </c>
      <c r="U53" s="423"/>
    </row>
    <row r="54" spans="2:21" hidden="1" x14ac:dyDescent="0.3">
      <c r="B54" s="3" t="s">
        <v>7</v>
      </c>
      <c r="C54" s="20"/>
      <c r="D54" s="3" t="s">
        <v>8</v>
      </c>
      <c r="E54" s="20"/>
      <c r="F54" s="3" t="s">
        <v>24</v>
      </c>
      <c r="G54" s="17">
        <f t="shared" si="6"/>
        <v>0</v>
      </c>
      <c r="H54" s="2" t="s">
        <v>25</v>
      </c>
      <c r="I54" s="438">
        <f>IF($C$3="Ground floor",'Design Details'!C$47,IF($C$3="Mid-floor",'Design Details'!C$57,IF($C$3="Upper floor",'Design Details'!C$67,IF($C$3="Single Storey",'Design Details'!C$77,0))))</f>
        <v>0</v>
      </c>
      <c r="J54" s="17">
        <f t="shared" si="7"/>
        <v>2.5</v>
      </c>
      <c r="K54" s="17">
        <f t="shared" si="5"/>
        <v>0</v>
      </c>
      <c r="L54" s="17">
        <f>G54*I54*$D$7*24/1000</f>
        <v>0</v>
      </c>
      <c r="Q54" s="429"/>
      <c r="R54" s="431" t="s">
        <v>1253</v>
      </c>
      <c r="S54" s="431">
        <f>IF(OR($C$3="Ground Floor",$C$3="Mid-floor"),R54,Q54)</f>
        <v>0</v>
      </c>
      <c r="T54" s="423"/>
      <c r="U54" s="423"/>
    </row>
    <row r="55" spans="2:21" x14ac:dyDescent="0.3">
      <c r="B55" s="1" t="s">
        <v>114</v>
      </c>
      <c r="G55" s="7"/>
      <c r="I55" s="7"/>
      <c r="K55" s="7"/>
      <c r="L55" s="7"/>
      <c r="M55" s="520" t="s">
        <v>1092</v>
      </c>
      <c r="N55" s="520"/>
      <c r="O55" s="520"/>
      <c r="Q55" s="432"/>
      <c r="R55" s="432">
        <v>22</v>
      </c>
      <c r="S55" s="433">
        <f>IF(OR($C$3="Ground Floor",$C$3="Mid-floor"),R55,Q37)</f>
        <v>0</v>
      </c>
      <c r="T55" s="422"/>
      <c r="U55" s="422"/>
    </row>
    <row r="56" spans="2:21" x14ac:dyDescent="0.3">
      <c r="B56" s="3" t="s">
        <v>6</v>
      </c>
      <c r="C56" s="229"/>
      <c r="D56" s="3" t="s">
        <v>8</v>
      </c>
      <c r="E56" s="229"/>
      <c r="F56" s="3" t="s">
        <v>24</v>
      </c>
      <c r="G56" s="218">
        <f t="shared" si="6"/>
        <v>0</v>
      </c>
      <c r="H56" s="2" t="s">
        <v>25</v>
      </c>
      <c r="I56" s="218">
        <f>IF($C$3="Ground floor",'Design Details'!C$51,IF($C$3="Mid-floor",'Design Details'!C$61,IF($C$3="Upper floor",'Design Details'!C$71,IF($C$3="Single Storey",'Design Details'!C$81,0))))</f>
        <v>0</v>
      </c>
      <c r="J56" s="225">
        <f>IF(M56="",0,IF(M56="unheated",D$4-10,D$4-M56))</f>
        <v>0</v>
      </c>
      <c r="K56" s="218">
        <f t="shared" si="5"/>
        <v>0</v>
      </c>
      <c r="L56" s="7"/>
      <c r="M56" s="513"/>
      <c r="N56" s="513"/>
      <c r="O56" s="513"/>
    </row>
    <row r="57" spans="2:21" hidden="1" x14ac:dyDescent="0.3">
      <c r="B57" s="3" t="s">
        <v>6</v>
      </c>
      <c r="C57" s="229"/>
      <c r="D57" s="3" t="s">
        <v>8</v>
      </c>
      <c r="E57" s="229"/>
      <c r="F57" s="3" t="s">
        <v>24</v>
      </c>
      <c r="G57" s="218">
        <f t="shared" si="6"/>
        <v>0</v>
      </c>
      <c r="H57" s="2" t="s">
        <v>25</v>
      </c>
      <c r="I57" s="224">
        <f>IF($C$3="Ground floor",'Design Details'!C$51,IF($C$3="Mid-floor",'Design Details'!C$61,IF($C$3="Upper floor",'Design Details'!C$71,IF($C$3="Single Storey",'Design Details'!C$81,0))))</f>
        <v>0</v>
      </c>
      <c r="J57" s="225">
        <f>IF(M57="",0,IF(M57="unheated",D$4-10,D$4-M57))</f>
        <v>0</v>
      </c>
      <c r="K57" s="218">
        <f t="shared" si="5"/>
        <v>0</v>
      </c>
      <c r="L57" s="7"/>
      <c r="M57" s="513"/>
      <c r="N57" s="513"/>
      <c r="O57" s="513"/>
    </row>
    <row r="58" spans="2:21" hidden="1" x14ac:dyDescent="0.3">
      <c r="B58" s="3" t="s">
        <v>6</v>
      </c>
      <c r="C58" s="219"/>
      <c r="D58" s="3" t="s">
        <v>8</v>
      </c>
      <c r="E58" s="219"/>
      <c r="F58" s="3" t="s">
        <v>24</v>
      </c>
      <c r="G58" s="220">
        <f t="shared" si="6"/>
        <v>0</v>
      </c>
      <c r="H58" s="2" t="s">
        <v>25</v>
      </c>
      <c r="I58" s="221">
        <f>IF($C$3="Ground floor",'Design Details'!C$51,IF($C$3="Mid-floor",'Design Details'!C$61,IF($C$3="Upper floor",'Design Details'!C$71,IF($C$3="Single Storey",'Design Details'!C$81,0))))</f>
        <v>0</v>
      </c>
      <c r="J58" s="222">
        <f>IF(M58="",0,IF(M58="unheated",D$4-10,D$4-M58))</f>
        <v>0</v>
      </c>
      <c r="K58" s="220">
        <f t="shared" si="5"/>
        <v>0</v>
      </c>
      <c r="L58" s="7"/>
      <c r="M58" s="513"/>
      <c r="N58" s="513"/>
      <c r="O58" s="513"/>
    </row>
    <row r="59" spans="2:21" hidden="1" x14ac:dyDescent="0.3">
      <c r="B59" s="3" t="s">
        <v>6</v>
      </c>
      <c r="C59" s="19"/>
      <c r="D59" s="3" t="s">
        <v>8</v>
      </c>
      <c r="E59" s="19"/>
      <c r="F59" s="3" t="s">
        <v>24</v>
      </c>
      <c r="G59" s="17">
        <f t="shared" si="6"/>
        <v>0</v>
      </c>
      <c r="H59" s="2" t="s">
        <v>25</v>
      </c>
      <c r="I59" s="105">
        <f>IF($C$3="Ground floor",'Design Details'!C$51,IF($C$3="Mid-floor",'Design Details'!C$61,IF($C$3="Upper floor",'Design Details'!C$71,IF($C$3="Single Storey",'Design Details'!C$81,0))))</f>
        <v>0</v>
      </c>
      <c r="J59" s="18">
        <f>IF(M59="",0,IF(M59="unheated",D$4-10,D$4-M59))</f>
        <v>0</v>
      </c>
      <c r="K59" s="17">
        <f t="shared" si="5"/>
        <v>0</v>
      </c>
      <c r="L59" s="7"/>
      <c r="M59" s="513"/>
      <c r="N59" s="513"/>
      <c r="O59" s="513"/>
    </row>
    <row r="60" spans="2:21" hidden="1" x14ac:dyDescent="0.3">
      <c r="B60" s="1" t="s">
        <v>48</v>
      </c>
      <c r="G60" s="7"/>
      <c r="I60" s="7"/>
      <c r="K60" s="7"/>
      <c r="L60" s="7"/>
    </row>
    <row r="61" spans="2:21" hidden="1" x14ac:dyDescent="0.3">
      <c r="B61" s="3" t="s">
        <v>6</v>
      </c>
      <c r="C61" s="19"/>
      <c r="D61" s="3" t="s">
        <v>8</v>
      </c>
      <c r="E61" s="19"/>
      <c r="F61" s="3" t="s">
        <v>24</v>
      </c>
      <c r="G61" s="17">
        <f t="shared" si="6"/>
        <v>0</v>
      </c>
      <c r="H61" s="2" t="s">
        <v>25</v>
      </c>
      <c r="I61" s="105">
        <f>IF($C$3="Ground floor",'Design Details'!C$52,IF($C$3="Mid-floor",'Design Details'!C$62,IF($C$3="Upper floor",'Design Details'!C$72,IF($C$3="Single Storey",'Design Details'!C$82,0))))</f>
        <v>0</v>
      </c>
      <c r="J61" s="18">
        <f>D4-10</f>
        <v>-10</v>
      </c>
      <c r="K61" s="17">
        <f t="shared" si="5"/>
        <v>0</v>
      </c>
      <c r="L61" s="17">
        <f>G61*I61*$D$7*24/1000</f>
        <v>0</v>
      </c>
    </row>
  </sheetData>
  <sheetProtection formatRows="0"/>
  <mergeCells count="31">
    <mergeCell ref="B1:D1"/>
    <mergeCell ref="E1:G1"/>
    <mergeCell ref="K1:L1"/>
    <mergeCell ref="E2:F2"/>
    <mergeCell ref="C3:D3"/>
    <mergeCell ref="E3:F3"/>
    <mergeCell ref="M21:O21"/>
    <mergeCell ref="B4:C4"/>
    <mergeCell ref="E4:F4"/>
    <mergeCell ref="B5:C5"/>
    <mergeCell ref="E5:F5"/>
    <mergeCell ref="B6:C6"/>
    <mergeCell ref="E6:F6"/>
    <mergeCell ref="B7:C7"/>
    <mergeCell ref="L10:O10"/>
    <mergeCell ref="L11:O11"/>
    <mergeCell ref="M19:O19"/>
    <mergeCell ref="M20:O20"/>
    <mergeCell ref="M22:O22"/>
    <mergeCell ref="M31:O31"/>
    <mergeCell ref="M32:O32"/>
    <mergeCell ref="Q45:Q49"/>
    <mergeCell ref="R45:R49"/>
    <mergeCell ref="M59:O59"/>
    <mergeCell ref="T45:T49"/>
    <mergeCell ref="U45:U49"/>
    <mergeCell ref="M55:O55"/>
    <mergeCell ref="M56:O56"/>
    <mergeCell ref="M57:O57"/>
    <mergeCell ref="M58:O58"/>
    <mergeCell ref="S45:S49"/>
  </mergeCells>
  <conditionalFormatting sqref="M24:N24">
    <cfRule type="expression" dxfId="43" priority="2">
      <formula>IF($M$23="Short length",TRUE,IF($M$23="Between edges",TRUE,IF($M$23="Depth of room",TRUE,FALSE)))</formula>
    </cfRule>
  </conditionalFormatting>
  <conditionalFormatting sqref="O24">
    <cfRule type="expression" dxfId="42" priority="1">
      <formula>IF($O$23="Long length",TRUE,FALSE)</formula>
    </cfRule>
  </conditionalFormatting>
  <dataValidations count="10">
    <dataValidation type="list" allowBlank="1" showInputMessage="1" showErrorMessage="1" sqref="M32:O32" xr:uid="{0DD3C9C6-D9BD-C342-8C82-79B84819A0EB}">
      <formula1>OFFSET($S$50,,,COUNTIF($S$50:$S$55,"&lt;&gt;0"))</formula1>
    </dataValidation>
    <dataValidation type="list" errorStyle="information" allowBlank="1" showInputMessage="1" showErrorMessage="1" errorTitle="Room Name" error="If an alternative room name is entered, you will need to manually select room design temp and air changes per hour." sqref="D2" xr:uid="{B92BAEF3-C359-AE46-BC00-03AD8145E0DB}">
      <formula1>$Y$2:$Y$11</formula1>
    </dataValidation>
    <dataValidation type="list" errorStyle="information" allowBlank="1" showInputMessage="1" showErrorMessage="1" errorTitle="Room Name" error="If an alternative room name is entered, you will need to manually select room design temp and air changes per hour." sqref="C2" xr:uid="{A5D1BFF7-3FF4-4E4F-8F7F-7273F4BDE87F}">
      <formula1>Rooms</formula1>
    </dataValidation>
    <dataValidation type="list" allowBlank="1" showInputMessage="1" showErrorMessage="1" sqref="M22:O22" xr:uid="{6DE0D4A3-5A7B-1349-BC94-8EBD46844A5E}">
      <formula1>$Q$2:$Q$6</formula1>
    </dataValidation>
    <dataValidation type="list" allowBlank="1" showInputMessage="1" showErrorMessage="1" sqref="C3:D3" xr:uid="{0BE8A912-A548-6F47-B594-A8F73AB21000}">
      <formula1>$R$4:$R$7</formula1>
    </dataValidation>
    <dataValidation type="list" allowBlank="1" showInputMessage="1" showErrorMessage="1" sqref="M20:O20" xr:uid="{AF42AA25-92FE-C84C-95F6-5D8455515850}">
      <formula1>$S$3:$S$4</formula1>
    </dataValidation>
    <dataValidation type="list" allowBlank="1" showInputMessage="1" showErrorMessage="1" sqref="M56:O59" xr:uid="{A183F0E8-1200-0F42-8764-A52C6C3FBB61}">
      <formula1>$U$3:$U$7</formula1>
    </dataValidation>
    <dataValidation type="list" allowBlank="1" showInputMessage="1" showErrorMessage="1" sqref="M3" xr:uid="{DE8D7782-EC41-F249-9C44-17E0882F793D}">
      <formula1>$V$3:$V$4</formula1>
    </dataValidation>
    <dataValidation type="list" allowBlank="1" showInputMessage="1" showErrorMessage="1" promptTitle="High Ceilings" prompt="Room Height_x000a_4.5m - 2.5%_x000a_5.5m - 5.0%_x000a_6.5m - 7.5%_x000a_7.5m - 10.0%" sqref="M4" xr:uid="{92B6717C-4A26-EE48-8803-96CFDB93B838}">
      <formula1>$X$3:$X$7</formula1>
    </dataValidation>
    <dataValidation type="list" allowBlank="1" showInputMessage="1" showErrorMessage="1" sqref="M5" xr:uid="{B3D2638C-D3D4-6940-BED2-7AA949EAF73B}">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5105" r:id="rId3" name="Button 1">
              <controlPr defaultSize="0" print="0" autoFill="0" autoPict="0" macro="[0]!unhideAwkDim">
                <anchor moveWithCells="1" sizeWithCells="1">
                  <from>
                    <xdr:col>3</xdr:col>
                    <xdr:colOff>15240</xdr:colOff>
                    <xdr:row>8</xdr:row>
                    <xdr:rowOff>15240</xdr:rowOff>
                  </from>
                  <to>
                    <xdr:col>4</xdr:col>
                    <xdr:colOff>723900</xdr:colOff>
                    <xdr:row>8</xdr:row>
                    <xdr:rowOff>152400</xdr:rowOff>
                  </to>
                </anchor>
              </controlPr>
            </control>
          </mc:Choice>
        </mc:AlternateContent>
        <mc:AlternateContent xmlns:mc="http://schemas.openxmlformats.org/markup-compatibility/2006">
          <mc:Choice Requires="x14">
            <control shapeId="175106" r:id="rId4" name="Button 2">
              <controlPr defaultSize="0" print="0" autoFill="0" autoPict="0" macro="[0]!unhideWindows">
                <anchor moveWithCells="1" sizeWithCells="1">
                  <from>
                    <xdr:col>3</xdr:col>
                    <xdr:colOff>38100</xdr:colOff>
                    <xdr:row>36</xdr:row>
                    <xdr:rowOff>15240</xdr:rowOff>
                  </from>
                  <to>
                    <xdr:col>4</xdr:col>
                    <xdr:colOff>723900</xdr:colOff>
                    <xdr:row>36</xdr:row>
                    <xdr:rowOff>152400</xdr:rowOff>
                  </to>
                </anchor>
              </controlPr>
            </control>
          </mc:Choice>
        </mc:AlternateContent>
        <mc:AlternateContent xmlns:mc="http://schemas.openxmlformats.org/markup-compatibility/2006">
          <mc:Choice Requires="x14">
            <control shapeId="175107" r:id="rId5" name="Button 3">
              <controlPr defaultSize="0" print="0" autoFill="0" autoPict="0" macro="[0]!unhideRoofWin">
                <anchor moveWithCells="1" sizeWithCells="1">
                  <from>
                    <xdr:col>5</xdr:col>
                    <xdr:colOff>22860</xdr:colOff>
                    <xdr:row>36</xdr:row>
                    <xdr:rowOff>15240</xdr:rowOff>
                  </from>
                  <to>
                    <xdr:col>6</xdr:col>
                    <xdr:colOff>723900</xdr:colOff>
                    <xdr:row>36</xdr:row>
                    <xdr:rowOff>152400</xdr:rowOff>
                  </to>
                </anchor>
              </controlPr>
            </control>
          </mc:Choice>
        </mc:AlternateContent>
        <mc:AlternateContent xmlns:mc="http://schemas.openxmlformats.org/markup-compatibility/2006">
          <mc:Choice Requires="x14">
            <control shapeId="175108" r:id="rId6" name="Button 4">
              <controlPr defaultSize="0" print="0" autoFill="0" autoPict="0" macro="[0]!unhideDoors">
                <anchor moveWithCells="1" sizeWithCells="1">
                  <from>
                    <xdr:col>3</xdr:col>
                    <xdr:colOff>15240</xdr:colOff>
                    <xdr:row>49</xdr:row>
                    <xdr:rowOff>22860</xdr:rowOff>
                  </from>
                  <to>
                    <xdr:col>4</xdr:col>
                    <xdr:colOff>723900</xdr:colOff>
                    <xdr:row>49</xdr:row>
                    <xdr:rowOff>152400</xdr:rowOff>
                  </to>
                </anchor>
              </controlPr>
            </control>
          </mc:Choice>
        </mc:AlternateContent>
        <mc:AlternateContent xmlns:mc="http://schemas.openxmlformats.org/markup-compatibility/2006">
          <mc:Choice Requires="x14">
            <control shapeId="175109" r:id="rId7" name="Button 5">
              <controlPr defaultSize="0" print="0" autoFill="0" autoPict="0" macro="[0]!SinglePitch">
                <anchor moveWithCells="1" sizeWithCells="1">
                  <from>
                    <xdr:col>3</xdr:col>
                    <xdr:colOff>891540</xdr:colOff>
                    <xdr:row>32</xdr:row>
                    <xdr:rowOff>38100</xdr:rowOff>
                  </from>
                  <to>
                    <xdr:col>4</xdr:col>
                    <xdr:colOff>708660</xdr:colOff>
                    <xdr:row>33</xdr:row>
                    <xdr:rowOff>0</xdr:rowOff>
                  </to>
                </anchor>
              </controlPr>
            </control>
          </mc:Choice>
        </mc:AlternateContent>
        <mc:AlternateContent xmlns:mc="http://schemas.openxmlformats.org/markup-compatibility/2006">
          <mc:Choice Requires="x14">
            <control shapeId="175110" r:id="rId8" name="Button 6">
              <controlPr defaultSize="0" print="0" autoFill="0" autoPict="0" macro="[0]!IntWalls">
                <anchor moveWithCells="1" sizeWithCells="1">
                  <from>
                    <xdr:col>3</xdr:col>
                    <xdr:colOff>22860</xdr:colOff>
                    <xdr:row>54</xdr:row>
                    <xdr:rowOff>22860</xdr:rowOff>
                  </from>
                  <to>
                    <xdr:col>4</xdr:col>
                    <xdr:colOff>723900</xdr:colOff>
                    <xdr:row>55</xdr:row>
                    <xdr:rowOff>15240</xdr:rowOff>
                  </to>
                </anchor>
              </controlPr>
            </control>
          </mc:Choice>
        </mc:AlternateContent>
        <mc:AlternateContent xmlns:mc="http://schemas.openxmlformats.org/markup-compatibility/2006">
          <mc:Choice Requires="x14">
            <control shapeId="175111" r:id="rId9" name="Button 7">
              <controlPr defaultSize="0" print="0" autoFill="0" autoPict="0" macro="[0]!PartyWall">
                <anchor moveWithCells="1" sizeWithCells="1">
                  <from>
                    <xdr:col>5</xdr:col>
                    <xdr:colOff>15240</xdr:colOff>
                    <xdr:row>54</xdr:row>
                    <xdr:rowOff>22860</xdr:rowOff>
                  </from>
                  <to>
                    <xdr:col>6</xdr:col>
                    <xdr:colOff>708660</xdr:colOff>
                    <xdr:row>54</xdr:row>
                    <xdr:rowOff>152400</xdr:rowOff>
                  </to>
                </anchor>
              </controlPr>
            </control>
          </mc:Choice>
        </mc:AlternateContent>
        <mc:AlternateContent xmlns:mc="http://schemas.openxmlformats.org/markup-compatibility/2006">
          <mc:Choice Requires="x14">
            <control shapeId="175112" r:id="rId10" name="Button 8">
              <controlPr defaultSize="0" print="0" autoFill="0" autoPict="0" macro="[0]!UseRoomDims">
                <anchor moveWithCells="1" sizeWithCells="1">
                  <from>
                    <xdr:col>3</xdr:col>
                    <xdr:colOff>22860</xdr:colOff>
                    <xdr:row>18</xdr:row>
                    <xdr:rowOff>22860</xdr:rowOff>
                  </from>
                  <to>
                    <xdr:col>4</xdr:col>
                    <xdr:colOff>723900</xdr:colOff>
                    <xdr:row>18</xdr:row>
                    <xdr:rowOff>152400</xdr:rowOff>
                  </to>
                </anchor>
              </controlPr>
            </control>
          </mc:Choice>
        </mc:AlternateContent>
        <mc:AlternateContent xmlns:mc="http://schemas.openxmlformats.org/markup-compatibility/2006">
          <mc:Choice Requires="x14">
            <control shapeId="175113" r:id="rId11" name="Button 9">
              <controlPr defaultSize="0" print="0" autoFill="0" autoPict="0" macro="[0]!Pitched">
                <anchor moveWithCells="1" sizeWithCells="1">
                  <from>
                    <xdr:col>3</xdr:col>
                    <xdr:colOff>38100</xdr:colOff>
                    <xdr:row>32</xdr:row>
                    <xdr:rowOff>22860</xdr:rowOff>
                  </from>
                  <to>
                    <xdr:col>3</xdr:col>
                    <xdr:colOff>800100</xdr:colOff>
                    <xdr:row>33</xdr:row>
                    <xdr:rowOff>0</xdr:rowOff>
                  </to>
                </anchor>
              </controlPr>
            </control>
          </mc:Choice>
        </mc:AlternateContent>
        <mc:AlternateContent xmlns:mc="http://schemas.openxmlformats.org/markup-compatibility/2006">
          <mc:Choice Requires="x14">
            <control shapeId="175114" r:id="rId12" name="Button 10">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175115" r:id="rId13" name="Button 11">
              <controlPr defaultSize="0" print="0" autoFill="0" autoPict="0" macro="[0]!unhideExtWall">
                <anchor moveWithCells="1">
                  <from>
                    <xdr:col>3</xdr:col>
                    <xdr:colOff>22860</xdr:colOff>
                    <xdr:row>22</xdr:row>
                    <xdr:rowOff>38100</xdr:rowOff>
                  </from>
                  <to>
                    <xdr:col>5</xdr:col>
                    <xdr:colOff>114300</xdr:colOff>
                    <xdr:row>22</xdr:row>
                    <xdr:rowOff>152400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70D9BB-7B97-984A-AC31-F7B2D345AF68}">
  <sheetPr codeName="Sheet18">
    <tabColor theme="4" tint="0.59999389629810485"/>
  </sheetPr>
  <dimension ref="B1:Z61"/>
  <sheetViews>
    <sheetView showGridLines="0" showRowColHeaders="0" workbookViewId="0">
      <selection activeCell="C2" sqref="C2"/>
    </sheetView>
  </sheetViews>
  <sheetFormatPr defaultColWidth="13.77734375" defaultRowHeight="13.8" x14ac:dyDescent="0.3"/>
  <cols>
    <col min="1" max="1" width="2" style="2" customWidth="1"/>
    <col min="2" max="12" width="13.77734375" style="2"/>
    <col min="13" max="15" width="10" style="2" customWidth="1"/>
    <col min="16" max="16" width="13.77734375" style="2"/>
    <col min="17" max="19" width="13.77734375" style="2" hidden="1" customWidth="1"/>
    <col min="20" max="20" width="16" style="2" hidden="1" customWidth="1"/>
    <col min="21" max="26" width="13.77734375" style="2" hidden="1" customWidth="1"/>
    <col min="27" max="16384" width="13.77734375" style="2"/>
  </cols>
  <sheetData>
    <row r="1" spans="2:25" ht="34.049999999999997" customHeight="1" x14ac:dyDescent="0.3">
      <c r="B1" s="520" t="s">
        <v>2</v>
      </c>
      <c r="C1" s="520"/>
      <c r="D1" s="520"/>
      <c r="E1" s="520" t="s">
        <v>4</v>
      </c>
      <c r="F1" s="520"/>
      <c r="G1" s="520"/>
      <c r="H1" s="13" t="s">
        <v>26</v>
      </c>
      <c r="I1" s="14" t="s">
        <v>34</v>
      </c>
      <c r="J1" s="15" t="s">
        <v>36</v>
      </c>
      <c r="K1" s="536" t="s">
        <v>120</v>
      </c>
      <c r="L1" s="536"/>
      <c r="M1" s="14" t="s">
        <v>121</v>
      </c>
      <c r="N1" s="14" t="s">
        <v>1079</v>
      </c>
      <c r="O1" s="14" t="s">
        <v>416</v>
      </c>
    </row>
    <row r="2" spans="2:25" ht="12.75" customHeight="1" x14ac:dyDescent="0.3">
      <c r="B2" s="2" t="s">
        <v>0</v>
      </c>
      <c r="C2" s="227"/>
      <c r="D2" s="227"/>
      <c r="E2" s="529" t="s">
        <v>1257</v>
      </c>
      <c r="F2" s="529"/>
      <c r="G2" s="216">
        <f>'Design Details'!G101</f>
        <v>0</v>
      </c>
      <c r="H2" s="2" t="s">
        <v>16</v>
      </c>
      <c r="I2" s="223">
        <f>SUM(K20:K22)</f>
        <v>0</v>
      </c>
      <c r="J2" s="223">
        <f>SUM(L20:L22)</f>
        <v>0</v>
      </c>
      <c r="K2" s="2" t="s">
        <v>119</v>
      </c>
      <c r="M2" s="228">
        <v>0</v>
      </c>
      <c r="N2" s="223">
        <f ca="1">SUM(I$2:I$6)*M2</f>
        <v>0</v>
      </c>
      <c r="O2" s="223">
        <f ca="1">SUM(J$2:J$6)*M2</f>
        <v>0</v>
      </c>
      <c r="Q2" s="2" t="s">
        <v>1056</v>
      </c>
      <c r="R2" s="2" t="s">
        <v>1</v>
      </c>
      <c r="Y2" s="2">
        <v>1</v>
      </c>
    </row>
    <row r="3" spans="2:25" ht="12.75" customHeight="1" x14ac:dyDescent="0.3">
      <c r="B3" s="2" t="s">
        <v>1</v>
      </c>
      <c r="C3" s="537"/>
      <c r="D3" s="538"/>
      <c r="E3" s="529" t="s">
        <v>9</v>
      </c>
      <c r="F3" s="529"/>
      <c r="G3" s="216">
        <v>0.33</v>
      </c>
      <c r="H3" s="2" t="s">
        <v>28</v>
      </c>
      <c r="I3" s="223">
        <f>K27</f>
        <v>0</v>
      </c>
      <c r="J3" s="223">
        <f>L27</f>
        <v>0</v>
      </c>
      <c r="K3" s="2" t="s">
        <v>116</v>
      </c>
      <c r="M3" s="228">
        <v>0</v>
      </c>
      <c r="N3" s="223">
        <f ca="1">SUM(I$2:I$6)*M3</f>
        <v>0</v>
      </c>
      <c r="O3" s="223">
        <f ca="1">SUM(J$2:J$6)*M3</f>
        <v>0</v>
      </c>
      <c r="Q3" s="2" t="s">
        <v>1055</v>
      </c>
      <c r="R3" s="2" t="s">
        <v>410</v>
      </c>
      <c r="S3" s="9" t="str">
        <f>IF($C$3="Ground floor","Solid Floor (in contact with ground)",IF($C$3="Single Storey","Solid Floor (in contact with ground)","n/a"))</f>
        <v>n/a</v>
      </c>
      <c r="T3" s="2">
        <f>'Design Details'!C21</f>
        <v>10</v>
      </c>
      <c r="U3" s="3" t="s">
        <v>115</v>
      </c>
      <c r="V3" s="11">
        <v>0</v>
      </c>
      <c r="W3" s="11">
        <v>0</v>
      </c>
      <c r="X3" s="11">
        <v>0</v>
      </c>
      <c r="Y3" s="2">
        <v>2</v>
      </c>
    </row>
    <row r="4" spans="2:25" ht="12.75" customHeight="1" x14ac:dyDescent="0.3">
      <c r="B4" s="529" t="s">
        <v>10</v>
      </c>
      <c r="C4" s="529"/>
      <c r="D4" s="216">
        <f>'Design Details'!E101</f>
        <v>0</v>
      </c>
      <c r="E4" s="529" t="s">
        <v>14</v>
      </c>
      <c r="F4" s="529"/>
      <c r="G4" s="216">
        <f>SUM(I10:I12,I14:I18)</f>
        <v>0</v>
      </c>
      <c r="H4" s="2" t="s">
        <v>30</v>
      </c>
      <c r="I4" s="223">
        <f ca="1">SUM(K32,K36)</f>
        <v>0</v>
      </c>
      <c r="J4" s="223">
        <f ca="1">SUM(L32,L36)</f>
        <v>0</v>
      </c>
      <c r="K4" s="2" t="s">
        <v>117</v>
      </c>
      <c r="M4" s="228">
        <v>0</v>
      </c>
      <c r="N4" s="223">
        <f ca="1">SUM(I$2:I$6)*M4</f>
        <v>0</v>
      </c>
      <c r="O4" s="223">
        <f ca="1">SUM(J$2:J$6)*M4</f>
        <v>0</v>
      </c>
      <c r="Q4" s="2" t="s">
        <v>1054</v>
      </c>
      <c r="R4" s="2" t="s">
        <v>37</v>
      </c>
      <c r="S4" s="9" t="str">
        <f>IF($C$3="Ground floor","Suspended Floor",IF($C$3="Single Storey","Suspended Floor","n/a"))</f>
        <v>n/a</v>
      </c>
      <c r="U4" s="3">
        <v>16</v>
      </c>
      <c r="V4" s="11">
        <v>0.1</v>
      </c>
      <c r="W4" s="11">
        <v>0.2</v>
      </c>
      <c r="X4" s="11">
        <v>2.5000000000000001E-2</v>
      </c>
      <c r="Y4" s="2">
        <v>3</v>
      </c>
    </row>
    <row r="5" spans="2:25" ht="12.75" customHeight="1" x14ac:dyDescent="0.3">
      <c r="B5" s="529" t="s">
        <v>11</v>
      </c>
      <c r="C5" s="529"/>
      <c r="D5" s="216">
        <f>'Design Details'!C19</f>
        <v>-2.5</v>
      </c>
      <c r="E5" s="529" t="s">
        <v>27</v>
      </c>
      <c r="F5" s="529"/>
      <c r="G5" s="216">
        <f>G4*G3*D6*G2</f>
        <v>0</v>
      </c>
      <c r="H5" s="2" t="s">
        <v>29</v>
      </c>
      <c r="I5" s="223">
        <f>SUM(K38:K44,K46:K49,K51:K54)</f>
        <v>0</v>
      </c>
      <c r="J5" s="223">
        <f>SUM(L38:L44,L46:L49,L51:L54)</f>
        <v>0</v>
      </c>
      <c r="K5" s="2" t="s">
        <v>118</v>
      </c>
      <c r="M5" s="228">
        <v>0</v>
      </c>
      <c r="N5" s="223">
        <f ca="1">SUM(I$2:I$6)*M5</f>
        <v>0</v>
      </c>
      <c r="O5" s="223">
        <f ca="1">SUM(J$2:J$6)*M5</f>
        <v>0</v>
      </c>
      <c r="Q5" s="2" t="s">
        <v>1052</v>
      </c>
      <c r="R5" s="2" t="s">
        <v>39</v>
      </c>
      <c r="U5" s="3">
        <v>18</v>
      </c>
      <c r="X5" s="11">
        <v>0.05</v>
      </c>
      <c r="Y5" s="2">
        <v>4</v>
      </c>
    </row>
    <row r="6" spans="2:25" ht="12.75" customHeight="1" x14ac:dyDescent="0.3">
      <c r="B6" s="529" t="s">
        <v>12</v>
      </c>
      <c r="C6" s="529"/>
      <c r="D6" s="216">
        <f>D4-D5</f>
        <v>2.5</v>
      </c>
      <c r="E6" s="529" t="s">
        <v>15</v>
      </c>
      <c r="F6" s="529"/>
      <c r="G6" s="216">
        <f>G4*G3*D7*24/1000</f>
        <v>0</v>
      </c>
      <c r="H6" s="2" t="s">
        <v>122</v>
      </c>
      <c r="I6" s="223">
        <f>SUM(K56:K59,K61)</f>
        <v>0</v>
      </c>
      <c r="J6" s="223">
        <f>SUM(L61)</f>
        <v>0</v>
      </c>
      <c r="M6" s="12"/>
      <c r="N6" s="12" t="s">
        <v>123</v>
      </c>
      <c r="O6" s="119">
        <f ca="1">SUM(G5,I2:I6,N2:N5)</f>
        <v>0</v>
      </c>
      <c r="Q6" s="2" t="s">
        <v>1053</v>
      </c>
      <c r="R6" s="2" t="s">
        <v>40</v>
      </c>
      <c r="U6" s="3">
        <v>21</v>
      </c>
      <c r="X6" s="11">
        <v>7.4999999999999997E-2</v>
      </c>
      <c r="Y6" s="2">
        <v>5</v>
      </c>
    </row>
    <row r="7" spans="2:25" ht="12.75" customHeight="1" x14ac:dyDescent="0.3">
      <c r="B7" s="529" t="s">
        <v>3</v>
      </c>
      <c r="C7" s="529"/>
      <c r="D7" s="217">
        <f>'Design Details'!C20</f>
        <v>2228</v>
      </c>
      <c r="I7" s="7"/>
      <c r="J7" s="7"/>
      <c r="M7" s="12"/>
      <c r="N7" s="12" t="s">
        <v>124</v>
      </c>
      <c r="O7" s="119">
        <f ca="1">SUM(G6,J2:J6,O2:O5)</f>
        <v>0</v>
      </c>
      <c r="R7" s="2" t="s">
        <v>41</v>
      </c>
      <c r="U7" s="3">
        <v>22</v>
      </c>
      <c r="X7" s="11">
        <v>0.1</v>
      </c>
      <c r="Y7" s="2">
        <v>6</v>
      </c>
    </row>
    <row r="8" spans="2:25" x14ac:dyDescent="0.3">
      <c r="R8" s="2">
        <f>IF($C$3="Ground floor",'Design Details'!C$45,IF($C$3="Mid-floor",'Design Details'!C$55,IF($C$3="Upper floor",'Design Details'!C$65,IF($C$3="Single Storey",'Design Details'!C$75,0))))</f>
        <v>0</v>
      </c>
      <c r="Y8" s="2">
        <v>7</v>
      </c>
    </row>
    <row r="9" spans="2:25" x14ac:dyDescent="0.3">
      <c r="B9" s="1" t="s">
        <v>5</v>
      </c>
      <c r="Y9" s="2">
        <v>8</v>
      </c>
    </row>
    <row r="10" spans="2:25" x14ac:dyDescent="0.3">
      <c r="B10" s="3" t="s">
        <v>6</v>
      </c>
      <c r="C10" s="224"/>
      <c r="D10" s="3" t="s">
        <v>7</v>
      </c>
      <c r="E10" s="224"/>
      <c r="F10" s="3" t="s">
        <v>8</v>
      </c>
      <c r="G10" s="224"/>
      <c r="H10" s="3" t="s">
        <v>13</v>
      </c>
      <c r="I10" s="218">
        <f>C10*E10*G10</f>
        <v>0</v>
      </c>
      <c r="J10" s="7"/>
      <c r="L10" s="530"/>
      <c r="M10" s="530"/>
      <c r="N10" s="530"/>
      <c r="O10" s="531"/>
      <c r="Y10" s="2">
        <v>9</v>
      </c>
    </row>
    <row r="11" spans="2:25" x14ac:dyDescent="0.3">
      <c r="B11" s="3" t="s">
        <v>6</v>
      </c>
      <c r="C11" s="224"/>
      <c r="D11" s="3" t="s">
        <v>7</v>
      </c>
      <c r="E11" s="224"/>
      <c r="F11" s="3" t="s">
        <v>8</v>
      </c>
      <c r="G11" s="224"/>
      <c r="H11" s="3" t="s">
        <v>13</v>
      </c>
      <c r="I11" s="218">
        <f>C11*E11*G11</f>
        <v>0</v>
      </c>
      <c r="J11" s="7"/>
      <c r="L11" s="530"/>
      <c r="M11" s="530"/>
      <c r="N11" s="530"/>
      <c r="O11" s="532"/>
      <c r="Y11" s="2">
        <v>10</v>
      </c>
    </row>
    <row r="12" spans="2:25" x14ac:dyDescent="0.3">
      <c r="B12" s="3" t="s">
        <v>6</v>
      </c>
      <c r="C12" s="224"/>
      <c r="D12" s="3" t="s">
        <v>7</v>
      </c>
      <c r="E12" s="224"/>
      <c r="F12" s="3" t="s">
        <v>8</v>
      </c>
      <c r="G12" s="224"/>
      <c r="H12" s="3" t="s">
        <v>13</v>
      </c>
      <c r="I12" s="218">
        <f>C12*E12*G12</f>
        <v>0</v>
      </c>
      <c r="J12" s="7"/>
    </row>
    <row r="13" spans="2:25" hidden="1" x14ac:dyDescent="0.3">
      <c r="B13" s="1" t="s">
        <v>20</v>
      </c>
      <c r="E13" s="7"/>
      <c r="G13" s="7"/>
      <c r="I13" s="7"/>
      <c r="J13" s="7"/>
    </row>
    <row r="14" spans="2:25" hidden="1" x14ac:dyDescent="0.3">
      <c r="B14" s="3" t="s">
        <v>6</v>
      </c>
      <c r="C14" s="20"/>
      <c r="D14" s="3" t="s">
        <v>7</v>
      </c>
      <c r="E14" s="20"/>
      <c r="F14" s="3" t="s">
        <v>8</v>
      </c>
      <c r="G14" s="20"/>
      <c r="H14" s="3" t="s">
        <v>13</v>
      </c>
      <c r="I14" s="17">
        <f>((G14*E14)/2)*C14</f>
        <v>0</v>
      </c>
      <c r="J14" s="4" t="s">
        <v>17</v>
      </c>
    </row>
    <row r="15" spans="2:25" hidden="1" x14ac:dyDescent="0.3">
      <c r="B15" s="3" t="s">
        <v>6</v>
      </c>
      <c r="C15" s="20"/>
      <c r="D15" s="3" t="s">
        <v>7</v>
      </c>
      <c r="E15" s="20"/>
      <c r="F15" s="3" t="s">
        <v>8</v>
      </c>
      <c r="G15" s="20"/>
      <c r="H15" s="3" t="s">
        <v>13</v>
      </c>
      <c r="I15" s="17">
        <f>C15*E15*G15/2</f>
        <v>0</v>
      </c>
      <c r="J15" s="4" t="s">
        <v>18</v>
      </c>
    </row>
    <row r="16" spans="2:25" hidden="1" x14ac:dyDescent="0.3">
      <c r="B16" s="3" t="s">
        <v>6</v>
      </c>
      <c r="C16" s="20"/>
      <c r="D16" s="3" t="s">
        <v>8</v>
      </c>
      <c r="E16" s="20"/>
      <c r="F16" s="3" t="s">
        <v>19</v>
      </c>
      <c r="G16" s="20"/>
      <c r="H16" s="3" t="s">
        <v>13</v>
      </c>
      <c r="I16" s="17">
        <f>E16*G16*C16/2</f>
        <v>0</v>
      </c>
      <c r="J16" s="4" t="s">
        <v>22</v>
      </c>
    </row>
    <row r="17" spans="2:23" hidden="1" x14ac:dyDescent="0.3">
      <c r="B17" s="3" t="s">
        <v>6</v>
      </c>
      <c r="C17" s="20"/>
      <c r="D17" s="3" t="s">
        <v>8</v>
      </c>
      <c r="E17" s="20"/>
      <c r="F17" s="3" t="s">
        <v>19</v>
      </c>
      <c r="G17" s="20"/>
      <c r="H17" s="3" t="s">
        <v>13</v>
      </c>
      <c r="I17" s="17">
        <f>E17*G17*C17/2</f>
        <v>0</v>
      </c>
      <c r="J17" s="4" t="s">
        <v>21</v>
      </c>
    </row>
    <row r="18" spans="2:23" hidden="1" x14ac:dyDescent="0.3">
      <c r="B18" s="3" t="s">
        <v>6</v>
      </c>
      <c r="C18" s="20"/>
      <c r="D18" s="3" t="s">
        <v>8</v>
      </c>
      <c r="E18" s="20"/>
      <c r="F18" s="3" t="s">
        <v>19</v>
      </c>
      <c r="G18" s="20"/>
      <c r="H18" s="3" t="s">
        <v>13</v>
      </c>
      <c r="I18" s="17">
        <f>E18*G18*C18/2</f>
        <v>0</v>
      </c>
      <c r="J18" s="4" t="s">
        <v>23</v>
      </c>
    </row>
    <row r="19" spans="2:23" x14ac:dyDescent="0.3">
      <c r="B19" s="1" t="s">
        <v>16</v>
      </c>
      <c r="C19" s="7"/>
      <c r="E19" s="7"/>
      <c r="G19" s="7"/>
      <c r="I19" s="7"/>
      <c r="J19" s="8" t="s">
        <v>50</v>
      </c>
      <c r="K19" s="1" t="s">
        <v>34</v>
      </c>
      <c r="L19" s="1" t="s">
        <v>35</v>
      </c>
      <c r="M19" s="533" t="str">
        <f>IF($C$3="Ground Floor","Select type of Ground Floor",IF($C$3="Single Storey","Select type of Ground Floor","#N/A"))</f>
        <v>#N/A</v>
      </c>
      <c r="N19" s="534"/>
      <c r="O19" s="534"/>
    </row>
    <row r="20" spans="2:23" x14ac:dyDescent="0.3">
      <c r="B20" s="3" t="str">
        <f t="shared" ref="B20:D22" si="0">B10</f>
        <v>Length (m)</v>
      </c>
      <c r="C20" s="224"/>
      <c r="D20" s="3" t="str">
        <f t="shared" ref="D20" si="1">D10</f>
        <v>Width (m)</v>
      </c>
      <c r="E20" s="224"/>
      <c r="F20" s="3" t="s">
        <v>24</v>
      </c>
      <c r="G20" s="218">
        <f>C20*E20</f>
        <v>0</v>
      </c>
      <c r="H20" s="2" t="s">
        <v>25</v>
      </c>
      <c r="I20" s="218">
        <f>IF(M22="",R8,'floor u values'!K16)</f>
        <v>0</v>
      </c>
      <c r="J20" s="218">
        <f>IF(C$3="Ground Floor",IF(M20="Solid Floor (in contact with ground)",D$4-T$3,D$4-D$5),IF(C$3="Single Storey",IF(M20="Solid Floor (in contact with ground)",D$4-T$3,D$4-D$5),0))</f>
        <v>0</v>
      </c>
      <c r="K20" s="218">
        <f>G20*I20*J20</f>
        <v>0</v>
      </c>
      <c r="L20" s="218">
        <f>IF($C$3=$R$5,0,IF($C$3=$R$7,0,G20*I20*$D$7*24/1000))</f>
        <v>0</v>
      </c>
      <c r="M20" s="535" t="s">
        <v>336</v>
      </c>
      <c r="N20" s="535"/>
      <c r="O20" s="535"/>
    </row>
    <row r="21" spans="2:23" x14ac:dyDescent="0.3">
      <c r="B21" s="3" t="str">
        <f t="shared" si="0"/>
        <v>Length (m)</v>
      </c>
      <c r="C21" s="224"/>
      <c r="D21" s="3" t="str">
        <f t="shared" si="0"/>
        <v>Width (m)</v>
      </c>
      <c r="E21" s="224"/>
      <c r="F21" s="3" t="s">
        <v>24</v>
      </c>
      <c r="G21" s="218">
        <f t="shared" ref="G21:G31" si="2">C21*E21</f>
        <v>0</v>
      </c>
      <c r="H21" s="2" t="s">
        <v>25</v>
      </c>
      <c r="I21" s="218">
        <f>I20</f>
        <v>0</v>
      </c>
      <c r="J21" s="218">
        <f>IF(C$3="Ground Floor",IF(M20="Solid Floor (in contact with ground)",D$4-T$3,D$4-D$5),IF(C$3="Single Storey",IF(M20="Solid Floor (in contact with ground)",D$4-T$3,D$4-D$5),0))</f>
        <v>0</v>
      </c>
      <c r="K21" s="218">
        <f>G21*I21*J21</f>
        <v>0</v>
      </c>
      <c r="L21" s="218">
        <f>IF($C$3=$R$5,0,IF($C$3=$R$7,0,G21*I21*$D$7*24/1000))</f>
        <v>0</v>
      </c>
      <c r="M21" s="528" t="s">
        <v>1070</v>
      </c>
      <c r="N21" s="528"/>
      <c r="O21" s="528"/>
    </row>
    <row r="22" spans="2:23" x14ac:dyDescent="0.3">
      <c r="B22" s="3" t="str">
        <f t="shared" si="0"/>
        <v>Length (m)</v>
      </c>
      <c r="C22" s="224"/>
      <c r="D22" s="3" t="str">
        <f t="shared" si="0"/>
        <v>Width (m)</v>
      </c>
      <c r="E22" s="224"/>
      <c r="F22" s="3" t="s">
        <v>24</v>
      </c>
      <c r="G22" s="218">
        <f t="shared" si="2"/>
        <v>0</v>
      </c>
      <c r="H22" s="2" t="s">
        <v>25</v>
      </c>
      <c r="I22" s="218">
        <f>I20</f>
        <v>0</v>
      </c>
      <c r="J22" s="218">
        <f>IF(C$3="Ground Floor",IF(M20="Solid Floor (in contact with ground)",D$4-T$3,D$4-D$5),IF(C$3="Single Storey",IF(M20="Solid Floor (in contact with ground)",D$4-T$3,D$4-D$5),0))</f>
        <v>0</v>
      </c>
      <c r="K22" s="218">
        <f>G22*I22*J22</f>
        <v>0</v>
      </c>
      <c r="L22" s="218">
        <f>IF($C$3=$R$5,0,IF($C$3=$R$7,0,G22*I22*$D$7*24/1000))</f>
        <v>0</v>
      </c>
      <c r="M22" s="521"/>
      <c r="N22" s="521"/>
      <c r="O22" s="521"/>
    </row>
    <row r="23" spans="2:23" ht="15" customHeight="1" x14ac:dyDescent="0.3">
      <c r="B23" s="1" t="s">
        <v>31</v>
      </c>
      <c r="C23" s="7"/>
      <c r="E23" s="7"/>
      <c r="G23" s="7"/>
      <c r="M23" s="13" t="str">
        <f>IF(M22="Two opposite","Between edges",IF(M22="One edge","Depth of room",IF(M22="3 edges (short single)","Short length",IF(M22="3 edges (long single)","Short length",""))))</f>
        <v/>
      </c>
      <c r="N23" s="13"/>
      <c r="O23" s="13" t="str">
        <f>IF(M22="3 edges (short single)","Long length",IF(M22="3 edges (long single)","Long length",""))</f>
        <v/>
      </c>
    </row>
    <row r="24" spans="2:23" ht="15" customHeight="1" x14ac:dyDescent="0.3">
      <c r="B24" s="3" t="s">
        <v>6</v>
      </c>
      <c r="C24" s="224"/>
      <c r="D24" s="3" t="s">
        <v>8</v>
      </c>
      <c r="E24" s="224"/>
      <c r="F24" s="3" t="s">
        <v>24</v>
      </c>
      <c r="G24" s="218">
        <f t="shared" si="2"/>
        <v>0</v>
      </c>
      <c r="M24" s="61"/>
      <c r="N24" s="61"/>
      <c r="O24" s="7"/>
    </row>
    <row r="25" spans="2:23" ht="13.95" hidden="1" customHeight="1" x14ac:dyDescent="0.3">
      <c r="B25" s="3" t="s">
        <v>6</v>
      </c>
      <c r="C25" s="226"/>
      <c r="D25" s="3" t="s">
        <v>8</v>
      </c>
      <c r="E25" s="226"/>
      <c r="F25" s="3" t="s">
        <v>24</v>
      </c>
      <c r="G25" s="218">
        <f t="shared" si="2"/>
        <v>0</v>
      </c>
      <c r="I25" s="7"/>
      <c r="J25" s="7"/>
      <c r="K25" s="7"/>
      <c r="L25" s="7"/>
    </row>
    <row r="26" spans="2:23" ht="13.95" hidden="1" customHeight="1" x14ac:dyDescent="0.3">
      <c r="B26" s="3" t="s">
        <v>6</v>
      </c>
      <c r="C26" s="20"/>
      <c r="D26" s="3" t="s">
        <v>8</v>
      </c>
      <c r="E26" s="20"/>
      <c r="F26" s="3" t="s">
        <v>24</v>
      </c>
      <c r="G26" s="218">
        <f t="shared" si="2"/>
        <v>0</v>
      </c>
      <c r="I26" s="7"/>
      <c r="J26" s="7"/>
      <c r="K26" s="7"/>
      <c r="L26" s="7"/>
    </row>
    <row r="27" spans="2:23" ht="15" customHeight="1" x14ac:dyDescent="0.3">
      <c r="C27" s="7"/>
      <c r="E27" s="3" t="s">
        <v>75</v>
      </c>
      <c r="F27" s="3" t="s">
        <v>24</v>
      </c>
      <c r="G27" s="218">
        <f>SUM(G24:G26)-SUM(G38:G44,G51:G54)</f>
        <v>0</v>
      </c>
      <c r="H27" s="2" t="s">
        <v>25</v>
      </c>
      <c r="I27" s="218">
        <f>IF($C$3="Ground floor",'Design Details'!C$48,IF($C$3="Mid-floor",'Design Details'!C$58,IF($C$3="Upper floor",'Design Details'!C$68,IF($C$3="Single Storey",'Design Details'!C$78,0))))</f>
        <v>0</v>
      </c>
      <c r="J27" s="218">
        <f t="shared" ref="J27" si="3">$D$6</f>
        <v>2.5</v>
      </c>
      <c r="K27" s="218">
        <f t="shared" ref="K27" si="4">G27*I27*J27</f>
        <v>0</v>
      </c>
      <c r="L27" s="218">
        <f>G27*I27*$D$7*24/1000</f>
        <v>0</v>
      </c>
      <c r="V27" s="421"/>
      <c r="W27" s="421"/>
    </row>
    <row r="28" spans="2:23" x14ac:dyDescent="0.3">
      <c r="B28" s="5" t="s">
        <v>1245</v>
      </c>
      <c r="C28" s="7"/>
      <c r="E28" s="7"/>
      <c r="G28" s="7"/>
      <c r="I28" s="7"/>
      <c r="J28" s="7"/>
      <c r="K28" s="7"/>
      <c r="L28" s="7"/>
      <c r="V28" s="421"/>
      <c r="W28" s="421"/>
    </row>
    <row r="29" spans="2:23" ht="13.95" customHeight="1" x14ac:dyDescent="0.3">
      <c r="B29" s="3" t="s">
        <v>6</v>
      </c>
      <c r="C29" s="224"/>
      <c r="D29" s="3" t="s">
        <v>7</v>
      </c>
      <c r="E29" s="224"/>
      <c r="F29" s="3" t="s">
        <v>24</v>
      </c>
      <c r="G29" s="218">
        <f t="shared" si="2"/>
        <v>0</v>
      </c>
      <c r="I29" s="7"/>
      <c r="J29" s="7"/>
      <c r="K29" s="7"/>
      <c r="L29" s="7"/>
      <c r="V29" s="421"/>
      <c r="W29" s="421"/>
    </row>
    <row r="30" spans="2:23" x14ac:dyDescent="0.3">
      <c r="B30" s="3" t="s">
        <v>6</v>
      </c>
      <c r="C30" s="224"/>
      <c r="D30" s="3" t="s">
        <v>7</v>
      </c>
      <c r="E30" s="224"/>
      <c r="F30" s="3" t="s">
        <v>24</v>
      </c>
      <c r="G30" s="218">
        <f t="shared" si="2"/>
        <v>0</v>
      </c>
      <c r="I30" s="7"/>
      <c r="J30" s="7"/>
      <c r="K30" s="7"/>
      <c r="L30" s="7"/>
      <c r="V30" s="421"/>
      <c r="W30" s="421"/>
    </row>
    <row r="31" spans="2:23" x14ac:dyDescent="0.3">
      <c r="B31" s="3" t="s">
        <v>6</v>
      </c>
      <c r="C31" s="224"/>
      <c r="D31" s="3" t="s">
        <v>7</v>
      </c>
      <c r="E31" s="224"/>
      <c r="F31" s="3" t="s">
        <v>24</v>
      </c>
      <c r="G31" s="218">
        <f t="shared" si="2"/>
        <v>0</v>
      </c>
      <c r="I31" s="7"/>
      <c r="J31" s="7"/>
      <c r="K31" s="7"/>
      <c r="L31" s="7"/>
      <c r="M31" s="520" t="s">
        <v>1258</v>
      </c>
      <c r="N31" s="520"/>
      <c r="O31" s="520"/>
      <c r="V31" s="421"/>
      <c r="W31" s="421"/>
    </row>
    <row r="32" spans="2:23" ht="14.4" x14ac:dyDescent="0.3">
      <c r="C32" s="7"/>
      <c r="D32" s="3"/>
      <c r="E32" s="3" t="s">
        <v>75</v>
      </c>
      <c r="F32" s="3" t="s">
        <v>24</v>
      </c>
      <c r="G32" s="218">
        <f>SUM(G29:G31)-SUM(G46:G49)</f>
        <v>0</v>
      </c>
      <c r="H32" s="2" t="s">
        <v>25</v>
      </c>
      <c r="I32" s="218" cm="1">
        <f t="array" aca="1" ref="I32" ca="1">IF($C$3="Ground floor",'Design Details'!C$49,IF($C$3="Mid-floor",'Design Details'!C$59,IF($C$3="Upper floor",INDIRECT(T52),IF($C$3="Single Storey",INDIRECT(T53),0))))</f>
        <v>0</v>
      </c>
      <c r="J32" s="218">
        <f>U51</f>
        <v>0</v>
      </c>
      <c r="K32" s="218">
        <f t="shared" ref="K32:K61" ca="1" si="5">G32*I32*J32</f>
        <v>0</v>
      </c>
      <c r="L32" s="218">
        <f ca="1">IF($C$3=$R$4,0,IF($C$3=$R$5,0,G32*I32*$D$7*24/1000))</f>
        <v>0</v>
      </c>
      <c r="M32" s="522" t="s">
        <v>1248</v>
      </c>
      <c r="N32" s="523"/>
      <c r="O32" s="524"/>
      <c r="V32" s="421"/>
      <c r="W32" s="421"/>
    </row>
    <row r="33" spans="2:23" ht="14.4" hidden="1" x14ac:dyDescent="0.3">
      <c r="B33" s="5" t="s">
        <v>1246</v>
      </c>
      <c r="C33" s="61"/>
      <c r="D33" s="3"/>
      <c r="E33" s="3"/>
      <c r="F33" s="3"/>
      <c r="G33" s="230"/>
      <c r="I33" s="230"/>
      <c r="J33" s="230"/>
      <c r="K33" s="230"/>
      <c r="L33" s="230"/>
      <c r="M33"/>
      <c r="N33"/>
      <c r="O33"/>
      <c r="V33" s="423"/>
      <c r="W33" s="423"/>
    </row>
    <row r="34" spans="2:23" hidden="1" x14ac:dyDescent="0.3">
      <c r="B34" s="3" t="s">
        <v>6</v>
      </c>
      <c r="C34" s="20">
        <f>C14*2</f>
        <v>0</v>
      </c>
      <c r="D34" s="3" t="s">
        <v>470</v>
      </c>
      <c r="E34" s="20">
        <f>SQRT(POWER(E14,2)+POWER(G14,2))</f>
        <v>0</v>
      </c>
      <c r="F34" s="3" t="s">
        <v>24</v>
      </c>
      <c r="G34" s="17">
        <f t="shared" ref="G34:G61" si="6">C34*E34</f>
        <v>0</v>
      </c>
      <c r="H34" s="4" t="s">
        <v>17</v>
      </c>
      <c r="I34" s="7"/>
      <c r="J34" s="7"/>
      <c r="K34" s="7"/>
      <c r="L34" s="7"/>
      <c r="S34" s="424"/>
    </row>
    <row r="35" spans="2:23" hidden="1" x14ac:dyDescent="0.3">
      <c r="B35" s="3" t="s">
        <v>6</v>
      </c>
      <c r="C35" s="20">
        <f>C15</f>
        <v>0</v>
      </c>
      <c r="D35" s="3" t="s">
        <v>470</v>
      </c>
      <c r="E35" s="20">
        <f>SQRT(POWER(E15,2)+POWER(G15,2))</f>
        <v>0</v>
      </c>
      <c r="F35" s="3" t="s">
        <v>24</v>
      </c>
      <c r="G35" s="62">
        <f t="shared" si="6"/>
        <v>0</v>
      </c>
      <c r="H35" s="4" t="s">
        <v>18</v>
      </c>
      <c r="I35" s="7"/>
      <c r="J35" s="7"/>
      <c r="K35" s="7"/>
      <c r="L35" s="7"/>
      <c r="S35" s="424"/>
    </row>
    <row r="36" spans="2:23" hidden="1" x14ac:dyDescent="0.3">
      <c r="C36" s="61"/>
      <c r="E36" s="3" t="s">
        <v>75</v>
      </c>
      <c r="F36" s="3" t="s">
        <v>24</v>
      </c>
      <c r="G36" s="17">
        <f>SUM(G34:G35)-SUM(G46:G49)</f>
        <v>0</v>
      </c>
      <c r="H36" s="2" t="s">
        <v>25</v>
      </c>
      <c r="I36" s="438">
        <f>IF($C$3="Ground floor",'Design Details'!C$50,IF($C$3="Mid-floor",'Design Details'!C$60,IF($C$3="Upper floor",'Design Details'!C$70,IF($C$3="Single Storey",'Design Details'!C$80,0))))</f>
        <v>0</v>
      </c>
      <c r="J36" s="17">
        <f t="shared" ref="J36:J54" si="7">$D$6</f>
        <v>2.5</v>
      </c>
      <c r="K36" s="17">
        <f t="shared" si="5"/>
        <v>0</v>
      </c>
      <c r="L36" s="17">
        <f>IF($C$3=$R$4,0,IF($C$3=$R$5,0,G36*I36*$D$7*24/1000))</f>
        <v>0</v>
      </c>
      <c r="M36" s="4"/>
      <c r="N36" s="4"/>
      <c r="S36" s="424"/>
    </row>
    <row r="37" spans="2:23" x14ac:dyDescent="0.3">
      <c r="B37" s="1" t="s">
        <v>32</v>
      </c>
      <c r="C37" s="7"/>
      <c r="E37" s="7"/>
      <c r="G37" s="7"/>
      <c r="I37" s="7"/>
      <c r="J37" s="7"/>
      <c r="K37" s="7"/>
      <c r="L37" s="7"/>
      <c r="R37" s="428"/>
    </row>
    <row r="38" spans="2:23" x14ac:dyDescent="0.3">
      <c r="B38" s="3" t="s">
        <v>7</v>
      </c>
      <c r="C38" s="224"/>
      <c r="D38" s="3" t="s">
        <v>8</v>
      </c>
      <c r="E38" s="224"/>
      <c r="F38" s="3" t="s">
        <v>24</v>
      </c>
      <c r="G38" s="218">
        <f t="shared" si="6"/>
        <v>0</v>
      </c>
      <c r="H38" s="2" t="s">
        <v>25</v>
      </c>
      <c r="I38" s="218">
        <f>IF($C$3="Ground floor",'Design Details'!C$46,IF($C$3="Mid-floor",'Design Details'!C$56,IF($C$3="Upper floor",'Design Details'!C$66,IF($C$3="Single Storey",'Design Details'!C$76,0))))</f>
        <v>0</v>
      </c>
      <c r="J38" s="218">
        <f t="shared" si="7"/>
        <v>2.5</v>
      </c>
      <c r="K38" s="218">
        <f t="shared" si="5"/>
        <v>0</v>
      </c>
      <c r="L38" s="218">
        <f t="shared" ref="L38:L44" si="8">G38*I38*$D$7*24/1000</f>
        <v>0</v>
      </c>
    </row>
    <row r="39" spans="2:23" hidden="1" x14ac:dyDescent="0.3">
      <c r="B39" s="3" t="s">
        <v>7</v>
      </c>
      <c r="C39" s="224"/>
      <c r="D39" s="3" t="s">
        <v>8</v>
      </c>
      <c r="E39" s="224"/>
      <c r="F39" s="3" t="s">
        <v>24</v>
      </c>
      <c r="G39" s="218">
        <f t="shared" si="6"/>
        <v>0</v>
      </c>
      <c r="H39" s="2" t="s">
        <v>25</v>
      </c>
      <c r="I39" s="218">
        <f>IF($C$3="Ground floor",'Design Details'!C$46,IF($C$3="Mid-floor",'Design Details'!C$56,IF($C$3="Upper floor",'Design Details'!C$66,IF($C$3="Single Storey",'Design Details'!C$76,0))))</f>
        <v>0</v>
      </c>
      <c r="J39" s="218">
        <f t="shared" si="7"/>
        <v>2.5</v>
      </c>
      <c r="K39" s="218">
        <f t="shared" si="5"/>
        <v>0</v>
      </c>
      <c r="L39" s="218">
        <f t="shared" si="8"/>
        <v>0</v>
      </c>
    </row>
    <row r="40" spans="2:23" hidden="1" x14ac:dyDescent="0.3">
      <c r="B40" s="3" t="s">
        <v>7</v>
      </c>
      <c r="C40" s="226"/>
      <c r="D40" s="3" t="s">
        <v>8</v>
      </c>
      <c r="E40" s="226"/>
      <c r="F40" s="3" t="s">
        <v>24</v>
      </c>
      <c r="G40" s="220">
        <f t="shared" si="6"/>
        <v>0</v>
      </c>
      <c r="H40" s="2" t="s">
        <v>25</v>
      </c>
      <c r="I40" s="439">
        <f>IF($C$3="Ground floor",'Design Details'!C$46,IF($C$3="Mid-floor",'Design Details'!C$56,IF($C$3="Upper floor",'Design Details'!C$66,IF($C$3="Single Storey",'Design Details'!C$76,0))))</f>
        <v>0</v>
      </c>
      <c r="J40" s="220">
        <f t="shared" si="7"/>
        <v>2.5</v>
      </c>
      <c r="K40" s="220">
        <f t="shared" si="5"/>
        <v>0</v>
      </c>
      <c r="L40" s="220">
        <f t="shared" si="8"/>
        <v>0</v>
      </c>
    </row>
    <row r="41" spans="2:23" hidden="1" x14ac:dyDescent="0.3">
      <c r="B41" s="3" t="s">
        <v>7</v>
      </c>
      <c r="C41" s="20"/>
      <c r="D41" s="3" t="s">
        <v>8</v>
      </c>
      <c r="E41" s="20"/>
      <c r="F41" s="3" t="s">
        <v>24</v>
      </c>
      <c r="G41" s="17">
        <f t="shared" si="6"/>
        <v>0</v>
      </c>
      <c r="H41" s="2" t="s">
        <v>25</v>
      </c>
      <c r="I41" s="438">
        <f>IF($C$3="Ground floor",'Design Details'!C$46,IF($C$3="Mid-floor",'Design Details'!C$56,IF($C$3="Upper floor",'Design Details'!C$66,IF($C$3="Single Storey",'Design Details'!C$76,0))))</f>
        <v>0</v>
      </c>
      <c r="J41" s="17">
        <f t="shared" si="7"/>
        <v>2.5</v>
      </c>
      <c r="K41" s="17">
        <f t="shared" si="5"/>
        <v>0</v>
      </c>
      <c r="L41" s="17">
        <f t="shared" si="8"/>
        <v>0</v>
      </c>
    </row>
    <row r="42" spans="2:23" hidden="1" x14ac:dyDescent="0.3">
      <c r="B42" s="3" t="s">
        <v>7</v>
      </c>
      <c r="C42" s="20"/>
      <c r="D42" s="3" t="s">
        <v>8</v>
      </c>
      <c r="E42" s="20"/>
      <c r="F42" s="3" t="s">
        <v>24</v>
      </c>
      <c r="G42" s="17">
        <f t="shared" si="6"/>
        <v>0</v>
      </c>
      <c r="H42" s="2" t="s">
        <v>25</v>
      </c>
      <c r="I42" s="438">
        <f>IF($C$3="Ground floor",'Design Details'!C$46,IF($C$3="Mid-floor",'Design Details'!C$56,IF($C$3="Upper floor",'Design Details'!C$66,IF($C$3="Single Storey",'Design Details'!C$76,0))))</f>
        <v>0</v>
      </c>
      <c r="J42" s="17">
        <f t="shared" si="7"/>
        <v>2.5</v>
      </c>
      <c r="K42" s="17">
        <f t="shared" si="5"/>
        <v>0</v>
      </c>
      <c r="L42" s="17">
        <f t="shared" si="8"/>
        <v>0</v>
      </c>
    </row>
    <row r="43" spans="2:23" hidden="1" x14ac:dyDescent="0.3">
      <c r="B43" s="3" t="s">
        <v>7</v>
      </c>
      <c r="C43" s="20"/>
      <c r="D43" s="3" t="s">
        <v>8</v>
      </c>
      <c r="E43" s="20"/>
      <c r="F43" s="3" t="s">
        <v>24</v>
      </c>
      <c r="G43" s="17">
        <f t="shared" si="6"/>
        <v>0</v>
      </c>
      <c r="H43" s="2" t="s">
        <v>25</v>
      </c>
      <c r="I43" s="438">
        <f>IF($C$3="Ground floor",'Design Details'!C$46,IF($C$3="Mid-floor",'Design Details'!C$56,IF($C$3="Upper floor",'Design Details'!C$66,IF($C$3="Single Storey",'Design Details'!C$76,0))))</f>
        <v>0</v>
      </c>
      <c r="J43" s="17">
        <f t="shared" si="7"/>
        <v>2.5</v>
      </c>
      <c r="K43" s="17">
        <f t="shared" si="5"/>
        <v>0</v>
      </c>
      <c r="L43" s="17">
        <f t="shared" si="8"/>
        <v>0</v>
      </c>
    </row>
    <row r="44" spans="2:23" hidden="1" x14ac:dyDescent="0.3">
      <c r="B44" s="3" t="s">
        <v>7</v>
      </c>
      <c r="C44" s="20"/>
      <c r="D44" s="3" t="s">
        <v>8</v>
      </c>
      <c r="E44" s="20"/>
      <c r="F44" s="3" t="s">
        <v>24</v>
      </c>
      <c r="G44" s="17">
        <f t="shared" si="6"/>
        <v>0</v>
      </c>
      <c r="H44" s="2" t="s">
        <v>25</v>
      </c>
      <c r="I44" s="438">
        <f>IF($C$3="Ground floor",'Design Details'!C$46,IF($C$3="Mid-floor",'Design Details'!C$56,IF($C$3="Upper floor",'Design Details'!C$66,IF($C$3="Single Storey",'Design Details'!C$76,0))))</f>
        <v>0</v>
      </c>
      <c r="J44" s="17">
        <f t="shared" si="7"/>
        <v>2.5</v>
      </c>
      <c r="K44" s="17">
        <f t="shared" si="5"/>
        <v>0</v>
      </c>
      <c r="L44" s="17">
        <f t="shared" si="8"/>
        <v>0</v>
      </c>
    </row>
    <row r="45" spans="2:23" x14ac:dyDescent="0.3">
      <c r="B45" s="1" t="s">
        <v>33</v>
      </c>
      <c r="C45" s="7"/>
      <c r="E45" s="7"/>
      <c r="G45" s="7"/>
      <c r="I45" s="7"/>
      <c r="J45" s="7"/>
      <c r="K45" s="7"/>
      <c r="L45" s="7"/>
      <c r="Q45" s="517" t="s">
        <v>1254</v>
      </c>
      <c r="R45" s="525" t="s">
        <v>1255</v>
      </c>
      <c r="S45" s="517" t="s">
        <v>1256</v>
      </c>
      <c r="T45" s="514" t="s">
        <v>1249</v>
      </c>
      <c r="U45" s="517" t="s">
        <v>1250</v>
      </c>
    </row>
    <row r="46" spans="2:23" x14ac:dyDescent="0.3">
      <c r="B46" s="3" t="s">
        <v>7</v>
      </c>
      <c r="C46" s="224"/>
      <c r="D46" s="3" t="s">
        <v>8</v>
      </c>
      <c r="E46" s="224"/>
      <c r="F46" s="3" t="s">
        <v>24</v>
      </c>
      <c r="G46" s="218">
        <f t="shared" si="6"/>
        <v>0</v>
      </c>
      <c r="H46" s="2" t="s">
        <v>25</v>
      </c>
      <c r="I46" s="218">
        <f>IF($C$3="Ground floor",'Design Details'!C$53,IF($C$3="Mid-floor",'Design Details'!C$63,IF($C$3="Upper floor",'Design Details'!C$73,IF($C$3="Single Storey",'Design Details'!C$83,0))))</f>
        <v>0</v>
      </c>
      <c r="J46" s="218">
        <f t="shared" si="7"/>
        <v>2.5</v>
      </c>
      <c r="K46" s="218">
        <f t="shared" si="5"/>
        <v>0</v>
      </c>
      <c r="L46" s="218">
        <f>G46*I46*$D$7*24/1000</f>
        <v>0</v>
      </c>
      <c r="Q46" s="518"/>
      <c r="R46" s="526"/>
      <c r="S46" s="518"/>
      <c r="T46" s="515"/>
      <c r="U46" s="518"/>
    </row>
    <row r="47" spans="2:23" x14ac:dyDescent="0.3">
      <c r="B47" s="3" t="s">
        <v>7</v>
      </c>
      <c r="C47" s="224"/>
      <c r="D47" s="3" t="s">
        <v>8</v>
      </c>
      <c r="E47" s="224"/>
      <c r="F47" s="3" t="s">
        <v>24</v>
      </c>
      <c r="G47" s="218">
        <f t="shared" si="6"/>
        <v>0</v>
      </c>
      <c r="H47" s="2" t="s">
        <v>25</v>
      </c>
      <c r="I47" s="218">
        <f>IF($C$3="Ground floor",'Design Details'!C$53,IF($C$3="Mid-floor",'Design Details'!C$63,IF($C$3="Upper floor",'Design Details'!C$73,IF($C$3="Single Storey",'Design Details'!C$83,0))))</f>
        <v>0</v>
      </c>
      <c r="J47" s="218">
        <f t="shared" si="7"/>
        <v>2.5</v>
      </c>
      <c r="K47" s="218">
        <f t="shared" si="5"/>
        <v>0</v>
      </c>
      <c r="L47" s="218">
        <f>G47*I47*$D$7*24/1000</f>
        <v>0</v>
      </c>
      <c r="Q47" s="518"/>
      <c r="R47" s="526"/>
      <c r="S47" s="518"/>
      <c r="T47" s="515"/>
      <c r="U47" s="518"/>
    </row>
    <row r="48" spans="2:23" x14ac:dyDescent="0.3">
      <c r="B48" s="3" t="s">
        <v>7</v>
      </c>
      <c r="C48" s="224"/>
      <c r="D48" s="3" t="s">
        <v>8</v>
      </c>
      <c r="E48" s="224"/>
      <c r="F48" s="3" t="s">
        <v>24</v>
      </c>
      <c r="G48" s="218">
        <f t="shared" si="6"/>
        <v>0</v>
      </c>
      <c r="H48" s="2" t="s">
        <v>25</v>
      </c>
      <c r="I48" s="218">
        <f>IF($C$3="Ground floor",'Design Details'!C$53,IF($C$3="Mid-floor",'Design Details'!C$63,IF($C$3="Upper floor",'Design Details'!C$73,IF($C$3="Single Storey",'Design Details'!C$83,0))))</f>
        <v>0</v>
      </c>
      <c r="J48" s="218">
        <f t="shared" si="7"/>
        <v>2.5</v>
      </c>
      <c r="K48" s="218">
        <f t="shared" si="5"/>
        <v>0</v>
      </c>
      <c r="L48" s="218">
        <f>G48*I48*$D$7*24/1000</f>
        <v>0</v>
      </c>
      <c r="Q48" s="518"/>
      <c r="R48" s="526"/>
      <c r="S48" s="518"/>
      <c r="T48" s="515"/>
      <c r="U48" s="518"/>
    </row>
    <row r="49" spans="2:21" x14ac:dyDescent="0.3">
      <c r="B49" s="3" t="s">
        <v>7</v>
      </c>
      <c r="C49" s="224"/>
      <c r="D49" s="3" t="s">
        <v>8</v>
      </c>
      <c r="E49" s="224"/>
      <c r="F49" s="3" t="s">
        <v>24</v>
      </c>
      <c r="G49" s="218">
        <f t="shared" si="6"/>
        <v>0</v>
      </c>
      <c r="H49" s="2" t="s">
        <v>25</v>
      </c>
      <c r="I49" s="218">
        <f>IF($C$3="Ground floor",'Design Details'!C$53,IF($C$3="Mid-floor",'Design Details'!C$63,IF($C$3="Upper floor",'Design Details'!C$73,IF($C$3="Single Storey",'Design Details'!C$83,0))))</f>
        <v>0</v>
      </c>
      <c r="J49" s="218">
        <f t="shared" si="7"/>
        <v>2.5</v>
      </c>
      <c r="K49" s="218">
        <f t="shared" si="5"/>
        <v>0</v>
      </c>
      <c r="L49" s="218">
        <f>G49*I49*$D$7*24/1000</f>
        <v>0</v>
      </c>
      <c r="Q49" s="519"/>
      <c r="R49" s="527"/>
      <c r="S49" s="519"/>
      <c r="T49" s="516"/>
      <c r="U49" s="519"/>
    </row>
    <row r="50" spans="2:21" x14ac:dyDescent="0.3">
      <c r="B50" s="1" t="s">
        <v>1260</v>
      </c>
      <c r="C50" s="7"/>
      <c r="E50" s="7"/>
      <c r="G50" s="7"/>
      <c r="I50" s="7"/>
      <c r="J50" s="7"/>
      <c r="K50" s="7"/>
      <c r="L50" s="7"/>
      <c r="Q50" s="426"/>
      <c r="R50" s="425"/>
      <c r="S50" s="425" t="s">
        <v>1248</v>
      </c>
      <c r="T50" s="425"/>
      <c r="U50" s="430"/>
    </row>
    <row r="51" spans="2:21" x14ac:dyDescent="0.3">
      <c r="B51" s="3" t="s">
        <v>7</v>
      </c>
      <c r="C51" s="224"/>
      <c r="D51" s="3" t="s">
        <v>8</v>
      </c>
      <c r="E51" s="224"/>
      <c r="F51" s="3" t="s">
        <v>24</v>
      </c>
      <c r="G51" s="218">
        <f t="shared" si="6"/>
        <v>0</v>
      </c>
      <c r="H51" s="2" t="s">
        <v>25</v>
      </c>
      <c r="I51" s="218">
        <f>IF($C$3="Ground floor",'Design Details'!C$47,IF($C$3="Mid-floor",'Design Details'!C$57,IF($C$3="Upper floor",'Design Details'!C$67,IF($C$3="Single Storey",'Design Details'!C$77,0))))</f>
        <v>0</v>
      </c>
      <c r="J51" s="218">
        <f t="shared" si="7"/>
        <v>2.5</v>
      </c>
      <c r="K51" s="218">
        <f t="shared" si="5"/>
        <v>0</v>
      </c>
      <c r="L51" s="218">
        <f>G51*I51*$D$7*24/1000</f>
        <v>0</v>
      </c>
      <c r="Q51" s="429" t="s">
        <v>1241</v>
      </c>
      <c r="R51" s="431" t="s">
        <v>1247</v>
      </c>
      <c r="S51" s="431" t="str">
        <f>IF(OR($C$3="Ground Floor",$C$3="Mid-floor"),R51,Q51)</f>
        <v>Outside</v>
      </c>
      <c r="T51" s="426">
        <f>IF(M32="Unheated",1,0)</f>
        <v>0</v>
      </c>
      <c r="U51" s="429">
        <f>IF(M32="Select...",0,(IF(M32="Outside",D6,IF(M32="Unheated",D4-10,D4-M32))))</f>
        <v>0</v>
      </c>
    </row>
    <row r="52" spans="2:21" x14ac:dyDescent="0.3">
      <c r="B52" s="3" t="s">
        <v>7</v>
      </c>
      <c r="C52" s="224"/>
      <c r="D52" s="3" t="s">
        <v>8</v>
      </c>
      <c r="E52" s="224"/>
      <c r="F52" s="3" t="s">
        <v>24</v>
      </c>
      <c r="G52" s="218">
        <f t="shared" si="6"/>
        <v>0</v>
      </c>
      <c r="H52" s="2" t="s">
        <v>25</v>
      </c>
      <c r="I52" s="218">
        <f>IF($C$3="Ground floor",'Design Details'!C$47,IF($C$3="Mid-floor",'Design Details'!C$57,IF($C$3="Upper floor",'Design Details'!C$67,IF($C$3="Single Storey",'Design Details'!C$77,0))))</f>
        <v>0</v>
      </c>
      <c r="J52" s="218">
        <f t="shared" si="7"/>
        <v>2.5</v>
      </c>
      <c r="K52" s="218">
        <f t="shared" si="5"/>
        <v>0</v>
      </c>
      <c r="L52" s="218">
        <f>G52*I52*$D$7*24/1000</f>
        <v>0</v>
      </c>
      <c r="Q52" s="429" t="s">
        <v>1247</v>
      </c>
      <c r="R52" s="431" t="s">
        <v>1251</v>
      </c>
      <c r="S52" s="431" t="str">
        <f>IF(OR($C$3="Ground Floor",$C$3="Mid-floor"),R52,Q52)</f>
        <v>Unheated</v>
      </c>
      <c r="T52" s="426" t="str">
        <f>"'Design Details'!C$"&amp;69+T51</f>
        <v>'Design Details'!C$69</v>
      </c>
      <c r="U52" s="427"/>
    </row>
    <row r="53" spans="2:21" hidden="1" x14ac:dyDescent="0.3">
      <c r="B53" s="3" t="s">
        <v>7</v>
      </c>
      <c r="C53" s="226"/>
      <c r="D53" s="3" t="s">
        <v>8</v>
      </c>
      <c r="E53" s="226"/>
      <c r="F53" s="3" t="s">
        <v>24</v>
      </c>
      <c r="G53" s="220">
        <f t="shared" si="6"/>
        <v>0</v>
      </c>
      <c r="H53" s="2" t="s">
        <v>25</v>
      </c>
      <c r="I53" s="439">
        <f>IF($C$3="Ground floor",'Design Details'!C$47,IF($C$3="Mid-floor",'Design Details'!C$57,IF($C$3="Upper floor",'Design Details'!C$67,IF($C$3="Single Storey",'Design Details'!C$77,0))))</f>
        <v>0</v>
      </c>
      <c r="J53" s="220">
        <f t="shared" si="7"/>
        <v>2.5</v>
      </c>
      <c r="K53" s="220">
        <f t="shared" si="5"/>
        <v>0</v>
      </c>
      <c r="L53" s="220">
        <f>G53*I53*$D$7*24/1000</f>
        <v>0</v>
      </c>
      <c r="Q53" s="429"/>
      <c r="R53" s="431" t="s">
        <v>1252</v>
      </c>
      <c r="S53" s="431">
        <f>IF(OR($C$3="Ground Floor",$C$3="Mid-floor"),R53,Q53)</f>
        <v>0</v>
      </c>
      <c r="T53" s="432" t="str">
        <f>"'Design Details'!C$"&amp;79+T51</f>
        <v>'Design Details'!C$79</v>
      </c>
      <c r="U53" s="423"/>
    </row>
    <row r="54" spans="2:21" hidden="1" x14ac:dyDescent="0.3">
      <c r="B54" s="3" t="s">
        <v>7</v>
      </c>
      <c r="C54" s="20"/>
      <c r="D54" s="3" t="s">
        <v>8</v>
      </c>
      <c r="E54" s="20"/>
      <c r="F54" s="3" t="s">
        <v>24</v>
      </c>
      <c r="G54" s="17">
        <f t="shared" si="6"/>
        <v>0</v>
      </c>
      <c r="H54" s="2" t="s">
        <v>25</v>
      </c>
      <c r="I54" s="438">
        <f>IF($C$3="Ground floor",'Design Details'!C$47,IF($C$3="Mid-floor",'Design Details'!C$57,IF($C$3="Upper floor",'Design Details'!C$67,IF($C$3="Single Storey",'Design Details'!C$77,0))))</f>
        <v>0</v>
      </c>
      <c r="J54" s="17">
        <f t="shared" si="7"/>
        <v>2.5</v>
      </c>
      <c r="K54" s="17">
        <f t="shared" si="5"/>
        <v>0</v>
      </c>
      <c r="L54" s="17">
        <f>G54*I54*$D$7*24/1000</f>
        <v>0</v>
      </c>
      <c r="Q54" s="429"/>
      <c r="R54" s="431" t="s">
        <v>1253</v>
      </c>
      <c r="S54" s="431">
        <f>IF(OR($C$3="Ground Floor",$C$3="Mid-floor"),R54,Q54)</f>
        <v>0</v>
      </c>
      <c r="T54" s="423"/>
      <c r="U54" s="423"/>
    </row>
    <row r="55" spans="2:21" x14ac:dyDescent="0.3">
      <c r="B55" s="1" t="s">
        <v>114</v>
      </c>
      <c r="G55" s="7"/>
      <c r="I55" s="7"/>
      <c r="K55" s="7"/>
      <c r="L55" s="7"/>
      <c r="M55" s="520" t="s">
        <v>1092</v>
      </c>
      <c r="N55" s="520"/>
      <c r="O55" s="520"/>
      <c r="Q55" s="432"/>
      <c r="R55" s="432">
        <v>22</v>
      </c>
      <c r="S55" s="433">
        <f>IF(OR($C$3="Ground Floor",$C$3="Mid-floor"),R55,Q37)</f>
        <v>0</v>
      </c>
      <c r="T55" s="422"/>
      <c r="U55" s="422"/>
    </row>
    <row r="56" spans="2:21" x14ac:dyDescent="0.3">
      <c r="B56" s="3" t="s">
        <v>6</v>
      </c>
      <c r="C56" s="229"/>
      <c r="D56" s="3" t="s">
        <v>8</v>
      </c>
      <c r="E56" s="229"/>
      <c r="F56" s="3" t="s">
        <v>24</v>
      </c>
      <c r="G56" s="218">
        <f t="shared" si="6"/>
        <v>0</v>
      </c>
      <c r="H56" s="2" t="s">
        <v>25</v>
      </c>
      <c r="I56" s="218">
        <f>IF($C$3="Ground floor",'Design Details'!C$51,IF($C$3="Mid-floor",'Design Details'!C$61,IF($C$3="Upper floor",'Design Details'!C$71,IF($C$3="Single Storey",'Design Details'!C$81,0))))</f>
        <v>0</v>
      </c>
      <c r="J56" s="225">
        <f>IF(M56="",0,IF(M56="unheated",D$4-10,D$4-M56))</f>
        <v>0</v>
      </c>
      <c r="K56" s="218">
        <f t="shared" si="5"/>
        <v>0</v>
      </c>
      <c r="L56" s="7"/>
      <c r="M56" s="513"/>
      <c r="N56" s="513"/>
      <c r="O56" s="513"/>
    </row>
    <row r="57" spans="2:21" hidden="1" x14ac:dyDescent="0.3">
      <c r="B57" s="3" t="s">
        <v>6</v>
      </c>
      <c r="C57" s="229"/>
      <c r="D57" s="3" t="s">
        <v>8</v>
      </c>
      <c r="E57" s="229"/>
      <c r="F57" s="3" t="s">
        <v>24</v>
      </c>
      <c r="G57" s="218">
        <f t="shared" si="6"/>
        <v>0</v>
      </c>
      <c r="H57" s="2" t="s">
        <v>25</v>
      </c>
      <c r="I57" s="224">
        <f>IF($C$3="Ground floor",'Design Details'!C$51,IF($C$3="Mid-floor",'Design Details'!C$61,IF($C$3="Upper floor",'Design Details'!C$71,IF($C$3="Single Storey",'Design Details'!C$81,0))))</f>
        <v>0</v>
      </c>
      <c r="J57" s="225">
        <f>IF(M57="",0,IF(M57="unheated",D$4-10,D$4-M57))</f>
        <v>0</v>
      </c>
      <c r="K57" s="218">
        <f t="shared" si="5"/>
        <v>0</v>
      </c>
      <c r="L57" s="7"/>
      <c r="M57" s="513"/>
      <c r="N57" s="513"/>
      <c r="O57" s="513"/>
    </row>
    <row r="58" spans="2:21" hidden="1" x14ac:dyDescent="0.3">
      <c r="B58" s="3" t="s">
        <v>6</v>
      </c>
      <c r="C58" s="219"/>
      <c r="D58" s="3" t="s">
        <v>8</v>
      </c>
      <c r="E58" s="219"/>
      <c r="F58" s="3" t="s">
        <v>24</v>
      </c>
      <c r="G58" s="220">
        <f t="shared" si="6"/>
        <v>0</v>
      </c>
      <c r="H58" s="2" t="s">
        <v>25</v>
      </c>
      <c r="I58" s="221">
        <f>IF($C$3="Ground floor",'Design Details'!C$51,IF($C$3="Mid-floor",'Design Details'!C$61,IF($C$3="Upper floor",'Design Details'!C$71,IF($C$3="Single Storey",'Design Details'!C$81,0))))</f>
        <v>0</v>
      </c>
      <c r="J58" s="222">
        <f>IF(M58="",0,IF(M58="unheated",D$4-10,D$4-M58))</f>
        <v>0</v>
      </c>
      <c r="K58" s="220">
        <f t="shared" si="5"/>
        <v>0</v>
      </c>
      <c r="L58" s="7"/>
      <c r="M58" s="513"/>
      <c r="N58" s="513"/>
      <c r="O58" s="513"/>
    </row>
    <row r="59" spans="2:21" hidden="1" x14ac:dyDescent="0.3">
      <c r="B59" s="3" t="s">
        <v>6</v>
      </c>
      <c r="C59" s="19"/>
      <c r="D59" s="3" t="s">
        <v>8</v>
      </c>
      <c r="E59" s="19"/>
      <c r="F59" s="3" t="s">
        <v>24</v>
      </c>
      <c r="G59" s="17">
        <f t="shared" si="6"/>
        <v>0</v>
      </c>
      <c r="H59" s="2" t="s">
        <v>25</v>
      </c>
      <c r="I59" s="105">
        <f>IF($C$3="Ground floor",'Design Details'!C$51,IF($C$3="Mid-floor",'Design Details'!C$61,IF($C$3="Upper floor",'Design Details'!C$71,IF($C$3="Single Storey",'Design Details'!C$81,0))))</f>
        <v>0</v>
      </c>
      <c r="J59" s="18">
        <f>IF(M59="",0,IF(M59="unheated",D$4-10,D$4-M59))</f>
        <v>0</v>
      </c>
      <c r="K59" s="17">
        <f t="shared" si="5"/>
        <v>0</v>
      </c>
      <c r="L59" s="7"/>
      <c r="M59" s="513"/>
      <c r="N59" s="513"/>
      <c r="O59" s="513"/>
    </row>
    <row r="60" spans="2:21" hidden="1" x14ac:dyDescent="0.3">
      <c r="B60" s="1" t="s">
        <v>48</v>
      </c>
      <c r="G60" s="7"/>
      <c r="I60" s="7"/>
      <c r="K60" s="7"/>
      <c r="L60" s="7"/>
    </row>
    <row r="61" spans="2:21" hidden="1" x14ac:dyDescent="0.3">
      <c r="B61" s="3" t="s">
        <v>6</v>
      </c>
      <c r="C61" s="19"/>
      <c r="D61" s="3" t="s">
        <v>8</v>
      </c>
      <c r="E61" s="19"/>
      <c r="F61" s="3" t="s">
        <v>24</v>
      </c>
      <c r="G61" s="17">
        <f t="shared" si="6"/>
        <v>0</v>
      </c>
      <c r="H61" s="2" t="s">
        <v>25</v>
      </c>
      <c r="I61" s="105">
        <f>IF($C$3="Ground floor",'Design Details'!C$52,IF($C$3="Mid-floor",'Design Details'!C$62,IF($C$3="Upper floor",'Design Details'!C$72,IF($C$3="Single Storey",'Design Details'!C$82,0))))</f>
        <v>0</v>
      </c>
      <c r="J61" s="18">
        <f>D4-10</f>
        <v>-10</v>
      </c>
      <c r="K61" s="17">
        <f t="shared" si="5"/>
        <v>0</v>
      </c>
      <c r="L61" s="17">
        <f>G61*I61*$D$7*24/1000</f>
        <v>0</v>
      </c>
    </row>
  </sheetData>
  <sheetProtection formatRows="0"/>
  <mergeCells count="31">
    <mergeCell ref="B1:D1"/>
    <mergeCell ref="E1:G1"/>
    <mergeCell ref="K1:L1"/>
    <mergeCell ref="E2:F2"/>
    <mergeCell ref="C3:D3"/>
    <mergeCell ref="E3:F3"/>
    <mergeCell ref="M21:O21"/>
    <mergeCell ref="B4:C4"/>
    <mergeCell ref="E4:F4"/>
    <mergeCell ref="B5:C5"/>
    <mergeCell ref="E5:F5"/>
    <mergeCell ref="B6:C6"/>
    <mergeCell ref="E6:F6"/>
    <mergeCell ref="B7:C7"/>
    <mergeCell ref="L10:O10"/>
    <mergeCell ref="L11:O11"/>
    <mergeCell ref="M19:O19"/>
    <mergeCell ref="M20:O20"/>
    <mergeCell ref="M22:O22"/>
    <mergeCell ref="M31:O31"/>
    <mergeCell ref="M32:O32"/>
    <mergeCell ref="Q45:Q49"/>
    <mergeCell ref="R45:R49"/>
    <mergeCell ref="M59:O59"/>
    <mergeCell ref="T45:T49"/>
    <mergeCell ref="U45:U49"/>
    <mergeCell ref="M55:O55"/>
    <mergeCell ref="M56:O56"/>
    <mergeCell ref="M57:O57"/>
    <mergeCell ref="M58:O58"/>
    <mergeCell ref="S45:S49"/>
  </mergeCells>
  <conditionalFormatting sqref="M24:N24">
    <cfRule type="expression" dxfId="41" priority="2">
      <formula>IF($M$23="Short length",TRUE,IF($M$23="Between edges",TRUE,IF($M$23="Depth of room",TRUE,FALSE)))</formula>
    </cfRule>
  </conditionalFormatting>
  <conditionalFormatting sqref="O24">
    <cfRule type="expression" dxfId="40" priority="1">
      <formula>IF($O$23="Long length",TRUE,FALSE)</formula>
    </cfRule>
  </conditionalFormatting>
  <dataValidations count="10">
    <dataValidation type="list" allowBlank="1" showInputMessage="1" showErrorMessage="1" sqref="M32:O32" xr:uid="{BE6EF1BC-17E4-FC48-9E76-C4414FC84DD5}">
      <formula1>OFFSET($S$50,,,COUNTIF($S$50:$S$55,"&lt;&gt;0"))</formula1>
    </dataValidation>
    <dataValidation type="list" errorStyle="information" allowBlank="1" showInputMessage="1" showErrorMessage="1" errorTitle="Room Name" error="If an alternative room name is entered, you will need to manually select room design temp and air changes per hour." sqref="D2" xr:uid="{210DA4CE-7BA2-F64F-93DF-CACF5BDA7516}">
      <formula1>$Y$2:$Y$11</formula1>
    </dataValidation>
    <dataValidation type="list" errorStyle="information" allowBlank="1" showInputMessage="1" showErrorMessage="1" errorTitle="Room Name" error="If an alternative room name is entered, you will need to manually select room design temp and air changes per hour." sqref="C2" xr:uid="{5FD6295D-6F23-7A46-B43D-D175F11CA71E}">
      <formula1>Rooms</formula1>
    </dataValidation>
    <dataValidation type="list" allowBlank="1" showInputMessage="1" showErrorMessage="1" sqref="M22:O22" xr:uid="{8C57B2E4-2948-0E46-8202-F5E10DF1A9BB}">
      <formula1>$Q$2:$Q$6</formula1>
    </dataValidation>
    <dataValidation type="list" allowBlank="1" showInputMessage="1" showErrorMessage="1" sqref="C3:D3" xr:uid="{9D5D0C56-3396-2A4E-AC26-3226CE4C8B77}">
      <formula1>$R$4:$R$7</formula1>
    </dataValidation>
    <dataValidation type="list" allowBlank="1" showInputMessage="1" showErrorMessage="1" sqref="M20:O20" xr:uid="{3C87379C-CC72-CB45-B52C-683B274F175C}">
      <formula1>$S$3:$S$4</formula1>
    </dataValidation>
    <dataValidation type="list" allowBlank="1" showInputMessage="1" showErrorMessage="1" sqref="M56:O59" xr:uid="{B84A9172-986C-254C-A16E-8148FA326E2C}">
      <formula1>$U$3:$U$7</formula1>
    </dataValidation>
    <dataValidation type="list" allowBlank="1" showInputMessage="1" showErrorMessage="1" sqref="M3" xr:uid="{97FCCCDA-28B4-3546-83F6-2EF36AFC498D}">
      <formula1>$V$3:$V$4</formula1>
    </dataValidation>
    <dataValidation type="list" allowBlank="1" showInputMessage="1" showErrorMessage="1" promptTitle="High Ceilings" prompt="Room Height_x000a_4.5m - 2.5%_x000a_5.5m - 5.0%_x000a_6.5m - 7.5%_x000a_7.5m - 10.0%" sqref="M4" xr:uid="{B98C66F1-41D8-9F4B-87CC-C9ECF1CA1F16}">
      <formula1>$X$3:$X$7</formula1>
    </dataValidation>
    <dataValidation type="list" allowBlank="1" showInputMessage="1" showErrorMessage="1" sqref="M5" xr:uid="{38897939-A6CE-9145-920E-8AF63EF57F12}">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6129" r:id="rId3" name="Button 1">
              <controlPr defaultSize="0" print="0" autoFill="0" autoPict="0" macro="[0]!unhideAwkDim">
                <anchor moveWithCells="1" sizeWithCells="1">
                  <from>
                    <xdr:col>3</xdr:col>
                    <xdr:colOff>15240</xdr:colOff>
                    <xdr:row>8</xdr:row>
                    <xdr:rowOff>15240</xdr:rowOff>
                  </from>
                  <to>
                    <xdr:col>4</xdr:col>
                    <xdr:colOff>723900</xdr:colOff>
                    <xdr:row>8</xdr:row>
                    <xdr:rowOff>152400</xdr:rowOff>
                  </to>
                </anchor>
              </controlPr>
            </control>
          </mc:Choice>
        </mc:AlternateContent>
        <mc:AlternateContent xmlns:mc="http://schemas.openxmlformats.org/markup-compatibility/2006">
          <mc:Choice Requires="x14">
            <control shapeId="176130" r:id="rId4" name="Button 2">
              <controlPr defaultSize="0" print="0" autoFill="0" autoPict="0" macro="[0]!unhideWindows">
                <anchor moveWithCells="1" sizeWithCells="1">
                  <from>
                    <xdr:col>3</xdr:col>
                    <xdr:colOff>38100</xdr:colOff>
                    <xdr:row>36</xdr:row>
                    <xdr:rowOff>15240</xdr:rowOff>
                  </from>
                  <to>
                    <xdr:col>4</xdr:col>
                    <xdr:colOff>723900</xdr:colOff>
                    <xdr:row>36</xdr:row>
                    <xdr:rowOff>152400</xdr:rowOff>
                  </to>
                </anchor>
              </controlPr>
            </control>
          </mc:Choice>
        </mc:AlternateContent>
        <mc:AlternateContent xmlns:mc="http://schemas.openxmlformats.org/markup-compatibility/2006">
          <mc:Choice Requires="x14">
            <control shapeId="176131" r:id="rId5" name="Button 3">
              <controlPr defaultSize="0" print="0" autoFill="0" autoPict="0" macro="[0]!unhideRoofWin">
                <anchor moveWithCells="1" sizeWithCells="1">
                  <from>
                    <xdr:col>5</xdr:col>
                    <xdr:colOff>22860</xdr:colOff>
                    <xdr:row>36</xdr:row>
                    <xdr:rowOff>15240</xdr:rowOff>
                  </from>
                  <to>
                    <xdr:col>6</xdr:col>
                    <xdr:colOff>723900</xdr:colOff>
                    <xdr:row>36</xdr:row>
                    <xdr:rowOff>152400</xdr:rowOff>
                  </to>
                </anchor>
              </controlPr>
            </control>
          </mc:Choice>
        </mc:AlternateContent>
        <mc:AlternateContent xmlns:mc="http://schemas.openxmlformats.org/markup-compatibility/2006">
          <mc:Choice Requires="x14">
            <control shapeId="176132" r:id="rId6" name="Button 4">
              <controlPr defaultSize="0" print="0" autoFill="0" autoPict="0" macro="[0]!unhideDoors">
                <anchor moveWithCells="1" sizeWithCells="1">
                  <from>
                    <xdr:col>3</xdr:col>
                    <xdr:colOff>15240</xdr:colOff>
                    <xdr:row>49</xdr:row>
                    <xdr:rowOff>22860</xdr:rowOff>
                  </from>
                  <to>
                    <xdr:col>4</xdr:col>
                    <xdr:colOff>723900</xdr:colOff>
                    <xdr:row>49</xdr:row>
                    <xdr:rowOff>152400</xdr:rowOff>
                  </to>
                </anchor>
              </controlPr>
            </control>
          </mc:Choice>
        </mc:AlternateContent>
        <mc:AlternateContent xmlns:mc="http://schemas.openxmlformats.org/markup-compatibility/2006">
          <mc:Choice Requires="x14">
            <control shapeId="176133" r:id="rId7" name="Button 5">
              <controlPr defaultSize="0" print="0" autoFill="0" autoPict="0" macro="[0]!SinglePitch">
                <anchor moveWithCells="1" sizeWithCells="1">
                  <from>
                    <xdr:col>3</xdr:col>
                    <xdr:colOff>891540</xdr:colOff>
                    <xdr:row>32</xdr:row>
                    <xdr:rowOff>38100</xdr:rowOff>
                  </from>
                  <to>
                    <xdr:col>4</xdr:col>
                    <xdr:colOff>708660</xdr:colOff>
                    <xdr:row>33</xdr:row>
                    <xdr:rowOff>0</xdr:rowOff>
                  </to>
                </anchor>
              </controlPr>
            </control>
          </mc:Choice>
        </mc:AlternateContent>
        <mc:AlternateContent xmlns:mc="http://schemas.openxmlformats.org/markup-compatibility/2006">
          <mc:Choice Requires="x14">
            <control shapeId="176134" r:id="rId8" name="Button 6">
              <controlPr defaultSize="0" print="0" autoFill="0" autoPict="0" macro="[0]!IntWalls">
                <anchor moveWithCells="1" sizeWithCells="1">
                  <from>
                    <xdr:col>3</xdr:col>
                    <xdr:colOff>22860</xdr:colOff>
                    <xdr:row>54</xdr:row>
                    <xdr:rowOff>22860</xdr:rowOff>
                  </from>
                  <to>
                    <xdr:col>4</xdr:col>
                    <xdr:colOff>723900</xdr:colOff>
                    <xdr:row>55</xdr:row>
                    <xdr:rowOff>15240</xdr:rowOff>
                  </to>
                </anchor>
              </controlPr>
            </control>
          </mc:Choice>
        </mc:AlternateContent>
        <mc:AlternateContent xmlns:mc="http://schemas.openxmlformats.org/markup-compatibility/2006">
          <mc:Choice Requires="x14">
            <control shapeId="176135" r:id="rId9" name="Button 7">
              <controlPr defaultSize="0" print="0" autoFill="0" autoPict="0" macro="[0]!PartyWall">
                <anchor moveWithCells="1" sizeWithCells="1">
                  <from>
                    <xdr:col>5</xdr:col>
                    <xdr:colOff>15240</xdr:colOff>
                    <xdr:row>54</xdr:row>
                    <xdr:rowOff>22860</xdr:rowOff>
                  </from>
                  <to>
                    <xdr:col>6</xdr:col>
                    <xdr:colOff>708660</xdr:colOff>
                    <xdr:row>54</xdr:row>
                    <xdr:rowOff>152400</xdr:rowOff>
                  </to>
                </anchor>
              </controlPr>
            </control>
          </mc:Choice>
        </mc:AlternateContent>
        <mc:AlternateContent xmlns:mc="http://schemas.openxmlformats.org/markup-compatibility/2006">
          <mc:Choice Requires="x14">
            <control shapeId="176136" r:id="rId10" name="Button 8">
              <controlPr defaultSize="0" print="0" autoFill="0" autoPict="0" macro="[0]!UseRoomDims">
                <anchor moveWithCells="1" sizeWithCells="1">
                  <from>
                    <xdr:col>3</xdr:col>
                    <xdr:colOff>22860</xdr:colOff>
                    <xdr:row>18</xdr:row>
                    <xdr:rowOff>22860</xdr:rowOff>
                  </from>
                  <to>
                    <xdr:col>4</xdr:col>
                    <xdr:colOff>723900</xdr:colOff>
                    <xdr:row>18</xdr:row>
                    <xdr:rowOff>152400</xdr:rowOff>
                  </to>
                </anchor>
              </controlPr>
            </control>
          </mc:Choice>
        </mc:AlternateContent>
        <mc:AlternateContent xmlns:mc="http://schemas.openxmlformats.org/markup-compatibility/2006">
          <mc:Choice Requires="x14">
            <control shapeId="176137" r:id="rId11" name="Button 9">
              <controlPr defaultSize="0" print="0" autoFill="0" autoPict="0" macro="[0]!Pitched">
                <anchor moveWithCells="1" sizeWithCells="1">
                  <from>
                    <xdr:col>3</xdr:col>
                    <xdr:colOff>38100</xdr:colOff>
                    <xdr:row>32</xdr:row>
                    <xdr:rowOff>22860</xdr:rowOff>
                  </from>
                  <to>
                    <xdr:col>3</xdr:col>
                    <xdr:colOff>800100</xdr:colOff>
                    <xdr:row>33</xdr:row>
                    <xdr:rowOff>0</xdr:rowOff>
                  </to>
                </anchor>
              </controlPr>
            </control>
          </mc:Choice>
        </mc:AlternateContent>
        <mc:AlternateContent xmlns:mc="http://schemas.openxmlformats.org/markup-compatibility/2006">
          <mc:Choice Requires="x14">
            <control shapeId="176138" r:id="rId12" name="Button 10">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176139" r:id="rId13" name="Button 11">
              <controlPr defaultSize="0" print="0" autoFill="0" autoPict="0" macro="[0]!unhideExtWall">
                <anchor moveWithCells="1">
                  <from>
                    <xdr:col>3</xdr:col>
                    <xdr:colOff>22860</xdr:colOff>
                    <xdr:row>22</xdr:row>
                    <xdr:rowOff>38100</xdr:rowOff>
                  </from>
                  <to>
                    <xdr:col>5</xdr:col>
                    <xdr:colOff>114300</xdr:colOff>
                    <xdr:row>22</xdr:row>
                    <xdr:rowOff>152400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28C27-C197-A740-B737-8AD31C6D4494}">
  <sheetPr codeName="Sheet46">
    <pageSetUpPr fitToPage="1"/>
  </sheetPr>
  <dimension ref="A1:AJ207"/>
  <sheetViews>
    <sheetView zoomScale="75" zoomScaleNormal="75" workbookViewId="0">
      <pane ySplit="6" topLeftCell="A7" activePane="bottomLeft" state="frozen"/>
      <selection pane="bottomLeft" activeCell="AD74" sqref="AD74:AG74"/>
    </sheetView>
  </sheetViews>
  <sheetFormatPr defaultColWidth="9.109375" defaultRowHeight="12.75" customHeight="1" x14ac:dyDescent="0.3"/>
  <cols>
    <col min="1" max="1" width="5.44140625" style="2" customWidth="1"/>
    <col min="2" max="2" width="19.77734375" style="2" customWidth="1"/>
    <col min="3" max="14" width="9.109375" style="2"/>
    <col min="15" max="15" width="16.6640625" style="2" customWidth="1"/>
    <col min="16" max="24" width="9.109375" style="2"/>
    <col min="25" max="25" width="9.109375" style="2" customWidth="1"/>
    <col min="26" max="26" width="16.109375" style="2" customWidth="1"/>
    <col min="27" max="16384" width="9.109375" style="2"/>
  </cols>
  <sheetData>
    <row r="1" spans="1:36" ht="12.75" customHeight="1" x14ac:dyDescent="0.3">
      <c r="B1" s="549" t="s">
        <v>1240</v>
      </c>
      <c r="C1" s="549"/>
      <c r="D1" s="548" t="str">
        <f>'GL Sizing'!F3</f>
        <v>Borehole</v>
      </c>
      <c r="E1" s="548"/>
      <c r="G1" s="4" t="s">
        <v>1239</v>
      </c>
      <c r="H1" s="4" t="s">
        <v>1238</v>
      </c>
      <c r="I1" s="4" t="s">
        <v>1237</v>
      </c>
      <c r="J1" s="4" t="s">
        <v>1236</v>
      </c>
      <c r="K1" s="4" t="s">
        <v>1235</v>
      </c>
      <c r="L1" s="4" t="s">
        <v>1234</v>
      </c>
      <c r="M1" s="4" t="s">
        <v>1233</v>
      </c>
      <c r="N1" s="4" t="s">
        <v>1232</v>
      </c>
      <c r="O1" s="4" t="s">
        <v>1231</v>
      </c>
      <c r="P1" s="4" t="s">
        <v>1230</v>
      </c>
    </row>
    <row r="2" spans="1:36" ht="12.75" customHeight="1" x14ac:dyDescent="0.3">
      <c r="B2" s="549" t="s">
        <v>1229</v>
      </c>
      <c r="C2" s="549"/>
      <c r="D2" s="399">
        <f ca="1">'GL Sizing'!F8</f>
        <v>0</v>
      </c>
      <c r="G2" s="2">
        <f>VLOOKUP($D$4,B12:L47,$E$3,FALSE)</f>
        <v>41</v>
      </c>
      <c r="H2" s="2">
        <f>VLOOKUP($D$4,B52:L87,$E$3,FALSE)</f>
        <v>37</v>
      </c>
      <c r="I2" s="2">
        <f>VLOOKUP($D$4,B92:L127,$E$3,FALSE)</f>
        <v>33</v>
      </c>
      <c r="J2" s="2">
        <f>VLOOKUP($D$4,B132:L167,$E$3,FALSE)</f>
        <v>30.200000000000003</v>
      </c>
      <c r="K2" s="2">
        <f>VLOOKUP($D$4,B172:L207,$E$3,FALSE)</f>
        <v>30</v>
      </c>
      <c r="L2" s="2">
        <f>VLOOKUP($D$4,O12:V36,$E$3,FALSE)</f>
        <v>27.25</v>
      </c>
      <c r="M2" s="2">
        <f>VLOOKUP($D$4,O41:V65,$E$3,FALSE)</f>
        <v>20.5</v>
      </c>
      <c r="N2" s="2">
        <f>VLOOKUP($D$4,O70:V94,$E$3,FALSE)</f>
        <v>15.5</v>
      </c>
      <c r="O2" s="2">
        <f>VLOOKUP($D$4,O99:V123,$E$3,FALSE)</f>
        <v>13.5</v>
      </c>
      <c r="P2" s="2">
        <f>VLOOKUP($D$4,O128:V152,$E$3,FALSE)</f>
        <v>10.725</v>
      </c>
    </row>
    <row r="3" spans="1:36" ht="12.75" customHeight="1" x14ac:dyDescent="0.3">
      <c r="B3" s="549" t="s">
        <v>1228</v>
      </c>
      <c r="C3" s="549"/>
      <c r="D3" s="398">
        <f>'GL Sizing'!F9</f>
        <v>10</v>
      </c>
      <c r="E3" s="2">
        <f>IF(D3&lt;6.5,2,IF(AND(D3&gt;=6.5,D3&lt;7.5),3,IF(AND(D3&gt;=7.5,D3&lt;8.5),4,IF(AND(D3&gt;=8.5,D3&lt;9.5),5,IF(AND(D3&gt;=9.5,D3&lt;10.5),6,IF(AND(D3&gt;=10.5,D3&lt;11.5),7,IF(AND(D3&gt;=11.5,D3&lt;12.5),8,IF(AND(D3&gt;=12.5,D3&lt;13.5),9,IF(AND(D3&gt;=13.5,D3&lt;14.5),10,IF(D3&gt;=14.5,11,0))))))))))</f>
        <v>6</v>
      </c>
    </row>
    <row r="4" spans="1:36" ht="12.75" customHeight="1" x14ac:dyDescent="0.3">
      <c r="B4" s="549" t="s">
        <v>1227</v>
      </c>
      <c r="C4" s="549"/>
      <c r="D4" s="398">
        <f>'GL Sizing'!F10</f>
        <v>2.2999999999999998</v>
      </c>
    </row>
    <row r="5" spans="1:36" ht="12.75" customHeight="1" x14ac:dyDescent="0.3">
      <c r="B5" s="549" t="s">
        <v>1225</v>
      </c>
      <c r="C5" s="549"/>
      <c r="D5" s="65">
        <f ca="1">IF(AND(D2&lt;1500),G2,IF(AND(D2&gt;=1500,D2&lt;2100),H2,IF(AND(D2&gt;=2100,D2&lt;2700),I2,IF(AND(D2&gt;=2700,D2&lt;3300),J2,IF(AND(D2&gt;=3300),K2,0)))))</f>
        <v>41</v>
      </c>
      <c r="E5" s="2" t="s">
        <v>1226</v>
      </c>
    </row>
    <row r="6" spans="1:36" ht="12.75" customHeight="1" x14ac:dyDescent="0.3">
      <c r="B6" s="549" t="s">
        <v>1225</v>
      </c>
      <c r="C6" s="549"/>
      <c r="D6" s="65">
        <f ca="1">IF(AND(D2&lt;1500),L2,IF(AND(D2&gt;=1500,D2&lt;2100),M2,IF(AND(D2&gt;=2100,D2&lt;2700),N2,IF(AND(D2&gt;=2700,D2&lt;3300),O2,IF(AND(D2&gt;=3300),P2,0)))))</f>
        <v>27.25</v>
      </c>
      <c r="E6" s="2" t="s">
        <v>333</v>
      </c>
    </row>
    <row r="9" spans="1:36" ht="12.75" customHeight="1" x14ac:dyDescent="0.3">
      <c r="B9" s="545" t="s">
        <v>1242</v>
      </c>
      <c r="C9" s="545"/>
      <c r="D9" s="546" t="s">
        <v>415</v>
      </c>
      <c r="E9" s="546"/>
      <c r="F9" s="546"/>
      <c r="G9" s="545" t="s">
        <v>1220</v>
      </c>
      <c r="H9" s="545"/>
      <c r="I9" s="546">
        <v>1200</v>
      </c>
      <c r="J9" s="546"/>
      <c r="K9" s="393"/>
      <c r="L9" s="393"/>
      <c r="O9" s="540" t="s">
        <v>1242</v>
      </c>
      <c r="P9" s="540"/>
      <c r="Q9" s="541" t="s">
        <v>1224</v>
      </c>
      <c r="R9" s="541"/>
      <c r="S9" s="541"/>
      <c r="T9" s="540" t="s">
        <v>1220</v>
      </c>
      <c r="U9" s="540"/>
      <c r="V9" s="541">
        <v>1200</v>
      </c>
      <c r="W9" s="541"/>
      <c r="Z9" s="540" t="s">
        <v>1242</v>
      </c>
      <c r="AA9" s="540"/>
      <c r="AB9" s="541" t="s">
        <v>1223</v>
      </c>
      <c r="AC9" s="541"/>
      <c r="AD9" s="541"/>
      <c r="AE9" s="540" t="s">
        <v>1220</v>
      </c>
      <c r="AF9" s="540"/>
      <c r="AG9" s="541">
        <v>1200</v>
      </c>
      <c r="AH9" s="541"/>
    </row>
    <row r="10" spans="1:36" ht="12.75" customHeight="1" x14ac:dyDescent="0.3">
      <c r="B10" s="393"/>
      <c r="C10" s="547" t="s">
        <v>1219</v>
      </c>
      <c r="D10" s="547"/>
      <c r="E10" s="547"/>
      <c r="F10" s="547"/>
      <c r="G10" s="547"/>
      <c r="H10" s="547"/>
      <c r="I10" s="547"/>
      <c r="J10" s="547"/>
      <c r="K10" s="547"/>
      <c r="L10" s="547"/>
      <c r="P10" s="542" t="s">
        <v>1219</v>
      </c>
      <c r="Q10" s="542"/>
      <c r="R10" s="542"/>
      <c r="S10" s="542"/>
      <c r="T10" s="542"/>
      <c r="U10" s="542"/>
      <c r="V10" s="542"/>
      <c r="W10" s="542"/>
      <c r="X10" s="542"/>
      <c r="AA10" s="542" t="s">
        <v>1219</v>
      </c>
      <c r="AB10" s="542"/>
      <c r="AC10" s="542"/>
      <c r="AD10" s="542"/>
      <c r="AE10" s="542"/>
      <c r="AF10" s="542"/>
      <c r="AG10" s="542"/>
      <c r="AH10" s="542"/>
      <c r="AI10" s="542"/>
      <c r="AJ10" s="542"/>
    </row>
    <row r="11" spans="1:36" ht="12.75" customHeight="1" x14ac:dyDescent="0.3">
      <c r="B11" s="392"/>
      <c r="C11" s="392">
        <v>6</v>
      </c>
      <c r="D11" s="392">
        <v>7</v>
      </c>
      <c r="E11" s="392">
        <v>8</v>
      </c>
      <c r="F11" s="392">
        <v>9</v>
      </c>
      <c r="G11" s="392">
        <v>10</v>
      </c>
      <c r="H11" s="392">
        <v>11</v>
      </c>
      <c r="I11" s="392">
        <v>12</v>
      </c>
      <c r="J11" s="392">
        <v>13</v>
      </c>
      <c r="K11" s="392">
        <v>14</v>
      </c>
      <c r="L11" s="392">
        <v>15</v>
      </c>
      <c r="N11" s="543" t="s">
        <v>1222</v>
      </c>
      <c r="O11" s="395"/>
      <c r="P11" s="395">
        <v>6</v>
      </c>
      <c r="Q11" s="395">
        <v>7</v>
      </c>
      <c r="R11" s="395">
        <v>8</v>
      </c>
      <c r="S11" s="395">
        <v>9</v>
      </c>
      <c r="T11" s="395">
        <v>10</v>
      </c>
      <c r="U11" s="395">
        <v>11</v>
      </c>
      <c r="V11" s="395">
        <v>12</v>
      </c>
      <c r="Y11" s="543" t="s">
        <v>1222</v>
      </c>
      <c r="Z11" s="395"/>
      <c r="AA11" s="395">
        <v>6</v>
      </c>
      <c r="AB11" s="395">
        <v>7</v>
      </c>
      <c r="AC11" s="395">
        <v>8</v>
      </c>
      <c r="AD11" s="395">
        <v>9</v>
      </c>
      <c r="AE11" s="395">
        <v>10</v>
      </c>
      <c r="AF11" s="395">
        <v>11</v>
      </c>
      <c r="AG11" s="395">
        <v>12</v>
      </c>
    </row>
    <row r="12" spans="1:36" ht="12.75" customHeight="1" x14ac:dyDescent="0.3">
      <c r="A12" s="544" t="s">
        <v>1218</v>
      </c>
      <c r="B12" s="392">
        <v>4.5</v>
      </c>
      <c r="C12" s="397">
        <v>37</v>
      </c>
      <c r="D12" s="397">
        <v>41</v>
      </c>
      <c r="E12" s="397">
        <v>47</v>
      </c>
      <c r="F12" s="397">
        <v>52</v>
      </c>
      <c r="G12" s="397">
        <v>57</v>
      </c>
      <c r="H12" s="397">
        <v>62</v>
      </c>
      <c r="I12" s="397">
        <v>67</v>
      </c>
      <c r="J12" s="397">
        <v>72</v>
      </c>
      <c r="K12" s="397">
        <v>77</v>
      </c>
      <c r="L12" s="397">
        <v>83</v>
      </c>
      <c r="N12" s="543"/>
      <c r="O12" s="395">
        <v>2.4</v>
      </c>
      <c r="P12" s="400">
        <v>12</v>
      </c>
      <c r="Q12" s="400">
        <v>17</v>
      </c>
      <c r="R12" s="400">
        <v>20</v>
      </c>
      <c r="S12" s="400">
        <v>24</v>
      </c>
      <c r="T12" s="400">
        <v>28</v>
      </c>
      <c r="U12" s="400">
        <v>31</v>
      </c>
      <c r="V12" s="400">
        <v>34</v>
      </c>
      <c r="Y12" s="543"/>
      <c r="Z12" s="395">
        <v>2.4</v>
      </c>
      <c r="AA12" s="64">
        <v>49</v>
      </c>
      <c r="AB12" s="64">
        <v>62</v>
      </c>
      <c r="AC12" s="64">
        <v>74</v>
      </c>
      <c r="AD12" s="64">
        <v>86</v>
      </c>
      <c r="AE12" s="64">
        <v>97</v>
      </c>
      <c r="AF12" s="64">
        <v>107</v>
      </c>
      <c r="AG12" s="64">
        <v>118</v>
      </c>
    </row>
    <row r="13" spans="1:36" ht="12.75" customHeight="1" x14ac:dyDescent="0.3">
      <c r="A13" s="544"/>
      <c r="B13" s="392">
        <v>4.4000000000000004</v>
      </c>
      <c r="C13" s="391">
        <f t="shared" ref="C13:C21" si="0">C12+((C$22-C$12)/(ROW(C$22)-ROW(C$12)))</f>
        <v>36.6</v>
      </c>
      <c r="D13" s="391">
        <f t="shared" ref="D13:D21" si="1">D12+((D$22-D$12)/(ROW(D$22)-ROW(D$12)))</f>
        <v>40.6</v>
      </c>
      <c r="E13" s="391">
        <f t="shared" ref="E13:E21" si="2">E12+((E$22-E$12)/(ROW(E$22)-ROW(E$12)))</f>
        <v>46.5</v>
      </c>
      <c r="F13" s="391">
        <f t="shared" ref="F13:F21" si="3">F12+((F$22-F$12)/(ROW(F$22)-ROW(F$12)))</f>
        <v>51.5</v>
      </c>
      <c r="G13" s="391">
        <f t="shared" ref="G13:G21" si="4">G12+((G$22-G$12)/(ROW(G$22)-ROW(G$12)))</f>
        <v>56.4</v>
      </c>
      <c r="H13" s="391">
        <f t="shared" ref="H13:H21" si="5">H12+((H$22-H$12)/(ROW(H$22)-ROW(H$12)))</f>
        <v>61.4</v>
      </c>
      <c r="I13" s="391">
        <f t="shared" ref="I13:I21" si="6">I12+((I$22-I$12)/(ROW(I$22)-ROW(I$12)))</f>
        <v>66.400000000000006</v>
      </c>
      <c r="J13" s="391">
        <f t="shared" ref="J13:J21" si="7">J12+((J$22-J$12)/(ROW(J$22)-ROW(J$12)))</f>
        <v>71.3</v>
      </c>
      <c r="K13" s="391">
        <f t="shared" ref="K13:K21" si="8">K12+((K$22-K$12)/(ROW(K$22)-ROW(K$12)))</f>
        <v>76.2</v>
      </c>
      <c r="L13" s="391">
        <f t="shared" ref="L13:L21" si="9">L12+((L$22-L$12)/(ROW(L$22)-ROW(L$12)))</f>
        <v>82.1</v>
      </c>
      <c r="N13" s="543"/>
      <c r="O13" s="395">
        <v>2.2999999999999998</v>
      </c>
      <c r="P13" s="391">
        <f>P12+((P$16-P$12)/(ROW(P$16)-ROW(P$12)))</f>
        <v>12</v>
      </c>
      <c r="Q13" s="391">
        <f t="shared" ref="Q13:V13" si="10">Q12+((Q$16-Q$12)/(ROW(Q$16)-ROW(Q$12)))</f>
        <v>16.5</v>
      </c>
      <c r="R13" s="391">
        <f t="shared" si="10"/>
        <v>19.75</v>
      </c>
      <c r="S13" s="391">
        <f t="shared" si="10"/>
        <v>23.5</v>
      </c>
      <c r="T13" s="391">
        <f t="shared" si="10"/>
        <v>27.25</v>
      </c>
      <c r="U13" s="391">
        <f t="shared" si="10"/>
        <v>30.25</v>
      </c>
      <c r="V13" s="391">
        <f t="shared" si="10"/>
        <v>33.25</v>
      </c>
      <c r="Y13" s="543"/>
      <c r="Z13" s="395">
        <v>2.2999999999999998</v>
      </c>
      <c r="AA13" s="64"/>
      <c r="AB13" s="64"/>
      <c r="AC13" s="64"/>
      <c r="AD13" s="64"/>
      <c r="AE13" s="64"/>
      <c r="AF13" s="64"/>
      <c r="AG13" s="64"/>
    </row>
    <row r="14" spans="1:36" ht="12.75" customHeight="1" x14ac:dyDescent="0.3">
      <c r="A14" s="544"/>
      <c r="B14" s="392">
        <v>4.3</v>
      </c>
      <c r="C14" s="391">
        <f t="shared" si="0"/>
        <v>36.200000000000003</v>
      </c>
      <c r="D14" s="391">
        <f t="shared" si="1"/>
        <v>40.200000000000003</v>
      </c>
      <c r="E14" s="391">
        <f t="shared" si="2"/>
        <v>46</v>
      </c>
      <c r="F14" s="391">
        <f t="shared" si="3"/>
        <v>51</v>
      </c>
      <c r="G14" s="391">
        <f t="shared" si="4"/>
        <v>55.8</v>
      </c>
      <c r="H14" s="391">
        <f t="shared" si="5"/>
        <v>60.8</v>
      </c>
      <c r="I14" s="391">
        <f t="shared" si="6"/>
        <v>65.800000000000011</v>
      </c>
      <c r="J14" s="391">
        <f t="shared" si="7"/>
        <v>70.599999999999994</v>
      </c>
      <c r="K14" s="391">
        <f t="shared" si="8"/>
        <v>75.400000000000006</v>
      </c>
      <c r="L14" s="391">
        <f t="shared" si="9"/>
        <v>81.199999999999989</v>
      </c>
      <c r="N14" s="543"/>
      <c r="O14" s="395">
        <v>2.2000000000000002</v>
      </c>
      <c r="P14" s="391">
        <f t="shared" ref="P14:P15" si="11">P13+((P$16-P$12)/(ROW(P$16)-ROW(P$12)))</f>
        <v>12</v>
      </c>
      <c r="Q14" s="391">
        <f t="shared" ref="Q14:Q15" si="12">Q13+((Q$16-Q$12)/(ROW(Q$16)-ROW(Q$12)))</f>
        <v>16</v>
      </c>
      <c r="R14" s="391">
        <f t="shared" ref="R14:R15" si="13">R13+((R$16-R$12)/(ROW(R$16)-ROW(R$12)))</f>
        <v>19.5</v>
      </c>
      <c r="S14" s="391">
        <f t="shared" ref="S14:S15" si="14">S13+((S$16-S$12)/(ROW(S$16)-ROW(S$12)))</f>
        <v>23</v>
      </c>
      <c r="T14" s="391">
        <f t="shared" ref="T14:T15" si="15">T13+((T$16-T$12)/(ROW(T$16)-ROW(T$12)))</f>
        <v>26.5</v>
      </c>
      <c r="U14" s="391">
        <f t="shared" ref="U14:U15" si="16">U13+((U$16-U$12)/(ROW(U$16)-ROW(U$12)))</f>
        <v>29.5</v>
      </c>
      <c r="V14" s="391">
        <f t="shared" ref="V14:V15" si="17">V13+((V$16-V$12)/(ROW(V$16)-ROW(V$12)))</f>
        <v>32.5</v>
      </c>
      <c r="Y14" s="543"/>
      <c r="Z14" s="395">
        <v>2.2000000000000002</v>
      </c>
      <c r="AA14" s="64"/>
      <c r="AB14" s="64"/>
      <c r="AC14" s="64"/>
      <c r="AD14" s="64"/>
      <c r="AE14" s="64"/>
      <c r="AF14" s="64"/>
      <c r="AG14" s="64"/>
    </row>
    <row r="15" spans="1:36" ht="12.75" customHeight="1" x14ac:dyDescent="0.3">
      <c r="A15" s="544"/>
      <c r="B15" s="392">
        <v>4.2</v>
      </c>
      <c r="C15" s="391">
        <f t="shared" si="0"/>
        <v>35.800000000000004</v>
      </c>
      <c r="D15" s="391">
        <f t="shared" si="1"/>
        <v>39.800000000000004</v>
      </c>
      <c r="E15" s="391">
        <f t="shared" si="2"/>
        <v>45.5</v>
      </c>
      <c r="F15" s="391">
        <f t="shared" si="3"/>
        <v>50.5</v>
      </c>
      <c r="G15" s="391">
        <f t="shared" si="4"/>
        <v>55.199999999999996</v>
      </c>
      <c r="H15" s="391">
        <f t="shared" si="5"/>
        <v>60.199999999999996</v>
      </c>
      <c r="I15" s="391">
        <f t="shared" si="6"/>
        <v>65.200000000000017</v>
      </c>
      <c r="J15" s="391">
        <f t="shared" si="7"/>
        <v>69.899999999999991</v>
      </c>
      <c r="K15" s="391">
        <f t="shared" si="8"/>
        <v>74.600000000000009</v>
      </c>
      <c r="L15" s="391">
        <f t="shared" si="9"/>
        <v>80.299999999999983</v>
      </c>
      <c r="N15" s="543"/>
      <c r="O15" s="395">
        <v>2.1</v>
      </c>
      <c r="P15" s="391">
        <f t="shared" si="11"/>
        <v>12</v>
      </c>
      <c r="Q15" s="391">
        <f t="shared" si="12"/>
        <v>15.5</v>
      </c>
      <c r="R15" s="391">
        <f t="shared" si="13"/>
        <v>19.25</v>
      </c>
      <c r="S15" s="391">
        <f t="shared" si="14"/>
        <v>22.5</v>
      </c>
      <c r="T15" s="391">
        <f t="shared" si="15"/>
        <v>25.75</v>
      </c>
      <c r="U15" s="391">
        <f t="shared" si="16"/>
        <v>28.75</v>
      </c>
      <c r="V15" s="391">
        <f t="shared" si="17"/>
        <v>31.75</v>
      </c>
      <c r="Y15" s="543"/>
      <c r="Z15" s="395">
        <v>2.1</v>
      </c>
      <c r="AA15" s="64"/>
      <c r="AB15" s="64"/>
      <c r="AC15" s="64"/>
      <c r="AD15" s="64"/>
      <c r="AE15" s="64"/>
      <c r="AF15" s="64"/>
      <c r="AG15" s="64"/>
    </row>
    <row r="16" spans="1:36" ht="12.75" customHeight="1" x14ac:dyDescent="0.3">
      <c r="A16" s="544"/>
      <c r="B16" s="392">
        <v>4.0999999999999996</v>
      </c>
      <c r="C16" s="391">
        <f t="shared" si="0"/>
        <v>35.400000000000006</v>
      </c>
      <c r="D16" s="391">
        <f t="shared" si="1"/>
        <v>39.400000000000006</v>
      </c>
      <c r="E16" s="391">
        <f t="shared" si="2"/>
        <v>45</v>
      </c>
      <c r="F16" s="391">
        <f t="shared" si="3"/>
        <v>50</v>
      </c>
      <c r="G16" s="391">
        <f t="shared" si="4"/>
        <v>54.599999999999994</v>
      </c>
      <c r="H16" s="391">
        <f t="shared" si="5"/>
        <v>59.599999999999994</v>
      </c>
      <c r="I16" s="391">
        <f t="shared" si="6"/>
        <v>64.600000000000023</v>
      </c>
      <c r="J16" s="391">
        <f t="shared" si="7"/>
        <v>69.199999999999989</v>
      </c>
      <c r="K16" s="391">
        <f t="shared" si="8"/>
        <v>73.800000000000011</v>
      </c>
      <c r="L16" s="391">
        <f t="shared" si="9"/>
        <v>79.399999999999977</v>
      </c>
      <c r="N16" s="543"/>
      <c r="O16" s="395">
        <v>2</v>
      </c>
      <c r="P16" s="400">
        <v>12</v>
      </c>
      <c r="Q16" s="400">
        <v>15</v>
      </c>
      <c r="R16" s="434">
        <v>19</v>
      </c>
      <c r="S16" s="434">
        <v>22</v>
      </c>
      <c r="T16" s="434">
        <v>25</v>
      </c>
      <c r="U16" s="434">
        <v>28</v>
      </c>
      <c r="V16" s="434">
        <v>31</v>
      </c>
      <c r="Y16" s="543"/>
      <c r="Z16" s="395">
        <v>2</v>
      </c>
      <c r="AA16" s="64">
        <v>45</v>
      </c>
      <c r="AB16" s="64">
        <v>57</v>
      </c>
      <c r="AC16" s="64">
        <v>67</v>
      </c>
      <c r="AD16" s="64">
        <v>78</v>
      </c>
      <c r="AE16" s="64">
        <v>87</v>
      </c>
      <c r="AF16" s="64">
        <v>96</v>
      </c>
      <c r="AG16" s="64">
        <v>106</v>
      </c>
    </row>
    <row r="17" spans="1:33" ht="12.75" customHeight="1" x14ac:dyDescent="0.3">
      <c r="A17" s="544"/>
      <c r="B17" s="392">
        <v>4</v>
      </c>
      <c r="C17" s="391">
        <f t="shared" si="0"/>
        <v>35.000000000000007</v>
      </c>
      <c r="D17" s="391">
        <f t="shared" si="1"/>
        <v>39.000000000000007</v>
      </c>
      <c r="E17" s="391">
        <f t="shared" si="2"/>
        <v>44.5</v>
      </c>
      <c r="F17" s="391">
        <f t="shared" si="3"/>
        <v>49.5</v>
      </c>
      <c r="G17" s="391">
        <f t="shared" si="4"/>
        <v>53.999999999999993</v>
      </c>
      <c r="H17" s="391">
        <f t="shared" si="5"/>
        <v>58.999999999999993</v>
      </c>
      <c r="I17" s="391">
        <f t="shared" si="6"/>
        <v>64.000000000000028</v>
      </c>
      <c r="J17" s="391">
        <f t="shared" si="7"/>
        <v>68.499999999999986</v>
      </c>
      <c r="K17" s="391">
        <f t="shared" si="8"/>
        <v>73.000000000000014</v>
      </c>
      <c r="L17" s="391">
        <f t="shared" si="9"/>
        <v>78.499999999999972</v>
      </c>
      <c r="N17" s="543"/>
      <c r="O17" s="395">
        <v>1.9</v>
      </c>
      <c r="P17" s="391">
        <f>P16+((P$20-P$16)/(ROW(P$20)-ROW(P$16)))</f>
        <v>11.75</v>
      </c>
      <c r="Q17" s="391">
        <f t="shared" ref="Q17:V19" si="18">Q16+((Q$20-Q$16)/(ROW(Q$20)-ROW(Q$16)))</f>
        <v>14.75</v>
      </c>
      <c r="R17" s="391">
        <f t="shared" si="18"/>
        <v>18.5</v>
      </c>
      <c r="S17" s="391">
        <f t="shared" si="18"/>
        <v>21.5</v>
      </c>
      <c r="T17" s="391">
        <f t="shared" si="18"/>
        <v>24.25</v>
      </c>
      <c r="U17" s="391">
        <f t="shared" si="18"/>
        <v>27.25</v>
      </c>
      <c r="V17" s="391">
        <f t="shared" si="18"/>
        <v>30.25</v>
      </c>
      <c r="Y17" s="543"/>
      <c r="Z17" s="395">
        <v>1.9</v>
      </c>
      <c r="AA17" s="64"/>
      <c r="AB17" s="64"/>
      <c r="AC17" s="64"/>
      <c r="AD17" s="64"/>
      <c r="AE17" s="64"/>
      <c r="AF17" s="64"/>
      <c r="AG17" s="64"/>
    </row>
    <row r="18" spans="1:33" ht="12.75" customHeight="1" x14ac:dyDescent="0.3">
      <c r="A18" s="544"/>
      <c r="B18" s="392">
        <v>3.9</v>
      </c>
      <c r="C18" s="391">
        <f t="shared" si="0"/>
        <v>34.600000000000009</v>
      </c>
      <c r="D18" s="391">
        <f t="shared" si="1"/>
        <v>38.600000000000009</v>
      </c>
      <c r="E18" s="391">
        <f t="shared" si="2"/>
        <v>44</v>
      </c>
      <c r="F18" s="391">
        <f t="shared" si="3"/>
        <v>49</v>
      </c>
      <c r="G18" s="391">
        <f t="shared" si="4"/>
        <v>53.399999999999991</v>
      </c>
      <c r="H18" s="391">
        <f t="shared" si="5"/>
        <v>58.399999999999991</v>
      </c>
      <c r="I18" s="391">
        <f t="shared" si="6"/>
        <v>63.400000000000027</v>
      </c>
      <c r="J18" s="391">
        <f t="shared" si="7"/>
        <v>67.799999999999983</v>
      </c>
      <c r="K18" s="391">
        <f t="shared" si="8"/>
        <v>72.200000000000017</v>
      </c>
      <c r="L18" s="391">
        <f t="shared" si="9"/>
        <v>77.599999999999966</v>
      </c>
      <c r="N18" s="543"/>
      <c r="O18" s="395">
        <v>1.8</v>
      </c>
      <c r="P18" s="391">
        <f t="shared" ref="P18:P19" si="19">P17+((P$20-P$16)/(ROW(P$20)-ROW(P$16)))</f>
        <v>11.5</v>
      </c>
      <c r="Q18" s="391">
        <f t="shared" si="18"/>
        <v>14.5</v>
      </c>
      <c r="R18" s="391">
        <f t="shared" si="18"/>
        <v>18</v>
      </c>
      <c r="S18" s="391">
        <f t="shared" si="18"/>
        <v>21</v>
      </c>
      <c r="T18" s="391">
        <f t="shared" si="18"/>
        <v>23.5</v>
      </c>
      <c r="U18" s="391">
        <f t="shared" si="18"/>
        <v>26.5</v>
      </c>
      <c r="V18" s="391">
        <f t="shared" si="18"/>
        <v>29.5</v>
      </c>
      <c r="Y18" s="543"/>
      <c r="Z18" s="395">
        <v>1.8</v>
      </c>
      <c r="AA18" s="64"/>
      <c r="AB18" s="64"/>
      <c r="AC18" s="64"/>
      <c r="AD18" s="64"/>
      <c r="AE18" s="64"/>
      <c r="AF18" s="64"/>
      <c r="AG18" s="64"/>
    </row>
    <row r="19" spans="1:33" ht="12.75" customHeight="1" x14ac:dyDescent="0.3">
      <c r="A19" s="544"/>
      <c r="B19" s="392">
        <v>3.8</v>
      </c>
      <c r="C19" s="391">
        <f t="shared" si="0"/>
        <v>34.20000000000001</v>
      </c>
      <c r="D19" s="391">
        <f t="shared" si="1"/>
        <v>38.20000000000001</v>
      </c>
      <c r="E19" s="391">
        <f t="shared" si="2"/>
        <v>43.5</v>
      </c>
      <c r="F19" s="391">
        <f t="shared" si="3"/>
        <v>48.5</v>
      </c>
      <c r="G19" s="391">
        <f t="shared" si="4"/>
        <v>52.79999999999999</v>
      </c>
      <c r="H19" s="391">
        <f t="shared" si="5"/>
        <v>57.79999999999999</v>
      </c>
      <c r="I19" s="391">
        <f t="shared" si="6"/>
        <v>62.800000000000026</v>
      </c>
      <c r="J19" s="391">
        <f t="shared" si="7"/>
        <v>67.09999999999998</v>
      </c>
      <c r="K19" s="391">
        <f t="shared" si="8"/>
        <v>71.40000000000002</v>
      </c>
      <c r="L19" s="391">
        <f t="shared" si="9"/>
        <v>76.69999999999996</v>
      </c>
      <c r="N19" s="543"/>
      <c r="O19" s="395">
        <v>1.7</v>
      </c>
      <c r="P19" s="391">
        <f t="shared" si="19"/>
        <v>11.25</v>
      </c>
      <c r="Q19" s="391">
        <f t="shared" si="18"/>
        <v>14.25</v>
      </c>
      <c r="R19" s="391">
        <f t="shared" si="18"/>
        <v>17.5</v>
      </c>
      <c r="S19" s="391">
        <f t="shared" si="18"/>
        <v>20.5</v>
      </c>
      <c r="T19" s="391">
        <f t="shared" si="18"/>
        <v>22.75</v>
      </c>
      <c r="U19" s="391">
        <f t="shared" si="18"/>
        <v>25.75</v>
      </c>
      <c r="V19" s="391">
        <f t="shared" si="18"/>
        <v>28.75</v>
      </c>
      <c r="Y19" s="543"/>
      <c r="Z19" s="395">
        <v>1.7</v>
      </c>
      <c r="AA19" s="64"/>
      <c r="AB19" s="64"/>
      <c r="AC19" s="64"/>
      <c r="AD19" s="64"/>
      <c r="AE19" s="64"/>
      <c r="AF19" s="64"/>
      <c r="AG19" s="64"/>
    </row>
    <row r="20" spans="1:33" ht="12.75" customHeight="1" x14ac:dyDescent="0.3">
      <c r="A20" s="544"/>
      <c r="B20" s="392">
        <v>3.7</v>
      </c>
      <c r="C20" s="391">
        <f t="shared" si="0"/>
        <v>33.800000000000011</v>
      </c>
      <c r="D20" s="391">
        <f t="shared" si="1"/>
        <v>37.800000000000011</v>
      </c>
      <c r="E20" s="391">
        <f t="shared" si="2"/>
        <v>43</v>
      </c>
      <c r="F20" s="391">
        <f t="shared" si="3"/>
        <v>48</v>
      </c>
      <c r="G20" s="391">
        <f t="shared" si="4"/>
        <v>52.199999999999989</v>
      </c>
      <c r="H20" s="391">
        <f t="shared" si="5"/>
        <v>57.199999999999989</v>
      </c>
      <c r="I20" s="391">
        <f t="shared" si="6"/>
        <v>62.200000000000024</v>
      </c>
      <c r="J20" s="391">
        <f t="shared" si="7"/>
        <v>66.399999999999977</v>
      </c>
      <c r="K20" s="391">
        <f t="shared" si="8"/>
        <v>70.600000000000023</v>
      </c>
      <c r="L20" s="391">
        <f t="shared" si="9"/>
        <v>75.799999999999955</v>
      </c>
      <c r="N20" s="543"/>
      <c r="O20" s="395">
        <v>1.6</v>
      </c>
      <c r="P20" s="400">
        <v>11</v>
      </c>
      <c r="Q20" s="400">
        <v>14</v>
      </c>
      <c r="R20" s="400">
        <v>17</v>
      </c>
      <c r="S20" s="400">
        <v>20</v>
      </c>
      <c r="T20" s="400">
        <v>22</v>
      </c>
      <c r="U20" s="400">
        <v>25</v>
      </c>
      <c r="V20" s="400">
        <v>28</v>
      </c>
      <c r="Y20" s="543"/>
      <c r="Z20" s="395">
        <v>1.6</v>
      </c>
      <c r="AA20" s="64">
        <v>40</v>
      </c>
      <c r="AB20" s="64">
        <v>50</v>
      </c>
      <c r="AC20" s="64">
        <v>59</v>
      </c>
      <c r="AD20" s="64">
        <v>68</v>
      </c>
      <c r="AE20" s="64">
        <v>77</v>
      </c>
      <c r="AF20" s="64">
        <v>85</v>
      </c>
      <c r="AG20" s="64">
        <v>93</v>
      </c>
    </row>
    <row r="21" spans="1:33" ht="12.75" customHeight="1" x14ac:dyDescent="0.3">
      <c r="A21" s="544"/>
      <c r="B21" s="392">
        <v>3.6</v>
      </c>
      <c r="C21" s="391">
        <f t="shared" si="0"/>
        <v>33.400000000000013</v>
      </c>
      <c r="D21" s="391">
        <f t="shared" si="1"/>
        <v>37.400000000000013</v>
      </c>
      <c r="E21" s="391">
        <f t="shared" si="2"/>
        <v>42.5</v>
      </c>
      <c r="F21" s="391">
        <f t="shared" si="3"/>
        <v>47.5</v>
      </c>
      <c r="G21" s="391">
        <f t="shared" si="4"/>
        <v>51.599999999999987</v>
      </c>
      <c r="H21" s="391">
        <f t="shared" si="5"/>
        <v>56.599999999999987</v>
      </c>
      <c r="I21" s="391">
        <f t="shared" si="6"/>
        <v>61.600000000000023</v>
      </c>
      <c r="J21" s="391">
        <f t="shared" si="7"/>
        <v>65.699999999999974</v>
      </c>
      <c r="K21" s="391">
        <f t="shared" si="8"/>
        <v>69.800000000000026</v>
      </c>
      <c r="L21" s="391">
        <f t="shared" si="9"/>
        <v>74.899999999999949</v>
      </c>
      <c r="N21" s="543"/>
      <c r="O21" s="395">
        <v>1.5</v>
      </c>
      <c r="P21" s="391">
        <f>P20+((P$24-P$20)/(ROW(P$24)-ROW(P$20)))</f>
        <v>10.425000000000001</v>
      </c>
      <c r="Q21" s="391">
        <f t="shared" ref="Q21:V21" si="20">Q20+((Q$24-Q$20)/(ROW(Q$24)-ROW(Q$20)))</f>
        <v>13.25</v>
      </c>
      <c r="R21" s="391">
        <f t="shared" si="20"/>
        <v>16.25</v>
      </c>
      <c r="S21" s="391">
        <f t="shared" si="20"/>
        <v>19</v>
      </c>
      <c r="T21" s="391">
        <f t="shared" si="20"/>
        <v>21.25</v>
      </c>
      <c r="U21" s="391">
        <f t="shared" si="20"/>
        <v>24</v>
      </c>
      <c r="V21" s="391">
        <f t="shared" si="20"/>
        <v>26.75</v>
      </c>
      <c r="Y21" s="543"/>
      <c r="Z21" s="395">
        <v>1.5</v>
      </c>
      <c r="AA21" s="64"/>
      <c r="AB21" s="64"/>
      <c r="AC21" s="64"/>
      <c r="AD21" s="64"/>
      <c r="AE21" s="64"/>
      <c r="AF21" s="64"/>
      <c r="AG21" s="64"/>
    </row>
    <row r="22" spans="1:33" ht="12.75" customHeight="1" x14ac:dyDescent="0.3">
      <c r="A22" s="544"/>
      <c r="B22" s="392">
        <v>3.5</v>
      </c>
      <c r="C22" s="397">
        <v>33</v>
      </c>
      <c r="D22" s="397">
        <v>37</v>
      </c>
      <c r="E22" s="397">
        <v>42</v>
      </c>
      <c r="F22" s="397">
        <v>47</v>
      </c>
      <c r="G22" s="397">
        <v>51</v>
      </c>
      <c r="H22" s="397">
        <v>56</v>
      </c>
      <c r="I22" s="397">
        <v>61</v>
      </c>
      <c r="J22" s="397">
        <v>65</v>
      </c>
      <c r="K22" s="397">
        <v>69</v>
      </c>
      <c r="L22" s="397">
        <v>74</v>
      </c>
      <c r="N22" s="543"/>
      <c r="O22" s="395">
        <v>1.4</v>
      </c>
      <c r="P22" s="391">
        <f t="shared" ref="P22:P23" si="21">P21+((P$24-P$20)/(ROW(P$24)-ROW(P$20)))</f>
        <v>9.8500000000000014</v>
      </c>
      <c r="Q22" s="391">
        <f t="shared" ref="Q22:Q23" si="22">Q21+((Q$24-Q$20)/(ROW(Q$24)-ROW(Q$20)))</f>
        <v>12.5</v>
      </c>
      <c r="R22" s="391">
        <f t="shared" ref="R22:R23" si="23">R21+((R$24-R$20)/(ROW(R$24)-ROW(R$20)))</f>
        <v>15.5</v>
      </c>
      <c r="S22" s="391">
        <f t="shared" ref="S22:S23" si="24">S21+((S$24-S$20)/(ROW(S$24)-ROW(S$20)))</f>
        <v>18</v>
      </c>
      <c r="T22" s="391">
        <f t="shared" ref="T22:T23" si="25">T21+((T$24-T$20)/(ROW(T$24)-ROW(T$20)))</f>
        <v>20.5</v>
      </c>
      <c r="U22" s="391">
        <f t="shared" ref="U22:U23" si="26">U21+((U$24-U$20)/(ROW(U$24)-ROW(U$20)))</f>
        <v>23</v>
      </c>
      <c r="V22" s="391">
        <f t="shared" ref="V22:V23" si="27">V21+((V$24-V$20)/(ROW(V$24)-ROW(V$20)))</f>
        <v>25.5</v>
      </c>
      <c r="Y22" s="543"/>
      <c r="Z22" s="395">
        <v>1.4</v>
      </c>
      <c r="AA22" s="64"/>
      <c r="AB22" s="64"/>
      <c r="AC22" s="64"/>
      <c r="AD22" s="64"/>
      <c r="AE22" s="64"/>
      <c r="AF22" s="64"/>
      <c r="AG22" s="64"/>
    </row>
    <row r="23" spans="1:33" ht="12.75" customHeight="1" x14ac:dyDescent="0.3">
      <c r="A23" s="544"/>
      <c r="B23" s="392">
        <v>3.4</v>
      </c>
      <c r="C23" s="391">
        <f t="shared" ref="C23:C31" si="28">C22+((C$32-C$22)/(ROW(C$32)-ROW(C$22)))</f>
        <v>32.5</v>
      </c>
      <c r="D23" s="391">
        <f t="shared" ref="D23:D31" si="29">D22+((D$32-D$22)/(ROW(D$32)-ROW(D$22)))</f>
        <v>36.5</v>
      </c>
      <c r="E23" s="391">
        <f t="shared" ref="E23:E31" si="30">E22+((E$32-E$22)/(ROW(E$32)-ROW(E$22)))</f>
        <v>41.4</v>
      </c>
      <c r="F23" s="391">
        <f t="shared" ref="F23:F31" si="31">F22+((F$32-F$22)/(ROW(F$32)-ROW(F$22)))</f>
        <v>46.3</v>
      </c>
      <c r="G23" s="391">
        <f t="shared" ref="G23:G31" si="32">G22+((G$32-G$22)/(ROW(G$32)-ROW(G$22)))</f>
        <v>50.2</v>
      </c>
      <c r="H23" s="391">
        <f t="shared" ref="H23:H31" si="33">H22+((H$32-H$22)/(ROW(H$32)-ROW(H$22)))</f>
        <v>55.1</v>
      </c>
      <c r="I23" s="391">
        <f t="shared" ref="I23:I31" si="34">I22+((I$32-I$22)/(ROW(I$32)-ROW(I$22)))</f>
        <v>60</v>
      </c>
      <c r="J23" s="391">
        <f t="shared" ref="J23:J31" si="35">J22+((J$32-J$22)/(ROW(J$32)-ROW(J$22)))</f>
        <v>64</v>
      </c>
      <c r="K23" s="391">
        <f t="shared" ref="K23:K31" si="36">K22+((K$32-K$22)/(ROW(K$32)-ROW(K$22)))</f>
        <v>68</v>
      </c>
      <c r="L23" s="391">
        <f t="shared" ref="L23:L31" si="37">L22+((L$32-L$22)/(ROW(L$32)-ROW(L$22)))</f>
        <v>72.900000000000006</v>
      </c>
      <c r="N23" s="543"/>
      <c r="O23" s="395">
        <v>1.3</v>
      </c>
      <c r="P23" s="391">
        <f t="shared" si="21"/>
        <v>9.2750000000000021</v>
      </c>
      <c r="Q23" s="391">
        <f t="shared" si="22"/>
        <v>11.75</v>
      </c>
      <c r="R23" s="391">
        <f t="shared" si="23"/>
        <v>14.75</v>
      </c>
      <c r="S23" s="391">
        <f t="shared" si="24"/>
        <v>17</v>
      </c>
      <c r="T23" s="391">
        <f t="shared" si="25"/>
        <v>19.75</v>
      </c>
      <c r="U23" s="391">
        <f t="shared" si="26"/>
        <v>22</v>
      </c>
      <c r="V23" s="391">
        <f t="shared" si="27"/>
        <v>24.25</v>
      </c>
      <c r="Y23" s="543"/>
      <c r="Z23" s="395">
        <v>1.3</v>
      </c>
      <c r="AA23" s="64"/>
      <c r="AB23" s="64"/>
      <c r="AC23" s="64"/>
      <c r="AD23" s="64"/>
      <c r="AE23" s="64"/>
      <c r="AF23" s="64"/>
      <c r="AG23" s="64"/>
    </row>
    <row r="24" spans="1:33" ht="12.75" customHeight="1" x14ac:dyDescent="0.3">
      <c r="A24" s="544"/>
      <c r="B24" s="392">
        <v>3.3</v>
      </c>
      <c r="C24" s="391">
        <f t="shared" si="28"/>
        <v>32</v>
      </c>
      <c r="D24" s="391">
        <f t="shared" si="29"/>
        <v>36</v>
      </c>
      <c r="E24" s="391">
        <f t="shared" si="30"/>
        <v>40.799999999999997</v>
      </c>
      <c r="F24" s="391">
        <f t="shared" si="31"/>
        <v>45.599999999999994</v>
      </c>
      <c r="G24" s="391">
        <f t="shared" si="32"/>
        <v>49.400000000000006</v>
      </c>
      <c r="H24" s="391">
        <f t="shared" si="33"/>
        <v>54.2</v>
      </c>
      <c r="I24" s="391">
        <f t="shared" si="34"/>
        <v>59</v>
      </c>
      <c r="J24" s="391">
        <f t="shared" si="35"/>
        <v>63</v>
      </c>
      <c r="K24" s="391">
        <f t="shared" si="36"/>
        <v>67</v>
      </c>
      <c r="L24" s="391">
        <f t="shared" si="37"/>
        <v>71.800000000000011</v>
      </c>
      <c r="N24" s="543"/>
      <c r="O24" s="395">
        <v>1.2</v>
      </c>
      <c r="P24" s="400">
        <v>8.6999999999999993</v>
      </c>
      <c r="Q24" s="400">
        <v>11</v>
      </c>
      <c r="R24" s="400">
        <v>14</v>
      </c>
      <c r="S24" s="400">
        <v>16</v>
      </c>
      <c r="T24" s="400">
        <v>19</v>
      </c>
      <c r="U24" s="400">
        <v>21</v>
      </c>
      <c r="V24" s="400">
        <v>23</v>
      </c>
      <c r="Y24" s="543"/>
      <c r="Z24" s="395">
        <v>1.2</v>
      </c>
      <c r="AA24" s="64">
        <v>32</v>
      </c>
      <c r="AB24" s="64">
        <v>40</v>
      </c>
      <c r="AC24" s="64">
        <v>48</v>
      </c>
      <c r="AD24" s="64">
        <v>55</v>
      </c>
      <c r="AE24" s="64">
        <v>63</v>
      </c>
      <c r="AF24" s="64">
        <v>70</v>
      </c>
      <c r="AG24" s="64">
        <v>77</v>
      </c>
    </row>
    <row r="25" spans="1:33" ht="12.75" customHeight="1" x14ac:dyDescent="0.3">
      <c r="A25" s="544"/>
      <c r="B25" s="392">
        <v>3.2</v>
      </c>
      <c r="C25" s="391">
        <f t="shared" si="28"/>
        <v>31.5</v>
      </c>
      <c r="D25" s="391">
        <f t="shared" si="29"/>
        <v>35.5</v>
      </c>
      <c r="E25" s="391">
        <f t="shared" si="30"/>
        <v>40.199999999999996</v>
      </c>
      <c r="F25" s="391">
        <f t="shared" si="31"/>
        <v>44.899999999999991</v>
      </c>
      <c r="G25" s="391">
        <f t="shared" si="32"/>
        <v>48.600000000000009</v>
      </c>
      <c r="H25" s="391">
        <f t="shared" si="33"/>
        <v>53.300000000000004</v>
      </c>
      <c r="I25" s="391">
        <f t="shared" si="34"/>
        <v>58</v>
      </c>
      <c r="J25" s="391">
        <f t="shared" si="35"/>
        <v>62</v>
      </c>
      <c r="K25" s="391">
        <f t="shared" si="36"/>
        <v>66</v>
      </c>
      <c r="L25" s="391">
        <f t="shared" si="37"/>
        <v>70.700000000000017</v>
      </c>
      <c r="N25" s="543"/>
      <c r="O25" s="395">
        <v>1.1000000000000001</v>
      </c>
      <c r="P25" s="391">
        <f>P24+((P$28-P$24)/(ROW(P$28)-ROW(P$24)))</f>
        <v>8.1499999999999986</v>
      </c>
      <c r="Q25" s="391">
        <f t="shared" ref="Q25:V27" si="38">Q24+((Q$28-Q$24)/(ROW(Q$28)-ROW(Q$24)))</f>
        <v>10.25</v>
      </c>
      <c r="R25" s="391">
        <f t="shared" si="38"/>
        <v>13</v>
      </c>
      <c r="S25" s="391">
        <f t="shared" si="38"/>
        <v>15</v>
      </c>
      <c r="T25" s="391">
        <f t="shared" si="38"/>
        <v>17.75</v>
      </c>
      <c r="U25" s="391">
        <f t="shared" si="38"/>
        <v>19.75</v>
      </c>
      <c r="V25" s="391">
        <f t="shared" si="38"/>
        <v>21.5</v>
      </c>
      <c r="Y25" s="543"/>
      <c r="Z25" s="395">
        <v>1.1000000000000001</v>
      </c>
      <c r="AA25" s="64"/>
      <c r="AB25" s="64"/>
      <c r="AC25" s="64"/>
      <c r="AD25" s="64"/>
      <c r="AE25" s="64"/>
      <c r="AF25" s="64"/>
      <c r="AG25" s="64"/>
    </row>
    <row r="26" spans="1:33" ht="12.75" customHeight="1" x14ac:dyDescent="0.3">
      <c r="A26" s="544"/>
      <c r="B26" s="392">
        <v>3.1</v>
      </c>
      <c r="C26" s="391">
        <f t="shared" si="28"/>
        <v>31</v>
      </c>
      <c r="D26" s="391">
        <f t="shared" si="29"/>
        <v>35</v>
      </c>
      <c r="E26" s="391">
        <f t="shared" si="30"/>
        <v>39.599999999999994</v>
      </c>
      <c r="F26" s="391">
        <f t="shared" si="31"/>
        <v>44.199999999999989</v>
      </c>
      <c r="G26" s="391">
        <f t="shared" si="32"/>
        <v>47.800000000000011</v>
      </c>
      <c r="H26" s="391">
        <f t="shared" si="33"/>
        <v>52.400000000000006</v>
      </c>
      <c r="I26" s="391">
        <f t="shared" si="34"/>
        <v>57</v>
      </c>
      <c r="J26" s="391">
        <f t="shared" si="35"/>
        <v>61</v>
      </c>
      <c r="K26" s="391">
        <f t="shared" si="36"/>
        <v>65</v>
      </c>
      <c r="L26" s="391">
        <f t="shared" si="37"/>
        <v>69.600000000000023</v>
      </c>
      <c r="N26" s="543"/>
      <c r="O26" s="395">
        <v>1</v>
      </c>
      <c r="P26" s="391">
        <f t="shared" ref="P26:P27" si="39">P25+((P$28-P$24)/(ROW(P$28)-ROW(P$24)))</f>
        <v>7.5999999999999988</v>
      </c>
      <c r="Q26" s="391">
        <f t="shared" si="38"/>
        <v>9.5</v>
      </c>
      <c r="R26" s="391">
        <f t="shared" si="38"/>
        <v>12</v>
      </c>
      <c r="S26" s="391">
        <f t="shared" si="38"/>
        <v>14</v>
      </c>
      <c r="T26" s="391">
        <f t="shared" si="38"/>
        <v>16.5</v>
      </c>
      <c r="U26" s="391">
        <f t="shared" si="38"/>
        <v>18.5</v>
      </c>
      <c r="V26" s="391">
        <f t="shared" si="38"/>
        <v>20</v>
      </c>
      <c r="Y26" s="543"/>
      <c r="Z26" s="395">
        <v>1</v>
      </c>
      <c r="AA26" s="64"/>
      <c r="AB26" s="64"/>
      <c r="AC26" s="64"/>
      <c r="AD26" s="64"/>
      <c r="AE26" s="64"/>
      <c r="AF26" s="64"/>
      <c r="AG26" s="64"/>
    </row>
    <row r="27" spans="1:33" ht="12.75" customHeight="1" x14ac:dyDescent="0.3">
      <c r="A27" s="544"/>
      <c r="B27" s="392">
        <v>3</v>
      </c>
      <c r="C27" s="391">
        <f t="shared" si="28"/>
        <v>30.5</v>
      </c>
      <c r="D27" s="391">
        <f t="shared" si="29"/>
        <v>34.5</v>
      </c>
      <c r="E27" s="391">
        <f t="shared" si="30"/>
        <v>38.999999999999993</v>
      </c>
      <c r="F27" s="391">
        <f t="shared" si="31"/>
        <v>43.499999999999986</v>
      </c>
      <c r="G27" s="391">
        <f t="shared" si="32"/>
        <v>47.000000000000014</v>
      </c>
      <c r="H27" s="391">
        <f t="shared" si="33"/>
        <v>51.500000000000007</v>
      </c>
      <c r="I27" s="391">
        <f t="shared" si="34"/>
        <v>56</v>
      </c>
      <c r="J27" s="391">
        <f t="shared" si="35"/>
        <v>60</v>
      </c>
      <c r="K27" s="391">
        <f t="shared" si="36"/>
        <v>64</v>
      </c>
      <c r="L27" s="391">
        <f t="shared" si="37"/>
        <v>68.500000000000028</v>
      </c>
      <c r="N27" s="543"/>
      <c r="O27" s="395">
        <v>0.9</v>
      </c>
      <c r="P27" s="391">
        <f t="shared" si="39"/>
        <v>7.0499999999999989</v>
      </c>
      <c r="Q27" s="391">
        <f t="shared" si="38"/>
        <v>8.75</v>
      </c>
      <c r="R27" s="391">
        <f t="shared" si="38"/>
        <v>11</v>
      </c>
      <c r="S27" s="391">
        <f t="shared" si="38"/>
        <v>13</v>
      </c>
      <c r="T27" s="391">
        <f t="shared" si="38"/>
        <v>15.25</v>
      </c>
      <c r="U27" s="391">
        <f t="shared" si="38"/>
        <v>17.25</v>
      </c>
      <c r="V27" s="391">
        <f t="shared" si="38"/>
        <v>18.5</v>
      </c>
      <c r="Y27" s="543"/>
      <c r="Z27" s="395">
        <v>0.9</v>
      </c>
      <c r="AA27" s="64"/>
      <c r="AB27" s="64"/>
      <c r="AC27" s="64"/>
      <c r="AD27" s="64"/>
      <c r="AE27" s="64"/>
      <c r="AF27" s="64"/>
      <c r="AG27" s="64"/>
    </row>
    <row r="28" spans="1:33" ht="12.75" customHeight="1" x14ac:dyDescent="0.3">
      <c r="A28" s="544"/>
      <c r="B28" s="392">
        <v>2.9</v>
      </c>
      <c r="C28" s="391">
        <f t="shared" si="28"/>
        <v>30</v>
      </c>
      <c r="D28" s="391">
        <f t="shared" si="29"/>
        <v>34</v>
      </c>
      <c r="E28" s="391">
        <f t="shared" si="30"/>
        <v>38.399999999999991</v>
      </c>
      <c r="F28" s="391">
        <f t="shared" si="31"/>
        <v>42.799999999999983</v>
      </c>
      <c r="G28" s="391">
        <f t="shared" si="32"/>
        <v>46.200000000000017</v>
      </c>
      <c r="H28" s="391">
        <f t="shared" si="33"/>
        <v>50.600000000000009</v>
      </c>
      <c r="I28" s="391">
        <f t="shared" si="34"/>
        <v>55</v>
      </c>
      <c r="J28" s="391">
        <f t="shared" si="35"/>
        <v>59</v>
      </c>
      <c r="K28" s="391">
        <f t="shared" si="36"/>
        <v>63</v>
      </c>
      <c r="L28" s="391">
        <f t="shared" si="37"/>
        <v>67.400000000000034</v>
      </c>
      <c r="N28" s="543"/>
      <c r="O28" s="395">
        <v>0.8</v>
      </c>
      <c r="P28" s="400">
        <v>6.4999999999999991</v>
      </c>
      <c r="Q28" s="400">
        <v>8</v>
      </c>
      <c r="R28" s="400">
        <v>10</v>
      </c>
      <c r="S28" s="400">
        <v>12</v>
      </c>
      <c r="T28" s="400">
        <v>14</v>
      </c>
      <c r="U28" s="400">
        <v>16</v>
      </c>
      <c r="V28" s="400">
        <v>17</v>
      </c>
      <c r="Y28" s="543"/>
      <c r="Z28" s="395">
        <v>0.8</v>
      </c>
      <c r="AA28" s="64">
        <v>24</v>
      </c>
      <c r="AB28" s="64">
        <v>29</v>
      </c>
      <c r="AC28" s="64">
        <v>35</v>
      </c>
      <c r="AD28" s="64">
        <v>40</v>
      </c>
      <c r="AE28" s="64">
        <v>46</v>
      </c>
      <c r="AF28" s="64">
        <v>52</v>
      </c>
      <c r="AG28" s="64">
        <v>56</v>
      </c>
    </row>
    <row r="29" spans="1:33" ht="12.75" customHeight="1" x14ac:dyDescent="0.3">
      <c r="A29" s="544"/>
      <c r="B29" s="392">
        <v>2.8</v>
      </c>
      <c r="C29" s="391">
        <f t="shared" si="28"/>
        <v>29.5</v>
      </c>
      <c r="D29" s="391">
        <f t="shared" si="29"/>
        <v>33.5</v>
      </c>
      <c r="E29" s="391">
        <f t="shared" si="30"/>
        <v>37.79999999999999</v>
      </c>
      <c r="F29" s="391">
        <f t="shared" si="31"/>
        <v>42.09999999999998</v>
      </c>
      <c r="G29" s="391">
        <f t="shared" si="32"/>
        <v>45.40000000000002</v>
      </c>
      <c r="H29" s="391">
        <f t="shared" si="33"/>
        <v>49.70000000000001</v>
      </c>
      <c r="I29" s="391">
        <f t="shared" si="34"/>
        <v>54</v>
      </c>
      <c r="J29" s="391">
        <f t="shared" si="35"/>
        <v>58</v>
      </c>
      <c r="K29" s="391">
        <f t="shared" si="36"/>
        <v>62</v>
      </c>
      <c r="L29" s="391">
        <f t="shared" si="37"/>
        <v>66.30000000000004</v>
      </c>
      <c r="N29" s="543"/>
      <c r="O29" s="395">
        <v>0.7</v>
      </c>
      <c r="P29" s="391">
        <f>P28+((P$32-P$28)/(ROW(P$32)-ROW(P$28)))</f>
        <v>5.9499999999999993</v>
      </c>
      <c r="Q29" s="391">
        <f t="shared" ref="Q29:V31" si="40">Q28+((Q$32-Q$28)/(ROW(Q$32)-ROW(Q$28)))</f>
        <v>7.3250000000000002</v>
      </c>
      <c r="R29" s="391">
        <f t="shared" si="40"/>
        <v>9.125</v>
      </c>
      <c r="S29" s="391">
        <f t="shared" si="40"/>
        <v>10.875</v>
      </c>
      <c r="T29" s="391">
        <f t="shared" si="40"/>
        <v>12.65</v>
      </c>
      <c r="U29" s="391">
        <f t="shared" si="40"/>
        <v>14.425000000000001</v>
      </c>
      <c r="V29" s="391">
        <f t="shared" si="40"/>
        <v>15.25</v>
      </c>
      <c r="Y29" s="543"/>
      <c r="Z29" s="395">
        <v>0.7</v>
      </c>
      <c r="AA29" s="64"/>
      <c r="AB29" s="64"/>
      <c r="AC29" s="64"/>
      <c r="AD29" s="64"/>
      <c r="AE29" s="64"/>
      <c r="AF29" s="64"/>
      <c r="AG29" s="64"/>
    </row>
    <row r="30" spans="1:33" ht="12.75" customHeight="1" x14ac:dyDescent="0.3">
      <c r="A30" s="544"/>
      <c r="B30" s="392">
        <v>2.7</v>
      </c>
      <c r="C30" s="391">
        <f t="shared" si="28"/>
        <v>29</v>
      </c>
      <c r="D30" s="391">
        <f t="shared" si="29"/>
        <v>33</v>
      </c>
      <c r="E30" s="391">
        <f t="shared" si="30"/>
        <v>37.199999999999989</v>
      </c>
      <c r="F30" s="391">
        <f t="shared" si="31"/>
        <v>41.399999999999977</v>
      </c>
      <c r="G30" s="391">
        <f t="shared" si="32"/>
        <v>44.600000000000023</v>
      </c>
      <c r="H30" s="391">
        <f t="shared" si="33"/>
        <v>48.800000000000011</v>
      </c>
      <c r="I30" s="391">
        <f t="shared" si="34"/>
        <v>53</v>
      </c>
      <c r="J30" s="391">
        <f t="shared" si="35"/>
        <v>57</v>
      </c>
      <c r="K30" s="391">
        <f t="shared" si="36"/>
        <v>61</v>
      </c>
      <c r="L30" s="391">
        <f t="shared" si="37"/>
        <v>65.200000000000045</v>
      </c>
      <c r="N30" s="543"/>
      <c r="O30" s="395">
        <v>0.6</v>
      </c>
      <c r="P30" s="391">
        <f t="shared" ref="P30:P31" si="41">P29+((P$32-P$28)/(ROW(P$32)-ROW(P$28)))</f>
        <v>5.3999999999999995</v>
      </c>
      <c r="Q30" s="391">
        <f t="shared" si="40"/>
        <v>6.65</v>
      </c>
      <c r="R30" s="391">
        <f t="shared" si="40"/>
        <v>8.25</v>
      </c>
      <c r="S30" s="391">
        <f t="shared" si="40"/>
        <v>9.75</v>
      </c>
      <c r="T30" s="391">
        <f t="shared" si="40"/>
        <v>11.3</v>
      </c>
      <c r="U30" s="391">
        <f t="shared" si="40"/>
        <v>12.850000000000001</v>
      </c>
      <c r="V30" s="391">
        <f t="shared" si="40"/>
        <v>13.5</v>
      </c>
      <c r="Y30" s="543"/>
      <c r="Z30" s="395">
        <v>0.6</v>
      </c>
      <c r="AA30" s="64"/>
      <c r="AB30" s="64"/>
      <c r="AC30" s="64"/>
      <c r="AD30" s="64"/>
      <c r="AE30" s="64"/>
      <c r="AF30" s="64"/>
      <c r="AG30" s="64"/>
    </row>
    <row r="31" spans="1:33" ht="12.75" customHeight="1" x14ac:dyDescent="0.3">
      <c r="A31" s="544"/>
      <c r="B31" s="392">
        <v>2.6</v>
      </c>
      <c r="C31" s="391">
        <f t="shared" si="28"/>
        <v>28.5</v>
      </c>
      <c r="D31" s="391">
        <f t="shared" si="29"/>
        <v>32.5</v>
      </c>
      <c r="E31" s="391">
        <f t="shared" si="30"/>
        <v>36.599999999999987</v>
      </c>
      <c r="F31" s="391">
        <f t="shared" si="31"/>
        <v>40.699999999999974</v>
      </c>
      <c r="G31" s="391">
        <f t="shared" si="32"/>
        <v>43.800000000000026</v>
      </c>
      <c r="H31" s="391">
        <f t="shared" si="33"/>
        <v>47.900000000000013</v>
      </c>
      <c r="I31" s="391">
        <f t="shared" si="34"/>
        <v>52</v>
      </c>
      <c r="J31" s="391">
        <f t="shared" si="35"/>
        <v>56</v>
      </c>
      <c r="K31" s="391">
        <f t="shared" si="36"/>
        <v>60</v>
      </c>
      <c r="L31" s="391">
        <f t="shared" si="37"/>
        <v>64.100000000000051</v>
      </c>
      <c r="N31" s="543"/>
      <c r="O31" s="395">
        <v>0.5</v>
      </c>
      <c r="P31" s="391">
        <f t="shared" si="41"/>
        <v>4.8499999999999996</v>
      </c>
      <c r="Q31" s="391">
        <f t="shared" si="40"/>
        <v>5.9750000000000005</v>
      </c>
      <c r="R31" s="391">
        <f t="shared" si="40"/>
        <v>7.375</v>
      </c>
      <c r="S31" s="391">
        <f t="shared" si="40"/>
        <v>8.625</v>
      </c>
      <c r="T31" s="391">
        <f t="shared" si="40"/>
        <v>9.9500000000000011</v>
      </c>
      <c r="U31" s="391">
        <f t="shared" si="40"/>
        <v>11.275000000000002</v>
      </c>
      <c r="V31" s="391">
        <f t="shared" si="40"/>
        <v>11.75</v>
      </c>
      <c r="Y31" s="543"/>
      <c r="Z31" s="395">
        <v>0.5</v>
      </c>
      <c r="AA31" s="64"/>
      <c r="AB31" s="64"/>
      <c r="AC31" s="64"/>
      <c r="AD31" s="64"/>
      <c r="AE31" s="64"/>
      <c r="AF31" s="64"/>
      <c r="AG31" s="64"/>
    </row>
    <row r="32" spans="1:33" ht="12.75" customHeight="1" x14ac:dyDescent="0.3">
      <c r="A32" s="544"/>
      <c r="B32" s="392">
        <v>2.5</v>
      </c>
      <c r="C32" s="397">
        <v>28</v>
      </c>
      <c r="D32" s="397">
        <v>32</v>
      </c>
      <c r="E32" s="397">
        <v>36</v>
      </c>
      <c r="F32" s="397">
        <v>40</v>
      </c>
      <c r="G32" s="397">
        <v>43</v>
      </c>
      <c r="H32" s="397">
        <v>47</v>
      </c>
      <c r="I32" s="397">
        <v>51</v>
      </c>
      <c r="J32" s="397">
        <v>55</v>
      </c>
      <c r="K32" s="397">
        <v>59</v>
      </c>
      <c r="L32" s="397">
        <v>63</v>
      </c>
      <c r="N32" s="543"/>
      <c r="O32" s="395">
        <v>0.4</v>
      </c>
      <c r="P32" s="400">
        <v>4.2999999999999989</v>
      </c>
      <c r="Q32" s="400">
        <v>5.3</v>
      </c>
      <c r="R32" s="400">
        <v>6.5</v>
      </c>
      <c r="S32" s="400">
        <v>7.5</v>
      </c>
      <c r="T32" s="400">
        <v>8.6</v>
      </c>
      <c r="U32" s="400">
        <v>9.6999999999999993</v>
      </c>
      <c r="V32" s="400">
        <v>10</v>
      </c>
      <c r="Y32" s="543"/>
      <c r="Z32" s="395">
        <v>0.4</v>
      </c>
      <c r="AA32" s="64">
        <v>15</v>
      </c>
      <c r="AB32" s="64">
        <v>18</v>
      </c>
      <c r="AC32" s="64">
        <v>22</v>
      </c>
      <c r="AD32" s="64">
        <v>25</v>
      </c>
      <c r="AE32" s="64">
        <v>28</v>
      </c>
      <c r="AF32" s="64">
        <v>32</v>
      </c>
      <c r="AG32" s="64">
        <v>34</v>
      </c>
    </row>
    <row r="33" spans="1:36" ht="12.75" customHeight="1" x14ac:dyDescent="0.3">
      <c r="A33" s="544"/>
      <c r="B33" s="392">
        <v>2.4</v>
      </c>
      <c r="C33" s="391">
        <f t="shared" ref="C33:C41" si="42">C32+((C$42-C$32)/(ROW(C$42)-ROW(C$32)))</f>
        <v>27.3</v>
      </c>
      <c r="D33" s="391">
        <f t="shared" ref="D33:D41" si="43">D32+((D$42-D$32)/(ROW(D$42)-ROW(D$32)))</f>
        <v>31.2</v>
      </c>
      <c r="E33" s="391">
        <f t="shared" ref="E33:E41" si="44">E32+((E$42-E$32)/(ROW(E$42)-ROW(E$32)))</f>
        <v>35.1</v>
      </c>
      <c r="F33" s="391">
        <f t="shared" ref="F33:F41" si="45">F32+((F$42-F$32)/(ROW(F$42)-ROW(F$32)))</f>
        <v>39</v>
      </c>
      <c r="G33" s="391">
        <f t="shared" ref="G33:G41" si="46">G32+((G$42-G$32)/(ROW(G$42)-ROW(G$32)))</f>
        <v>42</v>
      </c>
      <c r="H33" s="391">
        <f t="shared" ref="H33:H41" si="47">H32+((H$42-H$32)/(ROW(H$42)-ROW(H$32)))</f>
        <v>45.9</v>
      </c>
      <c r="I33" s="391">
        <f t="shared" ref="I33:I41" si="48">I32+((I$42-I$32)/(ROW(I$42)-ROW(I$32)))</f>
        <v>49.8</v>
      </c>
      <c r="J33" s="391">
        <f t="shared" ref="J33:J41" si="49">J32+((J$42-J$32)/(ROW(J$42)-ROW(J$32)))</f>
        <v>53.7</v>
      </c>
      <c r="K33" s="391">
        <f t="shared" ref="K33:K41" si="50">K32+((K$42-K$32)/(ROW(K$42)-ROW(K$32)))</f>
        <v>57.6</v>
      </c>
      <c r="L33" s="391">
        <f t="shared" ref="L33:L41" si="51">L32+((L$42-L$32)/(ROW(L$42)-ROW(L$32)))</f>
        <v>61.5</v>
      </c>
      <c r="N33" s="543"/>
      <c r="O33" s="395">
        <v>0.3</v>
      </c>
      <c r="P33" s="396"/>
      <c r="Q33" s="396"/>
      <c r="R33" s="396"/>
      <c r="S33" s="396"/>
      <c r="T33" s="396"/>
      <c r="U33" s="396"/>
      <c r="V33" s="396"/>
      <c r="Y33" s="543"/>
      <c r="Z33" s="395">
        <v>0.3</v>
      </c>
      <c r="AA33" s="64"/>
      <c r="AB33" s="64"/>
      <c r="AC33" s="64"/>
      <c r="AD33" s="64"/>
      <c r="AE33" s="64"/>
      <c r="AF33" s="64"/>
      <c r="AG33" s="64"/>
    </row>
    <row r="34" spans="1:36" ht="12.75" customHeight="1" x14ac:dyDescent="0.3">
      <c r="A34" s="544"/>
      <c r="B34" s="392">
        <v>2.2999999999999998</v>
      </c>
      <c r="C34" s="391">
        <f t="shared" si="42"/>
        <v>26.6</v>
      </c>
      <c r="D34" s="391">
        <f t="shared" si="43"/>
        <v>30.4</v>
      </c>
      <c r="E34" s="391">
        <f t="shared" si="44"/>
        <v>34.200000000000003</v>
      </c>
      <c r="F34" s="391">
        <f t="shared" si="45"/>
        <v>38</v>
      </c>
      <c r="G34" s="391">
        <f t="shared" si="46"/>
        <v>41</v>
      </c>
      <c r="H34" s="391">
        <f t="shared" si="47"/>
        <v>44.8</v>
      </c>
      <c r="I34" s="391">
        <f t="shared" si="48"/>
        <v>48.599999999999994</v>
      </c>
      <c r="J34" s="391">
        <f t="shared" si="49"/>
        <v>52.400000000000006</v>
      </c>
      <c r="K34" s="391">
        <f t="shared" si="50"/>
        <v>56.2</v>
      </c>
      <c r="L34" s="391">
        <f t="shared" si="51"/>
        <v>60</v>
      </c>
      <c r="N34" s="543"/>
      <c r="O34" s="395">
        <v>0.2</v>
      </c>
      <c r="P34" s="396"/>
      <c r="Q34" s="396"/>
      <c r="R34" s="396"/>
      <c r="S34" s="396"/>
      <c r="T34" s="396"/>
      <c r="U34" s="396"/>
      <c r="V34" s="396"/>
      <c r="Y34" s="543"/>
      <c r="Z34" s="395">
        <v>0.2</v>
      </c>
      <c r="AA34" s="64"/>
      <c r="AB34" s="64"/>
      <c r="AC34" s="64"/>
      <c r="AD34" s="64"/>
      <c r="AE34" s="64"/>
      <c r="AF34" s="64"/>
      <c r="AG34" s="64"/>
    </row>
    <row r="35" spans="1:36" ht="12.75" customHeight="1" x14ac:dyDescent="0.3">
      <c r="A35" s="544"/>
      <c r="B35" s="392">
        <v>2.2000000000000002</v>
      </c>
      <c r="C35" s="391">
        <f t="shared" si="42"/>
        <v>25.900000000000002</v>
      </c>
      <c r="D35" s="391">
        <f t="shared" si="43"/>
        <v>29.599999999999998</v>
      </c>
      <c r="E35" s="391">
        <f t="shared" si="44"/>
        <v>33.300000000000004</v>
      </c>
      <c r="F35" s="391">
        <f t="shared" si="45"/>
        <v>37</v>
      </c>
      <c r="G35" s="391">
        <f t="shared" si="46"/>
        <v>40</v>
      </c>
      <c r="H35" s="391">
        <f t="shared" si="47"/>
        <v>43.699999999999996</v>
      </c>
      <c r="I35" s="391">
        <f t="shared" si="48"/>
        <v>47.399999999999991</v>
      </c>
      <c r="J35" s="391">
        <f t="shared" si="49"/>
        <v>51.100000000000009</v>
      </c>
      <c r="K35" s="391">
        <f t="shared" si="50"/>
        <v>54.800000000000004</v>
      </c>
      <c r="L35" s="391">
        <f t="shared" si="51"/>
        <v>58.5</v>
      </c>
      <c r="N35" s="543"/>
      <c r="O35" s="395">
        <v>0.1</v>
      </c>
      <c r="P35" s="396"/>
      <c r="Q35" s="396"/>
      <c r="R35" s="396"/>
      <c r="S35" s="396"/>
      <c r="T35" s="396"/>
      <c r="U35" s="396"/>
      <c r="V35" s="396"/>
      <c r="Y35" s="543"/>
      <c r="Z35" s="395">
        <v>0.1</v>
      </c>
      <c r="AA35" s="64"/>
      <c r="AB35" s="64"/>
      <c r="AC35" s="64"/>
      <c r="AD35" s="64"/>
      <c r="AE35" s="64"/>
      <c r="AF35" s="64"/>
      <c r="AG35" s="64"/>
    </row>
    <row r="36" spans="1:36" ht="12.75" customHeight="1" x14ac:dyDescent="0.3">
      <c r="A36" s="544"/>
      <c r="B36" s="392">
        <v>2.1</v>
      </c>
      <c r="C36" s="391">
        <f t="shared" si="42"/>
        <v>25.200000000000003</v>
      </c>
      <c r="D36" s="391">
        <f t="shared" si="43"/>
        <v>28.799999999999997</v>
      </c>
      <c r="E36" s="391">
        <f t="shared" si="44"/>
        <v>32.400000000000006</v>
      </c>
      <c r="F36" s="391">
        <f t="shared" si="45"/>
        <v>36</v>
      </c>
      <c r="G36" s="391">
        <f t="shared" si="46"/>
        <v>39</v>
      </c>
      <c r="H36" s="391">
        <f t="shared" si="47"/>
        <v>42.599999999999994</v>
      </c>
      <c r="I36" s="391">
        <f t="shared" si="48"/>
        <v>46.199999999999989</v>
      </c>
      <c r="J36" s="391">
        <f t="shared" si="49"/>
        <v>49.800000000000011</v>
      </c>
      <c r="K36" s="391">
        <f t="shared" si="50"/>
        <v>53.400000000000006</v>
      </c>
      <c r="L36" s="391">
        <f t="shared" si="51"/>
        <v>57</v>
      </c>
      <c r="N36" s="543"/>
      <c r="O36" s="395">
        <v>0</v>
      </c>
      <c r="P36" s="396"/>
      <c r="Q36" s="396"/>
      <c r="R36" s="396"/>
      <c r="S36" s="396"/>
      <c r="T36" s="396"/>
      <c r="U36" s="396"/>
      <c r="V36" s="396"/>
      <c r="Y36" s="543"/>
      <c r="Z36" s="395">
        <v>0</v>
      </c>
      <c r="AA36" s="64"/>
      <c r="AB36" s="64"/>
      <c r="AC36" s="64"/>
      <c r="AD36" s="64"/>
      <c r="AE36" s="64"/>
      <c r="AF36" s="64"/>
      <c r="AG36" s="64"/>
    </row>
    <row r="37" spans="1:36" ht="12.75" customHeight="1" x14ac:dyDescent="0.3">
      <c r="A37" s="544"/>
      <c r="B37" s="392">
        <v>2</v>
      </c>
      <c r="C37" s="391">
        <f t="shared" si="42"/>
        <v>24.500000000000004</v>
      </c>
      <c r="D37" s="391">
        <f t="shared" si="43"/>
        <v>27.999999999999996</v>
      </c>
      <c r="E37" s="391">
        <f t="shared" si="44"/>
        <v>31.500000000000007</v>
      </c>
      <c r="F37" s="391">
        <f t="shared" si="45"/>
        <v>35</v>
      </c>
      <c r="G37" s="391">
        <f t="shared" si="46"/>
        <v>38</v>
      </c>
      <c r="H37" s="391">
        <f t="shared" si="47"/>
        <v>41.499999999999993</v>
      </c>
      <c r="I37" s="391">
        <f t="shared" si="48"/>
        <v>44.999999999999986</v>
      </c>
      <c r="J37" s="391">
        <f t="shared" si="49"/>
        <v>48.500000000000014</v>
      </c>
      <c r="K37" s="391">
        <f t="shared" si="50"/>
        <v>52.000000000000007</v>
      </c>
      <c r="L37" s="391">
        <f t="shared" si="51"/>
        <v>55.5</v>
      </c>
      <c r="N37" s="394"/>
      <c r="Y37" s="394"/>
    </row>
    <row r="38" spans="1:36" ht="12.75" customHeight="1" x14ac:dyDescent="0.3">
      <c r="A38" s="544"/>
      <c r="B38" s="392">
        <v>1.9</v>
      </c>
      <c r="C38" s="391">
        <f t="shared" si="42"/>
        <v>23.800000000000004</v>
      </c>
      <c r="D38" s="391">
        <f t="shared" si="43"/>
        <v>27.199999999999996</v>
      </c>
      <c r="E38" s="391">
        <f t="shared" si="44"/>
        <v>30.600000000000009</v>
      </c>
      <c r="F38" s="391">
        <f t="shared" si="45"/>
        <v>34</v>
      </c>
      <c r="G38" s="391">
        <f t="shared" si="46"/>
        <v>37</v>
      </c>
      <c r="H38" s="391">
        <f t="shared" si="47"/>
        <v>40.399999999999991</v>
      </c>
      <c r="I38" s="391">
        <f t="shared" si="48"/>
        <v>43.799999999999983</v>
      </c>
      <c r="J38" s="391">
        <f t="shared" si="49"/>
        <v>47.200000000000017</v>
      </c>
      <c r="K38" s="391">
        <f t="shared" si="50"/>
        <v>50.600000000000009</v>
      </c>
      <c r="L38" s="391">
        <f t="shared" si="51"/>
        <v>54</v>
      </c>
      <c r="O38" s="540" t="s">
        <v>1242</v>
      </c>
      <c r="P38" s="540"/>
      <c r="Q38" s="541" t="s">
        <v>1224</v>
      </c>
      <c r="R38" s="541"/>
      <c r="S38" s="541"/>
      <c r="T38" s="540" t="s">
        <v>1220</v>
      </c>
      <c r="U38" s="540"/>
      <c r="V38" s="541">
        <v>1800</v>
      </c>
      <c r="W38" s="541"/>
      <c r="Z38" s="540" t="s">
        <v>1242</v>
      </c>
      <c r="AA38" s="540"/>
      <c r="AB38" s="541" t="s">
        <v>1223</v>
      </c>
      <c r="AC38" s="541"/>
      <c r="AD38" s="541"/>
      <c r="AE38" s="540" t="s">
        <v>1220</v>
      </c>
      <c r="AF38" s="540"/>
      <c r="AG38" s="541">
        <v>1800</v>
      </c>
      <c r="AH38" s="541"/>
    </row>
    <row r="39" spans="1:36" ht="12.75" customHeight="1" x14ac:dyDescent="0.3">
      <c r="A39" s="544"/>
      <c r="B39" s="392">
        <v>1.8</v>
      </c>
      <c r="C39" s="391">
        <f t="shared" si="42"/>
        <v>23.100000000000005</v>
      </c>
      <c r="D39" s="391">
        <f t="shared" si="43"/>
        <v>26.399999999999995</v>
      </c>
      <c r="E39" s="391">
        <f t="shared" si="44"/>
        <v>29.70000000000001</v>
      </c>
      <c r="F39" s="391">
        <f t="shared" si="45"/>
        <v>33</v>
      </c>
      <c r="G39" s="391">
        <f t="shared" si="46"/>
        <v>36</v>
      </c>
      <c r="H39" s="391">
        <f t="shared" si="47"/>
        <v>39.29999999999999</v>
      </c>
      <c r="I39" s="391">
        <f t="shared" si="48"/>
        <v>42.59999999999998</v>
      </c>
      <c r="J39" s="391">
        <f t="shared" si="49"/>
        <v>45.90000000000002</v>
      </c>
      <c r="K39" s="391">
        <f t="shared" si="50"/>
        <v>49.20000000000001</v>
      </c>
      <c r="L39" s="391">
        <f t="shared" si="51"/>
        <v>52.5</v>
      </c>
      <c r="P39" s="542" t="s">
        <v>1219</v>
      </c>
      <c r="Q39" s="542"/>
      <c r="R39" s="542"/>
      <c r="S39" s="542"/>
      <c r="T39" s="542"/>
      <c r="U39" s="542"/>
      <c r="V39" s="542"/>
      <c r="W39" s="542"/>
      <c r="X39" s="542"/>
      <c r="AA39" s="542" t="s">
        <v>1219</v>
      </c>
      <c r="AB39" s="542"/>
      <c r="AC39" s="542"/>
      <c r="AD39" s="542"/>
      <c r="AE39" s="542"/>
      <c r="AF39" s="542"/>
      <c r="AG39" s="542"/>
      <c r="AH39" s="542"/>
      <c r="AI39" s="542"/>
      <c r="AJ39" s="542"/>
    </row>
    <row r="40" spans="1:36" ht="12.75" customHeight="1" x14ac:dyDescent="0.3">
      <c r="A40" s="544"/>
      <c r="B40" s="392">
        <v>1.7</v>
      </c>
      <c r="C40" s="391">
        <f t="shared" si="42"/>
        <v>22.400000000000006</v>
      </c>
      <c r="D40" s="391">
        <f t="shared" si="43"/>
        <v>25.599999999999994</v>
      </c>
      <c r="E40" s="391">
        <f t="shared" si="44"/>
        <v>28.800000000000011</v>
      </c>
      <c r="F40" s="391">
        <f t="shared" si="45"/>
        <v>32</v>
      </c>
      <c r="G40" s="391">
        <f t="shared" si="46"/>
        <v>35</v>
      </c>
      <c r="H40" s="391">
        <f t="shared" si="47"/>
        <v>38.199999999999989</v>
      </c>
      <c r="I40" s="391">
        <f t="shared" si="48"/>
        <v>41.399999999999977</v>
      </c>
      <c r="J40" s="391">
        <f t="shared" si="49"/>
        <v>44.600000000000023</v>
      </c>
      <c r="K40" s="391">
        <f t="shared" si="50"/>
        <v>47.800000000000011</v>
      </c>
      <c r="L40" s="391">
        <f t="shared" si="51"/>
        <v>51</v>
      </c>
      <c r="N40" s="543" t="s">
        <v>1222</v>
      </c>
      <c r="O40" s="395"/>
      <c r="P40" s="395">
        <v>6</v>
      </c>
      <c r="Q40" s="395">
        <v>7</v>
      </c>
      <c r="R40" s="395">
        <v>8</v>
      </c>
      <c r="S40" s="395">
        <v>9</v>
      </c>
      <c r="T40" s="395">
        <v>10</v>
      </c>
      <c r="U40" s="395">
        <v>11</v>
      </c>
      <c r="V40" s="395">
        <v>12</v>
      </c>
      <c r="Y40" s="543" t="s">
        <v>1222</v>
      </c>
      <c r="Z40" s="395"/>
      <c r="AA40" s="395">
        <v>6</v>
      </c>
      <c r="AB40" s="395">
        <v>7</v>
      </c>
      <c r="AC40" s="395">
        <v>8</v>
      </c>
      <c r="AD40" s="395">
        <v>9</v>
      </c>
      <c r="AE40" s="395">
        <v>10</v>
      </c>
      <c r="AF40" s="395">
        <v>11</v>
      </c>
      <c r="AG40" s="395">
        <v>12</v>
      </c>
    </row>
    <row r="41" spans="1:36" ht="12.75" customHeight="1" x14ac:dyDescent="0.3">
      <c r="A41" s="544"/>
      <c r="B41" s="392">
        <v>1.6</v>
      </c>
      <c r="C41" s="391">
        <f t="shared" si="42"/>
        <v>21.700000000000006</v>
      </c>
      <c r="D41" s="391">
        <f t="shared" si="43"/>
        <v>24.799999999999994</v>
      </c>
      <c r="E41" s="391">
        <f t="shared" si="44"/>
        <v>27.900000000000013</v>
      </c>
      <c r="F41" s="391">
        <f t="shared" si="45"/>
        <v>31</v>
      </c>
      <c r="G41" s="391">
        <f t="shared" si="46"/>
        <v>34</v>
      </c>
      <c r="H41" s="391">
        <f t="shared" si="47"/>
        <v>37.099999999999987</v>
      </c>
      <c r="I41" s="391">
        <f t="shared" si="48"/>
        <v>40.199999999999974</v>
      </c>
      <c r="J41" s="391">
        <f t="shared" si="49"/>
        <v>43.300000000000026</v>
      </c>
      <c r="K41" s="391">
        <f t="shared" si="50"/>
        <v>46.400000000000013</v>
      </c>
      <c r="L41" s="391">
        <f t="shared" si="51"/>
        <v>49.5</v>
      </c>
      <c r="N41" s="543"/>
      <c r="O41" s="395">
        <v>2.4</v>
      </c>
      <c r="P41" s="400">
        <v>9.5</v>
      </c>
      <c r="Q41" s="400">
        <v>13</v>
      </c>
      <c r="R41" s="400">
        <v>15</v>
      </c>
      <c r="S41" s="400">
        <v>18</v>
      </c>
      <c r="T41" s="400">
        <v>21</v>
      </c>
      <c r="U41" s="400">
        <v>23</v>
      </c>
      <c r="V41" s="400">
        <v>26</v>
      </c>
      <c r="Y41" s="543"/>
      <c r="Z41" s="395">
        <v>2.4</v>
      </c>
      <c r="AA41" s="64">
        <v>35</v>
      </c>
      <c r="AB41" s="64">
        <v>45</v>
      </c>
      <c r="AC41" s="64">
        <v>53</v>
      </c>
      <c r="AD41" s="64">
        <v>61</v>
      </c>
      <c r="AE41" s="64">
        <v>69</v>
      </c>
      <c r="AF41" s="64">
        <v>76</v>
      </c>
      <c r="AG41" s="64">
        <v>84</v>
      </c>
    </row>
    <row r="42" spans="1:36" ht="12.75" customHeight="1" x14ac:dyDescent="0.3">
      <c r="A42" s="544"/>
      <c r="B42" s="392">
        <v>1.5</v>
      </c>
      <c r="C42" s="397">
        <v>21</v>
      </c>
      <c r="D42" s="397">
        <v>24</v>
      </c>
      <c r="E42" s="397">
        <v>27</v>
      </c>
      <c r="F42" s="397">
        <v>30</v>
      </c>
      <c r="G42" s="397">
        <v>33</v>
      </c>
      <c r="H42" s="397">
        <v>36</v>
      </c>
      <c r="I42" s="397">
        <v>39</v>
      </c>
      <c r="J42" s="397">
        <v>42</v>
      </c>
      <c r="K42" s="397">
        <v>45</v>
      </c>
      <c r="L42" s="397">
        <v>48</v>
      </c>
      <c r="N42" s="543"/>
      <c r="O42" s="395">
        <v>2.2999999999999998</v>
      </c>
      <c r="P42" s="396">
        <f>P41+((P$45-P$41)/(ROW(P$45)-ROW(P$41)))</f>
        <v>9.3000000000000007</v>
      </c>
      <c r="Q42" s="396">
        <f t="shared" ref="Q42:V44" si="52">Q41+((Q$45-Q$41)/(ROW(Q$45)-ROW(Q$41)))</f>
        <v>12.5</v>
      </c>
      <c r="R42" s="396">
        <f t="shared" si="52"/>
        <v>14.75</v>
      </c>
      <c r="S42" s="396">
        <f t="shared" si="52"/>
        <v>17.5</v>
      </c>
      <c r="T42" s="396">
        <f t="shared" si="52"/>
        <v>20.5</v>
      </c>
      <c r="U42" s="396">
        <f t="shared" si="52"/>
        <v>22.25</v>
      </c>
      <c r="V42" s="396">
        <f t="shared" si="52"/>
        <v>25.25</v>
      </c>
      <c r="Y42" s="543"/>
      <c r="Z42" s="395">
        <v>2.2999999999999998</v>
      </c>
      <c r="AA42" s="64"/>
      <c r="AB42" s="64"/>
      <c r="AC42" s="64"/>
      <c r="AD42" s="64"/>
      <c r="AE42" s="64"/>
      <c r="AF42" s="64"/>
      <c r="AG42" s="64"/>
    </row>
    <row r="43" spans="1:36" ht="12.75" customHeight="1" x14ac:dyDescent="0.3">
      <c r="A43" s="544"/>
      <c r="B43" s="392">
        <v>1.4</v>
      </c>
      <c r="C43" s="391"/>
      <c r="D43" s="391"/>
      <c r="E43" s="391"/>
      <c r="F43" s="391"/>
      <c r="G43" s="391"/>
      <c r="H43" s="391"/>
      <c r="I43" s="391"/>
      <c r="J43" s="391"/>
      <c r="K43" s="391"/>
      <c r="L43" s="391"/>
      <c r="N43" s="543"/>
      <c r="O43" s="395">
        <v>2.2000000000000002</v>
      </c>
      <c r="P43" s="396">
        <f t="shared" ref="P43:P44" si="53">P42+((P$45-P$41)/(ROW(P$45)-ROW(P$41)))</f>
        <v>9.1000000000000014</v>
      </c>
      <c r="Q43" s="396">
        <f t="shared" si="52"/>
        <v>12</v>
      </c>
      <c r="R43" s="396">
        <f t="shared" si="52"/>
        <v>14.5</v>
      </c>
      <c r="S43" s="396">
        <f t="shared" si="52"/>
        <v>17</v>
      </c>
      <c r="T43" s="396">
        <f t="shared" si="52"/>
        <v>20</v>
      </c>
      <c r="U43" s="396">
        <f t="shared" si="52"/>
        <v>21.5</v>
      </c>
      <c r="V43" s="396">
        <f t="shared" si="52"/>
        <v>24.5</v>
      </c>
      <c r="Y43" s="543"/>
      <c r="Z43" s="395">
        <v>2.2000000000000002</v>
      </c>
      <c r="AA43" s="64"/>
      <c r="AB43" s="64"/>
      <c r="AC43" s="64"/>
      <c r="AD43" s="64"/>
      <c r="AE43" s="64"/>
      <c r="AF43" s="64"/>
      <c r="AG43" s="64"/>
    </row>
    <row r="44" spans="1:36" ht="12.75" customHeight="1" x14ac:dyDescent="0.3">
      <c r="A44" s="544"/>
      <c r="B44" s="392">
        <v>1.3</v>
      </c>
      <c r="C44" s="391"/>
      <c r="D44" s="391"/>
      <c r="E44" s="391"/>
      <c r="F44" s="391"/>
      <c r="G44" s="391"/>
      <c r="H44" s="391"/>
      <c r="I44" s="391"/>
      <c r="J44" s="391"/>
      <c r="K44" s="391"/>
      <c r="L44" s="391"/>
      <c r="N44" s="543"/>
      <c r="O44" s="395">
        <v>2.1</v>
      </c>
      <c r="P44" s="396">
        <f t="shared" si="53"/>
        <v>8.9000000000000021</v>
      </c>
      <c r="Q44" s="396">
        <f t="shared" si="52"/>
        <v>11.5</v>
      </c>
      <c r="R44" s="396">
        <f t="shared" si="52"/>
        <v>14.25</v>
      </c>
      <c r="S44" s="396">
        <f t="shared" si="52"/>
        <v>16.5</v>
      </c>
      <c r="T44" s="396">
        <f t="shared" si="52"/>
        <v>19.5</v>
      </c>
      <c r="U44" s="396">
        <f t="shared" si="52"/>
        <v>20.75</v>
      </c>
      <c r="V44" s="396">
        <f t="shared" si="52"/>
        <v>23.75</v>
      </c>
      <c r="Y44" s="543"/>
      <c r="Z44" s="395">
        <v>2.1</v>
      </c>
      <c r="AA44" s="64"/>
      <c r="AB44" s="64"/>
      <c r="AC44" s="64"/>
      <c r="AD44" s="64"/>
      <c r="AE44" s="64"/>
      <c r="AF44" s="64"/>
      <c r="AG44" s="64"/>
    </row>
    <row r="45" spans="1:36" ht="12.75" customHeight="1" x14ac:dyDescent="0.3">
      <c r="A45" s="544"/>
      <c r="B45" s="392">
        <v>1.2</v>
      </c>
      <c r="C45" s="391"/>
      <c r="D45" s="391"/>
      <c r="E45" s="391"/>
      <c r="F45" s="391"/>
      <c r="G45" s="391"/>
      <c r="H45" s="391"/>
      <c r="I45" s="391"/>
      <c r="J45" s="391"/>
      <c r="K45" s="391"/>
      <c r="L45" s="391"/>
      <c r="N45" s="543"/>
      <c r="O45" s="395">
        <v>2</v>
      </c>
      <c r="P45" s="400">
        <v>8.6999999999999993</v>
      </c>
      <c r="Q45" s="400">
        <v>11</v>
      </c>
      <c r="R45" s="400">
        <v>14</v>
      </c>
      <c r="S45" s="400">
        <v>16</v>
      </c>
      <c r="T45" s="400">
        <v>19</v>
      </c>
      <c r="U45" s="400">
        <v>20</v>
      </c>
      <c r="V45" s="400">
        <v>23</v>
      </c>
      <c r="Y45" s="543"/>
      <c r="Z45" s="395">
        <v>2</v>
      </c>
      <c r="AA45" s="64">
        <v>32</v>
      </c>
      <c r="AB45" s="64">
        <v>40</v>
      </c>
      <c r="AC45" s="64">
        <v>47</v>
      </c>
      <c r="AD45" s="64">
        <v>54</v>
      </c>
      <c r="AE45" s="64">
        <v>61</v>
      </c>
      <c r="AF45" s="64">
        <v>67</v>
      </c>
      <c r="AG45" s="64">
        <v>73</v>
      </c>
    </row>
    <row r="46" spans="1:36" ht="12.75" customHeight="1" x14ac:dyDescent="0.3">
      <c r="A46" s="544"/>
      <c r="B46" s="392">
        <v>1.1000000000000001</v>
      </c>
      <c r="C46" s="391"/>
      <c r="D46" s="391"/>
      <c r="E46" s="391"/>
      <c r="F46" s="391"/>
      <c r="G46" s="391"/>
      <c r="H46" s="391"/>
      <c r="I46" s="391"/>
      <c r="J46" s="391"/>
      <c r="K46" s="391"/>
      <c r="L46" s="391"/>
      <c r="N46" s="543"/>
      <c r="O46" s="395">
        <v>1.9</v>
      </c>
      <c r="P46" s="396">
        <f>P45+((P$49-P$45)/(ROW(P$49)-ROW(P$41)))</f>
        <v>8.5749999999999993</v>
      </c>
      <c r="Q46" s="396">
        <f t="shared" ref="Q46:V48" si="54">Q45+((Q$49-Q$45)/(ROW(Q$49)-ROW(Q$41)))</f>
        <v>10.875</v>
      </c>
      <c r="R46" s="396">
        <f t="shared" si="54"/>
        <v>13.75</v>
      </c>
      <c r="S46" s="396">
        <f t="shared" si="54"/>
        <v>15.75</v>
      </c>
      <c r="T46" s="396">
        <f t="shared" si="54"/>
        <v>18.625</v>
      </c>
      <c r="U46" s="396">
        <f t="shared" si="54"/>
        <v>19.75</v>
      </c>
      <c r="V46" s="396">
        <f t="shared" si="54"/>
        <v>22.625</v>
      </c>
      <c r="Y46" s="543"/>
      <c r="Z46" s="395">
        <v>1.9</v>
      </c>
      <c r="AA46" s="64"/>
      <c r="AB46" s="64"/>
      <c r="AC46" s="64"/>
      <c r="AD46" s="64"/>
      <c r="AE46" s="64"/>
      <c r="AF46" s="64"/>
      <c r="AG46" s="64"/>
    </row>
    <row r="47" spans="1:36" ht="12.75" customHeight="1" x14ac:dyDescent="0.3">
      <c r="A47" s="544"/>
      <c r="B47" s="392">
        <v>1</v>
      </c>
      <c r="C47" s="391"/>
      <c r="D47" s="391"/>
      <c r="E47" s="391"/>
      <c r="F47" s="391"/>
      <c r="G47" s="391"/>
      <c r="H47" s="391"/>
      <c r="I47" s="391"/>
      <c r="J47" s="391"/>
      <c r="K47" s="391"/>
      <c r="L47" s="391"/>
      <c r="N47" s="543"/>
      <c r="O47" s="395">
        <v>1.8</v>
      </c>
      <c r="P47" s="396">
        <f t="shared" ref="P47:P48" si="55">P46+((P$49-P$45)/(ROW(P$49)-ROW(P$41)))</f>
        <v>8.4499999999999993</v>
      </c>
      <c r="Q47" s="396">
        <f t="shared" si="54"/>
        <v>10.75</v>
      </c>
      <c r="R47" s="396">
        <f t="shared" si="54"/>
        <v>13.5</v>
      </c>
      <c r="S47" s="396">
        <f t="shared" si="54"/>
        <v>15.5</v>
      </c>
      <c r="T47" s="396">
        <f t="shared" si="54"/>
        <v>18.25</v>
      </c>
      <c r="U47" s="396">
        <f t="shared" si="54"/>
        <v>19.5</v>
      </c>
      <c r="V47" s="396">
        <f t="shared" si="54"/>
        <v>22.25</v>
      </c>
      <c r="Y47" s="543"/>
      <c r="Z47" s="395">
        <v>1.8</v>
      </c>
      <c r="AA47" s="64"/>
      <c r="AB47" s="64"/>
      <c r="AC47" s="64"/>
      <c r="AD47" s="64"/>
      <c r="AE47" s="64"/>
      <c r="AF47" s="64"/>
      <c r="AG47" s="64"/>
    </row>
    <row r="48" spans="1:36" ht="12.75" customHeight="1" x14ac:dyDescent="0.3">
      <c r="B48" s="393"/>
      <c r="C48" s="393"/>
      <c r="D48" s="393"/>
      <c r="E48" s="393"/>
      <c r="F48" s="393"/>
      <c r="G48" s="393"/>
      <c r="H48" s="393"/>
      <c r="I48" s="393"/>
      <c r="J48" s="393"/>
      <c r="K48" s="393"/>
      <c r="L48" s="393"/>
      <c r="N48" s="543"/>
      <c r="O48" s="395">
        <v>1.7</v>
      </c>
      <c r="P48" s="396">
        <f t="shared" si="55"/>
        <v>8.3249999999999993</v>
      </c>
      <c r="Q48" s="396">
        <f t="shared" si="54"/>
        <v>10.625</v>
      </c>
      <c r="R48" s="396">
        <f t="shared" si="54"/>
        <v>13.25</v>
      </c>
      <c r="S48" s="396">
        <f t="shared" si="54"/>
        <v>15.25</v>
      </c>
      <c r="T48" s="396">
        <f t="shared" si="54"/>
        <v>17.875</v>
      </c>
      <c r="U48" s="396">
        <f t="shared" si="54"/>
        <v>19.25</v>
      </c>
      <c r="V48" s="396">
        <f t="shared" si="54"/>
        <v>21.875</v>
      </c>
      <c r="Y48" s="543"/>
      <c r="Z48" s="395">
        <v>1.7</v>
      </c>
      <c r="AA48" s="64"/>
      <c r="AB48" s="64"/>
      <c r="AC48" s="64"/>
      <c r="AD48" s="64"/>
      <c r="AE48" s="64"/>
      <c r="AF48" s="64"/>
      <c r="AG48" s="64"/>
    </row>
    <row r="49" spans="1:33" ht="12.75" customHeight="1" x14ac:dyDescent="0.3">
      <c r="B49" s="545" t="s">
        <v>1242</v>
      </c>
      <c r="C49" s="545"/>
      <c r="D49" s="546" t="s">
        <v>415</v>
      </c>
      <c r="E49" s="546"/>
      <c r="F49" s="546"/>
      <c r="G49" s="545" t="s">
        <v>1220</v>
      </c>
      <c r="H49" s="545"/>
      <c r="I49" s="546">
        <v>1800</v>
      </c>
      <c r="J49" s="546"/>
      <c r="K49" s="393"/>
      <c r="L49" s="393"/>
      <c r="N49" s="543"/>
      <c r="O49" s="395">
        <v>1.6</v>
      </c>
      <c r="P49" s="400">
        <v>7.6999999999999993</v>
      </c>
      <c r="Q49" s="400">
        <v>10</v>
      </c>
      <c r="R49" s="400">
        <v>12</v>
      </c>
      <c r="S49" s="400">
        <v>14</v>
      </c>
      <c r="T49" s="400">
        <v>16</v>
      </c>
      <c r="U49" s="400">
        <v>18</v>
      </c>
      <c r="V49" s="400">
        <v>20</v>
      </c>
      <c r="Y49" s="543"/>
      <c r="Z49" s="395">
        <v>1.6</v>
      </c>
      <c r="AA49" s="64">
        <v>28</v>
      </c>
      <c r="AB49" s="64">
        <v>34</v>
      </c>
      <c r="AC49" s="64">
        <v>41</v>
      </c>
      <c r="AD49" s="64">
        <v>47</v>
      </c>
      <c r="AE49" s="64">
        <v>52</v>
      </c>
      <c r="AF49" s="64">
        <v>58</v>
      </c>
      <c r="AG49" s="64">
        <v>63</v>
      </c>
    </row>
    <row r="50" spans="1:33" ht="12.75" customHeight="1" x14ac:dyDescent="0.3">
      <c r="B50" s="393"/>
      <c r="C50" s="547" t="s">
        <v>1219</v>
      </c>
      <c r="D50" s="547"/>
      <c r="E50" s="547"/>
      <c r="F50" s="547"/>
      <c r="G50" s="547"/>
      <c r="H50" s="547"/>
      <c r="I50" s="547"/>
      <c r="J50" s="547"/>
      <c r="K50" s="547"/>
      <c r="L50" s="547"/>
      <c r="N50" s="543"/>
      <c r="O50" s="395">
        <v>1.5</v>
      </c>
      <c r="P50" s="396">
        <f>P49+((P$53-P$49)/(ROW(P$53)-ROW(P$49)))</f>
        <v>7.3249999999999993</v>
      </c>
      <c r="Q50" s="396">
        <f t="shared" ref="Q50:V52" si="56">Q49+((Q$53-Q$49)/(ROW(Q$53)-ROW(Q$49)))</f>
        <v>9.4749999999999996</v>
      </c>
      <c r="R50" s="396">
        <f t="shared" si="56"/>
        <v>11.425000000000001</v>
      </c>
      <c r="S50" s="396">
        <f t="shared" si="56"/>
        <v>13.25</v>
      </c>
      <c r="T50" s="396">
        <f t="shared" si="56"/>
        <v>15.25</v>
      </c>
      <c r="U50" s="396">
        <f t="shared" si="56"/>
        <v>17.25</v>
      </c>
      <c r="V50" s="396">
        <f t="shared" si="56"/>
        <v>19</v>
      </c>
      <c r="Y50" s="543"/>
      <c r="Z50" s="395">
        <v>1.5</v>
      </c>
      <c r="AA50" s="64"/>
      <c r="AB50" s="64"/>
      <c r="AC50" s="64"/>
      <c r="AD50" s="64"/>
      <c r="AE50" s="64"/>
      <c r="AF50" s="64"/>
      <c r="AG50" s="64"/>
    </row>
    <row r="51" spans="1:33" ht="12.75" customHeight="1" x14ac:dyDescent="0.3">
      <c r="B51" s="392"/>
      <c r="C51" s="392">
        <v>6</v>
      </c>
      <c r="D51" s="392">
        <v>7</v>
      </c>
      <c r="E51" s="392">
        <v>8</v>
      </c>
      <c r="F51" s="392">
        <v>9</v>
      </c>
      <c r="G51" s="392">
        <v>10</v>
      </c>
      <c r="H51" s="392">
        <v>11</v>
      </c>
      <c r="I51" s="392">
        <v>12</v>
      </c>
      <c r="J51" s="392">
        <v>13</v>
      </c>
      <c r="K51" s="392">
        <v>14</v>
      </c>
      <c r="L51" s="392">
        <v>15</v>
      </c>
      <c r="N51" s="543"/>
      <c r="O51" s="395">
        <v>1.4</v>
      </c>
      <c r="P51" s="396">
        <f t="shared" ref="P51:P52" si="57">P50+((P$53-P$49)/(ROW(P$53)-ROW(P$49)))</f>
        <v>6.9499999999999993</v>
      </c>
      <c r="Q51" s="396">
        <f t="shared" si="56"/>
        <v>8.9499999999999993</v>
      </c>
      <c r="R51" s="396">
        <f t="shared" si="56"/>
        <v>10.850000000000001</v>
      </c>
      <c r="S51" s="396">
        <f t="shared" si="56"/>
        <v>12.5</v>
      </c>
      <c r="T51" s="396">
        <f t="shared" si="56"/>
        <v>14.5</v>
      </c>
      <c r="U51" s="396">
        <f t="shared" si="56"/>
        <v>16.5</v>
      </c>
      <c r="V51" s="396">
        <f t="shared" si="56"/>
        <v>18</v>
      </c>
      <c r="Y51" s="543"/>
      <c r="Z51" s="395">
        <v>1.4</v>
      </c>
      <c r="AA51" s="64"/>
      <c r="AB51" s="64"/>
      <c r="AC51" s="64"/>
      <c r="AD51" s="64"/>
      <c r="AE51" s="64"/>
      <c r="AF51" s="64"/>
      <c r="AG51" s="64"/>
    </row>
    <row r="52" spans="1:33" ht="12.75" customHeight="1" x14ac:dyDescent="0.3">
      <c r="A52" s="544" t="s">
        <v>1218</v>
      </c>
      <c r="B52" s="392">
        <v>4.5</v>
      </c>
      <c r="C52" s="397">
        <v>34</v>
      </c>
      <c r="D52" s="397">
        <v>38</v>
      </c>
      <c r="E52" s="397">
        <v>43</v>
      </c>
      <c r="F52" s="397">
        <v>48</v>
      </c>
      <c r="G52" s="397">
        <v>52</v>
      </c>
      <c r="H52" s="397">
        <v>57</v>
      </c>
      <c r="I52" s="397">
        <v>62</v>
      </c>
      <c r="J52" s="397">
        <v>67</v>
      </c>
      <c r="K52" s="397">
        <v>72</v>
      </c>
      <c r="L52" s="397">
        <v>77</v>
      </c>
      <c r="N52" s="543"/>
      <c r="O52" s="395">
        <v>1.3</v>
      </c>
      <c r="P52" s="396">
        <f t="shared" si="57"/>
        <v>6.5749999999999993</v>
      </c>
      <c r="Q52" s="396">
        <f t="shared" si="56"/>
        <v>8.4249999999999989</v>
      </c>
      <c r="R52" s="396">
        <f t="shared" si="56"/>
        <v>10.275000000000002</v>
      </c>
      <c r="S52" s="396">
        <f t="shared" si="56"/>
        <v>11.75</v>
      </c>
      <c r="T52" s="396">
        <f t="shared" si="56"/>
        <v>13.75</v>
      </c>
      <c r="U52" s="396">
        <f t="shared" si="56"/>
        <v>15.75</v>
      </c>
      <c r="V52" s="396">
        <f t="shared" si="56"/>
        <v>17</v>
      </c>
      <c r="Y52" s="543"/>
      <c r="Z52" s="395">
        <v>1.3</v>
      </c>
      <c r="AA52" s="64"/>
      <c r="AB52" s="64"/>
      <c r="AC52" s="64"/>
      <c r="AD52" s="64"/>
      <c r="AE52" s="64"/>
      <c r="AF52" s="64"/>
      <c r="AG52" s="64"/>
    </row>
    <row r="53" spans="1:33" ht="12.75" customHeight="1" x14ac:dyDescent="0.3">
      <c r="A53" s="544"/>
      <c r="B53" s="392">
        <v>4.4000000000000004</v>
      </c>
      <c r="C53" s="391">
        <f t="shared" ref="C53:C61" si="58">C52+((C$62-C$52)/(ROW(C$62)-ROW(C$52)))</f>
        <v>33.6</v>
      </c>
      <c r="D53" s="391">
        <f t="shared" ref="D53:D61" si="59">D52+((D$62-D$52)/(ROW(D$62)-ROW(D$52)))</f>
        <v>37.6</v>
      </c>
      <c r="E53" s="391">
        <f t="shared" ref="E53:E61" si="60">E52+((E$62-E$52)/(ROW(E$62)-ROW(E$52)))</f>
        <v>42.5</v>
      </c>
      <c r="F53" s="391">
        <f t="shared" ref="F53:F61" si="61">F52+((F$62-F$52)/(ROW(F$62)-ROW(F$52)))</f>
        <v>47.4</v>
      </c>
      <c r="G53" s="391">
        <f t="shared" ref="G53:G61" si="62">G52+((G$62-G$52)/(ROW(G$62)-ROW(G$52)))</f>
        <v>51.5</v>
      </c>
      <c r="H53" s="391">
        <f t="shared" ref="H53:H61" si="63">H52+((H$62-H$52)/(ROW(H$62)-ROW(H$52)))</f>
        <v>56.4</v>
      </c>
      <c r="I53" s="391">
        <f t="shared" ref="I53:I61" si="64">I52+((I$62-I$52)/(ROW(I$62)-ROW(I$52)))</f>
        <v>61.3</v>
      </c>
      <c r="J53" s="391">
        <f t="shared" ref="J53:J61" si="65">J52+((J$62-J$52)/(ROW(J$62)-ROW(J$52)))</f>
        <v>66.2</v>
      </c>
      <c r="K53" s="391">
        <f t="shared" ref="K53:K61" si="66">K52+((K$62-K$52)/(ROW(K$62)-ROW(K$52)))</f>
        <v>71.099999999999994</v>
      </c>
      <c r="L53" s="391">
        <f t="shared" ref="L53:L61" si="67">L52+((L$62-L$52)/(ROW(L$62)-ROW(L$52)))</f>
        <v>76.099999999999994</v>
      </c>
      <c r="N53" s="543"/>
      <c r="O53" s="395">
        <v>1.2</v>
      </c>
      <c r="P53" s="400">
        <v>6.1999999999999993</v>
      </c>
      <c r="Q53" s="400">
        <v>7.9</v>
      </c>
      <c r="R53" s="400">
        <v>9.6999999999999993</v>
      </c>
      <c r="S53" s="400">
        <v>11</v>
      </c>
      <c r="T53" s="400">
        <v>13</v>
      </c>
      <c r="U53" s="400">
        <v>15</v>
      </c>
      <c r="V53" s="400">
        <v>16</v>
      </c>
      <c r="Y53" s="543"/>
      <c r="Z53" s="395">
        <v>1.2</v>
      </c>
      <c r="AA53" s="64">
        <v>22</v>
      </c>
      <c r="AB53" s="64">
        <v>27</v>
      </c>
      <c r="AC53" s="64">
        <v>32</v>
      </c>
      <c r="AD53" s="64">
        <v>37</v>
      </c>
      <c r="AE53" s="64">
        <v>42</v>
      </c>
      <c r="AF53" s="64">
        <v>47</v>
      </c>
      <c r="AG53" s="64">
        <v>51</v>
      </c>
    </row>
    <row r="54" spans="1:33" ht="12.75" customHeight="1" x14ac:dyDescent="0.3">
      <c r="A54" s="544"/>
      <c r="B54" s="392">
        <v>4.3</v>
      </c>
      <c r="C54" s="391">
        <f t="shared" si="58"/>
        <v>33.200000000000003</v>
      </c>
      <c r="D54" s="391">
        <f t="shared" si="59"/>
        <v>37.200000000000003</v>
      </c>
      <c r="E54" s="391">
        <f t="shared" si="60"/>
        <v>42</v>
      </c>
      <c r="F54" s="391">
        <f t="shared" si="61"/>
        <v>46.8</v>
      </c>
      <c r="G54" s="391">
        <f t="shared" si="62"/>
        <v>51</v>
      </c>
      <c r="H54" s="391">
        <f t="shared" si="63"/>
        <v>55.8</v>
      </c>
      <c r="I54" s="391">
        <f t="shared" si="64"/>
        <v>60.599999999999994</v>
      </c>
      <c r="J54" s="391">
        <f t="shared" si="65"/>
        <v>65.400000000000006</v>
      </c>
      <c r="K54" s="391">
        <f t="shared" si="66"/>
        <v>70.199999999999989</v>
      </c>
      <c r="L54" s="391">
        <f t="shared" si="67"/>
        <v>75.199999999999989</v>
      </c>
      <c r="N54" s="543"/>
      <c r="O54" s="395">
        <v>1.1000000000000001</v>
      </c>
      <c r="P54" s="396">
        <f>P53+((P$57-P$53)/(ROW(P$57)-ROW(P$53)))</f>
        <v>5.7749999999999995</v>
      </c>
      <c r="Q54" s="396">
        <f t="shared" ref="Q54:V56" si="68">Q53+((Q$57-Q$53)/(ROW(Q$57)-ROW(Q$53)))</f>
        <v>7.3000000000000007</v>
      </c>
      <c r="R54" s="396">
        <f t="shared" si="68"/>
        <v>9</v>
      </c>
      <c r="S54" s="396">
        <f t="shared" si="68"/>
        <v>10.275</v>
      </c>
      <c r="T54" s="396">
        <f t="shared" si="68"/>
        <v>12.1</v>
      </c>
      <c r="U54" s="396">
        <f t="shared" si="68"/>
        <v>14</v>
      </c>
      <c r="V54" s="396">
        <f t="shared" si="68"/>
        <v>15</v>
      </c>
      <c r="Y54" s="543"/>
      <c r="Z54" s="395">
        <v>1.1000000000000001</v>
      </c>
      <c r="AA54" s="64"/>
      <c r="AB54" s="64"/>
      <c r="AC54" s="64"/>
      <c r="AD54" s="64"/>
      <c r="AE54" s="64"/>
      <c r="AF54" s="64"/>
      <c r="AG54" s="64"/>
    </row>
    <row r="55" spans="1:33" ht="12.75" customHeight="1" x14ac:dyDescent="0.3">
      <c r="A55" s="544"/>
      <c r="B55" s="392">
        <v>4.2</v>
      </c>
      <c r="C55" s="391">
        <f t="shared" si="58"/>
        <v>32.800000000000004</v>
      </c>
      <c r="D55" s="391">
        <f t="shared" si="59"/>
        <v>36.800000000000004</v>
      </c>
      <c r="E55" s="391">
        <f t="shared" si="60"/>
        <v>41.5</v>
      </c>
      <c r="F55" s="391">
        <f t="shared" si="61"/>
        <v>46.199999999999996</v>
      </c>
      <c r="G55" s="391">
        <f t="shared" si="62"/>
        <v>50.5</v>
      </c>
      <c r="H55" s="391">
        <f t="shared" si="63"/>
        <v>55.199999999999996</v>
      </c>
      <c r="I55" s="391">
        <f t="shared" si="64"/>
        <v>59.899999999999991</v>
      </c>
      <c r="J55" s="391">
        <f t="shared" si="65"/>
        <v>64.600000000000009</v>
      </c>
      <c r="K55" s="391">
        <f t="shared" si="66"/>
        <v>69.299999999999983</v>
      </c>
      <c r="L55" s="391">
        <f t="shared" si="67"/>
        <v>74.299999999999983</v>
      </c>
      <c r="N55" s="543"/>
      <c r="O55" s="395">
        <v>1</v>
      </c>
      <c r="P55" s="396">
        <f t="shared" ref="P55:P56" si="69">P54+((P$57-P$53)/(ROW(P$57)-ROW(P$53)))</f>
        <v>5.35</v>
      </c>
      <c r="Q55" s="396">
        <f t="shared" si="68"/>
        <v>6.7000000000000011</v>
      </c>
      <c r="R55" s="396">
        <f t="shared" si="68"/>
        <v>8.3000000000000007</v>
      </c>
      <c r="S55" s="396">
        <f t="shared" si="68"/>
        <v>9.5500000000000007</v>
      </c>
      <c r="T55" s="396">
        <f t="shared" si="68"/>
        <v>11.2</v>
      </c>
      <c r="U55" s="396">
        <f t="shared" si="68"/>
        <v>13</v>
      </c>
      <c r="V55" s="396">
        <f t="shared" si="68"/>
        <v>14</v>
      </c>
      <c r="Y55" s="543"/>
      <c r="Z55" s="395">
        <v>1</v>
      </c>
      <c r="AA55" s="64"/>
      <c r="AB55" s="64"/>
      <c r="AC55" s="64"/>
      <c r="AD55" s="64"/>
      <c r="AE55" s="64"/>
      <c r="AF55" s="64"/>
      <c r="AG55" s="64"/>
    </row>
    <row r="56" spans="1:33" ht="12.75" customHeight="1" x14ac:dyDescent="0.3">
      <c r="A56" s="544"/>
      <c r="B56" s="392">
        <v>4.0999999999999996</v>
      </c>
      <c r="C56" s="391">
        <f t="shared" si="58"/>
        <v>32.400000000000006</v>
      </c>
      <c r="D56" s="391">
        <f t="shared" si="59"/>
        <v>36.400000000000006</v>
      </c>
      <c r="E56" s="391">
        <f t="shared" si="60"/>
        <v>41</v>
      </c>
      <c r="F56" s="391">
        <f t="shared" si="61"/>
        <v>45.599999999999994</v>
      </c>
      <c r="G56" s="391">
        <f t="shared" si="62"/>
        <v>50</v>
      </c>
      <c r="H56" s="391">
        <f t="shared" si="63"/>
        <v>54.599999999999994</v>
      </c>
      <c r="I56" s="391">
        <f t="shared" si="64"/>
        <v>59.199999999999989</v>
      </c>
      <c r="J56" s="391">
        <f t="shared" si="65"/>
        <v>63.800000000000011</v>
      </c>
      <c r="K56" s="391">
        <f t="shared" si="66"/>
        <v>68.399999999999977</v>
      </c>
      <c r="L56" s="391">
        <f t="shared" si="67"/>
        <v>73.399999999999977</v>
      </c>
      <c r="N56" s="543"/>
      <c r="O56" s="395">
        <v>0.9</v>
      </c>
      <c r="P56" s="396">
        <f t="shared" si="69"/>
        <v>4.9249999999999998</v>
      </c>
      <c r="Q56" s="396">
        <f t="shared" si="68"/>
        <v>6.1000000000000014</v>
      </c>
      <c r="R56" s="396">
        <f t="shared" si="68"/>
        <v>7.6000000000000005</v>
      </c>
      <c r="S56" s="396">
        <f t="shared" si="68"/>
        <v>8.8250000000000011</v>
      </c>
      <c r="T56" s="396">
        <f t="shared" si="68"/>
        <v>10.299999999999999</v>
      </c>
      <c r="U56" s="396">
        <f t="shared" si="68"/>
        <v>12</v>
      </c>
      <c r="V56" s="396">
        <f t="shared" si="68"/>
        <v>13</v>
      </c>
      <c r="Y56" s="543"/>
      <c r="Z56" s="395">
        <v>0.9</v>
      </c>
      <c r="AA56" s="64"/>
      <c r="AB56" s="64"/>
      <c r="AC56" s="64"/>
      <c r="AD56" s="64"/>
      <c r="AE56" s="64"/>
      <c r="AF56" s="64"/>
      <c r="AG56" s="64"/>
    </row>
    <row r="57" spans="1:33" ht="12.75" customHeight="1" x14ac:dyDescent="0.3">
      <c r="A57" s="544"/>
      <c r="B57" s="392">
        <v>4</v>
      </c>
      <c r="C57" s="391">
        <f t="shared" si="58"/>
        <v>32.000000000000007</v>
      </c>
      <c r="D57" s="391">
        <f t="shared" si="59"/>
        <v>36.000000000000007</v>
      </c>
      <c r="E57" s="391">
        <f t="shared" si="60"/>
        <v>40.5</v>
      </c>
      <c r="F57" s="391">
        <f t="shared" si="61"/>
        <v>44.999999999999993</v>
      </c>
      <c r="G57" s="391">
        <f t="shared" si="62"/>
        <v>49.5</v>
      </c>
      <c r="H57" s="391">
        <f t="shared" si="63"/>
        <v>53.999999999999993</v>
      </c>
      <c r="I57" s="391">
        <f t="shared" si="64"/>
        <v>58.499999999999986</v>
      </c>
      <c r="J57" s="391">
        <f t="shared" si="65"/>
        <v>63.000000000000014</v>
      </c>
      <c r="K57" s="391">
        <f t="shared" si="66"/>
        <v>67.499999999999972</v>
      </c>
      <c r="L57" s="391">
        <f t="shared" si="67"/>
        <v>72.499999999999972</v>
      </c>
      <c r="N57" s="543"/>
      <c r="O57" s="395">
        <v>0.8</v>
      </c>
      <c r="P57" s="400">
        <v>4.4999999999999991</v>
      </c>
      <c r="Q57" s="400">
        <v>5.5</v>
      </c>
      <c r="R57" s="400">
        <v>6.8999999999999995</v>
      </c>
      <c r="S57" s="400">
        <v>8.1</v>
      </c>
      <c r="T57" s="400">
        <v>9.4</v>
      </c>
      <c r="U57" s="400">
        <v>11</v>
      </c>
      <c r="V57" s="400">
        <v>12</v>
      </c>
      <c r="Y57" s="543"/>
      <c r="Z57" s="395">
        <v>0.8</v>
      </c>
      <c r="AA57" s="64">
        <v>16</v>
      </c>
      <c r="AB57" s="64">
        <v>19</v>
      </c>
      <c r="AC57" s="64">
        <v>23</v>
      </c>
      <c r="AD57" s="64">
        <v>26</v>
      </c>
      <c r="AE57" s="64">
        <v>30</v>
      </c>
      <c r="AF57" s="64">
        <v>34</v>
      </c>
      <c r="AG57" s="64">
        <v>36</v>
      </c>
    </row>
    <row r="58" spans="1:33" ht="12.75" customHeight="1" x14ac:dyDescent="0.3">
      <c r="A58" s="544"/>
      <c r="B58" s="392">
        <v>3.9</v>
      </c>
      <c r="C58" s="391">
        <f t="shared" si="58"/>
        <v>31.600000000000009</v>
      </c>
      <c r="D58" s="391">
        <f t="shared" si="59"/>
        <v>35.600000000000009</v>
      </c>
      <c r="E58" s="391">
        <f t="shared" si="60"/>
        <v>40</v>
      </c>
      <c r="F58" s="391">
        <f t="shared" si="61"/>
        <v>44.399999999999991</v>
      </c>
      <c r="G58" s="391">
        <f t="shared" si="62"/>
        <v>49</v>
      </c>
      <c r="H58" s="391">
        <f t="shared" si="63"/>
        <v>53.399999999999991</v>
      </c>
      <c r="I58" s="391">
        <f t="shared" si="64"/>
        <v>57.799999999999983</v>
      </c>
      <c r="J58" s="391">
        <f t="shared" si="65"/>
        <v>62.200000000000017</v>
      </c>
      <c r="K58" s="391">
        <f t="shared" si="66"/>
        <v>66.599999999999966</v>
      </c>
      <c r="L58" s="391">
        <f t="shared" si="67"/>
        <v>71.599999999999966</v>
      </c>
      <c r="N58" s="543"/>
      <c r="O58" s="395">
        <v>0.7</v>
      </c>
      <c r="P58" s="396">
        <f>P57+((P$61-P$57)/(ROW(P$61)-ROW(P$57)))</f>
        <v>4.0749999999999993</v>
      </c>
      <c r="Q58" s="396">
        <f t="shared" ref="Q58:V60" si="70">Q57+((Q$61-Q$57)/(ROW(Q$61)-ROW(Q$57)))</f>
        <v>4.9749999999999996</v>
      </c>
      <c r="R58" s="396">
        <f t="shared" si="70"/>
        <v>6.2249999999999996</v>
      </c>
      <c r="S58" s="396">
        <f t="shared" si="70"/>
        <v>7.3</v>
      </c>
      <c r="T58" s="396">
        <f t="shared" si="70"/>
        <v>8.4500000000000011</v>
      </c>
      <c r="U58" s="396">
        <f t="shared" si="70"/>
        <v>9.8249999999999993</v>
      </c>
      <c r="V58" s="396">
        <f t="shared" si="70"/>
        <v>10.7</v>
      </c>
      <c r="Y58" s="543"/>
      <c r="Z58" s="395">
        <v>0.7</v>
      </c>
      <c r="AA58" s="64"/>
      <c r="AB58" s="64"/>
      <c r="AC58" s="64"/>
      <c r="AD58" s="64"/>
      <c r="AE58" s="64"/>
      <c r="AF58" s="64"/>
      <c r="AG58" s="64"/>
    </row>
    <row r="59" spans="1:33" ht="12.75" customHeight="1" x14ac:dyDescent="0.3">
      <c r="A59" s="544"/>
      <c r="B59" s="392">
        <v>3.8</v>
      </c>
      <c r="C59" s="391">
        <f t="shared" si="58"/>
        <v>31.20000000000001</v>
      </c>
      <c r="D59" s="391">
        <f t="shared" si="59"/>
        <v>35.20000000000001</v>
      </c>
      <c r="E59" s="391">
        <f t="shared" si="60"/>
        <v>39.5</v>
      </c>
      <c r="F59" s="391">
        <f t="shared" si="61"/>
        <v>43.79999999999999</v>
      </c>
      <c r="G59" s="391">
        <f t="shared" si="62"/>
        <v>48.5</v>
      </c>
      <c r="H59" s="391">
        <f t="shared" si="63"/>
        <v>52.79999999999999</v>
      </c>
      <c r="I59" s="391">
        <f t="shared" si="64"/>
        <v>57.09999999999998</v>
      </c>
      <c r="J59" s="391">
        <f t="shared" si="65"/>
        <v>61.40000000000002</v>
      </c>
      <c r="K59" s="391">
        <f t="shared" si="66"/>
        <v>65.69999999999996</v>
      </c>
      <c r="L59" s="391">
        <f t="shared" si="67"/>
        <v>70.69999999999996</v>
      </c>
      <c r="N59" s="543"/>
      <c r="O59" s="395">
        <v>0.6</v>
      </c>
      <c r="P59" s="396">
        <f t="shared" ref="P59:P60" si="71">P58+((P$61-P$57)/(ROW(P$61)-ROW(P$57)))</f>
        <v>3.6499999999999995</v>
      </c>
      <c r="Q59" s="396">
        <f t="shared" si="70"/>
        <v>4.4499999999999993</v>
      </c>
      <c r="R59" s="396">
        <f t="shared" si="70"/>
        <v>5.55</v>
      </c>
      <c r="S59" s="396">
        <f t="shared" si="70"/>
        <v>6.5</v>
      </c>
      <c r="T59" s="396">
        <f t="shared" si="70"/>
        <v>7.5000000000000009</v>
      </c>
      <c r="U59" s="396">
        <f t="shared" si="70"/>
        <v>8.6499999999999986</v>
      </c>
      <c r="V59" s="396">
        <f t="shared" si="70"/>
        <v>9.3999999999999986</v>
      </c>
      <c r="Y59" s="543"/>
      <c r="Z59" s="395">
        <v>0.6</v>
      </c>
      <c r="AA59" s="64"/>
      <c r="AB59" s="64"/>
      <c r="AC59" s="64"/>
      <c r="AD59" s="64"/>
      <c r="AE59" s="64"/>
      <c r="AF59" s="64"/>
      <c r="AG59" s="64"/>
    </row>
    <row r="60" spans="1:33" ht="12.75" customHeight="1" x14ac:dyDescent="0.3">
      <c r="A60" s="544"/>
      <c r="B60" s="392">
        <v>3.7</v>
      </c>
      <c r="C60" s="391">
        <f t="shared" si="58"/>
        <v>30.800000000000011</v>
      </c>
      <c r="D60" s="391">
        <f t="shared" si="59"/>
        <v>34.800000000000011</v>
      </c>
      <c r="E60" s="391">
        <f t="shared" si="60"/>
        <v>39</v>
      </c>
      <c r="F60" s="391">
        <f t="shared" si="61"/>
        <v>43.199999999999989</v>
      </c>
      <c r="G60" s="391">
        <f t="shared" si="62"/>
        <v>48</v>
      </c>
      <c r="H60" s="391">
        <f t="shared" si="63"/>
        <v>52.199999999999989</v>
      </c>
      <c r="I60" s="391">
        <f t="shared" si="64"/>
        <v>56.399999999999977</v>
      </c>
      <c r="J60" s="391">
        <f t="shared" si="65"/>
        <v>60.600000000000023</v>
      </c>
      <c r="K60" s="391">
        <f t="shared" si="66"/>
        <v>64.799999999999955</v>
      </c>
      <c r="L60" s="391">
        <f t="shared" si="67"/>
        <v>69.799999999999955</v>
      </c>
      <c r="N60" s="543"/>
      <c r="O60" s="395">
        <v>0.5</v>
      </c>
      <c r="P60" s="396">
        <f t="shared" si="71"/>
        <v>3.2249999999999996</v>
      </c>
      <c r="Q60" s="396">
        <f t="shared" si="70"/>
        <v>3.9249999999999994</v>
      </c>
      <c r="R60" s="396">
        <f t="shared" si="70"/>
        <v>4.875</v>
      </c>
      <c r="S60" s="396">
        <f t="shared" si="70"/>
        <v>5.7</v>
      </c>
      <c r="T60" s="396">
        <f t="shared" si="70"/>
        <v>6.5500000000000007</v>
      </c>
      <c r="U60" s="396">
        <f t="shared" si="70"/>
        <v>7.4749999999999988</v>
      </c>
      <c r="V60" s="396">
        <f t="shared" si="70"/>
        <v>8.0999999999999979</v>
      </c>
      <c r="Y60" s="543"/>
      <c r="Z60" s="395">
        <v>0.5</v>
      </c>
      <c r="AA60" s="64"/>
      <c r="AB60" s="64"/>
      <c r="AC60" s="64"/>
      <c r="AD60" s="64"/>
      <c r="AE60" s="64"/>
      <c r="AF60" s="64"/>
      <c r="AG60" s="64"/>
    </row>
    <row r="61" spans="1:33" ht="12.75" customHeight="1" x14ac:dyDescent="0.3">
      <c r="A61" s="544"/>
      <c r="B61" s="392">
        <v>3.6</v>
      </c>
      <c r="C61" s="391">
        <f t="shared" si="58"/>
        <v>30.400000000000013</v>
      </c>
      <c r="D61" s="391">
        <f t="shared" si="59"/>
        <v>34.400000000000013</v>
      </c>
      <c r="E61" s="391">
        <f t="shared" si="60"/>
        <v>38.5</v>
      </c>
      <c r="F61" s="391">
        <f t="shared" si="61"/>
        <v>42.599999999999987</v>
      </c>
      <c r="G61" s="391">
        <f t="shared" si="62"/>
        <v>47.5</v>
      </c>
      <c r="H61" s="391">
        <f t="shared" si="63"/>
        <v>51.599999999999987</v>
      </c>
      <c r="I61" s="391">
        <f t="shared" si="64"/>
        <v>55.699999999999974</v>
      </c>
      <c r="J61" s="391">
        <f t="shared" si="65"/>
        <v>59.800000000000026</v>
      </c>
      <c r="K61" s="391">
        <f t="shared" si="66"/>
        <v>63.899999999999956</v>
      </c>
      <c r="L61" s="391">
        <f t="shared" si="67"/>
        <v>68.899999999999949</v>
      </c>
      <c r="N61" s="543"/>
      <c r="O61" s="395">
        <v>0.4</v>
      </c>
      <c r="P61" s="400">
        <v>2.7999999999999989</v>
      </c>
      <c r="Q61" s="400">
        <v>3.4</v>
      </c>
      <c r="R61" s="400">
        <v>4.1999999999999993</v>
      </c>
      <c r="S61" s="400">
        <v>4.8999999999999995</v>
      </c>
      <c r="T61" s="400">
        <v>5.6000000000000005</v>
      </c>
      <c r="U61" s="400">
        <v>6.3</v>
      </c>
      <c r="V61" s="400">
        <v>6.8</v>
      </c>
      <c r="Y61" s="543"/>
      <c r="Z61" s="395">
        <v>0.4</v>
      </c>
      <c r="AA61" s="64">
        <v>9.8000000000000007</v>
      </c>
      <c r="AB61" s="64">
        <v>11</v>
      </c>
      <c r="AC61" s="64">
        <v>14</v>
      </c>
      <c r="AD61" s="64">
        <v>16</v>
      </c>
      <c r="AE61" s="64">
        <v>18</v>
      </c>
      <c r="AF61" s="64">
        <v>20</v>
      </c>
      <c r="AG61" s="64">
        <v>21</v>
      </c>
    </row>
    <row r="62" spans="1:33" ht="12.75" customHeight="1" x14ac:dyDescent="0.3">
      <c r="A62" s="544"/>
      <c r="B62" s="392">
        <v>3.5</v>
      </c>
      <c r="C62" s="397">
        <v>30</v>
      </c>
      <c r="D62" s="397">
        <v>34</v>
      </c>
      <c r="E62" s="397">
        <v>38</v>
      </c>
      <c r="F62" s="397">
        <v>42</v>
      </c>
      <c r="G62" s="397">
        <v>47</v>
      </c>
      <c r="H62" s="397">
        <v>51</v>
      </c>
      <c r="I62" s="397">
        <v>55</v>
      </c>
      <c r="J62" s="397">
        <v>59</v>
      </c>
      <c r="K62" s="397">
        <v>63</v>
      </c>
      <c r="L62" s="397">
        <v>68</v>
      </c>
      <c r="N62" s="543"/>
      <c r="O62" s="395">
        <v>0.3</v>
      </c>
      <c r="P62" s="396"/>
      <c r="Q62" s="396"/>
      <c r="R62" s="396"/>
      <c r="S62" s="396"/>
      <c r="T62" s="396"/>
      <c r="U62" s="396"/>
      <c r="V62" s="396"/>
      <c r="Y62" s="543"/>
      <c r="Z62" s="395">
        <v>0.3</v>
      </c>
      <c r="AA62" s="64"/>
      <c r="AB62" s="64"/>
      <c r="AC62" s="64"/>
      <c r="AD62" s="64"/>
      <c r="AE62" s="64"/>
      <c r="AF62" s="64"/>
      <c r="AG62" s="64"/>
    </row>
    <row r="63" spans="1:33" ht="12.75" customHeight="1" x14ac:dyDescent="0.3">
      <c r="A63" s="544"/>
      <c r="B63" s="392">
        <v>3.4</v>
      </c>
      <c r="C63" s="391">
        <f t="shared" ref="C63:C71" si="72">C62+((C$72-C$62)/(ROW(C$72)-ROW(C$62)))</f>
        <v>29.5</v>
      </c>
      <c r="D63" s="391">
        <f t="shared" ref="D63:D71" si="73">D62+((D$72-D$62)/(ROW(D$72)-ROW(D$62)))</f>
        <v>33.4</v>
      </c>
      <c r="E63" s="391">
        <f t="shared" ref="E63:E71" si="74">E62+((E$72-E$62)/(ROW(E$72)-ROW(E$62)))</f>
        <v>37.4</v>
      </c>
      <c r="F63" s="391">
        <f t="shared" ref="F63:F71" si="75">F62+((F$72-F$62)/(ROW(F$72)-ROW(F$62)))</f>
        <v>41.3</v>
      </c>
      <c r="G63" s="391">
        <f t="shared" ref="G63:G71" si="76">G62+((G$72-G$62)/(ROW(G$72)-ROW(G$62)))</f>
        <v>46.2</v>
      </c>
      <c r="H63" s="391">
        <f t="shared" ref="H63:H71" si="77">H62+((H$72-H$62)/(ROW(H$72)-ROW(H$62)))</f>
        <v>50.1</v>
      </c>
      <c r="I63" s="391">
        <f t="shared" ref="I63:I71" si="78">I62+((I$72-I$62)/(ROW(I$72)-ROW(I$62)))</f>
        <v>54.1</v>
      </c>
      <c r="J63" s="391">
        <f t="shared" ref="J63:J71" si="79">J62+((J$72-J$62)/(ROW(J$72)-ROW(J$62)))</f>
        <v>58</v>
      </c>
      <c r="K63" s="391">
        <f t="shared" ref="K63:K71" si="80">K62+((K$72-K$62)/(ROW(K$72)-ROW(K$62)))</f>
        <v>62</v>
      </c>
      <c r="L63" s="391">
        <f t="shared" ref="L63:L71" si="81">L62+((L$72-L$62)/(ROW(L$72)-ROW(L$62)))</f>
        <v>66.8</v>
      </c>
      <c r="N63" s="543"/>
      <c r="O63" s="395">
        <v>0.2</v>
      </c>
      <c r="P63" s="396"/>
      <c r="Q63" s="396"/>
      <c r="R63" s="396"/>
      <c r="S63" s="396"/>
      <c r="T63" s="396"/>
      <c r="U63" s="396"/>
      <c r="V63" s="396"/>
      <c r="Y63" s="543"/>
      <c r="Z63" s="395">
        <v>0.2</v>
      </c>
      <c r="AA63" s="64"/>
      <c r="AB63" s="64"/>
      <c r="AC63" s="64"/>
      <c r="AD63" s="64"/>
      <c r="AE63" s="64"/>
      <c r="AF63" s="64"/>
      <c r="AG63" s="64"/>
    </row>
    <row r="64" spans="1:33" ht="12.75" customHeight="1" x14ac:dyDescent="0.3">
      <c r="A64" s="544"/>
      <c r="B64" s="392">
        <v>3.3</v>
      </c>
      <c r="C64" s="391">
        <f t="shared" si="72"/>
        <v>29</v>
      </c>
      <c r="D64" s="391">
        <f t="shared" si="73"/>
        <v>32.799999999999997</v>
      </c>
      <c r="E64" s="391">
        <f t="shared" si="74"/>
        <v>36.799999999999997</v>
      </c>
      <c r="F64" s="391">
        <f t="shared" si="75"/>
        <v>40.599999999999994</v>
      </c>
      <c r="G64" s="391">
        <f t="shared" si="76"/>
        <v>45.400000000000006</v>
      </c>
      <c r="H64" s="391">
        <f t="shared" si="77"/>
        <v>49.2</v>
      </c>
      <c r="I64" s="391">
        <f t="shared" si="78"/>
        <v>53.2</v>
      </c>
      <c r="J64" s="391">
        <f t="shared" si="79"/>
        <v>57</v>
      </c>
      <c r="K64" s="391">
        <f t="shared" si="80"/>
        <v>61</v>
      </c>
      <c r="L64" s="391">
        <f t="shared" si="81"/>
        <v>65.599999999999994</v>
      </c>
      <c r="N64" s="543"/>
      <c r="O64" s="395">
        <v>0.1</v>
      </c>
      <c r="P64" s="396"/>
      <c r="Q64" s="396"/>
      <c r="R64" s="396"/>
      <c r="S64" s="396"/>
      <c r="T64" s="396"/>
      <c r="U64" s="396"/>
      <c r="V64" s="396"/>
      <c r="Y64" s="543"/>
      <c r="Z64" s="395">
        <v>0.1</v>
      </c>
      <c r="AA64" s="64"/>
      <c r="AB64" s="64"/>
      <c r="AC64" s="64"/>
      <c r="AD64" s="64"/>
      <c r="AE64" s="64"/>
      <c r="AF64" s="64"/>
      <c r="AG64" s="64"/>
    </row>
    <row r="65" spans="1:36" ht="12.75" customHeight="1" x14ac:dyDescent="0.3">
      <c r="A65" s="544"/>
      <c r="B65" s="392">
        <v>3.2</v>
      </c>
      <c r="C65" s="391">
        <f t="shared" si="72"/>
        <v>28.5</v>
      </c>
      <c r="D65" s="391">
        <f t="shared" si="73"/>
        <v>32.199999999999996</v>
      </c>
      <c r="E65" s="391">
        <f t="shared" si="74"/>
        <v>36.199999999999996</v>
      </c>
      <c r="F65" s="391">
        <f t="shared" si="75"/>
        <v>39.899999999999991</v>
      </c>
      <c r="G65" s="391">
        <f t="shared" si="76"/>
        <v>44.600000000000009</v>
      </c>
      <c r="H65" s="391">
        <f t="shared" si="77"/>
        <v>48.300000000000004</v>
      </c>
      <c r="I65" s="391">
        <f t="shared" si="78"/>
        <v>52.300000000000004</v>
      </c>
      <c r="J65" s="391">
        <f t="shared" si="79"/>
        <v>56</v>
      </c>
      <c r="K65" s="391">
        <f t="shared" si="80"/>
        <v>60</v>
      </c>
      <c r="L65" s="391">
        <f t="shared" si="81"/>
        <v>64.399999999999991</v>
      </c>
      <c r="N65" s="543"/>
      <c r="O65" s="395">
        <v>0</v>
      </c>
      <c r="P65" s="396"/>
      <c r="Q65" s="396"/>
      <c r="R65" s="396"/>
      <c r="S65" s="396"/>
      <c r="T65" s="396"/>
      <c r="U65" s="396"/>
      <c r="V65" s="396"/>
      <c r="Y65" s="543"/>
      <c r="Z65" s="395">
        <v>0</v>
      </c>
      <c r="AA65" s="64"/>
      <c r="AB65" s="64"/>
      <c r="AC65" s="64"/>
      <c r="AD65" s="64"/>
      <c r="AE65" s="64"/>
      <c r="AF65" s="64"/>
      <c r="AG65" s="64"/>
    </row>
    <row r="66" spans="1:36" ht="12.75" customHeight="1" x14ac:dyDescent="0.3">
      <c r="A66" s="544"/>
      <c r="B66" s="392">
        <v>3.1</v>
      </c>
      <c r="C66" s="391">
        <f t="shared" si="72"/>
        <v>28</v>
      </c>
      <c r="D66" s="391">
        <f t="shared" si="73"/>
        <v>31.599999999999994</v>
      </c>
      <c r="E66" s="391">
        <f t="shared" si="74"/>
        <v>35.599999999999994</v>
      </c>
      <c r="F66" s="391">
        <f t="shared" si="75"/>
        <v>39.199999999999989</v>
      </c>
      <c r="G66" s="391">
        <f t="shared" si="76"/>
        <v>43.800000000000011</v>
      </c>
      <c r="H66" s="391">
        <f t="shared" si="77"/>
        <v>47.400000000000006</v>
      </c>
      <c r="I66" s="391">
        <f t="shared" si="78"/>
        <v>51.400000000000006</v>
      </c>
      <c r="J66" s="391">
        <f t="shared" si="79"/>
        <v>55</v>
      </c>
      <c r="K66" s="391">
        <f t="shared" si="80"/>
        <v>59</v>
      </c>
      <c r="L66" s="391">
        <f t="shared" si="81"/>
        <v>63.199999999999989</v>
      </c>
      <c r="N66" s="394"/>
      <c r="Y66" s="394"/>
    </row>
    <row r="67" spans="1:36" ht="12.75" customHeight="1" x14ac:dyDescent="0.3">
      <c r="A67" s="544"/>
      <c r="B67" s="392">
        <v>3</v>
      </c>
      <c r="C67" s="391">
        <f t="shared" si="72"/>
        <v>27.5</v>
      </c>
      <c r="D67" s="391">
        <f t="shared" si="73"/>
        <v>30.999999999999993</v>
      </c>
      <c r="E67" s="391">
        <f t="shared" si="74"/>
        <v>34.999999999999993</v>
      </c>
      <c r="F67" s="391">
        <f t="shared" si="75"/>
        <v>38.499999999999986</v>
      </c>
      <c r="G67" s="391">
        <f t="shared" si="76"/>
        <v>43.000000000000014</v>
      </c>
      <c r="H67" s="391">
        <f t="shared" si="77"/>
        <v>46.500000000000007</v>
      </c>
      <c r="I67" s="391">
        <f t="shared" si="78"/>
        <v>50.500000000000007</v>
      </c>
      <c r="J67" s="391">
        <f t="shared" si="79"/>
        <v>54</v>
      </c>
      <c r="K67" s="391">
        <f t="shared" si="80"/>
        <v>58</v>
      </c>
      <c r="L67" s="391">
        <f t="shared" si="81"/>
        <v>61.999999999999986</v>
      </c>
      <c r="O67" s="540" t="s">
        <v>1221</v>
      </c>
      <c r="P67" s="540"/>
      <c r="Q67" s="541" t="s">
        <v>1224</v>
      </c>
      <c r="R67" s="541"/>
      <c r="S67" s="541"/>
      <c r="T67" s="540" t="s">
        <v>1220</v>
      </c>
      <c r="U67" s="540"/>
      <c r="V67" s="541">
        <v>2400</v>
      </c>
      <c r="W67" s="541"/>
      <c r="Z67" s="540" t="s">
        <v>1242</v>
      </c>
      <c r="AA67" s="540"/>
      <c r="AB67" s="541" t="s">
        <v>1223</v>
      </c>
      <c r="AC67" s="541"/>
      <c r="AD67" s="541"/>
      <c r="AE67" s="540" t="s">
        <v>1220</v>
      </c>
      <c r="AF67" s="540"/>
      <c r="AG67" s="541">
        <v>2400</v>
      </c>
      <c r="AH67" s="541"/>
    </row>
    <row r="68" spans="1:36" ht="12.75" customHeight="1" x14ac:dyDescent="0.3">
      <c r="A68" s="544"/>
      <c r="B68" s="392">
        <v>2.9</v>
      </c>
      <c r="C68" s="391">
        <f t="shared" si="72"/>
        <v>27</v>
      </c>
      <c r="D68" s="391">
        <f t="shared" si="73"/>
        <v>30.399999999999991</v>
      </c>
      <c r="E68" s="391">
        <f t="shared" si="74"/>
        <v>34.399999999999991</v>
      </c>
      <c r="F68" s="391">
        <f t="shared" si="75"/>
        <v>37.799999999999983</v>
      </c>
      <c r="G68" s="391">
        <f t="shared" si="76"/>
        <v>42.200000000000017</v>
      </c>
      <c r="H68" s="391">
        <f t="shared" si="77"/>
        <v>45.600000000000009</v>
      </c>
      <c r="I68" s="391">
        <f t="shared" si="78"/>
        <v>49.600000000000009</v>
      </c>
      <c r="J68" s="391">
        <f t="shared" si="79"/>
        <v>53</v>
      </c>
      <c r="K68" s="391">
        <f t="shared" si="80"/>
        <v>57</v>
      </c>
      <c r="L68" s="391">
        <f t="shared" si="81"/>
        <v>60.799999999999983</v>
      </c>
      <c r="P68" s="542" t="s">
        <v>1219</v>
      </c>
      <c r="Q68" s="542"/>
      <c r="R68" s="542"/>
      <c r="S68" s="542"/>
      <c r="T68" s="542"/>
      <c r="U68" s="542"/>
      <c r="V68" s="542"/>
      <c r="W68" s="542"/>
      <c r="X68" s="542"/>
      <c r="AA68" s="542" t="s">
        <v>1219</v>
      </c>
      <c r="AB68" s="542"/>
      <c r="AC68" s="542"/>
      <c r="AD68" s="542"/>
      <c r="AE68" s="542"/>
      <c r="AF68" s="542"/>
      <c r="AG68" s="542"/>
      <c r="AH68" s="542"/>
      <c r="AI68" s="542"/>
      <c r="AJ68" s="542"/>
    </row>
    <row r="69" spans="1:36" ht="12.75" customHeight="1" x14ac:dyDescent="0.3">
      <c r="A69" s="544"/>
      <c r="B69" s="392">
        <v>2.8</v>
      </c>
      <c r="C69" s="391">
        <f t="shared" si="72"/>
        <v>26.5</v>
      </c>
      <c r="D69" s="391">
        <f t="shared" si="73"/>
        <v>29.79999999999999</v>
      </c>
      <c r="E69" s="391">
        <f t="shared" si="74"/>
        <v>33.79999999999999</v>
      </c>
      <c r="F69" s="391">
        <f t="shared" si="75"/>
        <v>37.09999999999998</v>
      </c>
      <c r="G69" s="391">
        <f t="shared" si="76"/>
        <v>41.40000000000002</v>
      </c>
      <c r="H69" s="391">
        <f t="shared" si="77"/>
        <v>44.70000000000001</v>
      </c>
      <c r="I69" s="391">
        <f t="shared" si="78"/>
        <v>48.70000000000001</v>
      </c>
      <c r="J69" s="391">
        <f t="shared" si="79"/>
        <v>52</v>
      </c>
      <c r="K69" s="391">
        <f t="shared" si="80"/>
        <v>56</v>
      </c>
      <c r="L69" s="391">
        <f t="shared" si="81"/>
        <v>59.59999999999998</v>
      </c>
      <c r="N69" s="543" t="s">
        <v>1222</v>
      </c>
      <c r="O69" s="395"/>
      <c r="P69" s="395">
        <v>6</v>
      </c>
      <c r="Q69" s="395">
        <v>7</v>
      </c>
      <c r="R69" s="395">
        <v>8</v>
      </c>
      <c r="S69" s="395">
        <v>9</v>
      </c>
      <c r="T69" s="395">
        <v>10</v>
      </c>
      <c r="U69" s="395">
        <v>11</v>
      </c>
      <c r="V69" s="395">
        <v>12</v>
      </c>
      <c r="Y69" s="543" t="s">
        <v>1222</v>
      </c>
      <c r="Z69" s="395"/>
      <c r="AA69" s="395">
        <v>6</v>
      </c>
      <c r="AB69" s="395">
        <v>7</v>
      </c>
      <c r="AC69" s="395">
        <v>8</v>
      </c>
      <c r="AD69" s="395">
        <v>9</v>
      </c>
      <c r="AE69" s="395">
        <v>10</v>
      </c>
      <c r="AF69" s="395">
        <v>11</v>
      </c>
      <c r="AG69" s="395">
        <v>12</v>
      </c>
    </row>
    <row r="70" spans="1:36" ht="12.75" customHeight="1" x14ac:dyDescent="0.3">
      <c r="A70" s="544"/>
      <c r="B70" s="392">
        <v>2.7</v>
      </c>
      <c r="C70" s="391">
        <f t="shared" si="72"/>
        <v>26</v>
      </c>
      <c r="D70" s="391">
        <f t="shared" si="73"/>
        <v>29.199999999999989</v>
      </c>
      <c r="E70" s="391">
        <f t="shared" si="74"/>
        <v>33.199999999999989</v>
      </c>
      <c r="F70" s="391">
        <f t="shared" si="75"/>
        <v>36.399999999999977</v>
      </c>
      <c r="G70" s="391">
        <f t="shared" si="76"/>
        <v>40.600000000000023</v>
      </c>
      <c r="H70" s="391">
        <f t="shared" si="77"/>
        <v>43.800000000000011</v>
      </c>
      <c r="I70" s="391">
        <f t="shared" si="78"/>
        <v>47.800000000000011</v>
      </c>
      <c r="J70" s="391">
        <f t="shared" si="79"/>
        <v>51</v>
      </c>
      <c r="K70" s="391">
        <f t="shared" si="80"/>
        <v>55</v>
      </c>
      <c r="L70" s="391">
        <f t="shared" si="81"/>
        <v>58.399999999999977</v>
      </c>
      <c r="N70" s="543"/>
      <c r="O70" s="395">
        <v>2.4</v>
      </c>
      <c r="P70" s="400">
        <v>7.6</v>
      </c>
      <c r="Q70" s="400">
        <v>10</v>
      </c>
      <c r="R70" s="400">
        <v>12</v>
      </c>
      <c r="S70" s="400">
        <v>14</v>
      </c>
      <c r="T70" s="400">
        <v>16</v>
      </c>
      <c r="U70" s="400">
        <v>18</v>
      </c>
      <c r="V70" s="400">
        <v>20</v>
      </c>
      <c r="Y70" s="543"/>
      <c r="Z70" s="395">
        <v>2.4</v>
      </c>
      <c r="AA70" s="64">
        <v>27</v>
      </c>
      <c r="AB70" s="64">
        <v>34</v>
      </c>
      <c r="AC70" s="64">
        <v>40</v>
      </c>
      <c r="AD70" s="64">
        <v>47</v>
      </c>
      <c r="AE70" s="64">
        <v>52</v>
      </c>
      <c r="AF70" s="64">
        <v>57</v>
      </c>
      <c r="AG70" s="64">
        <v>63</v>
      </c>
    </row>
    <row r="71" spans="1:36" ht="12.75" customHeight="1" x14ac:dyDescent="0.3">
      <c r="A71" s="544"/>
      <c r="B71" s="392">
        <v>2.6</v>
      </c>
      <c r="C71" s="391">
        <f t="shared" si="72"/>
        <v>25.5</v>
      </c>
      <c r="D71" s="391">
        <f t="shared" si="73"/>
        <v>28.599999999999987</v>
      </c>
      <c r="E71" s="391">
        <f t="shared" si="74"/>
        <v>32.599999999999987</v>
      </c>
      <c r="F71" s="391">
        <f t="shared" si="75"/>
        <v>35.699999999999974</v>
      </c>
      <c r="G71" s="391">
        <f t="shared" si="76"/>
        <v>39.800000000000026</v>
      </c>
      <c r="H71" s="391">
        <f t="shared" si="77"/>
        <v>42.900000000000013</v>
      </c>
      <c r="I71" s="391">
        <f t="shared" si="78"/>
        <v>46.900000000000013</v>
      </c>
      <c r="J71" s="391">
        <f t="shared" si="79"/>
        <v>50</v>
      </c>
      <c r="K71" s="391">
        <f t="shared" si="80"/>
        <v>54</v>
      </c>
      <c r="L71" s="391">
        <f t="shared" si="81"/>
        <v>57.199999999999974</v>
      </c>
      <c r="N71" s="543"/>
      <c r="O71" s="395">
        <v>2.2999999999999998</v>
      </c>
      <c r="P71" s="396">
        <f>P70+((P$74-P$70)/(ROW(P$74)-ROW(P$70)))</f>
        <v>7.4249999999999998</v>
      </c>
      <c r="Q71" s="396">
        <f t="shared" ref="Q71:V73" si="82">Q70+((Q$74-Q$70)/(ROW(Q$74)-ROW(Q$70)))</f>
        <v>9.75</v>
      </c>
      <c r="R71" s="396">
        <f t="shared" si="82"/>
        <v>11.75</v>
      </c>
      <c r="S71" s="396">
        <f t="shared" si="82"/>
        <v>13.75</v>
      </c>
      <c r="T71" s="396">
        <f t="shared" si="82"/>
        <v>15.5</v>
      </c>
      <c r="U71" s="396">
        <f t="shared" si="82"/>
        <v>17.5</v>
      </c>
      <c r="V71" s="396">
        <f t="shared" si="82"/>
        <v>19.5</v>
      </c>
      <c r="Y71" s="543"/>
      <c r="Z71" s="395">
        <v>2.2999999999999998</v>
      </c>
      <c r="AA71" s="64"/>
      <c r="AB71" s="64"/>
      <c r="AC71" s="64"/>
      <c r="AD71" s="64"/>
      <c r="AE71" s="64"/>
      <c r="AF71" s="64"/>
      <c r="AG71" s="64"/>
    </row>
    <row r="72" spans="1:36" ht="12.75" customHeight="1" x14ac:dyDescent="0.3">
      <c r="A72" s="544"/>
      <c r="B72" s="392">
        <v>2.5</v>
      </c>
      <c r="C72" s="397">
        <v>25</v>
      </c>
      <c r="D72" s="397">
        <v>28</v>
      </c>
      <c r="E72" s="397">
        <v>32</v>
      </c>
      <c r="F72" s="397">
        <v>35</v>
      </c>
      <c r="G72" s="397">
        <v>39</v>
      </c>
      <c r="H72" s="397">
        <v>42</v>
      </c>
      <c r="I72" s="397">
        <v>46</v>
      </c>
      <c r="J72" s="397">
        <v>49</v>
      </c>
      <c r="K72" s="397">
        <v>53</v>
      </c>
      <c r="L72" s="397">
        <v>56</v>
      </c>
      <c r="N72" s="543"/>
      <c r="O72" s="395">
        <v>2.2000000000000002</v>
      </c>
      <c r="P72" s="396">
        <f t="shared" ref="P72:P73" si="83">P71+((P$74-P$70)/(ROW(P$74)-ROW(P$70)))</f>
        <v>7.25</v>
      </c>
      <c r="Q72" s="396">
        <f t="shared" si="82"/>
        <v>9.5</v>
      </c>
      <c r="R72" s="396">
        <f t="shared" si="82"/>
        <v>11.5</v>
      </c>
      <c r="S72" s="396">
        <f t="shared" si="82"/>
        <v>13.5</v>
      </c>
      <c r="T72" s="396">
        <f t="shared" si="82"/>
        <v>15</v>
      </c>
      <c r="U72" s="396">
        <f t="shared" si="82"/>
        <v>17</v>
      </c>
      <c r="V72" s="396">
        <f t="shared" si="82"/>
        <v>19</v>
      </c>
      <c r="Y72" s="543"/>
      <c r="Z72" s="395">
        <v>2.2000000000000002</v>
      </c>
      <c r="AA72" s="64"/>
      <c r="AB72" s="64"/>
      <c r="AC72" s="64"/>
      <c r="AD72" s="64"/>
      <c r="AE72" s="64"/>
      <c r="AF72" s="64"/>
      <c r="AG72" s="64"/>
    </row>
    <row r="73" spans="1:36" ht="12.75" customHeight="1" x14ac:dyDescent="0.3">
      <c r="A73" s="544"/>
      <c r="B73" s="392">
        <v>2.4</v>
      </c>
      <c r="C73" s="391">
        <f t="shared" ref="C73:C81" si="84">C72+((C$82-C$72)/(ROW(C$82)-ROW(C$72)))</f>
        <v>24.3</v>
      </c>
      <c r="D73" s="391">
        <f t="shared" ref="D73:D81" si="85">D72+((D$82-D$72)/(ROW(D$82)-ROW(D$72)))</f>
        <v>27.3</v>
      </c>
      <c r="E73" s="391">
        <f t="shared" ref="E73:E81" si="86">E72+((E$82-E$72)/(ROW(E$82)-ROW(E$72)))</f>
        <v>31.2</v>
      </c>
      <c r="F73" s="391">
        <f t="shared" ref="F73:F81" si="87">F72+((F$82-F$72)/(ROW(F$82)-ROW(F$72)))</f>
        <v>34.1</v>
      </c>
      <c r="G73" s="391">
        <f t="shared" ref="G73:G81" si="88">G72+((G$82-G$72)/(ROW(G$82)-ROW(G$72)))</f>
        <v>38</v>
      </c>
      <c r="H73" s="391">
        <f t="shared" ref="H73:H81" si="89">H72+((H$82-H$72)/(ROW(H$82)-ROW(H$72)))</f>
        <v>40.9</v>
      </c>
      <c r="I73" s="391">
        <f t="shared" ref="I73:I81" si="90">I72+((I$82-I$72)/(ROW(I$82)-ROW(I$72)))</f>
        <v>44.8</v>
      </c>
      <c r="J73" s="391">
        <f t="shared" ref="J73:J81" si="91">J72+((J$82-J$72)/(ROW(J$82)-ROW(J$72)))</f>
        <v>47.7</v>
      </c>
      <c r="K73" s="391">
        <f t="shared" ref="K73:K81" si="92">K72+((K$82-K$72)/(ROW(K$82)-ROW(K$72)))</f>
        <v>51.6</v>
      </c>
      <c r="L73" s="391">
        <f t="shared" ref="L73:L81" si="93">L72+((L$82-L$72)/(ROW(L$82)-ROW(L$72)))</f>
        <v>54.5</v>
      </c>
      <c r="N73" s="543"/>
      <c r="O73" s="395">
        <v>2.1</v>
      </c>
      <c r="P73" s="396">
        <f t="shared" si="83"/>
        <v>7.0750000000000002</v>
      </c>
      <c r="Q73" s="396">
        <f t="shared" si="82"/>
        <v>9.25</v>
      </c>
      <c r="R73" s="396">
        <f t="shared" si="82"/>
        <v>11.25</v>
      </c>
      <c r="S73" s="396">
        <f t="shared" si="82"/>
        <v>13.25</v>
      </c>
      <c r="T73" s="396">
        <f t="shared" si="82"/>
        <v>14.5</v>
      </c>
      <c r="U73" s="396">
        <f t="shared" si="82"/>
        <v>16.5</v>
      </c>
      <c r="V73" s="396">
        <f t="shared" si="82"/>
        <v>18.5</v>
      </c>
      <c r="Y73" s="543"/>
      <c r="Z73" s="395">
        <v>2.1</v>
      </c>
      <c r="AA73" s="64"/>
      <c r="AB73" s="64"/>
      <c r="AC73" s="64"/>
      <c r="AD73" s="64"/>
      <c r="AE73" s="64"/>
      <c r="AF73" s="64"/>
      <c r="AG73" s="64"/>
    </row>
    <row r="74" spans="1:36" ht="12.75" customHeight="1" x14ac:dyDescent="0.3">
      <c r="A74" s="544"/>
      <c r="B74" s="392">
        <v>2.2999999999999998</v>
      </c>
      <c r="C74" s="391">
        <f t="shared" si="84"/>
        <v>23.6</v>
      </c>
      <c r="D74" s="391">
        <f t="shared" si="85"/>
        <v>26.6</v>
      </c>
      <c r="E74" s="391">
        <f t="shared" si="86"/>
        <v>30.4</v>
      </c>
      <c r="F74" s="391">
        <f t="shared" si="87"/>
        <v>33.200000000000003</v>
      </c>
      <c r="G74" s="391">
        <f t="shared" si="88"/>
        <v>37</v>
      </c>
      <c r="H74" s="391">
        <f t="shared" si="89"/>
        <v>39.799999999999997</v>
      </c>
      <c r="I74" s="391">
        <f t="shared" si="90"/>
        <v>43.599999999999994</v>
      </c>
      <c r="J74" s="391">
        <f t="shared" si="91"/>
        <v>46.400000000000006</v>
      </c>
      <c r="K74" s="391">
        <f t="shared" si="92"/>
        <v>50.2</v>
      </c>
      <c r="L74" s="391">
        <f t="shared" si="93"/>
        <v>53</v>
      </c>
      <c r="N74" s="543"/>
      <c r="O74" s="395">
        <v>2</v>
      </c>
      <c r="P74" s="400">
        <v>6.8999999999999995</v>
      </c>
      <c r="Q74" s="400">
        <v>9</v>
      </c>
      <c r="R74" s="400">
        <v>11</v>
      </c>
      <c r="S74" s="400">
        <v>13</v>
      </c>
      <c r="T74" s="400">
        <v>14</v>
      </c>
      <c r="U74" s="400">
        <v>16</v>
      </c>
      <c r="V74" s="400">
        <v>18</v>
      </c>
      <c r="Y74" s="543"/>
      <c r="Z74" s="395">
        <v>2</v>
      </c>
      <c r="AA74" s="64">
        <v>24</v>
      </c>
      <c r="AB74" s="64">
        <v>30</v>
      </c>
      <c r="AC74" s="64">
        <v>36</v>
      </c>
      <c r="AD74" s="64">
        <v>41</v>
      </c>
      <c r="AE74" s="64">
        <v>46</v>
      </c>
      <c r="AF74" s="64">
        <v>50</v>
      </c>
      <c r="AG74" s="64">
        <v>55</v>
      </c>
    </row>
    <row r="75" spans="1:36" ht="12.75" customHeight="1" x14ac:dyDescent="0.3">
      <c r="A75" s="544"/>
      <c r="B75" s="392">
        <v>2.2000000000000002</v>
      </c>
      <c r="C75" s="391">
        <f t="shared" si="84"/>
        <v>22.900000000000002</v>
      </c>
      <c r="D75" s="391">
        <f t="shared" si="85"/>
        <v>25.900000000000002</v>
      </c>
      <c r="E75" s="391">
        <f t="shared" si="86"/>
        <v>29.599999999999998</v>
      </c>
      <c r="F75" s="391">
        <f t="shared" si="87"/>
        <v>32.300000000000004</v>
      </c>
      <c r="G75" s="391">
        <f t="shared" si="88"/>
        <v>36</v>
      </c>
      <c r="H75" s="391">
        <f t="shared" si="89"/>
        <v>38.699999999999996</v>
      </c>
      <c r="I75" s="391">
        <f t="shared" si="90"/>
        <v>42.399999999999991</v>
      </c>
      <c r="J75" s="391">
        <f t="shared" si="91"/>
        <v>45.100000000000009</v>
      </c>
      <c r="K75" s="391">
        <f t="shared" si="92"/>
        <v>48.800000000000004</v>
      </c>
      <c r="L75" s="391">
        <f t="shared" si="93"/>
        <v>51.5</v>
      </c>
      <c r="N75" s="543"/>
      <c r="O75" s="395">
        <v>1.9</v>
      </c>
      <c r="P75" s="396">
        <v>6.6749999999999998</v>
      </c>
      <c r="Q75" s="396">
        <v>8.6750000000000007</v>
      </c>
      <c r="R75" s="396">
        <v>10.6</v>
      </c>
      <c r="S75" s="396">
        <v>12.5</v>
      </c>
      <c r="T75" s="396">
        <v>13.5</v>
      </c>
      <c r="U75" s="396">
        <v>15.5</v>
      </c>
      <c r="V75" s="396">
        <v>17.25</v>
      </c>
      <c r="Y75" s="543"/>
      <c r="Z75" s="395">
        <v>1.9</v>
      </c>
      <c r="AA75" s="64"/>
      <c r="AB75" s="64"/>
      <c r="AC75" s="64"/>
      <c r="AD75" s="64"/>
      <c r="AE75" s="64"/>
      <c r="AF75" s="64"/>
      <c r="AG75" s="64"/>
    </row>
    <row r="76" spans="1:36" ht="12.75" customHeight="1" x14ac:dyDescent="0.3">
      <c r="A76" s="544"/>
      <c r="B76" s="392">
        <v>2.1</v>
      </c>
      <c r="C76" s="391">
        <f t="shared" si="84"/>
        <v>22.200000000000003</v>
      </c>
      <c r="D76" s="391">
        <f t="shared" si="85"/>
        <v>25.200000000000003</v>
      </c>
      <c r="E76" s="391">
        <f t="shared" si="86"/>
        <v>28.799999999999997</v>
      </c>
      <c r="F76" s="391">
        <f t="shared" si="87"/>
        <v>31.400000000000006</v>
      </c>
      <c r="G76" s="391">
        <f t="shared" si="88"/>
        <v>35</v>
      </c>
      <c r="H76" s="391">
        <f t="shared" si="89"/>
        <v>37.599999999999994</v>
      </c>
      <c r="I76" s="391">
        <f t="shared" si="90"/>
        <v>41.199999999999989</v>
      </c>
      <c r="J76" s="391">
        <f t="shared" si="91"/>
        <v>43.800000000000011</v>
      </c>
      <c r="K76" s="391">
        <f t="shared" si="92"/>
        <v>47.400000000000006</v>
      </c>
      <c r="L76" s="391">
        <f t="shared" si="93"/>
        <v>50</v>
      </c>
      <c r="N76" s="543"/>
      <c r="O76" s="395">
        <v>1.8</v>
      </c>
      <c r="P76" s="396">
        <v>6.4499999999999993</v>
      </c>
      <c r="Q76" s="396">
        <v>8.35</v>
      </c>
      <c r="R76" s="396">
        <v>10.199999999999999</v>
      </c>
      <c r="S76" s="396">
        <v>12</v>
      </c>
      <c r="T76" s="396">
        <v>13</v>
      </c>
      <c r="U76" s="396">
        <v>15</v>
      </c>
      <c r="V76" s="396">
        <v>16.5</v>
      </c>
      <c r="Y76" s="543"/>
      <c r="Z76" s="395">
        <v>1.8</v>
      </c>
      <c r="AA76" s="64"/>
      <c r="AB76" s="64"/>
      <c r="AC76" s="64"/>
      <c r="AD76" s="64"/>
      <c r="AE76" s="64"/>
      <c r="AF76" s="64"/>
      <c r="AG76" s="64"/>
    </row>
    <row r="77" spans="1:36" ht="12.75" customHeight="1" x14ac:dyDescent="0.3">
      <c r="A77" s="544"/>
      <c r="B77" s="392">
        <v>2</v>
      </c>
      <c r="C77" s="391">
        <f t="shared" si="84"/>
        <v>21.500000000000004</v>
      </c>
      <c r="D77" s="391">
        <f t="shared" si="85"/>
        <v>24.500000000000004</v>
      </c>
      <c r="E77" s="391">
        <f t="shared" si="86"/>
        <v>27.999999999999996</v>
      </c>
      <c r="F77" s="391">
        <f t="shared" si="87"/>
        <v>30.500000000000007</v>
      </c>
      <c r="G77" s="391">
        <f t="shared" si="88"/>
        <v>34</v>
      </c>
      <c r="H77" s="391">
        <f t="shared" si="89"/>
        <v>36.499999999999993</v>
      </c>
      <c r="I77" s="391">
        <f t="shared" si="90"/>
        <v>39.999999999999986</v>
      </c>
      <c r="J77" s="391">
        <f t="shared" si="91"/>
        <v>42.500000000000014</v>
      </c>
      <c r="K77" s="391">
        <f t="shared" si="92"/>
        <v>46.000000000000007</v>
      </c>
      <c r="L77" s="391">
        <f t="shared" si="93"/>
        <v>48.5</v>
      </c>
      <c r="N77" s="543"/>
      <c r="O77" s="395">
        <v>1.7</v>
      </c>
      <c r="P77" s="396">
        <v>6.2249999999999996</v>
      </c>
      <c r="Q77" s="396">
        <v>8.0250000000000004</v>
      </c>
      <c r="R77" s="396">
        <v>9.8000000000000007</v>
      </c>
      <c r="S77" s="396">
        <v>11.5</v>
      </c>
      <c r="T77" s="396">
        <v>12.5</v>
      </c>
      <c r="U77" s="396">
        <v>14.5</v>
      </c>
      <c r="V77" s="396">
        <v>15.75</v>
      </c>
      <c r="Y77" s="543"/>
      <c r="Z77" s="395">
        <v>1.7</v>
      </c>
      <c r="AA77" s="64"/>
      <c r="AB77" s="64"/>
      <c r="AC77" s="64"/>
      <c r="AD77" s="64"/>
      <c r="AE77" s="64"/>
      <c r="AF77" s="64"/>
      <c r="AG77" s="64"/>
    </row>
    <row r="78" spans="1:36" ht="12.75" customHeight="1" x14ac:dyDescent="0.3">
      <c r="A78" s="544"/>
      <c r="B78" s="392">
        <v>1.9</v>
      </c>
      <c r="C78" s="391">
        <f t="shared" si="84"/>
        <v>20.800000000000004</v>
      </c>
      <c r="D78" s="391">
        <f t="shared" si="85"/>
        <v>23.800000000000004</v>
      </c>
      <c r="E78" s="391">
        <f t="shared" si="86"/>
        <v>27.199999999999996</v>
      </c>
      <c r="F78" s="391">
        <f t="shared" si="87"/>
        <v>29.600000000000009</v>
      </c>
      <c r="G78" s="391">
        <f t="shared" si="88"/>
        <v>33</v>
      </c>
      <c r="H78" s="391">
        <f t="shared" si="89"/>
        <v>35.399999999999991</v>
      </c>
      <c r="I78" s="391">
        <f t="shared" si="90"/>
        <v>38.799999999999983</v>
      </c>
      <c r="J78" s="391">
        <f t="shared" si="91"/>
        <v>41.200000000000017</v>
      </c>
      <c r="K78" s="391">
        <f t="shared" si="92"/>
        <v>44.600000000000009</v>
      </c>
      <c r="L78" s="391">
        <f t="shared" si="93"/>
        <v>47</v>
      </c>
      <c r="N78" s="543"/>
      <c r="O78" s="395">
        <v>1.6</v>
      </c>
      <c r="P78" s="400">
        <v>5.9999999999999991</v>
      </c>
      <c r="Q78" s="400">
        <v>7.7</v>
      </c>
      <c r="R78" s="400">
        <v>9.4</v>
      </c>
      <c r="S78" s="400">
        <v>11</v>
      </c>
      <c r="T78" s="400">
        <v>12</v>
      </c>
      <c r="U78" s="400">
        <v>14</v>
      </c>
      <c r="V78" s="400">
        <v>15</v>
      </c>
      <c r="Y78" s="543"/>
      <c r="Z78" s="395">
        <v>1.6</v>
      </c>
      <c r="AA78" s="64">
        <v>21</v>
      </c>
      <c r="AB78" s="64">
        <v>26</v>
      </c>
      <c r="AC78" s="64">
        <v>30</v>
      </c>
      <c r="AD78" s="64">
        <v>35</v>
      </c>
      <c r="AE78" s="64">
        <v>39</v>
      </c>
      <c r="AF78" s="64">
        <v>43</v>
      </c>
      <c r="AG78" s="64">
        <v>47</v>
      </c>
    </row>
    <row r="79" spans="1:36" ht="12.75" customHeight="1" x14ac:dyDescent="0.3">
      <c r="A79" s="544"/>
      <c r="B79" s="392">
        <v>1.8</v>
      </c>
      <c r="C79" s="391">
        <f t="shared" si="84"/>
        <v>20.100000000000005</v>
      </c>
      <c r="D79" s="391">
        <f t="shared" si="85"/>
        <v>23.100000000000005</v>
      </c>
      <c r="E79" s="391">
        <f t="shared" si="86"/>
        <v>26.399999999999995</v>
      </c>
      <c r="F79" s="391">
        <f t="shared" si="87"/>
        <v>28.70000000000001</v>
      </c>
      <c r="G79" s="391">
        <f t="shared" si="88"/>
        <v>32</v>
      </c>
      <c r="H79" s="391">
        <f t="shared" si="89"/>
        <v>34.29999999999999</v>
      </c>
      <c r="I79" s="391">
        <f t="shared" si="90"/>
        <v>37.59999999999998</v>
      </c>
      <c r="J79" s="391">
        <f t="shared" si="91"/>
        <v>39.90000000000002</v>
      </c>
      <c r="K79" s="391">
        <f t="shared" si="92"/>
        <v>43.20000000000001</v>
      </c>
      <c r="L79" s="391">
        <f t="shared" si="93"/>
        <v>45.5</v>
      </c>
      <c r="N79" s="543"/>
      <c r="O79" s="395">
        <v>1.5</v>
      </c>
      <c r="P79" s="396">
        <v>5.6749999999999989</v>
      </c>
      <c r="Q79" s="396">
        <v>7.2750000000000004</v>
      </c>
      <c r="R79" s="396">
        <v>8.9</v>
      </c>
      <c r="S79" s="396">
        <v>10.425000000000001</v>
      </c>
      <c r="T79" s="396">
        <v>11.5</v>
      </c>
      <c r="U79" s="396">
        <v>13.25</v>
      </c>
      <c r="V79" s="396">
        <v>14.25</v>
      </c>
      <c r="Y79" s="543"/>
      <c r="Z79" s="395">
        <v>1.5</v>
      </c>
      <c r="AA79" s="64"/>
      <c r="AB79" s="64"/>
      <c r="AC79" s="64"/>
      <c r="AD79" s="64"/>
      <c r="AE79" s="64"/>
      <c r="AF79" s="64"/>
      <c r="AG79" s="64"/>
    </row>
    <row r="80" spans="1:36" ht="12.75" customHeight="1" x14ac:dyDescent="0.3">
      <c r="A80" s="544"/>
      <c r="B80" s="392">
        <v>1.7</v>
      </c>
      <c r="C80" s="391">
        <f t="shared" si="84"/>
        <v>19.400000000000006</v>
      </c>
      <c r="D80" s="391">
        <f t="shared" si="85"/>
        <v>22.400000000000006</v>
      </c>
      <c r="E80" s="391">
        <f t="shared" si="86"/>
        <v>25.599999999999994</v>
      </c>
      <c r="F80" s="391">
        <f t="shared" si="87"/>
        <v>27.800000000000011</v>
      </c>
      <c r="G80" s="391">
        <f t="shared" si="88"/>
        <v>31</v>
      </c>
      <c r="H80" s="391">
        <f t="shared" si="89"/>
        <v>33.199999999999989</v>
      </c>
      <c r="I80" s="391">
        <f t="shared" si="90"/>
        <v>36.399999999999977</v>
      </c>
      <c r="J80" s="391">
        <f t="shared" si="91"/>
        <v>38.600000000000023</v>
      </c>
      <c r="K80" s="391">
        <f t="shared" si="92"/>
        <v>41.800000000000011</v>
      </c>
      <c r="L80" s="391">
        <f t="shared" si="93"/>
        <v>44</v>
      </c>
      <c r="N80" s="543"/>
      <c r="O80" s="395">
        <v>1.4</v>
      </c>
      <c r="P80" s="396">
        <v>5.3499999999999988</v>
      </c>
      <c r="Q80" s="396">
        <v>6.8500000000000005</v>
      </c>
      <c r="R80" s="396">
        <v>8.4</v>
      </c>
      <c r="S80" s="396">
        <v>9.85</v>
      </c>
      <c r="T80" s="396">
        <v>11</v>
      </c>
      <c r="U80" s="396">
        <v>12.5</v>
      </c>
      <c r="V80" s="396">
        <v>13.5</v>
      </c>
      <c r="Y80" s="543"/>
      <c r="Z80" s="395">
        <v>1.4</v>
      </c>
      <c r="AA80" s="64"/>
      <c r="AB80" s="64"/>
      <c r="AC80" s="64"/>
      <c r="AD80" s="64"/>
      <c r="AE80" s="64"/>
      <c r="AF80" s="64"/>
      <c r="AG80" s="64"/>
    </row>
    <row r="81" spans="1:34" ht="12.75" customHeight="1" x14ac:dyDescent="0.3">
      <c r="A81" s="544"/>
      <c r="B81" s="392">
        <v>1.6</v>
      </c>
      <c r="C81" s="391">
        <f t="shared" si="84"/>
        <v>18.700000000000006</v>
      </c>
      <c r="D81" s="391">
        <f t="shared" si="85"/>
        <v>21.700000000000006</v>
      </c>
      <c r="E81" s="391">
        <f t="shared" si="86"/>
        <v>24.799999999999994</v>
      </c>
      <c r="F81" s="391">
        <f t="shared" si="87"/>
        <v>26.900000000000013</v>
      </c>
      <c r="G81" s="391">
        <f t="shared" si="88"/>
        <v>30</v>
      </c>
      <c r="H81" s="391">
        <f t="shared" si="89"/>
        <v>32.099999999999987</v>
      </c>
      <c r="I81" s="391">
        <f t="shared" si="90"/>
        <v>35.199999999999974</v>
      </c>
      <c r="J81" s="391">
        <f t="shared" si="91"/>
        <v>37.300000000000026</v>
      </c>
      <c r="K81" s="391">
        <f t="shared" si="92"/>
        <v>40.400000000000013</v>
      </c>
      <c r="L81" s="391">
        <f t="shared" si="93"/>
        <v>42.5</v>
      </c>
      <c r="N81" s="543"/>
      <c r="O81" s="395">
        <v>1.3</v>
      </c>
      <c r="P81" s="396">
        <v>5.0249999999999986</v>
      </c>
      <c r="Q81" s="396">
        <v>6.4250000000000007</v>
      </c>
      <c r="R81" s="396">
        <v>7.9</v>
      </c>
      <c r="S81" s="396">
        <v>9.2750000000000004</v>
      </c>
      <c r="T81" s="396">
        <v>10.5</v>
      </c>
      <c r="U81" s="396">
        <v>11.75</v>
      </c>
      <c r="V81" s="396">
        <v>12.75</v>
      </c>
      <c r="Y81" s="543"/>
      <c r="Z81" s="395">
        <v>1.3</v>
      </c>
      <c r="AA81" s="64"/>
      <c r="AB81" s="64"/>
      <c r="AC81" s="64"/>
      <c r="AD81" s="64"/>
      <c r="AE81" s="64"/>
      <c r="AF81" s="64"/>
      <c r="AG81" s="64"/>
    </row>
    <row r="82" spans="1:34" ht="12.75" customHeight="1" x14ac:dyDescent="0.3">
      <c r="A82" s="544"/>
      <c r="B82" s="392">
        <v>1.5</v>
      </c>
      <c r="C82" s="397">
        <v>18</v>
      </c>
      <c r="D82" s="397">
        <v>21</v>
      </c>
      <c r="E82" s="397">
        <v>24</v>
      </c>
      <c r="F82" s="397">
        <v>26</v>
      </c>
      <c r="G82" s="397">
        <v>29</v>
      </c>
      <c r="H82" s="397">
        <v>31</v>
      </c>
      <c r="I82" s="397">
        <v>34</v>
      </c>
      <c r="J82" s="397">
        <v>36</v>
      </c>
      <c r="K82" s="397">
        <v>39</v>
      </c>
      <c r="L82" s="397">
        <v>41</v>
      </c>
      <c r="N82" s="543"/>
      <c r="O82" s="395">
        <v>1.2</v>
      </c>
      <c r="P82" s="400">
        <v>4.6999999999999993</v>
      </c>
      <c r="Q82" s="400">
        <v>6</v>
      </c>
      <c r="R82" s="400">
        <v>7.4</v>
      </c>
      <c r="S82" s="400">
        <v>8.6999999999999993</v>
      </c>
      <c r="T82" s="400">
        <v>10</v>
      </c>
      <c r="U82" s="400">
        <v>11</v>
      </c>
      <c r="V82" s="400">
        <v>12</v>
      </c>
      <c r="Y82" s="543"/>
      <c r="Z82" s="395">
        <v>1.2</v>
      </c>
      <c r="AA82" s="64">
        <v>16</v>
      </c>
      <c r="AB82" s="64">
        <v>20</v>
      </c>
      <c r="AC82" s="64">
        <v>24</v>
      </c>
      <c r="AD82" s="64">
        <v>28</v>
      </c>
      <c r="AE82" s="64">
        <v>31</v>
      </c>
      <c r="AF82" s="64">
        <v>35</v>
      </c>
      <c r="AG82" s="64">
        <v>38</v>
      </c>
    </row>
    <row r="83" spans="1:34" ht="12.75" customHeight="1" x14ac:dyDescent="0.3">
      <c r="A83" s="544"/>
      <c r="B83" s="392">
        <v>1.4</v>
      </c>
      <c r="C83" s="391"/>
      <c r="D83" s="391"/>
      <c r="E83" s="391"/>
      <c r="F83" s="391"/>
      <c r="G83" s="391"/>
      <c r="H83" s="391"/>
      <c r="I83" s="391"/>
      <c r="J83" s="391"/>
      <c r="K83" s="391"/>
      <c r="L83" s="391"/>
      <c r="N83" s="543"/>
      <c r="O83" s="395">
        <v>1.1000000000000001</v>
      </c>
      <c r="P83" s="396">
        <v>4.3749999999999991</v>
      </c>
      <c r="Q83" s="396">
        <v>5.55</v>
      </c>
      <c r="R83" s="396">
        <v>6.8500000000000005</v>
      </c>
      <c r="S83" s="396">
        <v>8.0499999999999989</v>
      </c>
      <c r="T83" s="396">
        <v>9.2750000000000004</v>
      </c>
      <c r="U83" s="396">
        <v>10.3</v>
      </c>
      <c r="V83" s="396">
        <v>11.2</v>
      </c>
      <c r="Y83" s="543"/>
      <c r="Z83" s="395">
        <v>1.1000000000000001</v>
      </c>
      <c r="AA83" s="64"/>
      <c r="AB83" s="64"/>
      <c r="AC83" s="64"/>
      <c r="AD83" s="64"/>
      <c r="AE83" s="64"/>
      <c r="AF83" s="64"/>
      <c r="AG83" s="64"/>
    </row>
    <row r="84" spans="1:34" ht="12.75" customHeight="1" x14ac:dyDescent="0.3">
      <c r="A84" s="544"/>
      <c r="B84" s="392">
        <v>1.3</v>
      </c>
      <c r="C84" s="391"/>
      <c r="D84" s="391"/>
      <c r="E84" s="391"/>
      <c r="F84" s="391"/>
      <c r="G84" s="391"/>
      <c r="H84" s="391"/>
      <c r="I84" s="391"/>
      <c r="J84" s="391"/>
      <c r="K84" s="391"/>
      <c r="L84" s="391"/>
      <c r="N84" s="543"/>
      <c r="O84" s="395">
        <v>1</v>
      </c>
      <c r="P84" s="396">
        <v>4.0499999999999989</v>
      </c>
      <c r="Q84" s="396">
        <v>5.0999999999999996</v>
      </c>
      <c r="R84" s="396">
        <v>6.3000000000000007</v>
      </c>
      <c r="S84" s="396">
        <v>7.3999999999999995</v>
      </c>
      <c r="T84" s="396">
        <v>8.5500000000000007</v>
      </c>
      <c r="U84" s="396">
        <v>9.6</v>
      </c>
      <c r="V84" s="396">
        <v>10.4</v>
      </c>
      <c r="Y84" s="543"/>
      <c r="Z84" s="395">
        <v>1</v>
      </c>
      <c r="AA84" s="64"/>
      <c r="AB84" s="64"/>
      <c r="AC84" s="64"/>
      <c r="AD84" s="64"/>
      <c r="AE84" s="64"/>
      <c r="AF84" s="64"/>
      <c r="AG84" s="64"/>
    </row>
    <row r="85" spans="1:34" ht="12.75" customHeight="1" x14ac:dyDescent="0.3">
      <c r="A85" s="544"/>
      <c r="B85" s="392">
        <v>1.2</v>
      </c>
      <c r="C85" s="391"/>
      <c r="D85" s="391"/>
      <c r="E85" s="391"/>
      <c r="F85" s="391"/>
      <c r="G85" s="391"/>
      <c r="H85" s="391"/>
      <c r="I85" s="391"/>
      <c r="J85" s="391"/>
      <c r="K85" s="391"/>
      <c r="L85" s="391"/>
      <c r="N85" s="543"/>
      <c r="O85" s="395">
        <v>0.9</v>
      </c>
      <c r="P85" s="396">
        <v>3.7249999999999992</v>
      </c>
      <c r="Q85" s="396">
        <v>4.6500000000000004</v>
      </c>
      <c r="R85" s="396">
        <v>5.75</v>
      </c>
      <c r="S85" s="396">
        <v>6.7499999999999991</v>
      </c>
      <c r="T85" s="396">
        <v>7.8250000000000002</v>
      </c>
      <c r="U85" s="396">
        <v>8.9</v>
      </c>
      <c r="V85" s="396">
        <v>9.6</v>
      </c>
      <c r="Y85" s="543"/>
      <c r="Z85" s="395">
        <v>0.9</v>
      </c>
      <c r="AA85" s="64"/>
      <c r="AB85" s="64"/>
      <c r="AC85" s="64"/>
      <c r="AD85" s="64"/>
      <c r="AE85" s="64"/>
      <c r="AF85" s="64"/>
      <c r="AG85" s="64"/>
    </row>
    <row r="86" spans="1:34" ht="12.75" customHeight="1" x14ac:dyDescent="0.3">
      <c r="A86" s="544"/>
      <c r="B86" s="392">
        <v>1.1000000000000001</v>
      </c>
      <c r="C86" s="391"/>
      <c r="D86" s="391"/>
      <c r="E86" s="391"/>
      <c r="F86" s="391"/>
      <c r="G86" s="391"/>
      <c r="H86" s="391"/>
      <c r="I86" s="391"/>
      <c r="J86" s="391"/>
      <c r="K86" s="391"/>
      <c r="L86" s="391"/>
      <c r="N86" s="543"/>
      <c r="O86" s="395">
        <v>0.8</v>
      </c>
      <c r="P86" s="400">
        <v>3.3999999999999995</v>
      </c>
      <c r="Q86" s="400">
        <v>4.2</v>
      </c>
      <c r="R86" s="400">
        <v>5.2</v>
      </c>
      <c r="S86" s="400">
        <v>6.1</v>
      </c>
      <c r="T86" s="400">
        <v>7.1</v>
      </c>
      <c r="U86" s="400">
        <v>8.1999999999999993</v>
      </c>
      <c r="V86" s="400">
        <v>8.8000000000000007</v>
      </c>
      <c r="Y86" s="543"/>
      <c r="Z86" s="395">
        <v>0.8</v>
      </c>
      <c r="AA86" s="64">
        <v>12</v>
      </c>
      <c r="AB86" s="64">
        <v>14</v>
      </c>
      <c r="AC86" s="64">
        <v>17</v>
      </c>
      <c r="AD86" s="64">
        <v>19</v>
      </c>
      <c r="AE86" s="64">
        <v>22</v>
      </c>
      <c r="AF86" s="64">
        <v>25</v>
      </c>
      <c r="AG86" s="64">
        <v>27</v>
      </c>
    </row>
    <row r="87" spans="1:34" ht="12.75" customHeight="1" x14ac:dyDescent="0.3">
      <c r="A87" s="544"/>
      <c r="B87" s="392">
        <v>1</v>
      </c>
      <c r="C87" s="391"/>
      <c r="D87" s="391"/>
      <c r="E87" s="391"/>
      <c r="F87" s="391"/>
      <c r="G87" s="391"/>
      <c r="H87" s="391"/>
      <c r="I87" s="391"/>
      <c r="J87" s="391"/>
      <c r="K87" s="391"/>
      <c r="L87" s="391"/>
      <c r="N87" s="543"/>
      <c r="O87" s="395">
        <v>0.7</v>
      </c>
      <c r="P87" s="396">
        <v>3.0749999999999993</v>
      </c>
      <c r="Q87" s="396">
        <v>3.7750000000000004</v>
      </c>
      <c r="R87" s="396">
        <v>4.6749999999999998</v>
      </c>
      <c r="S87" s="396">
        <v>5.4749999999999996</v>
      </c>
      <c r="T87" s="396">
        <v>6.35</v>
      </c>
      <c r="U87" s="396">
        <v>7.2999999999999989</v>
      </c>
      <c r="V87" s="396">
        <v>7.8500000000000005</v>
      </c>
      <c r="Y87" s="543"/>
      <c r="Z87" s="395">
        <v>0.7</v>
      </c>
      <c r="AA87" s="64"/>
      <c r="AB87" s="64"/>
      <c r="AC87" s="64"/>
      <c r="AD87" s="64"/>
      <c r="AE87" s="64"/>
      <c r="AF87" s="64"/>
      <c r="AG87" s="64"/>
    </row>
    <row r="88" spans="1:34" ht="12.75" customHeight="1" x14ac:dyDescent="0.3">
      <c r="B88" s="393"/>
      <c r="C88" s="393"/>
      <c r="D88" s="393"/>
      <c r="E88" s="393"/>
      <c r="F88" s="393"/>
      <c r="G88" s="393"/>
      <c r="H88" s="393"/>
      <c r="I88" s="393"/>
      <c r="J88" s="393"/>
      <c r="K88" s="393"/>
      <c r="L88" s="393"/>
      <c r="N88" s="543"/>
      <c r="O88" s="395">
        <v>0.6</v>
      </c>
      <c r="P88" s="396">
        <v>2.7499999999999996</v>
      </c>
      <c r="Q88" s="396">
        <v>3.35</v>
      </c>
      <c r="R88" s="396">
        <v>4.1500000000000004</v>
      </c>
      <c r="S88" s="396">
        <v>4.8499999999999996</v>
      </c>
      <c r="T88" s="396">
        <v>5.6</v>
      </c>
      <c r="U88" s="396">
        <v>6.3999999999999995</v>
      </c>
      <c r="V88" s="396">
        <v>6.9</v>
      </c>
      <c r="Y88" s="543"/>
      <c r="Z88" s="395">
        <v>0.6</v>
      </c>
      <c r="AA88" s="64"/>
      <c r="AB88" s="64"/>
      <c r="AC88" s="64"/>
      <c r="AD88" s="64"/>
      <c r="AE88" s="64"/>
      <c r="AF88" s="64"/>
      <c r="AG88" s="64"/>
    </row>
    <row r="89" spans="1:34" ht="12.75" customHeight="1" x14ac:dyDescent="0.3">
      <c r="B89" s="545" t="s">
        <v>1242</v>
      </c>
      <c r="C89" s="545"/>
      <c r="D89" s="546" t="s">
        <v>415</v>
      </c>
      <c r="E89" s="546"/>
      <c r="F89" s="546"/>
      <c r="G89" s="545" t="s">
        <v>1220</v>
      </c>
      <c r="H89" s="545"/>
      <c r="I89" s="546">
        <v>2400</v>
      </c>
      <c r="J89" s="546"/>
      <c r="K89" s="393"/>
      <c r="L89" s="393"/>
      <c r="N89" s="543"/>
      <c r="O89" s="395">
        <v>0.5</v>
      </c>
      <c r="P89" s="396">
        <v>2.4249999999999994</v>
      </c>
      <c r="Q89" s="396">
        <v>2.9250000000000003</v>
      </c>
      <c r="R89" s="396">
        <v>3.625</v>
      </c>
      <c r="S89" s="396">
        <v>4.2249999999999996</v>
      </c>
      <c r="T89" s="396">
        <v>4.8499999999999996</v>
      </c>
      <c r="U89" s="396">
        <v>5.4999999999999991</v>
      </c>
      <c r="V89" s="396">
        <v>5.9500000000000011</v>
      </c>
      <c r="Y89" s="543"/>
      <c r="Z89" s="395">
        <v>0.5</v>
      </c>
      <c r="AA89" s="64"/>
      <c r="AB89" s="64"/>
      <c r="AC89" s="64"/>
      <c r="AD89" s="64"/>
      <c r="AE89" s="64"/>
      <c r="AF89" s="64"/>
      <c r="AG89" s="64"/>
    </row>
    <row r="90" spans="1:34" ht="12.75" customHeight="1" x14ac:dyDescent="0.3">
      <c r="B90" s="393"/>
      <c r="C90" s="547" t="s">
        <v>1219</v>
      </c>
      <c r="D90" s="547"/>
      <c r="E90" s="547"/>
      <c r="F90" s="547"/>
      <c r="G90" s="547"/>
      <c r="H90" s="547"/>
      <c r="I90" s="547"/>
      <c r="J90" s="547"/>
      <c r="K90" s="547"/>
      <c r="L90" s="547"/>
      <c r="N90" s="543"/>
      <c r="O90" s="395">
        <v>0.4</v>
      </c>
      <c r="P90" s="400">
        <v>2.0999999999999996</v>
      </c>
      <c r="Q90" s="400">
        <v>2.5</v>
      </c>
      <c r="R90" s="400">
        <v>3.1</v>
      </c>
      <c r="S90" s="400">
        <v>3.5999999999999996</v>
      </c>
      <c r="T90" s="400">
        <v>4.0999999999999996</v>
      </c>
      <c r="U90" s="400">
        <v>4.5999999999999996</v>
      </c>
      <c r="V90" s="400">
        <v>5.0000000000000009</v>
      </c>
      <c r="Y90" s="543"/>
      <c r="Z90" s="395">
        <v>0.4</v>
      </c>
      <c r="AA90" s="64">
        <v>7</v>
      </c>
      <c r="AB90" s="64">
        <v>8.1999999999999993</v>
      </c>
      <c r="AC90" s="64">
        <v>9.9</v>
      </c>
      <c r="AD90" s="64">
        <v>11</v>
      </c>
      <c r="AE90" s="64">
        <v>13</v>
      </c>
      <c r="AF90" s="64">
        <v>14</v>
      </c>
      <c r="AG90" s="64">
        <v>15</v>
      </c>
    </row>
    <row r="91" spans="1:34" ht="12.75" customHeight="1" x14ac:dyDescent="0.3">
      <c r="B91" s="392"/>
      <c r="C91" s="392">
        <v>6</v>
      </c>
      <c r="D91" s="392">
        <v>7</v>
      </c>
      <c r="E91" s="392">
        <v>8</v>
      </c>
      <c r="F91" s="392">
        <v>9</v>
      </c>
      <c r="G91" s="392">
        <v>10</v>
      </c>
      <c r="H91" s="392">
        <v>11</v>
      </c>
      <c r="I91" s="392">
        <v>12</v>
      </c>
      <c r="J91" s="392">
        <v>13</v>
      </c>
      <c r="K91" s="392">
        <v>14</v>
      </c>
      <c r="L91" s="392">
        <v>15</v>
      </c>
      <c r="N91" s="543"/>
      <c r="O91" s="395">
        <v>0.3</v>
      </c>
      <c r="P91" s="396"/>
      <c r="Q91" s="396"/>
      <c r="R91" s="396"/>
      <c r="S91" s="396"/>
      <c r="T91" s="396"/>
      <c r="U91" s="396"/>
      <c r="V91" s="396"/>
      <c r="Y91" s="543"/>
      <c r="Z91" s="395">
        <v>0.3</v>
      </c>
      <c r="AA91" s="64"/>
      <c r="AB91" s="64"/>
      <c r="AC91" s="64"/>
      <c r="AD91" s="64"/>
      <c r="AE91" s="64"/>
      <c r="AF91" s="64"/>
      <c r="AG91" s="64"/>
    </row>
    <row r="92" spans="1:34" ht="12.75" customHeight="1" x14ac:dyDescent="0.3">
      <c r="A92" s="544" t="s">
        <v>1218</v>
      </c>
      <c r="B92" s="392">
        <v>4.5</v>
      </c>
      <c r="C92" s="397">
        <v>31</v>
      </c>
      <c r="D92" s="397">
        <v>35</v>
      </c>
      <c r="E92" s="397">
        <v>40</v>
      </c>
      <c r="F92" s="397">
        <v>44</v>
      </c>
      <c r="G92" s="397">
        <v>48</v>
      </c>
      <c r="H92" s="397">
        <v>53</v>
      </c>
      <c r="I92" s="397">
        <v>57</v>
      </c>
      <c r="J92" s="397">
        <v>62</v>
      </c>
      <c r="K92" s="397">
        <v>66</v>
      </c>
      <c r="L92" s="397">
        <v>71</v>
      </c>
      <c r="N92" s="543"/>
      <c r="O92" s="395">
        <v>0.2</v>
      </c>
      <c r="P92" s="396"/>
      <c r="Q92" s="396"/>
      <c r="R92" s="396"/>
      <c r="S92" s="396"/>
      <c r="T92" s="396"/>
      <c r="U92" s="396"/>
      <c r="V92" s="396"/>
      <c r="Y92" s="543"/>
      <c r="Z92" s="395">
        <v>0.2</v>
      </c>
      <c r="AA92" s="64"/>
      <c r="AB92" s="64"/>
      <c r="AC92" s="64"/>
      <c r="AD92" s="64"/>
      <c r="AE92" s="64"/>
      <c r="AF92" s="64"/>
      <c r="AG92" s="64"/>
    </row>
    <row r="93" spans="1:34" ht="12.75" customHeight="1" x14ac:dyDescent="0.3">
      <c r="A93" s="544"/>
      <c r="B93" s="392">
        <v>4.4000000000000004</v>
      </c>
      <c r="C93" s="391">
        <f t="shared" ref="C93:C101" si="94">C92+((C$102-C$92)/(ROW(C$102)-ROW(C$92)))</f>
        <v>30.6</v>
      </c>
      <c r="D93" s="391">
        <f t="shared" ref="D93:D101" si="95">D92+((D$102-D$92)/(ROW(D$102)-ROW(D$92)))</f>
        <v>34.6</v>
      </c>
      <c r="E93" s="391">
        <f t="shared" ref="E93:E101" si="96">E92+((E$102-E$92)/(ROW(E$102)-ROW(E$92)))</f>
        <v>39.5</v>
      </c>
      <c r="F93" s="391">
        <f t="shared" ref="F93:F101" si="97">F92+((F$102-F$92)/(ROW(F$102)-ROW(F$92)))</f>
        <v>43.5</v>
      </c>
      <c r="G93" s="391">
        <f t="shared" ref="G93:G101" si="98">G92+((G$102-G$92)/(ROW(G$102)-ROW(G$92)))</f>
        <v>47.5</v>
      </c>
      <c r="H93" s="391">
        <f t="shared" ref="H93:H101" si="99">H92+((H$102-H$92)/(ROW(H$102)-ROW(H$92)))</f>
        <v>52.3</v>
      </c>
      <c r="I93" s="391">
        <f t="shared" ref="I93:I101" si="100">I92+((I$102-I$92)/(ROW(I$102)-ROW(I$92)))</f>
        <v>56.3</v>
      </c>
      <c r="J93" s="391">
        <f t="shared" ref="J93:J101" si="101">J92+((J$102-J$92)/(ROW(J$102)-ROW(J$92)))</f>
        <v>61.2</v>
      </c>
      <c r="K93" s="391">
        <f t="shared" ref="K93:K101" si="102">K92+((K$102-K$92)/(ROW(K$102)-ROW(K$92)))</f>
        <v>65.2</v>
      </c>
      <c r="L93" s="391">
        <f t="shared" ref="L93:L101" si="103">L92+((L$102-L$92)/(ROW(L$102)-ROW(L$92)))</f>
        <v>70.099999999999994</v>
      </c>
      <c r="N93" s="543"/>
      <c r="O93" s="395">
        <v>0.1</v>
      </c>
      <c r="P93" s="396"/>
      <c r="Q93" s="396"/>
      <c r="R93" s="396"/>
      <c r="S93" s="396"/>
      <c r="T93" s="396"/>
      <c r="U93" s="396"/>
      <c r="V93" s="396"/>
      <c r="Y93" s="543"/>
      <c r="Z93" s="395">
        <v>0.1</v>
      </c>
      <c r="AA93" s="64"/>
      <c r="AB93" s="64"/>
      <c r="AC93" s="64"/>
      <c r="AD93" s="64"/>
      <c r="AE93" s="64"/>
      <c r="AF93" s="64"/>
      <c r="AG93" s="64"/>
    </row>
    <row r="94" spans="1:34" ht="12.75" customHeight="1" x14ac:dyDescent="0.3">
      <c r="A94" s="544"/>
      <c r="B94" s="392">
        <v>4.3</v>
      </c>
      <c r="C94" s="391">
        <f t="shared" si="94"/>
        <v>30.200000000000003</v>
      </c>
      <c r="D94" s="391">
        <f t="shared" si="95"/>
        <v>34.200000000000003</v>
      </c>
      <c r="E94" s="391">
        <f t="shared" si="96"/>
        <v>39</v>
      </c>
      <c r="F94" s="391">
        <f t="shared" si="97"/>
        <v>43</v>
      </c>
      <c r="G94" s="391">
        <f t="shared" si="98"/>
        <v>47</v>
      </c>
      <c r="H94" s="391">
        <f t="shared" si="99"/>
        <v>51.599999999999994</v>
      </c>
      <c r="I94" s="391">
        <f t="shared" si="100"/>
        <v>55.599999999999994</v>
      </c>
      <c r="J94" s="391">
        <f t="shared" si="101"/>
        <v>60.400000000000006</v>
      </c>
      <c r="K94" s="391">
        <f t="shared" si="102"/>
        <v>64.400000000000006</v>
      </c>
      <c r="L94" s="391">
        <f t="shared" si="103"/>
        <v>69.199999999999989</v>
      </c>
      <c r="N94" s="543"/>
      <c r="O94" s="395">
        <v>0</v>
      </c>
      <c r="P94" s="396"/>
      <c r="Q94" s="396"/>
      <c r="R94" s="396"/>
      <c r="S94" s="396"/>
      <c r="T94" s="396"/>
      <c r="U94" s="396"/>
      <c r="V94" s="396"/>
      <c r="Y94" s="543"/>
      <c r="Z94" s="395">
        <v>0</v>
      </c>
      <c r="AA94" s="64"/>
      <c r="AB94" s="64"/>
      <c r="AC94" s="64"/>
      <c r="AD94" s="64"/>
      <c r="AE94" s="64"/>
      <c r="AF94" s="64"/>
      <c r="AG94" s="64"/>
    </row>
    <row r="95" spans="1:34" ht="12.75" customHeight="1" x14ac:dyDescent="0.3">
      <c r="A95" s="544"/>
      <c r="B95" s="392">
        <v>4.2</v>
      </c>
      <c r="C95" s="391">
        <f t="shared" si="94"/>
        <v>29.800000000000004</v>
      </c>
      <c r="D95" s="391">
        <f t="shared" si="95"/>
        <v>33.800000000000004</v>
      </c>
      <c r="E95" s="391">
        <f t="shared" si="96"/>
        <v>38.5</v>
      </c>
      <c r="F95" s="391">
        <f t="shared" si="97"/>
        <v>42.5</v>
      </c>
      <c r="G95" s="391">
        <f t="shared" si="98"/>
        <v>46.5</v>
      </c>
      <c r="H95" s="391">
        <f t="shared" si="99"/>
        <v>50.899999999999991</v>
      </c>
      <c r="I95" s="391">
        <f t="shared" si="100"/>
        <v>54.899999999999991</v>
      </c>
      <c r="J95" s="391">
        <f t="shared" si="101"/>
        <v>59.600000000000009</v>
      </c>
      <c r="K95" s="391">
        <f t="shared" si="102"/>
        <v>63.600000000000009</v>
      </c>
      <c r="L95" s="391">
        <f t="shared" si="103"/>
        <v>68.299999999999983</v>
      </c>
      <c r="N95" s="394"/>
      <c r="Y95" s="394"/>
    </row>
    <row r="96" spans="1:34" ht="12.75" customHeight="1" x14ac:dyDescent="0.3">
      <c r="A96" s="544"/>
      <c r="B96" s="392">
        <v>4.0999999999999996</v>
      </c>
      <c r="C96" s="391">
        <f t="shared" si="94"/>
        <v>29.400000000000006</v>
      </c>
      <c r="D96" s="391">
        <f t="shared" si="95"/>
        <v>33.400000000000006</v>
      </c>
      <c r="E96" s="391">
        <f t="shared" si="96"/>
        <v>38</v>
      </c>
      <c r="F96" s="391">
        <f t="shared" si="97"/>
        <v>42</v>
      </c>
      <c r="G96" s="391">
        <f t="shared" si="98"/>
        <v>46</v>
      </c>
      <c r="H96" s="391">
        <f t="shared" si="99"/>
        <v>50.199999999999989</v>
      </c>
      <c r="I96" s="391">
        <f t="shared" si="100"/>
        <v>54.199999999999989</v>
      </c>
      <c r="J96" s="391">
        <f t="shared" si="101"/>
        <v>58.800000000000011</v>
      </c>
      <c r="K96" s="391">
        <f t="shared" si="102"/>
        <v>62.800000000000011</v>
      </c>
      <c r="L96" s="391">
        <f t="shared" si="103"/>
        <v>67.399999999999977</v>
      </c>
      <c r="O96" s="540" t="s">
        <v>1221</v>
      </c>
      <c r="P96" s="540"/>
      <c r="Q96" s="541" t="s">
        <v>1224</v>
      </c>
      <c r="R96" s="541"/>
      <c r="S96" s="541"/>
      <c r="T96" s="540" t="s">
        <v>1220</v>
      </c>
      <c r="U96" s="540"/>
      <c r="V96" s="541">
        <v>3000</v>
      </c>
      <c r="W96" s="541"/>
      <c r="Z96" s="540" t="s">
        <v>1242</v>
      </c>
      <c r="AA96" s="540"/>
      <c r="AB96" s="541" t="s">
        <v>1223</v>
      </c>
      <c r="AC96" s="541"/>
      <c r="AD96" s="541"/>
      <c r="AE96" s="540" t="s">
        <v>1220</v>
      </c>
      <c r="AF96" s="540"/>
      <c r="AG96" s="541">
        <v>3000</v>
      </c>
      <c r="AH96" s="541"/>
    </row>
    <row r="97" spans="1:36" ht="12.75" customHeight="1" x14ac:dyDescent="0.3">
      <c r="A97" s="544"/>
      <c r="B97" s="392">
        <v>4</v>
      </c>
      <c r="C97" s="391">
        <f t="shared" si="94"/>
        <v>29.000000000000007</v>
      </c>
      <c r="D97" s="391">
        <f t="shared" si="95"/>
        <v>33.000000000000007</v>
      </c>
      <c r="E97" s="391">
        <f t="shared" si="96"/>
        <v>37.5</v>
      </c>
      <c r="F97" s="391">
        <f t="shared" si="97"/>
        <v>41.5</v>
      </c>
      <c r="G97" s="391">
        <f t="shared" si="98"/>
        <v>45.5</v>
      </c>
      <c r="H97" s="391">
        <f t="shared" si="99"/>
        <v>49.499999999999986</v>
      </c>
      <c r="I97" s="391">
        <f t="shared" si="100"/>
        <v>53.499999999999986</v>
      </c>
      <c r="J97" s="391">
        <f t="shared" si="101"/>
        <v>58.000000000000014</v>
      </c>
      <c r="K97" s="391">
        <f t="shared" si="102"/>
        <v>62.000000000000014</v>
      </c>
      <c r="L97" s="391">
        <f t="shared" si="103"/>
        <v>66.499999999999972</v>
      </c>
      <c r="P97" s="542" t="s">
        <v>1219</v>
      </c>
      <c r="Q97" s="542"/>
      <c r="R97" s="542"/>
      <c r="S97" s="542"/>
      <c r="T97" s="542"/>
      <c r="U97" s="542"/>
      <c r="V97" s="542"/>
      <c r="W97" s="542"/>
      <c r="X97" s="542"/>
      <c r="AA97" s="542" t="s">
        <v>1219</v>
      </c>
      <c r="AB97" s="542"/>
      <c r="AC97" s="542"/>
      <c r="AD97" s="542"/>
      <c r="AE97" s="542"/>
      <c r="AF97" s="542"/>
      <c r="AG97" s="542"/>
      <c r="AH97" s="542"/>
      <c r="AI97" s="542"/>
      <c r="AJ97" s="542"/>
    </row>
    <row r="98" spans="1:36" ht="12.75" customHeight="1" x14ac:dyDescent="0.3">
      <c r="A98" s="544"/>
      <c r="B98" s="392">
        <v>3.9</v>
      </c>
      <c r="C98" s="391">
        <f t="shared" si="94"/>
        <v>28.600000000000009</v>
      </c>
      <c r="D98" s="391">
        <f t="shared" si="95"/>
        <v>32.600000000000009</v>
      </c>
      <c r="E98" s="391">
        <f t="shared" si="96"/>
        <v>37</v>
      </c>
      <c r="F98" s="391">
        <f t="shared" si="97"/>
        <v>41</v>
      </c>
      <c r="G98" s="391">
        <f t="shared" si="98"/>
        <v>45</v>
      </c>
      <c r="H98" s="391">
        <f t="shared" si="99"/>
        <v>48.799999999999983</v>
      </c>
      <c r="I98" s="391">
        <f t="shared" si="100"/>
        <v>52.799999999999983</v>
      </c>
      <c r="J98" s="391">
        <f t="shared" si="101"/>
        <v>57.200000000000017</v>
      </c>
      <c r="K98" s="391">
        <f t="shared" si="102"/>
        <v>61.200000000000017</v>
      </c>
      <c r="L98" s="391">
        <f t="shared" si="103"/>
        <v>65.599999999999966</v>
      </c>
      <c r="N98" s="543" t="s">
        <v>1222</v>
      </c>
      <c r="O98" s="395"/>
      <c r="P98" s="395">
        <v>6</v>
      </c>
      <c r="Q98" s="395">
        <v>7</v>
      </c>
      <c r="R98" s="395">
        <v>8</v>
      </c>
      <c r="S98" s="395">
        <v>9</v>
      </c>
      <c r="T98" s="395">
        <v>10</v>
      </c>
      <c r="U98" s="395">
        <v>11</v>
      </c>
      <c r="V98" s="395">
        <v>12</v>
      </c>
      <c r="Y98" s="543" t="s">
        <v>1222</v>
      </c>
      <c r="Z98" s="395"/>
      <c r="AA98" s="395">
        <v>6</v>
      </c>
      <c r="AB98" s="395">
        <v>7</v>
      </c>
      <c r="AC98" s="395">
        <v>8</v>
      </c>
      <c r="AD98" s="395">
        <v>9</v>
      </c>
      <c r="AE98" s="395">
        <v>10</v>
      </c>
      <c r="AF98" s="395">
        <v>11</v>
      </c>
      <c r="AG98" s="395">
        <v>12</v>
      </c>
    </row>
    <row r="99" spans="1:36" ht="12.75" customHeight="1" x14ac:dyDescent="0.3">
      <c r="A99" s="544"/>
      <c r="B99" s="392">
        <v>3.8</v>
      </c>
      <c r="C99" s="391">
        <f t="shared" si="94"/>
        <v>28.20000000000001</v>
      </c>
      <c r="D99" s="391">
        <f t="shared" si="95"/>
        <v>32.20000000000001</v>
      </c>
      <c r="E99" s="391">
        <f t="shared" si="96"/>
        <v>36.5</v>
      </c>
      <c r="F99" s="391">
        <f t="shared" si="97"/>
        <v>40.5</v>
      </c>
      <c r="G99" s="391">
        <f t="shared" si="98"/>
        <v>44.5</v>
      </c>
      <c r="H99" s="391">
        <f t="shared" si="99"/>
        <v>48.09999999999998</v>
      </c>
      <c r="I99" s="391">
        <f t="shared" si="100"/>
        <v>52.09999999999998</v>
      </c>
      <c r="J99" s="391">
        <f t="shared" si="101"/>
        <v>56.40000000000002</v>
      </c>
      <c r="K99" s="391">
        <f t="shared" si="102"/>
        <v>60.40000000000002</v>
      </c>
      <c r="L99" s="391">
        <f t="shared" si="103"/>
        <v>64.69999999999996</v>
      </c>
      <c r="N99" s="543"/>
      <c r="O99" s="395">
        <v>2.4</v>
      </c>
      <c r="P99" s="400">
        <v>6.3</v>
      </c>
      <c r="Q99" s="400">
        <v>8.3000000000000007</v>
      </c>
      <c r="R99" s="400">
        <v>10</v>
      </c>
      <c r="S99" s="400">
        <v>12</v>
      </c>
      <c r="T99" s="400">
        <v>14</v>
      </c>
      <c r="U99" s="400">
        <v>15</v>
      </c>
      <c r="V99" s="400">
        <v>17</v>
      </c>
      <c r="Y99" s="543"/>
      <c r="Z99" s="395">
        <v>2.4</v>
      </c>
      <c r="AA99" s="64">
        <v>22</v>
      </c>
      <c r="AB99" s="64">
        <v>27</v>
      </c>
      <c r="AC99" s="64">
        <v>32</v>
      </c>
      <c r="AD99" s="64">
        <v>38</v>
      </c>
      <c r="AE99" s="64">
        <v>42</v>
      </c>
      <c r="AF99" s="64">
        <v>46</v>
      </c>
      <c r="AG99" s="64">
        <v>51</v>
      </c>
    </row>
    <row r="100" spans="1:36" ht="12.75" customHeight="1" x14ac:dyDescent="0.3">
      <c r="A100" s="544"/>
      <c r="B100" s="392">
        <v>3.7</v>
      </c>
      <c r="C100" s="391">
        <f t="shared" si="94"/>
        <v>27.800000000000011</v>
      </c>
      <c r="D100" s="391">
        <f t="shared" si="95"/>
        <v>31.800000000000011</v>
      </c>
      <c r="E100" s="391">
        <f t="shared" si="96"/>
        <v>36</v>
      </c>
      <c r="F100" s="391">
        <f t="shared" si="97"/>
        <v>40</v>
      </c>
      <c r="G100" s="391">
        <f t="shared" si="98"/>
        <v>44</v>
      </c>
      <c r="H100" s="391">
        <f t="shared" si="99"/>
        <v>47.399999999999977</v>
      </c>
      <c r="I100" s="391">
        <f t="shared" si="100"/>
        <v>51.399999999999977</v>
      </c>
      <c r="J100" s="391">
        <f t="shared" si="101"/>
        <v>55.600000000000023</v>
      </c>
      <c r="K100" s="391">
        <f t="shared" si="102"/>
        <v>59.600000000000023</v>
      </c>
      <c r="L100" s="391">
        <f t="shared" si="103"/>
        <v>63.799999999999962</v>
      </c>
      <c r="N100" s="543"/>
      <c r="O100" s="395">
        <v>2.2999999999999998</v>
      </c>
      <c r="P100" s="396">
        <v>6.1499999999999995</v>
      </c>
      <c r="Q100" s="396">
        <v>8.0750000000000011</v>
      </c>
      <c r="R100" s="396">
        <v>9.7249999999999996</v>
      </c>
      <c r="S100" s="396">
        <v>11.5</v>
      </c>
      <c r="T100" s="396">
        <v>13.5</v>
      </c>
      <c r="U100" s="396">
        <v>14.5</v>
      </c>
      <c r="V100" s="396">
        <v>16.5</v>
      </c>
      <c r="Y100" s="543"/>
      <c r="Z100" s="395">
        <v>2.2999999999999998</v>
      </c>
      <c r="AA100" s="64"/>
      <c r="AB100" s="64"/>
      <c r="AC100" s="64"/>
      <c r="AD100" s="64"/>
      <c r="AE100" s="64"/>
      <c r="AF100" s="64"/>
      <c r="AG100" s="64"/>
    </row>
    <row r="101" spans="1:36" ht="12.75" customHeight="1" x14ac:dyDescent="0.3">
      <c r="A101" s="544"/>
      <c r="B101" s="392">
        <v>3.6</v>
      </c>
      <c r="C101" s="391">
        <f t="shared" si="94"/>
        <v>27.400000000000013</v>
      </c>
      <c r="D101" s="391">
        <f t="shared" si="95"/>
        <v>31.400000000000013</v>
      </c>
      <c r="E101" s="391">
        <f t="shared" si="96"/>
        <v>35.5</v>
      </c>
      <c r="F101" s="391">
        <f t="shared" si="97"/>
        <v>39.5</v>
      </c>
      <c r="G101" s="391">
        <f t="shared" si="98"/>
        <v>43.5</v>
      </c>
      <c r="H101" s="391">
        <f t="shared" si="99"/>
        <v>46.699999999999974</v>
      </c>
      <c r="I101" s="391">
        <f t="shared" si="100"/>
        <v>50.699999999999974</v>
      </c>
      <c r="J101" s="391">
        <f t="shared" si="101"/>
        <v>54.800000000000026</v>
      </c>
      <c r="K101" s="391">
        <f t="shared" si="102"/>
        <v>58.800000000000026</v>
      </c>
      <c r="L101" s="391">
        <f t="shared" si="103"/>
        <v>62.899999999999963</v>
      </c>
      <c r="N101" s="543"/>
      <c r="O101" s="395">
        <v>2.2000000000000002</v>
      </c>
      <c r="P101" s="396">
        <v>6</v>
      </c>
      <c r="Q101" s="396">
        <v>7.8500000000000005</v>
      </c>
      <c r="R101" s="396">
        <v>9.4499999999999993</v>
      </c>
      <c r="S101" s="396">
        <v>11</v>
      </c>
      <c r="T101" s="396">
        <v>13</v>
      </c>
      <c r="U101" s="396">
        <v>14</v>
      </c>
      <c r="V101" s="396">
        <v>16</v>
      </c>
      <c r="Y101" s="543"/>
      <c r="Z101" s="395">
        <v>2.2000000000000002</v>
      </c>
      <c r="AA101" s="64"/>
      <c r="AB101" s="64"/>
      <c r="AC101" s="64"/>
      <c r="AD101" s="64"/>
      <c r="AE101" s="64"/>
      <c r="AF101" s="64"/>
      <c r="AG101" s="64"/>
    </row>
    <row r="102" spans="1:36" ht="12.75" customHeight="1" x14ac:dyDescent="0.3">
      <c r="A102" s="544"/>
      <c r="B102" s="392">
        <v>3.5</v>
      </c>
      <c r="C102" s="397">
        <v>27</v>
      </c>
      <c r="D102" s="397">
        <v>31</v>
      </c>
      <c r="E102" s="397">
        <v>35</v>
      </c>
      <c r="F102" s="397">
        <v>39</v>
      </c>
      <c r="G102" s="397">
        <v>43</v>
      </c>
      <c r="H102" s="397">
        <v>46</v>
      </c>
      <c r="I102" s="397">
        <v>50</v>
      </c>
      <c r="J102" s="397">
        <v>54</v>
      </c>
      <c r="K102" s="397">
        <v>58</v>
      </c>
      <c r="L102" s="397">
        <v>62</v>
      </c>
      <c r="N102" s="543"/>
      <c r="O102" s="395">
        <v>2.1</v>
      </c>
      <c r="P102" s="396">
        <v>5.85</v>
      </c>
      <c r="Q102" s="396">
        <v>7.6250000000000009</v>
      </c>
      <c r="R102" s="396">
        <v>9.1750000000000007</v>
      </c>
      <c r="S102" s="396">
        <v>10.5</v>
      </c>
      <c r="T102" s="396">
        <v>12.5</v>
      </c>
      <c r="U102" s="396">
        <v>13.5</v>
      </c>
      <c r="V102" s="396">
        <v>15.5</v>
      </c>
      <c r="Y102" s="543"/>
      <c r="Z102" s="395">
        <v>2.1</v>
      </c>
      <c r="AA102" s="64"/>
      <c r="AB102" s="64"/>
      <c r="AC102" s="64"/>
      <c r="AD102" s="64"/>
      <c r="AE102" s="64"/>
      <c r="AF102" s="64"/>
      <c r="AG102" s="64"/>
    </row>
    <row r="103" spans="1:36" ht="12.75" customHeight="1" x14ac:dyDescent="0.3">
      <c r="A103" s="544"/>
      <c r="B103" s="392">
        <v>3.4</v>
      </c>
      <c r="C103" s="391">
        <f t="shared" ref="C103:C111" si="104">C102+((C$112-C$102)/(ROW(C$112)-ROW(C$102)))</f>
        <v>26.5</v>
      </c>
      <c r="D103" s="391">
        <f t="shared" ref="D103:D111" si="105">D102+((D$112-D$102)/(ROW(D$112)-ROW(D$102)))</f>
        <v>30.4</v>
      </c>
      <c r="E103" s="391">
        <f t="shared" ref="E103:E111" si="106">E102+((E$112-E$102)/(ROW(E$112)-ROW(E$102)))</f>
        <v>34.4</v>
      </c>
      <c r="F103" s="391">
        <f t="shared" ref="F103:F111" si="107">F102+((F$112-F$102)/(ROW(F$112)-ROW(F$102)))</f>
        <v>38.299999999999997</v>
      </c>
      <c r="G103" s="391">
        <f t="shared" ref="G103:G111" si="108">G102+((G$112-G$102)/(ROW(G$112)-ROW(G$102)))</f>
        <v>42.2</v>
      </c>
      <c r="H103" s="391">
        <f t="shared" ref="H103:H111" si="109">H102+((H$112-H$102)/(ROW(H$112)-ROW(H$102)))</f>
        <v>45.2</v>
      </c>
      <c r="I103" s="391">
        <f t="shared" ref="I103:I111" si="110">I102+((I$112-I$102)/(ROW(I$112)-ROW(I$102)))</f>
        <v>49.1</v>
      </c>
      <c r="J103" s="391">
        <f t="shared" ref="J103:J111" si="111">J102+((J$112-J$102)/(ROW(J$112)-ROW(J$102)))</f>
        <v>53</v>
      </c>
      <c r="K103" s="391">
        <f t="shared" ref="K103:K111" si="112">K102+((K$112-K$102)/(ROW(K$112)-ROW(K$102)))</f>
        <v>56.9</v>
      </c>
      <c r="L103" s="391">
        <f t="shared" ref="L103:L111" si="113">L102+((L$112-L$102)/(ROW(L$112)-ROW(L$102)))</f>
        <v>60.9</v>
      </c>
      <c r="N103" s="543"/>
      <c r="O103" s="395">
        <v>2</v>
      </c>
      <c r="P103" s="400">
        <v>5.7</v>
      </c>
      <c r="Q103" s="400">
        <v>7.4</v>
      </c>
      <c r="R103" s="400">
        <v>8.9</v>
      </c>
      <c r="S103" s="400">
        <v>10</v>
      </c>
      <c r="T103" s="400">
        <v>12</v>
      </c>
      <c r="U103" s="400">
        <v>13</v>
      </c>
      <c r="V103" s="400">
        <v>15</v>
      </c>
      <c r="Y103" s="543"/>
      <c r="Z103" s="395">
        <v>2</v>
      </c>
      <c r="AA103" s="64">
        <v>19</v>
      </c>
      <c r="AB103" s="64">
        <v>24</v>
      </c>
      <c r="AC103" s="64">
        <v>28</v>
      </c>
      <c r="AD103" s="64">
        <v>33</v>
      </c>
      <c r="AE103" s="64">
        <v>37</v>
      </c>
      <c r="AF103" s="64">
        <v>40</v>
      </c>
      <c r="AG103" s="64">
        <v>44</v>
      </c>
    </row>
    <row r="104" spans="1:36" ht="12.75" customHeight="1" x14ac:dyDescent="0.3">
      <c r="A104" s="544"/>
      <c r="B104" s="392">
        <v>3.3</v>
      </c>
      <c r="C104" s="391">
        <f t="shared" si="104"/>
        <v>26</v>
      </c>
      <c r="D104" s="391">
        <f t="shared" si="105"/>
        <v>29.799999999999997</v>
      </c>
      <c r="E104" s="391">
        <f t="shared" si="106"/>
        <v>33.799999999999997</v>
      </c>
      <c r="F104" s="391">
        <f t="shared" si="107"/>
        <v>37.599999999999994</v>
      </c>
      <c r="G104" s="391">
        <f t="shared" si="108"/>
        <v>41.400000000000006</v>
      </c>
      <c r="H104" s="391">
        <f t="shared" si="109"/>
        <v>44.400000000000006</v>
      </c>
      <c r="I104" s="391">
        <f t="shared" si="110"/>
        <v>48.2</v>
      </c>
      <c r="J104" s="391">
        <f t="shared" si="111"/>
        <v>52</v>
      </c>
      <c r="K104" s="391">
        <f t="shared" si="112"/>
        <v>55.8</v>
      </c>
      <c r="L104" s="391">
        <f t="shared" si="113"/>
        <v>59.8</v>
      </c>
      <c r="N104" s="543"/>
      <c r="O104" s="395">
        <v>1.9</v>
      </c>
      <c r="P104" s="396">
        <v>5.5</v>
      </c>
      <c r="Q104" s="396">
        <v>7.1000000000000005</v>
      </c>
      <c r="R104" s="396">
        <v>8.5750000000000011</v>
      </c>
      <c r="S104" s="396">
        <v>9.6999999999999993</v>
      </c>
      <c r="T104" s="396">
        <v>11.5</v>
      </c>
      <c r="U104" s="396">
        <v>12.5</v>
      </c>
      <c r="V104" s="396">
        <v>14.25</v>
      </c>
      <c r="Y104" s="543"/>
      <c r="Z104" s="395">
        <v>1.9</v>
      </c>
      <c r="AA104" s="64"/>
      <c r="AB104" s="64"/>
      <c r="AC104" s="64"/>
      <c r="AD104" s="64"/>
      <c r="AE104" s="64"/>
      <c r="AF104" s="64"/>
      <c r="AG104" s="64"/>
    </row>
    <row r="105" spans="1:36" ht="12.75" customHeight="1" x14ac:dyDescent="0.3">
      <c r="A105" s="544"/>
      <c r="B105" s="392">
        <v>3.2</v>
      </c>
      <c r="C105" s="391">
        <f t="shared" si="104"/>
        <v>25.5</v>
      </c>
      <c r="D105" s="391">
        <f t="shared" si="105"/>
        <v>29.199999999999996</v>
      </c>
      <c r="E105" s="391">
        <f t="shared" si="106"/>
        <v>33.199999999999996</v>
      </c>
      <c r="F105" s="391">
        <f t="shared" si="107"/>
        <v>36.899999999999991</v>
      </c>
      <c r="G105" s="391">
        <f t="shared" si="108"/>
        <v>40.600000000000009</v>
      </c>
      <c r="H105" s="391">
        <f t="shared" si="109"/>
        <v>43.600000000000009</v>
      </c>
      <c r="I105" s="391">
        <f t="shared" si="110"/>
        <v>47.300000000000004</v>
      </c>
      <c r="J105" s="391">
        <f t="shared" si="111"/>
        <v>51</v>
      </c>
      <c r="K105" s="391">
        <f t="shared" si="112"/>
        <v>54.699999999999996</v>
      </c>
      <c r="L105" s="391">
        <f t="shared" si="113"/>
        <v>58.699999999999996</v>
      </c>
      <c r="N105" s="543"/>
      <c r="O105" s="395">
        <v>1.8</v>
      </c>
      <c r="P105" s="396">
        <v>5.3</v>
      </c>
      <c r="Q105" s="396">
        <v>6.8000000000000007</v>
      </c>
      <c r="R105" s="396">
        <v>8.25</v>
      </c>
      <c r="S105" s="396">
        <v>9.4</v>
      </c>
      <c r="T105" s="396">
        <v>11</v>
      </c>
      <c r="U105" s="396">
        <v>12</v>
      </c>
      <c r="V105" s="396">
        <v>13.5</v>
      </c>
      <c r="Y105" s="543"/>
      <c r="Z105" s="395">
        <v>1.8</v>
      </c>
      <c r="AA105" s="64"/>
      <c r="AB105" s="64"/>
      <c r="AC105" s="64"/>
      <c r="AD105" s="64"/>
      <c r="AE105" s="64"/>
      <c r="AF105" s="64"/>
      <c r="AG105" s="64"/>
    </row>
    <row r="106" spans="1:36" ht="12.75" customHeight="1" x14ac:dyDescent="0.3">
      <c r="A106" s="544"/>
      <c r="B106" s="392">
        <v>3.1</v>
      </c>
      <c r="C106" s="391">
        <f t="shared" si="104"/>
        <v>25</v>
      </c>
      <c r="D106" s="391">
        <f t="shared" si="105"/>
        <v>28.599999999999994</v>
      </c>
      <c r="E106" s="391">
        <f t="shared" si="106"/>
        <v>32.599999999999994</v>
      </c>
      <c r="F106" s="391">
        <f t="shared" si="107"/>
        <v>36.199999999999989</v>
      </c>
      <c r="G106" s="391">
        <f t="shared" si="108"/>
        <v>39.800000000000011</v>
      </c>
      <c r="H106" s="391">
        <f t="shared" si="109"/>
        <v>42.800000000000011</v>
      </c>
      <c r="I106" s="391">
        <f t="shared" si="110"/>
        <v>46.400000000000006</v>
      </c>
      <c r="J106" s="391">
        <f t="shared" si="111"/>
        <v>50</v>
      </c>
      <c r="K106" s="391">
        <f t="shared" si="112"/>
        <v>53.599999999999994</v>
      </c>
      <c r="L106" s="391">
        <f t="shared" si="113"/>
        <v>57.599999999999994</v>
      </c>
      <c r="N106" s="543"/>
      <c r="O106" s="395">
        <v>1.7</v>
      </c>
      <c r="P106" s="396">
        <v>5.0999999999999996</v>
      </c>
      <c r="Q106" s="396">
        <v>6.5</v>
      </c>
      <c r="R106" s="396">
        <v>7.9250000000000007</v>
      </c>
      <c r="S106" s="396">
        <v>9.1</v>
      </c>
      <c r="T106" s="396">
        <v>10.5</v>
      </c>
      <c r="U106" s="396">
        <v>11.5</v>
      </c>
      <c r="V106" s="396">
        <v>12.75</v>
      </c>
      <c r="Y106" s="543"/>
      <c r="Z106" s="395">
        <v>1.7</v>
      </c>
      <c r="AA106" s="64"/>
      <c r="AB106" s="64"/>
      <c r="AC106" s="64"/>
      <c r="AD106" s="64"/>
      <c r="AE106" s="64"/>
      <c r="AF106" s="64"/>
      <c r="AG106" s="64"/>
    </row>
    <row r="107" spans="1:36" ht="12.75" customHeight="1" x14ac:dyDescent="0.3">
      <c r="A107" s="544"/>
      <c r="B107" s="392">
        <v>3</v>
      </c>
      <c r="C107" s="391">
        <f t="shared" si="104"/>
        <v>24.5</v>
      </c>
      <c r="D107" s="391">
        <f t="shared" si="105"/>
        <v>27.999999999999993</v>
      </c>
      <c r="E107" s="391">
        <f t="shared" si="106"/>
        <v>31.999999999999993</v>
      </c>
      <c r="F107" s="391">
        <f t="shared" si="107"/>
        <v>35.499999999999986</v>
      </c>
      <c r="G107" s="391">
        <f t="shared" si="108"/>
        <v>39.000000000000014</v>
      </c>
      <c r="H107" s="391">
        <f t="shared" si="109"/>
        <v>42.000000000000014</v>
      </c>
      <c r="I107" s="391">
        <f t="shared" si="110"/>
        <v>45.500000000000007</v>
      </c>
      <c r="J107" s="391">
        <f t="shared" si="111"/>
        <v>49</v>
      </c>
      <c r="K107" s="391">
        <f t="shared" si="112"/>
        <v>52.499999999999993</v>
      </c>
      <c r="L107" s="391">
        <f t="shared" si="113"/>
        <v>56.499999999999993</v>
      </c>
      <c r="N107" s="543"/>
      <c r="O107" s="395">
        <v>1.6</v>
      </c>
      <c r="P107" s="400">
        <v>4.9000000000000004</v>
      </c>
      <c r="Q107" s="400">
        <v>6.2</v>
      </c>
      <c r="R107" s="400">
        <v>7.6000000000000005</v>
      </c>
      <c r="S107" s="400">
        <v>8.8000000000000007</v>
      </c>
      <c r="T107" s="400">
        <v>10</v>
      </c>
      <c r="U107" s="400">
        <v>11</v>
      </c>
      <c r="V107" s="400">
        <v>12</v>
      </c>
      <c r="Y107" s="543"/>
      <c r="Z107" s="395">
        <v>1.6</v>
      </c>
      <c r="AA107" s="64">
        <v>16</v>
      </c>
      <c r="AB107" s="64">
        <v>20</v>
      </c>
      <c r="AC107" s="64">
        <v>24</v>
      </c>
      <c r="AD107" s="64">
        <v>27</v>
      </c>
      <c r="AE107" s="64">
        <v>31</v>
      </c>
      <c r="AF107" s="64">
        <v>34</v>
      </c>
      <c r="AG107" s="64">
        <v>37</v>
      </c>
    </row>
    <row r="108" spans="1:36" ht="12.75" customHeight="1" x14ac:dyDescent="0.3">
      <c r="A108" s="544"/>
      <c r="B108" s="392">
        <v>2.9</v>
      </c>
      <c r="C108" s="391">
        <f t="shared" si="104"/>
        <v>24</v>
      </c>
      <c r="D108" s="391">
        <f t="shared" si="105"/>
        <v>27.399999999999991</v>
      </c>
      <c r="E108" s="391">
        <f t="shared" si="106"/>
        <v>31.399999999999991</v>
      </c>
      <c r="F108" s="391">
        <f t="shared" si="107"/>
        <v>34.799999999999983</v>
      </c>
      <c r="G108" s="391">
        <f t="shared" si="108"/>
        <v>38.200000000000017</v>
      </c>
      <c r="H108" s="391">
        <f t="shared" si="109"/>
        <v>41.200000000000017</v>
      </c>
      <c r="I108" s="391">
        <f t="shared" si="110"/>
        <v>44.600000000000009</v>
      </c>
      <c r="J108" s="391">
        <f t="shared" si="111"/>
        <v>48</v>
      </c>
      <c r="K108" s="391">
        <f t="shared" si="112"/>
        <v>51.399999999999991</v>
      </c>
      <c r="L108" s="391">
        <f t="shared" si="113"/>
        <v>55.399999999999991</v>
      </c>
      <c r="N108" s="543"/>
      <c r="O108" s="395">
        <v>1.5</v>
      </c>
      <c r="P108" s="396">
        <v>4.625</v>
      </c>
      <c r="Q108" s="396">
        <v>5.8500000000000005</v>
      </c>
      <c r="R108" s="396">
        <v>7.1750000000000007</v>
      </c>
      <c r="S108" s="396">
        <v>8.3250000000000011</v>
      </c>
      <c r="T108" s="396">
        <v>9.5</v>
      </c>
      <c r="U108" s="396">
        <v>10.5</v>
      </c>
      <c r="V108" s="396">
        <v>11.475</v>
      </c>
      <c r="Y108" s="543"/>
      <c r="Z108" s="395">
        <v>1.5</v>
      </c>
      <c r="AA108" s="64"/>
      <c r="AB108" s="64"/>
      <c r="AC108" s="64"/>
      <c r="AD108" s="64"/>
      <c r="AE108" s="64"/>
      <c r="AF108" s="64"/>
      <c r="AG108" s="64"/>
    </row>
    <row r="109" spans="1:36" ht="12.75" customHeight="1" x14ac:dyDescent="0.3">
      <c r="A109" s="544"/>
      <c r="B109" s="392">
        <v>2.8</v>
      </c>
      <c r="C109" s="391">
        <f t="shared" si="104"/>
        <v>23.5</v>
      </c>
      <c r="D109" s="391">
        <f t="shared" si="105"/>
        <v>26.79999999999999</v>
      </c>
      <c r="E109" s="391">
        <f t="shared" si="106"/>
        <v>30.79999999999999</v>
      </c>
      <c r="F109" s="391">
        <f t="shared" si="107"/>
        <v>34.09999999999998</v>
      </c>
      <c r="G109" s="391">
        <f t="shared" si="108"/>
        <v>37.40000000000002</v>
      </c>
      <c r="H109" s="391">
        <f t="shared" si="109"/>
        <v>40.40000000000002</v>
      </c>
      <c r="I109" s="391">
        <f t="shared" si="110"/>
        <v>43.70000000000001</v>
      </c>
      <c r="J109" s="391">
        <f t="shared" si="111"/>
        <v>47</v>
      </c>
      <c r="K109" s="391">
        <f t="shared" si="112"/>
        <v>50.29999999999999</v>
      </c>
      <c r="L109" s="391">
        <f t="shared" si="113"/>
        <v>54.29999999999999</v>
      </c>
      <c r="N109" s="543"/>
      <c r="O109" s="395">
        <v>1.4</v>
      </c>
      <c r="P109" s="396">
        <v>4.3500000000000005</v>
      </c>
      <c r="Q109" s="396">
        <v>5.5</v>
      </c>
      <c r="R109" s="396">
        <v>6.7500000000000009</v>
      </c>
      <c r="S109" s="396">
        <v>7.8500000000000005</v>
      </c>
      <c r="T109" s="396">
        <v>9</v>
      </c>
      <c r="U109" s="396">
        <v>10</v>
      </c>
      <c r="V109" s="396">
        <v>10.95</v>
      </c>
      <c r="Y109" s="543"/>
      <c r="Z109" s="395">
        <v>1.4</v>
      </c>
      <c r="AA109" s="64"/>
      <c r="AB109" s="64"/>
      <c r="AC109" s="64"/>
      <c r="AD109" s="64"/>
      <c r="AE109" s="64"/>
      <c r="AF109" s="64"/>
      <c r="AG109" s="64"/>
    </row>
    <row r="110" spans="1:36" ht="12.75" customHeight="1" x14ac:dyDescent="0.3">
      <c r="A110" s="544"/>
      <c r="B110" s="392">
        <v>2.7</v>
      </c>
      <c r="C110" s="391">
        <f t="shared" si="104"/>
        <v>23</v>
      </c>
      <c r="D110" s="391">
        <f t="shared" si="105"/>
        <v>26.199999999999989</v>
      </c>
      <c r="E110" s="391">
        <f t="shared" si="106"/>
        <v>30.199999999999989</v>
      </c>
      <c r="F110" s="391">
        <f t="shared" si="107"/>
        <v>33.399999999999977</v>
      </c>
      <c r="G110" s="391">
        <f t="shared" si="108"/>
        <v>36.600000000000023</v>
      </c>
      <c r="H110" s="391">
        <f t="shared" si="109"/>
        <v>39.600000000000023</v>
      </c>
      <c r="I110" s="391">
        <f t="shared" si="110"/>
        <v>42.800000000000011</v>
      </c>
      <c r="J110" s="391">
        <f t="shared" si="111"/>
        <v>46</v>
      </c>
      <c r="K110" s="391">
        <f t="shared" si="112"/>
        <v>49.199999999999989</v>
      </c>
      <c r="L110" s="391">
        <f t="shared" si="113"/>
        <v>53.199999999999989</v>
      </c>
      <c r="N110" s="543"/>
      <c r="O110" s="395">
        <v>1.3</v>
      </c>
      <c r="P110" s="396">
        <v>4.0750000000000002</v>
      </c>
      <c r="Q110" s="396">
        <v>5.15</v>
      </c>
      <c r="R110" s="396">
        <v>6.3250000000000011</v>
      </c>
      <c r="S110" s="396">
        <v>7.3750000000000009</v>
      </c>
      <c r="T110" s="396">
        <v>8.5</v>
      </c>
      <c r="U110" s="396">
        <v>9.5</v>
      </c>
      <c r="V110" s="396">
        <v>10.425000000000001</v>
      </c>
      <c r="Y110" s="543"/>
      <c r="Z110" s="395">
        <v>1.3</v>
      </c>
      <c r="AA110" s="64"/>
      <c r="AB110" s="64"/>
      <c r="AC110" s="64"/>
      <c r="AD110" s="64"/>
      <c r="AE110" s="64"/>
      <c r="AF110" s="64"/>
      <c r="AG110" s="64"/>
    </row>
    <row r="111" spans="1:36" ht="12.75" customHeight="1" x14ac:dyDescent="0.3">
      <c r="A111" s="544"/>
      <c r="B111" s="392">
        <v>2.6</v>
      </c>
      <c r="C111" s="391">
        <f t="shared" si="104"/>
        <v>22.5</v>
      </c>
      <c r="D111" s="391">
        <f t="shared" si="105"/>
        <v>25.599999999999987</v>
      </c>
      <c r="E111" s="391">
        <f t="shared" si="106"/>
        <v>29.599999999999987</v>
      </c>
      <c r="F111" s="391">
        <f t="shared" si="107"/>
        <v>32.699999999999974</v>
      </c>
      <c r="G111" s="391">
        <f t="shared" si="108"/>
        <v>35.800000000000026</v>
      </c>
      <c r="H111" s="391">
        <f t="shared" si="109"/>
        <v>38.800000000000026</v>
      </c>
      <c r="I111" s="391">
        <f t="shared" si="110"/>
        <v>41.900000000000013</v>
      </c>
      <c r="J111" s="391">
        <f t="shared" si="111"/>
        <v>45</v>
      </c>
      <c r="K111" s="391">
        <f t="shared" si="112"/>
        <v>48.099999999999987</v>
      </c>
      <c r="L111" s="391">
        <f t="shared" si="113"/>
        <v>52.099999999999987</v>
      </c>
      <c r="N111" s="543"/>
      <c r="O111" s="395">
        <v>1.2</v>
      </c>
      <c r="P111" s="400">
        <v>3.8000000000000003</v>
      </c>
      <c r="Q111" s="400">
        <v>4.8000000000000007</v>
      </c>
      <c r="R111" s="400">
        <v>5.9</v>
      </c>
      <c r="S111" s="400">
        <v>6.9</v>
      </c>
      <c r="T111" s="400">
        <v>8</v>
      </c>
      <c r="U111" s="400">
        <v>9</v>
      </c>
      <c r="V111" s="400">
        <v>9.9</v>
      </c>
      <c r="Y111" s="543"/>
      <c r="Z111" s="395">
        <v>1.2</v>
      </c>
      <c r="AA111" s="64">
        <v>13</v>
      </c>
      <c r="AB111" s="64">
        <v>16</v>
      </c>
      <c r="AC111" s="64">
        <v>19</v>
      </c>
      <c r="AD111" s="64">
        <v>21</v>
      </c>
      <c r="AE111" s="64">
        <v>24</v>
      </c>
      <c r="AF111" s="64">
        <v>27</v>
      </c>
      <c r="AG111" s="64">
        <v>30</v>
      </c>
    </row>
    <row r="112" spans="1:36" ht="12.75" customHeight="1" x14ac:dyDescent="0.3">
      <c r="A112" s="544"/>
      <c r="B112" s="392">
        <v>2.5</v>
      </c>
      <c r="C112" s="397">
        <v>22</v>
      </c>
      <c r="D112" s="397">
        <v>25</v>
      </c>
      <c r="E112" s="397">
        <v>29</v>
      </c>
      <c r="F112" s="397">
        <v>32</v>
      </c>
      <c r="G112" s="397">
        <v>35</v>
      </c>
      <c r="H112" s="397">
        <v>38</v>
      </c>
      <c r="I112" s="397">
        <v>41</v>
      </c>
      <c r="J112" s="397">
        <v>44</v>
      </c>
      <c r="K112" s="397">
        <v>47</v>
      </c>
      <c r="L112" s="397">
        <v>51</v>
      </c>
      <c r="N112" s="543"/>
      <c r="O112" s="395">
        <v>1.1000000000000001</v>
      </c>
      <c r="P112" s="396">
        <v>3.5250000000000004</v>
      </c>
      <c r="Q112" s="396">
        <v>4.4250000000000007</v>
      </c>
      <c r="R112" s="396">
        <v>5.45</v>
      </c>
      <c r="S112" s="396">
        <v>6.375</v>
      </c>
      <c r="T112" s="396">
        <v>7.4</v>
      </c>
      <c r="U112" s="396">
        <v>8.375</v>
      </c>
      <c r="V112" s="396">
        <v>9.15</v>
      </c>
      <c r="Y112" s="543"/>
      <c r="Z112" s="395">
        <v>1.1000000000000001</v>
      </c>
      <c r="AA112" s="64"/>
      <c r="AB112" s="64"/>
      <c r="AC112" s="64"/>
      <c r="AD112" s="64"/>
      <c r="AE112" s="64"/>
      <c r="AF112" s="64"/>
      <c r="AG112" s="64"/>
    </row>
    <row r="113" spans="1:36" ht="12.75" customHeight="1" x14ac:dyDescent="0.3">
      <c r="A113" s="544"/>
      <c r="B113" s="392">
        <v>2.4</v>
      </c>
      <c r="C113" s="391">
        <f t="shared" ref="C113:C121" si="114">C112+((C$122-C$112)/(ROW(C$122)-ROW(C$112)))</f>
        <v>21.4</v>
      </c>
      <c r="D113" s="391">
        <f t="shared" ref="D113:D121" si="115">D112+((D$122-D$112)/(ROW(D$122)-ROW(D$112)))</f>
        <v>24.3</v>
      </c>
      <c r="E113" s="391">
        <f t="shared" ref="E113:E121" si="116">E112+((E$122-E$112)/(ROW(E$122)-ROW(E$112)))</f>
        <v>28.2</v>
      </c>
      <c r="F113" s="391">
        <f t="shared" ref="F113:F121" si="117">F112+((F$122-F$112)/(ROW(F$122)-ROW(F$112)))</f>
        <v>31.1</v>
      </c>
      <c r="G113" s="391">
        <f t="shared" ref="G113:G121" si="118">G112+((G$122-G$112)/(ROW(G$122)-ROW(G$112)))</f>
        <v>34</v>
      </c>
      <c r="H113" s="391">
        <f t="shared" ref="H113:H121" si="119">H112+((H$122-H$112)/(ROW(H$122)-ROW(H$112)))</f>
        <v>36.9</v>
      </c>
      <c r="I113" s="391">
        <f t="shared" ref="I113:I121" si="120">I112+((I$122-I$112)/(ROW(I$122)-ROW(I$112)))</f>
        <v>39.9</v>
      </c>
      <c r="J113" s="391">
        <f t="shared" ref="J113:J121" si="121">J112+((J$122-J$112)/(ROW(J$122)-ROW(J$112)))</f>
        <v>42.8</v>
      </c>
      <c r="K113" s="391">
        <f t="shared" ref="K113:K121" si="122">K112+((K$122-K$112)/(ROW(K$122)-ROW(K$112)))</f>
        <v>45.7</v>
      </c>
      <c r="L113" s="391">
        <f t="shared" ref="L113:L121" si="123">L112+((L$122-L$112)/(ROW(L$122)-ROW(L$112)))</f>
        <v>49.6</v>
      </c>
      <c r="N113" s="543"/>
      <c r="O113" s="395">
        <v>1</v>
      </c>
      <c r="P113" s="396">
        <v>3.25</v>
      </c>
      <c r="Q113" s="396">
        <v>4.0500000000000007</v>
      </c>
      <c r="R113" s="396">
        <v>5</v>
      </c>
      <c r="S113" s="396">
        <v>5.8500000000000005</v>
      </c>
      <c r="T113" s="396">
        <v>6.8</v>
      </c>
      <c r="U113" s="396">
        <v>7.75</v>
      </c>
      <c r="V113" s="396">
        <v>8.4</v>
      </c>
      <c r="Y113" s="543"/>
      <c r="Z113" s="395">
        <v>1</v>
      </c>
      <c r="AA113" s="64"/>
      <c r="AB113" s="64"/>
      <c r="AC113" s="64"/>
      <c r="AD113" s="64"/>
      <c r="AE113" s="64"/>
      <c r="AF113" s="64"/>
      <c r="AG113" s="64"/>
    </row>
    <row r="114" spans="1:36" ht="12.75" customHeight="1" x14ac:dyDescent="0.3">
      <c r="A114" s="544"/>
      <c r="B114" s="392">
        <v>2.2999999999999998</v>
      </c>
      <c r="C114" s="391">
        <f t="shared" si="114"/>
        <v>20.799999999999997</v>
      </c>
      <c r="D114" s="391">
        <f t="shared" si="115"/>
        <v>23.6</v>
      </c>
      <c r="E114" s="391">
        <f t="shared" si="116"/>
        <v>27.4</v>
      </c>
      <c r="F114" s="391">
        <f t="shared" si="117"/>
        <v>30.200000000000003</v>
      </c>
      <c r="G114" s="391">
        <f t="shared" si="118"/>
        <v>33</v>
      </c>
      <c r="H114" s="391">
        <f t="shared" si="119"/>
        <v>35.799999999999997</v>
      </c>
      <c r="I114" s="391">
        <f t="shared" si="120"/>
        <v>38.799999999999997</v>
      </c>
      <c r="J114" s="391">
        <f t="shared" si="121"/>
        <v>41.599999999999994</v>
      </c>
      <c r="K114" s="391">
        <f t="shared" si="122"/>
        <v>44.400000000000006</v>
      </c>
      <c r="L114" s="391">
        <f t="shared" si="123"/>
        <v>48.2</v>
      </c>
      <c r="N114" s="543"/>
      <c r="O114" s="395">
        <v>0.9</v>
      </c>
      <c r="P114" s="396">
        <v>2.9750000000000001</v>
      </c>
      <c r="Q114" s="396">
        <v>3.6750000000000007</v>
      </c>
      <c r="R114" s="396">
        <v>4.5500000000000007</v>
      </c>
      <c r="S114" s="396">
        <v>5.3250000000000002</v>
      </c>
      <c r="T114" s="396">
        <v>6.2</v>
      </c>
      <c r="U114" s="396">
        <v>7.125</v>
      </c>
      <c r="V114" s="396">
        <v>7.65</v>
      </c>
      <c r="Y114" s="543"/>
      <c r="Z114" s="395">
        <v>0.9</v>
      </c>
      <c r="AA114" s="64"/>
      <c r="AB114" s="64"/>
      <c r="AC114" s="64"/>
      <c r="AD114" s="64"/>
      <c r="AE114" s="64"/>
      <c r="AF114" s="64"/>
      <c r="AG114" s="64"/>
    </row>
    <row r="115" spans="1:36" ht="12.75" customHeight="1" x14ac:dyDescent="0.3">
      <c r="A115" s="544"/>
      <c r="B115" s="392">
        <v>2.2000000000000002</v>
      </c>
      <c r="C115" s="391">
        <f t="shared" si="114"/>
        <v>20.199999999999996</v>
      </c>
      <c r="D115" s="391">
        <f t="shared" si="115"/>
        <v>22.900000000000002</v>
      </c>
      <c r="E115" s="391">
        <f t="shared" si="116"/>
        <v>26.599999999999998</v>
      </c>
      <c r="F115" s="391">
        <f t="shared" si="117"/>
        <v>29.300000000000004</v>
      </c>
      <c r="G115" s="391">
        <f t="shared" si="118"/>
        <v>32</v>
      </c>
      <c r="H115" s="391">
        <f t="shared" si="119"/>
        <v>34.699999999999996</v>
      </c>
      <c r="I115" s="391">
        <f t="shared" si="120"/>
        <v>37.699999999999996</v>
      </c>
      <c r="J115" s="391">
        <f t="shared" si="121"/>
        <v>40.399999999999991</v>
      </c>
      <c r="K115" s="391">
        <f t="shared" si="122"/>
        <v>43.100000000000009</v>
      </c>
      <c r="L115" s="391">
        <f t="shared" si="123"/>
        <v>46.800000000000004</v>
      </c>
      <c r="N115" s="543"/>
      <c r="O115" s="395">
        <v>0.8</v>
      </c>
      <c r="P115" s="400">
        <v>2.7</v>
      </c>
      <c r="Q115" s="400">
        <v>3.3000000000000007</v>
      </c>
      <c r="R115" s="400">
        <v>4.1000000000000005</v>
      </c>
      <c r="S115" s="400">
        <v>4.8000000000000007</v>
      </c>
      <c r="T115" s="400">
        <v>5.6</v>
      </c>
      <c r="U115" s="400">
        <v>6.5</v>
      </c>
      <c r="V115" s="400">
        <v>6.9</v>
      </c>
      <c r="Y115" s="543"/>
      <c r="Z115" s="395">
        <v>0.8</v>
      </c>
      <c r="AA115" s="64">
        <v>9</v>
      </c>
      <c r="AB115" s="64">
        <v>11</v>
      </c>
      <c r="AC115" s="64">
        <v>13</v>
      </c>
      <c r="AD115" s="64">
        <v>15</v>
      </c>
      <c r="AE115" s="64">
        <v>17</v>
      </c>
      <c r="AF115" s="64">
        <v>19</v>
      </c>
      <c r="AG115" s="64">
        <v>21</v>
      </c>
    </row>
    <row r="116" spans="1:36" ht="12.75" customHeight="1" x14ac:dyDescent="0.3">
      <c r="A116" s="544"/>
      <c r="B116" s="392">
        <v>2.1</v>
      </c>
      <c r="C116" s="391">
        <f t="shared" si="114"/>
        <v>19.599999999999994</v>
      </c>
      <c r="D116" s="391">
        <f t="shared" si="115"/>
        <v>22.200000000000003</v>
      </c>
      <c r="E116" s="391">
        <f t="shared" si="116"/>
        <v>25.799999999999997</v>
      </c>
      <c r="F116" s="391">
        <f t="shared" si="117"/>
        <v>28.400000000000006</v>
      </c>
      <c r="G116" s="391">
        <f t="shared" si="118"/>
        <v>31</v>
      </c>
      <c r="H116" s="391">
        <f t="shared" si="119"/>
        <v>33.599999999999994</v>
      </c>
      <c r="I116" s="391">
        <f t="shared" si="120"/>
        <v>36.599999999999994</v>
      </c>
      <c r="J116" s="391">
        <f t="shared" si="121"/>
        <v>39.199999999999989</v>
      </c>
      <c r="K116" s="391">
        <f t="shared" si="122"/>
        <v>41.800000000000011</v>
      </c>
      <c r="L116" s="391">
        <f t="shared" si="123"/>
        <v>45.400000000000006</v>
      </c>
      <c r="N116" s="543"/>
      <c r="O116" s="395">
        <v>0.7</v>
      </c>
      <c r="P116" s="396">
        <v>2.4250000000000003</v>
      </c>
      <c r="Q116" s="396">
        <v>2.9500000000000006</v>
      </c>
      <c r="R116" s="396">
        <v>3.6750000000000007</v>
      </c>
      <c r="S116" s="396">
        <v>4.3000000000000007</v>
      </c>
      <c r="T116" s="396">
        <v>5</v>
      </c>
      <c r="U116" s="396">
        <v>5.7750000000000004</v>
      </c>
      <c r="V116" s="396">
        <v>6.15</v>
      </c>
      <c r="Y116" s="543"/>
      <c r="Z116" s="395">
        <v>0.7</v>
      </c>
      <c r="AA116" s="64"/>
      <c r="AB116" s="64"/>
      <c r="AC116" s="64"/>
      <c r="AD116" s="64"/>
      <c r="AE116" s="64"/>
      <c r="AF116" s="64"/>
      <c r="AG116" s="64"/>
    </row>
    <row r="117" spans="1:36" ht="12.75" customHeight="1" x14ac:dyDescent="0.3">
      <c r="A117" s="544"/>
      <c r="B117" s="392">
        <v>2</v>
      </c>
      <c r="C117" s="391">
        <f t="shared" si="114"/>
        <v>18.999999999999993</v>
      </c>
      <c r="D117" s="391">
        <f t="shared" si="115"/>
        <v>21.500000000000004</v>
      </c>
      <c r="E117" s="391">
        <f t="shared" si="116"/>
        <v>24.999999999999996</v>
      </c>
      <c r="F117" s="391">
        <f t="shared" si="117"/>
        <v>27.500000000000007</v>
      </c>
      <c r="G117" s="391">
        <f t="shared" si="118"/>
        <v>30</v>
      </c>
      <c r="H117" s="391">
        <f t="shared" si="119"/>
        <v>32.499999999999993</v>
      </c>
      <c r="I117" s="391">
        <f t="shared" si="120"/>
        <v>35.499999999999993</v>
      </c>
      <c r="J117" s="391">
        <f t="shared" si="121"/>
        <v>37.999999999999986</v>
      </c>
      <c r="K117" s="391">
        <f t="shared" si="122"/>
        <v>40.500000000000014</v>
      </c>
      <c r="L117" s="391">
        <f t="shared" si="123"/>
        <v>44.000000000000007</v>
      </c>
      <c r="N117" s="543"/>
      <c r="O117" s="395">
        <v>0.6</v>
      </c>
      <c r="P117" s="396">
        <v>2.1500000000000004</v>
      </c>
      <c r="Q117" s="396">
        <v>2.6000000000000005</v>
      </c>
      <c r="R117" s="396">
        <v>3.2500000000000004</v>
      </c>
      <c r="S117" s="396">
        <v>3.8000000000000007</v>
      </c>
      <c r="T117" s="396">
        <v>4.3999999999999995</v>
      </c>
      <c r="U117" s="396">
        <v>5.05</v>
      </c>
      <c r="V117" s="396">
        <v>5.4</v>
      </c>
      <c r="Y117" s="543"/>
      <c r="Z117" s="395">
        <v>0.6</v>
      </c>
      <c r="AA117" s="64"/>
      <c r="AB117" s="64"/>
      <c r="AC117" s="64"/>
      <c r="AD117" s="64"/>
      <c r="AE117" s="64"/>
      <c r="AF117" s="64"/>
      <c r="AG117" s="64"/>
    </row>
    <row r="118" spans="1:36" ht="12.75" customHeight="1" x14ac:dyDescent="0.3">
      <c r="A118" s="544"/>
      <c r="B118" s="392">
        <v>1.9</v>
      </c>
      <c r="C118" s="391">
        <f t="shared" si="114"/>
        <v>18.399999999999991</v>
      </c>
      <c r="D118" s="391">
        <f t="shared" si="115"/>
        <v>20.800000000000004</v>
      </c>
      <c r="E118" s="391">
        <f t="shared" si="116"/>
        <v>24.199999999999996</v>
      </c>
      <c r="F118" s="391">
        <f t="shared" si="117"/>
        <v>26.600000000000009</v>
      </c>
      <c r="G118" s="391">
        <f t="shared" si="118"/>
        <v>29</v>
      </c>
      <c r="H118" s="391">
        <f t="shared" si="119"/>
        <v>31.399999999999991</v>
      </c>
      <c r="I118" s="391">
        <f t="shared" si="120"/>
        <v>34.399999999999991</v>
      </c>
      <c r="J118" s="391">
        <f t="shared" si="121"/>
        <v>36.799999999999983</v>
      </c>
      <c r="K118" s="391">
        <f t="shared" si="122"/>
        <v>39.200000000000017</v>
      </c>
      <c r="L118" s="391">
        <f t="shared" si="123"/>
        <v>42.600000000000009</v>
      </c>
      <c r="N118" s="543"/>
      <c r="O118" s="395">
        <v>0.5</v>
      </c>
      <c r="P118" s="396">
        <v>1.875</v>
      </c>
      <c r="Q118" s="396">
        <v>2.2500000000000009</v>
      </c>
      <c r="R118" s="396">
        <v>2.8250000000000006</v>
      </c>
      <c r="S118" s="396">
        <v>3.3000000000000007</v>
      </c>
      <c r="T118" s="396">
        <v>3.8</v>
      </c>
      <c r="U118" s="396">
        <v>4.3250000000000002</v>
      </c>
      <c r="V118" s="396">
        <v>4.6500000000000004</v>
      </c>
      <c r="Y118" s="543"/>
      <c r="Z118" s="395">
        <v>0.5</v>
      </c>
      <c r="AA118" s="64"/>
      <c r="AB118" s="64"/>
      <c r="AC118" s="64"/>
      <c r="AD118" s="64"/>
      <c r="AE118" s="64"/>
      <c r="AF118" s="64"/>
      <c r="AG118" s="64"/>
    </row>
    <row r="119" spans="1:36" ht="12.75" customHeight="1" x14ac:dyDescent="0.3">
      <c r="A119" s="544"/>
      <c r="B119" s="392">
        <v>1.8</v>
      </c>
      <c r="C119" s="391">
        <f t="shared" si="114"/>
        <v>17.79999999999999</v>
      </c>
      <c r="D119" s="391">
        <f t="shared" si="115"/>
        <v>20.100000000000005</v>
      </c>
      <c r="E119" s="391">
        <f t="shared" si="116"/>
        <v>23.399999999999995</v>
      </c>
      <c r="F119" s="391">
        <f t="shared" si="117"/>
        <v>25.70000000000001</v>
      </c>
      <c r="G119" s="391">
        <f t="shared" si="118"/>
        <v>28</v>
      </c>
      <c r="H119" s="391">
        <f t="shared" si="119"/>
        <v>30.29999999999999</v>
      </c>
      <c r="I119" s="391">
        <f t="shared" si="120"/>
        <v>33.29999999999999</v>
      </c>
      <c r="J119" s="391">
        <f t="shared" si="121"/>
        <v>35.59999999999998</v>
      </c>
      <c r="K119" s="391">
        <f t="shared" si="122"/>
        <v>37.90000000000002</v>
      </c>
      <c r="L119" s="391">
        <f t="shared" si="123"/>
        <v>41.20000000000001</v>
      </c>
      <c r="N119" s="543"/>
      <c r="O119" s="395">
        <v>0.4</v>
      </c>
      <c r="P119" s="400">
        <v>1.6</v>
      </c>
      <c r="Q119" s="400">
        <v>1.9000000000000008</v>
      </c>
      <c r="R119" s="400">
        <v>2.4000000000000004</v>
      </c>
      <c r="S119" s="400">
        <v>2.8000000000000007</v>
      </c>
      <c r="T119" s="400">
        <v>3.1999999999999997</v>
      </c>
      <c r="U119" s="400">
        <v>3.6</v>
      </c>
      <c r="V119" s="400">
        <v>3.9000000000000004</v>
      </c>
      <c r="Y119" s="543"/>
      <c r="Z119" s="395">
        <v>0.4</v>
      </c>
      <c r="AA119" s="64">
        <v>5.3</v>
      </c>
      <c r="AB119" s="64">
        <v>6.3</v>
      </c>
      <c r="AC119" s="64">
        <v>7.5</v>
      </c>
      <c r="AD119" s="64">
        <v>8.5</v>
      </c>
      <c r="AE119" s="64">
        <v>9.6</v>
      </c>
      <c r="AF119" s="64">
        <v>11</v>
      </c>
      <c r="AG119" s="64">
        <v>12</v>
      </c>
    </row>
    <row r="120" spans="1:36" ht="12.75" customHeight="1" x14ac:dyDescent="0.3">
      <c r="A120" s="544"/>
      <c r="B120" s="392">
        <v>1.7</v>
      </c>
      <c r="C120" s="391">
        <f t="shared" si="114"/>
        <v>17.199999999999989</v>
      </c>
      <c r="D120" s="391">
        <f t="shared" si="115"/>
        <v>19.400000000000006</v>
      </c>
      <c r="E120" s="391">
        <f t="shared" si="116"/>
        <v>22.599999999999994</v>
      </c>
      <c r="F120" s="391">
        <f t="shared" si="117"/>
        <v>24.800000000000011</v>
      </c>
      <c r="G120" s="391">
        <f t="shared" si="118"/>
        <v>27</v>
      </c>
      <c r="H120" s="391">
        <f t="shared" si="119"/>
        <v>29.199999999999989</v>
      </c>
      <c r="I120" s="391">
        <f t="shared" si="120"/>
        <v>32.199999999999989</v>
      </c>
      <c r="J120" s="391">
        <f t="shared" si="121"/>
        <v>34.399999999999977</v>
      </c>
      <c r="K120" s="391">
        <f t="shared" si="122"/>
        <v>36.600000000000023</v>
      </c>
      <c r="L120" s="391">
        <f t="shared" si="123"/>
        <v>39.800000000000011</v>
      </c>
      <c r="N120" s="543"/>
      <c r="O120" s="395">
        <v>0.3</v>
      </c>
      <c r="P120" s="396"/>
      <c r="Q120" s="396"/>
      <c r="R120" s="396"/>
      <c r="S120" s="396"/>
      <c r="T120" s="396"/>
      <c r="U120" s="396"/>
      <c r="V120" s="396"/>
      <c r="Y120" s="543"/>
      <c r="Z120" s="395">
        <v>0.3</v>
      </c>
      <c r="AA120" s="64"/>
      <c r="AB120" s="64"/>
      <c r="AC120" s="64"/>
      <c r="AD120" s="64"/>
      <c r="AE120" s="64"/>
      <c r="AF120" s="64"/>
      <c r="AG120" s="64"/>
    </row>
    <row r="121" spans="1:36" ht="12.75" customHeight="1" x14ac:dyDescent="0.3">
      <c r="A121" s="544"/>
      <c r="B121" s="392">
        <v>1.6</v>
      </c>
      <c r="C121" s="391">
        <f t="shared" si="114"/>
        <v>16.599999999999987</v>
      </c>
      <c r="D121" s="391">
        <f t="shared" si="115"/>
        <v>18.700000000000006</v>
      </c>
      <c r="E121" s="391">
        <f t="shared" si="116"/>
        <v>21.799999999999994</v>
      </c>
      <c r="F121" s="391">
        <f t="shared" si="117"/>
        <v>23.900000000000013</v>
      </c>
      <c r="G121" s="391">
        <f t="shared" si="118"/>
        <v>26</v>
      </c>
      <c r="H121" s="391">
        <f t="shared" si="119"/>
        <v>28.099999999999987</v>
      </c>
      <c r="I121" s="391">
        <f t="shared" si="120"/>
        <v>31.099999999999987</v>
      </c>
      <c r="J121" s="391">
        <f t="shared" si="121"/>
        <v>33.199999999999974</v>
      </c>
      <c r="K121" s="391">
        <f t="shared" si="122"/>
        <v>35.300000000000026</v>
      </c>
      <c r="L121" s="391">
        <f t="shared" si="123"/>
        <v>38.400000000000013</v>
      </c>
      <c r="N121" s="543"/>
      <c r="O121" s="395">
        <v>0.2</v>
      </c>
      <c r="P121" s="396"/>
      <c r="Q121" s="396"/>
      <c r="R121" s="396"/>
      <c r="S121" s="396"/>
      <c r="T121" s="396"/>
      <c r="U121" s="396"/>
      <c r="V121" s="396"/>
      <c r="Y121" s="543"/>
      <c r="Z121" s="395">
        <v>0.2</v>
      </c>
      <c r="AA121" s="64"/>
      <c r="AB121" s="64"/>
      <c r="AC121" s="64"/>
      <c r="AD121" s="64"/>
      <c r="AE121" s="64"/>
      <c r="AF121" s="64"/>
      <c r="AG121" s="64"/>
    </row>
    <row r="122" spans="1:36" ht="12.75" customHeight="1" x14ac:dyDescent="0.3">
      <c r="A122" s="544"/>
      <c r="B122" s="392">
        <v>1.5</v>
      </c>
      <c r="C122" s="397">
        <v>16</v>
      </c>
      <c r="D122" s="397">
        <v>18</v>
      </c>
      <c r="E122" s="397">
        <v>21</v>
      </c>
      <c r="F122" s="397">
        <v>23</v>
      </c>
      <c r="G122" s="397">
        <v>25</v>
      </c>
      <c r="H122" s="397">
        <v>27</v>
      </c>
      <c r="I122" s="397">
        <v>30</v>
      </c>
      <c r="J122" s="397">
        <v>32</v>
      </c>
      <c r="K122" s="397">
        <v>34</v>
      </c>
      <c r="L122" s="397">
        <v>37</v>
      </c>
      <c r="N122" s="543"/>
      <c r="O122" s="395">
        <v>0.1</v>
      </c>
      <c r="P122" s="396"/>
      <c r="Q122" s="396"/>
      <c r="R122" s="396"/>
      <c r="S122" s="396"/>
      <c r="T122" s="396"/>
      <c r="U122" s="396"/>
      <c r="V122" s="396"/>
      <c r="Y122" s="543"/>
      <c r="Z122" s="395">
        <v>0.1</v>
      </c>
      <c r="AA122" s="64"/>
      <c r="AB122" s="64"/>
      <c r="AC122" s="64"/>
      <c r="AD122" s="64"/>
      <c r="AE122" s="64"/>
      <c r="AF122" s="64"/>
      <c r="AG122" s="64"/>
    </row>
    <row r="123" spans="1:36" ht="12.75" customHeight="1" x14ac:dyDescent="0.3">
      <c r="A123" s="544"/>
      <c r="B123" s="392">
        <v>1.4</v>
      </c>
      <c r="C123" s="391"/>
      <c r="D123" s="391"/>
      <c r="E123" s="391"/>
      <c r="F123" s="391"/>
      <c r="G123" s="391"/>
      <c r="H123" s="391"/>
      <c r="I123" s="391"/>
      <c r="J123" s="391"/>
      <c r="K123" s="391"/>
      <c r="L123" s="391"/>
      <c r="N123" s="543"/>
      <c r="O123" s="395">
        <v>0</v>
      </c>
      <c r="P123" s="396"/>
      <c r="Q123" s="396"/>
      <c r="R123" s="396"/>
      <c r="S123" s="396"/>
      <c r="T123" s="396"/>
      <c r="U123" s="396"/>
      <c r="V123" s="396"/>
      <c r="Y123" s="543"/>
      <c r="Z123" s="395">
        <v>0</v>
      </c>
      <c r="AA123" s="64"/>
      <c r="AB123" s="64"/>
      <c r="AC123" s="64"/>
      <c r="AD123" s="64"/>
      <c r="AE123" s="64"/>
      <c r="AF123" s="64"/>
      <c r="AG123" s="64"/>
    </row>
    <row r="124" spans="1:36" ht="12.75" customHeight="1" x14ac:dyDescent="0.3">
      <c r="A124" s="544"/>
      <c r="B124" s="392">
        <v>1.3</v>
      </c>
      <c r="C124" s="391"/>
      <c r="D124" s="391"/>
      <c r="E124" s="391"/>
      <c r="F124" s="391"/>
      <c r="G124" s="391"/>
      <c r="H124" s="391"/>
      <c r="I124" s="391"/>
      <c r="J124" s="391"/>
      <c r="K124" s="391"/>
      <c r="L124" s="391"/>
      <c r="N124" s="394"/>
      <c r="Y124" s="394"/>
    </row>
    <row r="125" spans="1:36" ht="12.75" customHeight="1" x14ac:dyDescent="0.3">
      <c r="A125" s="544"/>
      <c r="B125" s="392">
        <v>1.2</v>
      </c>
      <c r="C125" s="391"/>
      <c r="D125" s="391"/>
      <c r="E125" s="391"/>
      <c r="F125" s="391"/>
      <c r="G125" s="391"/>
      <c r="H125" s="391"/>
      <c r="I125" s="391"/>
      <c r="J125" s="391"/>
      <c r="K125" s="391"/>
      <c r="L125" s="391"/>
      <c r="O125" s="540" t="s">
        <v>1221</v>
      </c>
      <c r="P125" s="540"/>
      <c r="Q125" s="541" t="s">
        <v>1224</v>
      </c>
      <c r="R125" s="541"/>
      <c r="S125" s="541"/>
      <c r="T125" s="540" t="s">
        <v>1220</v>
      </c>
      <c r="U125" s="540"/>
      <c r="V125" s="541">
        <v>3600</v>
      </c>
      <c r="W125" s="541"/>
      <c r="Z125" s="540" t="s">
        <v>1242</v>
      </c>
      <c r="AA125" s="540"/>
      <c r="AB125" s="541" t="s">
        <v>1223</v>
      </c>
      <c r="AC125" s="541"/>
      <c r="AD125" s="541"/>
      <c r="AE125" s="540" t="s">
        <v>1220</v>
      </c>
      <c r="AF125" s="540"/>
      <c r="AG125" s="541">
        <v>3600</v>
      </c>
      <c r="AH125" s="541"/>
    </row>
    <row r="126" spans="1:36" ht="12.75" customHeight="1" x14ac:dyDescent="0.3">
      <c r="A126" s="544"/>
      <c r="B126" s="392">
        <v>1.1000000000000001</v>
      </c>
      <c r="C126" s="391"/>
      <c r="D126" s="391"/>
      <c r="E126" s="391"/>
      <c r="F126" s="391"/>
      <c r="G126" s="391"/>
      <c r="H126" s="391"/>
      <c r="I126" s="391"/>
      <c r="J126" s="391"/>
      <c r="K126" s="391"/>
      <c r="L126" s="391"/>
      <c r="P126" s="542" t="s">
        <v>1219</v>
      </c>
      <c r="Q126" s="542"/>
      <c r="R126" s="542"/>
      <c r="S126" s="542"/>
      <c r="T126" s="542"/>
      <c r="U126" s="542"/>
      <c r="V126" s="542"/>
      <c r="W126" s="542"/>
      <c r="X126" s="542"/>
      <c r="AA126" s="542" t="s">
        <v>1219</v>
      </c>
      <c r="AB126" s="542"/>
      <c r="AC126" s="542"/>
      <c r="AD126" s="542"/>
      <c r="AE126" s="542"/>
      <c r="AF126" s="542"/>
      <c r="AG126" s="542"/>
      <c r="AH126" s="542"/>
      <c r="AI126" s="542"/>
      <c r="AJ126" s="542"/>
    </row>
    <row r="127" spans="1:36" ht="12.75" customHeight="1" x14ac:dyDescent="0.3">
      <c r="A127" s="544"/>
      <c r="B127" s="392">
        <v>1</v>
      </c>
      <c r="C127" s="391"/>
      <c r="D127" s="391"/>
      <c r="E127" s="391"/>
      <c r="F127" s="391"/>
      <c r="G127" s="391"/>
      <c r="H127" s="391"/>
      <c r="I127" s="391"/>
      <c r="J127" s="391"/>
      <c r="K127" s="391"/>
      <c r="L127" s="391"/>
      <c r="N127" s="543" t="s">
        <v>1222</v>
      </c>
      <c r="O127" s="395"/>
      <c r="P127" s="395">
        <v>6</v>
      </c>
      <c r="Q127" s="395">
        <v>7</v>
      </c>
      <c r="R127" s="395">
        <v>8</v>
      </c>
      <c r="S127" s="395">
        <v>9</v>
      </c>
      <c r="T127" s="395">
        <v>10</v>
      </c>
      <c r="U127" s="395">
        <v>11</v>
      </c>
      <c r="V127" s="395">
        <v>12</v>
      </c>
      <c r="Y127" s="543" t="s">
        <v>1222</v>
      </c>
      <c r="Z127" s="395"/>
      <c r="AA127" s="395">
        <v>6</v>
      </c>
      <c r="AB127" s="395">
        <v>7</v>
      </c>
      <c r="AC127" s="395">
        <v>8</v>
      </c>
      <c r="AD127" s="395">
        <v>9</v>
      </c>
      <c r="AE127" s="395">
        <v>10</v>
      </c>
      <c r="AF127" s="395">
        <v>11</v>
      </c>
      <c r="AG127" s="395">
        <v>12</v>
      </c>
    </row>
    <row r="128" spans="1:36" ht="12.75" customHeight="1" x14ac:dyDescent="0.3">
      <c r="B128" s="393"/>
      <c r="C128" s="393"/>
      <c r="D128" s="393"/>
      <c r="E128" s="393"/>
      <c r="F128" s="393"/>
      <c r="G128" s="393"/>
      <c r="H128" s="393"/>
      <c r="I128" s="393"/>
      <c r="J128" s="393"/>
      <c r="K128" s="393"/>
      <c r="L128" s="393"/>
      <c r="N128" s="543"/>
      <c r="O128" s="395">
        <v>2.4</v>
      </c>
      <c r="P128" s="400">
        <v>5.4</v>
      </c>
      <c r="Q128" s="400">
        <v>7.2</v>
      </c>
      <c r="R128" s="400">
        <v>8.6999999999999993</v>
      </c>
      <c r="S128" s="400">
        <v>10</v>
      </c>
      <c r="T128" s="400">
        <v>11</v>
      </c>
      <c r="U128" s="400">
        <v>13</v>
      </c>
      <c r="V128" s="400">
        <v>14</v>
      </c>
      <c r="Y128" s="543"/>
      <c r="Z128" s="395">
        <v>2.4</v>
      </c>
      <c r="AA128" s="64">
        <v>18</v>
      </c>
      <c r="AB128" s="64">
        <v>23</v>
      </c>
      <c r="AC128" s="64">
        <v>27</v>
      </c>
      <c r="AD128" s="64">
        <v>32</v>
      </c>
      <c r="AE128" s="64">
        <v>35</v>
      </c>
      <c r="AF128" s="64">
        <v>39</v>
      </c>
      <c r="AG128" s="64">
        <v>43</v>
      </c>
    </row>
    <row r="129" spans="1:33" ht="12.75" customHeight="1" x14ac:dyDescent="0.3">
      <c r="B129" s="545" t="s">
        <v>1242</v>
      </c>
      <c r="C129" s="545"/>
      <c r="D129" s="546" t="s">
        <v>415</v>
      </c>
      <c r="E129" s="546"/>
      <c r="F129" s="546"/>
      <c r="G129" s="545" t="s">
        <v>1220</v>
      </c>
      <c r="H129" s="545"/>
      <c r="I129" s="546">
        <v>3000</v>
      </c>
      <c r="J129" s="546"/>
      <c r="K129" s="393"/>
      <c r="L129" s="393"/>
      <c r="N129" s="543"/>
      <c r="O129" s="395">
        <v>2.2999999999999998</v>
      </c>
      <c r="P129" s="396">
        <v>5.25</v>
      </c>
      <c r="Q129" s="396">
        <v>7</v>
      </c>
      <c r="R129" s="396">
        <v>8.4249999999999989</v>
      </c>
      <c r="S129" s="396">
        <v>9.6999999999999993</v>
      </c>
      <c r="T129" s="396">
        <v>10.725</v>
      </c>
      <c r="U129" s="396">
        <v>12.5</v>
      </c>
      <c r="V129" s="396">
        <v>13.5</v>
      </c>
      <c r="Y129" s="543"/>
      <c r="Z129" s="395">
        <v>2.2999999999999998</v>
      </c>
      <c r="AA129" s="64"/>
      <c r="AB129" s="64"/>
      <c r="AC129" s="64"/>
      <c r="AD129" s="64"/>
      <c r="AE129" s="64"/>
      <c r="AF129" s="64"/>
      <c r="AG129" s="64"/>
    </row>
    <row r="130" spans="1:33" ht="12.75" customHeight="1" x14ac:dyDescent="0.3">
      <c r="B130" s="393"/>
      <c r="C130" s="547" t="s">
        <v>1219</v>
      </c>
      <c r="D130" s="547"/>
      <c r="E130" s="547"/>
      <c r="F130" s="547"/>
      <c r="G130" s="547"/>
      <c r="H130" s="547"/>
      <c r="I130" s="547"/>
      <c r="J130" s="547"/>
      <c r="K130" s="547"/>
      <c r="L130" s="547"/>
      <c r="N130" s="543"/>
      <c r="O130" s="395">
        <v>2.2000000000000002</v>
      </c>
      <c r="P130" s="396">
        <v>5.1000000000000005</v>
      </c>
      <c r="Q130" s="396">
        <v>6.8</v>
      </c>
      <c r="R130" s="396">
        <v>8.1499999999999986</v>
      </c>
      <c r="S130" s="396">
        <v>9.4</v>
      </c>
      <c r="T130" s="396">
        <v>10.45</v>
      </c>
      <c r="U130" s="396">
        <v>12</v>
      </c>
      <c r="V130" s="396">
        <v>13</v>
      </c>
      <c r="Y130" s="543"/>
      <c r="Z130" s="395">
        <v>2.2000000000000002</v>
      </c>
      <c r="AA130" s="64"/>
      <c r="AB130" s="64"/>
      <c r="AC130" s="64"/>
      <c r="AD130" s="64"/>
      <c r="AE130" s="64"/>
      <c r="AF130" s="64"/>
      <c r="AG130" s="64"/>
    </row>
    <row r="131" spans="1:33" ht="12.75" customHeight="1" x14ac:dyDescent="0.3">
      <c r="B131" s="392"/>
      <c r="C131" s="392">
        <v>6</v>
      </c>
      <c r="D131" s="392">
        <v>7</v>
      </c>
      <c r="E131" s="392">
        <v>8</v>
      </c>
      <c r="F131" s="392">
        <v>9</v>
      </c>
      <c r="G131" s="392">
        <v>10</v>
      </c>
      <c r="H131" s="392">
        <v>11</v>
      </c>
      <c r="I131" s="392">
        <v>12</v>
      </c>
      <c r="J131" s="392">
        <v>13</v>
      </c>
      <c r="K131" s="392">
        <v>14</v>
      </c>
      <c r="L131" s="392">
        <v>15</v>
      </c>
      <c r="N131" s="543"/>
      <c r="O131" s="395">
        <v>2.1</v>
      </c>
      <c r="P131" s="396">
        <v>4.95</v>
      </c>
      <c r="Q131" s="396">
        <v>6.6</v>
      </c>
      <c r="R131" s="396">
        <v>7.8749999999999991</v>
      </c>
      <c r="S131" s="396">
        <v>9.1</v>
      </c>
      <c r="T131" s="396">
        <v>10.175000000000001</v>
      </c>
      <c r="U131" s="396">
        <v>11.5</v>
      </c>
      <c r="V131" s="396">
        <v>12.5</v>
      </c>
      <c r="Y131" s="543"/>
      <c r="Z131" s="395">
        <v>2.1</v>
      </c>
      <c r="AA131" s="64"/>
      <c r="AB131" s="64"/>
      <c r="AC131" s="64"/>
      <c r="AD131" s="64"/>
      <c r="AE131" s="64"/>
      <c r="AF131" s="64"/>
      <c r="AG131" s="64"/>
    </row>
    <row r="132" spans="1:33" ht="12.75" customHeight="1" x14ac:dyDescent="0.3">
      <c r="A132" s="544" t="s">
        <v>1218</v>
      </c>
      <c r="B132" s="392">
        <v>4.5</v>
      </c>
      <c r="C132" s="397">
        <v>29</v>
      </c>
      <c r="D132" s="397">
        <v>32</v>
      </c>
      <c r="E132" s="397">
        <v>37</v>
      </c>
      <c r="F132" s="397">
        <v>41</v>
      </c>
      <c r="G132" s="397">
        <v>45</v>
      </c>
      <c r="H132" s="397">
        <v>49</v>
      </c>
      <c r="I132" s="397">
        <v>53</v>
      </c>
      <c r="J132" s="397">
        <v>58</v>
      </c>
      <c r="K132" s="397">
        <v>62</v>
      </c>
      <c r="L132" s="397">
        <v>66</v>
      </c>
      <c r="N132" s="543"/>
      <c r="O132" s="395">
        <v>2</v>
      </c>
      <c r="P132" s="400">
        <v>4.8000000000000007</v>
      </c>
      <c r="Q132" s="400">
        <v>6.4</v>
      </c>
      <c r="R132" s="400">
        <v>7.6</v>
      </c>
      <c r="S132" s="400">
        <v>8.8000000000000007</v>
      </c>
      <c r="T132" s="400">
        <v>9.9</v>
      </c>
      <c r="U132" s="400">
        <v>11</v>
      </c>
      <c r="V132" s="400">
        <v>12</v>
      </c>
      <c r="Y132" s="543"/>
      <c r="Z132" s="395">
        <v>2</v>
      </c>
      <c r="AA132" s="64">
        <v>16</v>
      </c>
      <c r="AB132" s="64">
        <v>20</v>
      </c>
      <c r="AC132" s="64">
        <v>24</v>
      </c>
      <c r="AD132" s="64">
        <v>27</v>
      </c>
      <c r="AE132" s="64">
        <v>30</v>
      </c>
      <c r="AF132" s="64">
        <v>33</v>
      </c>
      <c r="AG132" s="64">
        <v>37</v>
      </c>
    </row>
    <row r="133" spans="1:33" ht="12.75" customHeight="1" x14ac:dyDescent="0.3">
      <c r="A133" s="544"/>
      <c r="B133" s="392">
        <v>4.4000000000000004</v>
      </c>
      <c r="C133" s="391">
        <f t="shared" ref="C133:C141" si="124">C132+((C$142-C$132)/(ROW(C$142)-ROW(C$132)))</f>
        <v>28.6</v>
      </c>
      <c r="D133" s="391">
        <f t="shared" ref="D133:D141" si="125">D132+((D$142-D$132)/(ROW(D$142)-ROW(D$132)))</f>
        <v>31.6</v>
      </c>
      <c r="E133" s="391">
        <f t="shared" ref="E133:E141" si="126">E132+((E$142-E$132)/(ROW(E$142)-ROW(E$132)))</f>
        <v>36.5</v>
      </c>
      <c r="F133" s="391">
        <f t="shared" ref="F133:F141" si="127">F132+((F$142-F$132)/(ROW(F$142)-ROW(F$132)))</f>
        <v>40.5</v>
      </c>
      <c r="G133" s="391">
        <f t="shared" ref="G133:G141" si="128">G132+((G$142-G$132)/(ROW(G$142)-ROW(G$132)))</f>
        <v>44.4</v>
      </c>
      <c r="H133" s="391">
        <f t="shared" ref="H133:H141" si="129">H132+((H$142-H$132)/(ROW(H$142)-ROW(H$132)))</f>
        <v>48.4</v>
      </c>
      <c r="I133" s="391">
        <f t="shared" ref="I133:I141" si="130">I132+((I$142-I$132)/(ROW(I$142)-ROW(I$132)))</f>
        <v>52.3</v>
      </c>
      <c r="J133" s="391">
        <f t="shared" ref="J133:J141" si="131">J132+((J$142-J$132)/(ROW(J$142)-ROW(J$132)))</f>
        <v>57.2</v>
      </c>
      <c r="K133" s="391">
        <f t="shared" ref="K133:K141" si="132">K132+((K$142-K$132)/(ROW(K$142)-ROW(K$132)))</f>
        <v>61.1</v>
      </c>
      <c r="L133" s="391">
        <f t="shared" ref="L133:L141" si="133">L132+((L$142-L$132)/(ROW(L$142)-ROW(L$132)))</f>
        <v>65.099999999999994</v>
      </c>
      <c r="N133" s="543"/>
      <c r="O133" s="395">
        <v>1.9</v>
      </c>
      <c r="P133" s="396">
        <v>4.6500000000000004</v>
      </c>
      <c r="Q133" s="396">
        <v>6.125</v>
      </c>
      <c r="R133" s="396">
        <v>7.2749999999999995</v>
      </c>
      <c r="S133" s="396">
        <v>8.4250000000000007</v>
      </c>
      <c r="T133" s="396">
        <v>9.5</v>
      </c>
      <c r="U133" s="396">
        <v>10.525</v>
      </c>
      <c r="V133" s="396">
        <v>11.5</v>
      </c>
      <c r="Y133" s="543"/>
      <c r="Z133" s="395">
        <v>1.9</v>
      </c>
      <c r="AA133" s="64"/>
      <c r="AB133" s="64"/>
      <c r="AC133" s="64"/>
      <c r="AD133" s="64"/>
      <c r="AE133" s="64"/>
      <c r="AF133" s="64"/>
      <c r="AG133" s="64"/>
    </row>
    <row r="134" spans="1:33" ht="12.75" customHeight="1" x14ac:dyDescent="0.3">
      <c r="A134" s="544"/>
      <c r="B134" s="392">
        <v>4.3</v>
      </c>
      <c r="C134" s="391">
        <f t="shared" si="124"/>
        <v>28.200000000000003</v>
      </c>
      <c r="D134" s="391">
        <f t="shared" si="125"/>
        <v>31.200000000000003</v>
      </c>
      <c r="E134" s="391">
        <f t="shared" si="126"/>
        <v>36</v>
      </c>
      <c r="F134" s="391">
        <f t="shared" si="127"/>
        <v>40</v>
      </c>
      <c r="G134" s="391">
        <f t="shared" si="128"/>
        <v>43.8</v>
      </c>
      <c r="H134" s="391">
        <f t="shared" si="129"/>
        <v>47.8</v>
      </c>
      <c r="I134" s="391">
        <f t="shared" si="130"/>
        <v>51.599999999999994</v>
      </c>
      <c r="J134" s="391">
        <f t="shared" si="131"/>
        <v>56.400000000000006</v>
      </c>
      <c r="K134" s="391">
        <f t="shared" si="132"/>
        <v>60.2</v>
      </c>
      <c r="L134" s="391">
        <f t="shared" si="133"/>
        <v>64.199999999999989</v>
      </c>
      <c r="N134" s="543"/>
      <c r="O134" s="395">
        <v>1.8</v>
      </c>
      <c r="P134" s="396">
        <v>4.5000000000000009</v>
      </c>
      <c r="Q134" s="396">
        <v>5.8500000000000005</v>
      </c>
      <c r="R134" s="396">
        <v>6.9499999999999993</v>
      </c>
      <c r="S134" s="396">
        <v>8.0500000000000007</v>
      </c>
      <c r="T134" s="396">
        <v>9.1</v>
      </c>
      <c r="U134" s="396">
        <v>10.050000000000001</v>
      </c>
      <c r="V134" s="396">
        <v>11</v>
      </c>
      <c r="Y134" s="543"/>
      <c r="Z134" s="395">
        <v>1.8</v>
      </c>
      <c r="AA134" s="64"/>
      <c r="AB134" s="64"/>
      <c r="AC134" s="64"/>
      <c r="AD134" s="64"/>
      <c r="AE134" s="64"/>
      <c r="AF134" s="64"/>
      <c r="AG134" s="64"/>
    </row>
    <row r="135" spans="1:33" ht="12.75" customHeight="1" x14ac:dyDescent="0.3">
      <c r="A135" s="544"/>
      <c r="B135" s="392">
        <v>4.2</v>
      </c>
      <c r="C135" s="391">
        <f t="shared" si="124"/>
        <v>27.800000000000004</v>
      </c>
      <c r="D135" s="391">
        <f t="shared" si="125"/>
        <v>30.800000000000004</v>
      </c>
      <c r="E135" s="391">
        <f t="shared" si="126"/>
        <v>35.5</v>
      </c>
      <c r="F135" s="391">
        <f t="shared" si="127"/>
        <v>39.5</v>
      </c>
      <c r="G135" s="391">
        <f t="shared" si="128"/>
        <v>43.199999999999996</v>
      </c>
      <c r="H135" s="391">
        <f t="shared" si="129"/>
        <v>47.199999999999996</v>
      </c>
      <c r="I135" s="391">
        <f t="shared" si="130"/>
        <v>50.899999999999991</v>
      </c>
      <c r="J135" s="391">
        <f t="shared" si="131"/>
        <v>55.600000000000009</v>
      </c>
      <c r="K135" s="391">
        <f t="shared" si="132"/>
        <v>59.300000000000004</v>
      </c>
      <c r="L135" s="391">
        <f t="shared" si="133"/>
        <v>63.29999999999999</v>
      </c>
      <c r="N135" s="543"/>
      <c r="O135" s="395">
        <v>1.7</v>
      </c>
      <c r="P135" s="396">
        <v>4.3500000000000005</v>
      </c>
      <c r="Q135" s="396">
        <v>5.5750000000000002</v>
      </c>
      <c r="R135" s="396">
        <v>6.625</v>
      </c>
      <c r="S135" s="396">
        <v>7.6750000000000007</v>
      </c>
      <c r="T135" s="396">
        <v>8.6999999999999993</v>
      </c>
      <c r="U135" s="396">
        <v>9.5749999999999993</v>
      </c>
      <c r="V135" s="396">
        <v>10.5</v>
      </c>
      <c r="Y135" s="543"/>
      <c r="Z135" s="395">
        <v>1.7</v>
      </c>
      <c r="AA135" s="64"/>
      <c r="AB135" s="64"/>
      <c r="AC135" s="64"/>
      <c r="AD135" s="64"/>
      <c r="AE135" s="64"/>
      <c r="AF135" s="64"/>
      <c r="AG135" s="64"/>
    </row>
    <row r="136" spans="1:33" ht="12.75" customHeight="1" x14ac:dyDescent="0.3">
      <c r="A136" s="544"/>
      <c r="B136" s="392">
        <v>4.0999999999999996</v>
      </c>
      <c r="C136" s="391">
        <f t="shared" si="124"/>
        <v>27.400000000000006</v>
      </c>
      <c r="D136" s="391">
        <f t="shared" si="125"/>
        <v>30.400000000000006</v>
      </c>
      <c r="E136" s="391">
        <f t="shared" si="126"/>
        <v>35</v>
      </c>
      <c r="F136" s="391">
        <f t="shared" si="127"/>
        <v>39</v>
      </c>
      <c r="G136" s="391">
        <f t="shared" si="128"/>
        <v>42.599999999999994</v>
      </c>
      <c r="H136" s="391">
        <f t="shared" si="129"/>
        <v>46.599999999999994</v>
      </c>
      <c r="I136" s="391">
        <f t="shared" si="130"/>
        <v>50.199999999999989</v>
      </c>
      <c r="J136" s="391">
        <f t="shared" si="131"/>
        <v>54.800000000000011</v>
      </c>
      <c r="K136" s="391">
        <f t="shared" si="132"/>
        <v>58.400000000000006</v>
      </c>
      <c r="L136" s="391">
        <f t="shared" si="133"/>
        <v>62.399999999999991</v>
      </c>
      <c r="N136" s="543"/>
      <c r="O136" s="395">
        <v>1.6</v>
      </c>
      <c r="P136" s="400">
        <v>4.2000000000000011</v>
      </c>
      <c r="Q136" s="400">
        <v>5.3000000000000007</v>
      </c>
      <c r="R136" s="400">
        <v>6.3</v>
      </c>
      <c r="S136" s="400">
        <v>7.3000000000000007</v>
      </c>
      <c r="T136" s="400">
        <v>8.3000000000000007</v>
      </c>
      <c r="U136" s="400">
        <v>9.1</v>
      </c>
      <c r="V136" s="400">
        <v>10</v>
      </c>
      <c r="Y136" s="543"/>
      <c r="Z136" s="395">
        <v>1.6</v>
      </c>
      <c r="AA136" s="64">
        <v>14</v>
      </c>
      <c r="AB136" s="64">
        <v>17</v>
      </c>
      <c r="AC136" s="64">
        <v>20</v>
      </c>
      <c r="AD136" s="64">
        <v>22</v>
      </c>
      <c r="AE136" s="64">
        <v>25</v>
      </c>
      <c r="AF136" s="64">
        <v>28</v>
      </c>
      <c r="AG136" s="64">
        <v>31</v>
      </c>
    </row>
    <row r="137" spans="1:33" ht="12.75" customHeight="1" x14ac:dyDescent="0.3">
      <c r="A137" s="544"/>
      <c r="B137" s="392">
        <v>4</v>
      </c>
      <c r="C137" s="391">
        <f t="shared" si="124"/>
        <v>27.000000000000007</v>
      </c>
      <c r="D137" s="391">
        <f t="shared" si="125"/>
        <v>30.000000000000007</v>
      </c>
      <c r="E137" s="391">
        <f t="shared" si="126"/>
        <v>34.5</v>
      </c>
      <c r="F137" s="391">
        <f t="shared" si="127"/>
        <v>38.5</v>
      </c>
      <c r="G137" s="391">
        <f t="shared" si="128"/>
        <v>41.999999999999993</v>
      </c>
      <c r="H137" s="391">
        <f t="shared" si="129"/>
        <v>45.999999999999993</v>
      </c>
      <c r="I137" s="391">
        <f t="shared" si="130"/>
        <v>49.499999999999986</v>
      </c>
      <c r="J137" s="391">
        <f t="shared" si="131"/>
        <v>54.000000000000014</v>
      </c>
      <c r="K137" s="391">
        <f t="shared" si="132"/>
        <v>57.500000000000007</v>
      </c>
      <c r="L137" s="391">
        <f t="shared" si="133"/>
        <v>61.499999999999993</v>
      </c>
      <c r="N137" s="543"/>
      <c r="O137" s="395">
        <v>1.5</v>
      </c>
      <c r="P137" s="396">
        <v>3.9500000000000011</v>
      </c>
      <c r="Q137" s="396">
        <v>5.0000000000000009</v>
      </c>
      <c r="R137" s="396">
        <v>5.95</v>
      </c>
      <c r="S137" s="396">
        <v>6.9</v>
      </c>
      <c r="T137" s="396">
        <v>7.8500000000000005</v>
      </c>
      <c r="U137" s="396">
        <v>8.625</v>
      </c>
      <c r="V137" s="396">
        <v>9.4749999999999996</v>
      </c>
      <c r="Y137" s="543"/>
      <c r="Z137" s="395">
        <v>1.5</v>
      </c>
      <c r="AA137" s="64"/>
      <c r="AB137" s="64"/>
      <c r="AC137" s="64"/>
      <c r="AD137" s="64"/>
      <c r="AE137" s="64"/>
      <c r="AF137" s="64"/>
      <c r="AG137" s="64"/>
    </row>
    <row r="138" spans="1:33" ht="12.75" customHeight="1" x14ac:dyDescent="0.3">
      <c r="A138" s="544"/>
      <c r="B138" s="392">
        <v>3.9</v>
      </c>
      <c r="C138" s="391">
        <f t="shared" si="124"/>
        <v>26.600000000000009</v>
      </c>
      <c r="D138" s="391">
        <f t="shared" si="125"/>
        <v>29.600000000000009</v>
      </c>
      <c r="E138" s="391">
        <f t="shared" si="126"/>
        <v>34</v>
      </c>
      <c r="F138" s="391">
        <f t="shared" si="127"/>
        <v>38</v>
      </c>
      <c r="G138" s="391">
        <f t="shared" si="128"/>
        <v>41.399999999999991</v>
      </c>
      <c r="H138" s="391">
        <f t="shared" si="129"/>
        <v>45.399999999999991</v>
      </c>
      <c r="I138" s="391">
        <f t="shared" si="130"/>
        <v>48.799999999999983</v>
      </c>
      <c r="J138" s="391">
        <f t="shared" si="131"/>
        <v>53.200000000000017</v>
      </c>
      <c r="K138" s="391">
        <f t="shared" si="132"/>
        <v>56.600000000000009</v>
      </c>
      <c r="L138" s="391">
        <f t="shared" si="133"/>
        <v>60.599999999999994</v>
      </c>
      <c r="N138" s="543"/>
      <c r="O138" s="395">
        <v>1.4</v>
      </c>
      <c r="P138" s="396">
        <v>3.7000000000000011</v>
      </c>
      <c r="Q138" s="396">
        <v>4.7000000000000011</v>
      </c>
      <c r="R138" s="396">
        <v>5.6</v>
      </c>
      <c r="S138" s="396">
        <v>6.5000000000000009</v>
      </c>
      <c r="T138" s="396">
        <v>7.4</v>
      </c>
      <c r="U138" s="396">
        <v>8.15</v>
      </c>
      <c r="V138" s="396">
        <v>8.9499999999999993</v>
      </c>
      <c r="Y138" s="543"/>
      <c r="Z138" s="395">
        <v>1.4</v>
      </c>
      <c r="AA138" s="64"/>
      <c r="AB138" s="64"/>
      <c r="AC138" s="64"/>
      <c r="AD138" s="64"/>
      <c r="AE138" s="64"/>
      <c r="AF138" s="64"/>
      <c r="AG138" s="64"/>
    </row>
    <row r="139" spans="1:33" ht="12.75" customHeight="1" x14ac:dyDescent="0.3">
      <c r="A139" s="544"/>
      <c r="B139" s="392">
        <v>3.8</v>
      </c>
      <c r="C139" s="391">
        <f t="shared" si="124"/>
        <v>26.20000000000001</v>
      </c>
      <c r="D139" s="391">
        <f t="shared" si="125"/>
        <v>29.20000000000001</v>
      </c>
      <c r="E139" s="391">
        <f t="shared" si="126"/>
        <v>33.5</v>
      </c>
      <c r="F139" s="391">
        <f t="shared" si="127"/>
        <v>37.5</v>
      </c>
      <c r="G139" s="391">
        <f t="shared" si="128"/>
        <v>40.79999999999999</v>
      </c>
      <c r="H139" s="391">
        <f t="shared" si="129"/>
        <v>44.79999999999999</v>
      </c>
      <c r="I139" s="391">
        <f t="shared" si="130"/>
        <v>48.09999999999998</v>
      </c>
      <c r="J139" s="391">
        <f t="shared" si="131"/>
        <v>52.40000000000002</v>
      </c>
      <c r="K139" s="391">
        <f t="shared" si="132"/>
        <v>55.70000000000001</v>
      </c>
      <c r="L139" s="391">
        <f t="shared" si="133"/>
        <v>59.699999999999996</v>
      </c>
      <c r="N139" s="543"/>
      <c r="O139" s="395">
        <v>1.3</v>
      </c>
      <c r="P139" s="396">
        <v>3.4500000000000011</v>
      </c>
      <c r="Q139" s="396">
        <v>4.4000000000000004</v>
      </c>
      <c r="R139" s="396">
        <v>5.25</v>
      </c>
      <c r="S139" s="396">
        <v>6.1000000000000005</v>
      </c>
      <c r="T139" s="396">
        <v>6.9500000000000011</v>
      </c>
      <c r="U139" s="396">
        <v>7.6749999999999998</v>
      </c>
      <c r="V139" s="396">
        <v>8.4250000000000007</v>
      </c>
      <c r="Y139" s="543"/>
      <c r="Z139" s="395">
        <v>1.3</v>
      </c>
      <c r="AA139" s="64"/>
      <c r="AB139" s="64"/>
      <c r="AC139" s="64"/>
      <c r="AD139" s="64"/>
      <c r="AE139" s="64"/>
      <c r="AF139" s="64"/>
      <c r="AG139" s="64"/>
    </row>
    <row r="140" spans="1:33" ht="12.75" customHeight="1" x14ac:dyDescent="0.3">
      <c r="A140" s="544"/>
      <c r="B140" s="392">
        <v>3.7</v>
      </c>
      <c r="C140" s="391">
        <f t="shared" si="124"/>
        <v>25.800000000000011</v>
      </c>
      <c r="D140" s="391">
        <f t="shared" si="125"/>
        <v>28.800000000000011</v>
      </c>
      <c r="E140" s="391">
        <f t="shared" si="126"/>
        <v>33</v>
      </c>
      <c r="F140" s="391">
        <f t="shared" si="127"/>
        <v>37</v>
      </c>
      <c r="G140" s="391">
        <f t="shared" si="128"/>
        <v>40.199999999999989</v>
      </c>
      <c r="H140" s="391">
        <f t="shared" si="129"/>
        <v>44.199999999999989</v>
      </c>
      <c r="I140" s="391">
        <f t="shared" si="130"/>
        <v>47.399999999999977</v>
      </c>
      <c r="J140" s="391">
        <f t="shared" si="131"/>
        <v>51.600000000000023</v>
      </c>
      <c r="K140" s="391">
        <f t="shared" si="132"/>
        <v>54.800000000000011</v>
      </c>
      <c r="L140" s="391">
        <f t="shared" si="133"/>
        <v>58.8</v>
      </c>
      <c r="N140" s="543"/>
      <c r="O140" s="395">
        <v>1.2</v>
      </c>
      <c r="P140" s="400">
        <v>3.2000000000000011</v>
      </c>
      <c r="Q140" s="400">
        <v>4.1000000000000005</v>
      </c>
      <c r="R140" s="400">
        <v>4.9000000000000004</v>
      </c>
      <c r="S140" s="400">
        <v>5.7000000000000011</v>
      </c>
      <c r="T140" s="400">
        <v>6.5000000000000009</v>
      </c>
      <c r="U140" s="400">
        <v>7.1999999999999993</v>
      </c>
      <c r="V140" s="400">
        <v>7.9</v>
      </c>
      <c r="Y140" s="543"/>
      <c r="Z140" s="395">
        <v>1.2</v>
      </c>
      <c r="AA140" s="64">
        <v>10</v>
      </c>
      <c r="AB140" s="64">
        <v>13</v>
      </c>
      <c r="AC140" s="64">
        <v>15</v>
      </c>
      <c r="AD140" s="64">
        <v>17</v>
      </c>
      <c r="AE140" s="64">
        <v>20</v>
      </c>
      <c r="AF140" s="64">
        <v>22</v>
      </c>
      <c r="AG140" s="64">
        <v>24</v>
      </c>
    </row>
    <row r="141" spans="1:33" ht="12.75" customHeight="1" x14ac:dyDescent="0.3">
      <c r="A141" s="544"/>
      <c r="B141" s="392">
        <v>3.6</v>
      </c>
      <c r="C141" s="391">
        <f t="shared" si="124"/>
        <v>25.400000000000013</v>
      </c>
      <c r="D141" s="391">
        <f t="shared" si="125"/>
        <v>28.400000000000013</v>
      </c>
      <c r="E141" s="391">
        <f t="shared" si="126"/>
        <v>32.5</v>
      </c>
      <c r="F141" s="391">
        <f t="shared" si="127"/>
        <v>36.5</v>
      </c>
      <c r="G141" s="391">
        <f t="shared" si="128"/>
        <v>39.599999999999987</v>
      </c>
      <c r="H141" s="391">
        <f t="shared" si="129"/>
        <v>43.599999999999987</v>
      </c>
      <c r="I141" s="391">
        <f t="shared" si="130"/>
        <v>46.699999999999974</v>
      </c>
      <c r="J141" s="391">
        <f t="shared" si="131"/>
        <v>50.800000000000026</v>
      </c>
      <c r="K141" s="391">
        <f t="shared" si="132"/>
        <v>53.900000000000013</v>
      </c>
      <c r="L141" s="391">
        <f t="shared" si="133"/>
        <v>57.9</v>
      </c>
      <c r="N141" s="543"/>
      <c r="O141" s="395">
        <v>1.1000000000000001</v>
      </c>
      <c r="P141" s="396">
        <v>2.975000000000001</v>
      </c>
      <c r="Q141" s="396">
        <v>3.7750000000000004</v>
      </c>
      <c r="R141" s="396">
        <v>4.5250000000000004</v>
      </c>
      <c r="S141" s="396">
        <v>5.2500000000000009</v>
      </c>
      <c r="T141" s="396">
        <v>6.0000000000000009</v>
      </c>
      <c r="U141" s="396">
        <v>6.6749999999999989</v>
      </c>
      <c r="V141" s="396">
        <v>7.3250000000000002</v>
      </c>
      <c r="Y141" s="543"/>
      <c r="Z141" s="395">
        <v>1.1000000000000001</v>
      </c>
      <c r="AA141" s="64"/>
      <c r="AB141" s="64"/>
      <c r="AC141" s="64"/>
      <c r="AD141" s="64"/>
      <c r="AE141" s="64"/>
      <c r="AF141" s="64"/>
      <c r="AG141" s="64"/>
    </row>
    <row r="142" spans="1:33" ht="12.75" customHeight="1" x14ac:dyDescent="0.3">
      <c r="A142" s="544"/>
      <c r="B142" s="392">
        <v>3.5</v>
      </c>
      <c r="C142" s="397">
        <v>25</v>
      </c>
      <c r="D142" s="397">
        <v>28</v>
      </c>
      <c r="E142" s="397">
        <v>32</v>
      </c>
      <c r="F142" s="397">
        <v>36</v>
      </c>
      <c r="G142" s="397">
        <v>39</v>
      </c>
      <c r="H142" s="397">
        <v>43</v>
      </c>
      <c r="I142" s="397">
        <v>46</v>
      </c>
      <c r="J142" s="397">
        <v>50</v>
      </c>
      <c r="K142" s="397">
        <v>53</v>
      </c>
      <c r="L142" s="397">
        <v>57</v>
      </c>
      <c r="N142" s="543"/>
      <c r="O142" s="395">
        <v>1</v>
      </c>
      <c r="P142" s="396">
        <v>2.7500000000000009</v>
      </c>
      <c r="Q142" s="396">
        <v>3.4500000000000006</v>
      </c>
      <c r="R142" s="396">
        <v>4.1500000000000004</v>
      </c>
      <c r="S142" s="396">
        <v>4.8000000000000007</v>
      </c>
      <c r="T142" s="396">
        <v>5.5000000000000009</v>
      </c>
      <c r="U142" s="396">
        <v>6.1499999999999995</v>
      </c>
      <c r="V142" s="396">
        <v>6.75</v>
      </c>
      <c r="Y142" s="543"/>
      <c r="Z142" s="395">
        <v>1</v>
      </c>
      <c r="AA142" s="64"/>
      <c r="AB142" s="64"/>
      <c r="AC142" s="64"/>
      <c r="AD142" s="64"/>
      <c r="AE142" s="64"/>
      <c r="AF142" s="64"/>
      <c r="AG142" s="64"/>
    </row>
    <row r="143" spans="1:33" ht="12.75" customHeight="1" x14ac:dyDescent="0.3">
      <c r="A143" s="544"/>
      <c r="B143" s="392">
        <v>3.4</v>
      </c>
      <c r="C143" s="391">
        <f t="shared" ref="C143:C151" si="134">C142+((C$152-C$142)/(ROW(C$152)-ROW(C$142)))</f>
        <v>24.5</v>
      </c>
      <c r="D143" s="391">
        <f t="shared" ref="D143:D151" si="135">D142+((D$152-D$142)/(ROW(D$152)-ROW(D$142)))</f>
        <v>27.5</v>
      </c>
      <c r="E143" s="391">
        <f t="shared" ref="E143:E151" si="136">E142+((E$152-E$142)/(ROW(E$152)-ROW(E$142)))</f>
        <v>31.4</v>
      </c>
      <c r="F143" s="391">
        <f t="shared" ref="F143:F151" si="137">F142+((F$152-F$142)/(ROW(F$152)-ROW(F$142)))</f>
        <v>35.299999999999997</v>
      </c>
      <c r="G143" s="391">
        <f t="shared" ref="G143:G151" si="138">G142+((G$152-G$142)/(ROW(G$152)-ROW(G$142)))</f>
        <v>38.299999999999997</v>
      </c>
      <c r="H143" s="391">
        <f t="shared" ref="H143:H151" si="139">H142+((H$152-H$142)/(ROW(H$152)-ROW(H$142)))</f>
        <v>42.2</v>
      </c>
      <c r="I143" s="391">
        <f t="shared" ref="I143:I151" si="140">I142+((I$152-I$142)/(ROW(I$152)-ROW(I$142)))</f>
        <v>45.2</v>
      </c>
      <c r="J143" s="391">
        <f t="shared" ref="J143:J151" si="141">J142+((J$152-J$142)/(ROW(J$152)-ROW(J$142)))</f>
        <v>49</v>
      </c>
      <c r="K143" s="391">
        <f t="shared" ref="K143:K151" si="142">K142+((K$152-K$142)/(ROW(K$152)-ROW(K$142)))</f>
        <v>52</v>
      </c>
      <c r="L143" s="391">
        <f t="shared" ref="L143:L151" si="143">L142+((L$152-L$142)/(ROW(L$152)-ROW(L$142)))</f>
        <v>55.9</v>
      </c>
      <c r="N143" s="543"/>
      <c r="O143" s="395">
        <v>0.9</v>
      </c>
      <c r="P143" s="396">
        <v>2.5250000000000012</v>
      </c>
      <c r="Q143" s="396">
        <v>3.1250000000000004</v>
      </c>
      <c r="R143" s="396">
        <v>3.7750000000000004</v>
      </c>
      <c r="S143" s="396">
        <v>4.3500000000000014</v>
      </c>
      <c r="T143" s="396">
        <v>5.0000000000000009</v>
      </c>
      <c r="U143" s="396">
        <v>5.6249999999999991</v>
      </c>
      <c r="V143" s="396">
        <v>6.1750000000000007</v>
      </c>
      <c r="Y143" s="543"/>
      <c r="Z143" s="395">
        <v>0.9</v>
      </c>
      <c r="AA143" s="64"/>
      <c r="AB143" s="64"/>
      <c r="AC143" s="64"/>
      <c r="AD143" s="64"/>
      <c r="AE143" s="64"/>
      <c r="AF143" s="64"/>
      <c r="AG143" s="64"/>
    </row>
    <row r="144" spans="1:33" ht="12.75" customHeight="1" x14ac:dyDescent="0.3">
      <c r="A144" s="544"/>
      <c r="B144" s="392">
        <v>3.3</v>
      </c>
      <c r="C144" s="391">
        <f t="shared" si="134"/>
        <v>24</v>
      </c>
      <c r="D144" s="391">
        <f t="shared" si="135"/>
        <v>27</v>
      </c>
      <c r="E144" s="391">
        <f t="shared" si="136"/>
        <v>30.799999999999997</v>
      </c>
      <c r="F144" s="391">
        <f t="shared" si="137"/>
        <v>34.599999999999994</v>
      </c>
      <c r="G144" s="391">
        <f t="shared" si="138"/>
        <v>37.599999999999994</v>
      </c>
      <c r="H144" s="391">
        <f t="shared" si="139"/>
        <v>41.400000000000006</v>
      </c>
      <c r="I144" s="391">
        <f t="shared" si="140"/>
        <v>44.400000000000006</v>
      </c>
      <c r="J144" s="391">
        <f t="shared" si="141"/>
        <v>48</v>
      </c>
      <c r="K144" s="391">
        <f t="shared" si="142"/>
        <v>51</v>
      </c>
      <c r="L144" s="391">
        <f t="shared" si="143"/>
        <v>54.8</v>
      </c>
      <c r="N144" s="543"/>
      <c r="O144" s="395">
        <v>0.8</v>
      </c>
      <c r="P144" s="400">
        <v>2.3000000000000012</v>
      </c>
      <c r="Q144" s="400">
        <v>2.8000000000000007</v>
      </c>
      <c r="R144" s="400">
        <v>3.4000000000000004</v>
      </c>
      <c r="S144" s="400">
        <v>3.9000000000000012</v>
      </c>
      <c r="T144" s="400">
        <v>4.5000000000000009</v>
      </c>
      <c r="U144" s="400">
        <v>5.0999999999999996</v>
      </c>
      <c r="V144" s="400">
        <v>5.6000000000000005</v>
      </c>
      <c r="Y144" s="543"/>
      <c r="Z144" s="395">
        <v>0.8</v>
      </c>
      <c r="AA144" s="64">
        <v>7.2</v>
      </c>
      <c r="AB144" s="64">
        <v>8.6</v>
      </c>
      <c r="AC144" s="64">
        <v>10</v>
      </c>
      <c r="AD144" s="64">
        <v>12</v>
      </c>
      <c r="AE144" s="64">
        <v>14</v>
      </c>
      <c r="AF144" s="64">
        <v>16</v>
      </c>
      <c r="AG144" s="64">
        <v>17</v>
      </c>
    </row>
    <row r="145" spans="1:33" ht="12.75" customHeight="1" x14ac:dyDescent="0.3">
      <c r="A145" s="544"/>
      <c r="B145" s="392">
        <v>3.2</v>
      </c>
      <c r="C145" s="391">
        <f t="shared" si="134"/>
        <v>23.5</v>
      </c>
      <c r="D145" s="391">
        <f t="shared" si="135"/>
        <v>26.5</v>
      </c>
      <c r="E145" s="391">
        <f t="shared" si="136"/>
        <v>30.199999999999996</v>
      </c>
      <c r="F145" s="391">
        <f t="shared" si="137"/>
        <v>33.899999999999991</v>
      </c>
      <c r="G145" s="391">
        <f t="shared" si="138"/>
        <v>36.899999999999991</v>
      </c>
      <c r="H145" s="391">
        <f t="shared" si="139"/>
        <v>40.600000000000009</v>
      </c>
      <c r="I145" s="391">
        <f t="shared" si="140"/>
        <v>43.600000000000009</v>
      </c>
      <c r="J145" s="391">
        <f t="shared" si="141"/>
        <v>47</v>
      </c>
      <c r="K145" s="391">
        <f t="shared" si="142"/>
        <v>50</v>
      </c>
      <c r="L145" s="391">
        <f t="shared" si="143"/>
        <v>53.699999999999996</v>
      </c>
      <c r="N145" s="543"/>
      <c r="O145" s="395">
        <v>0.7</v>
      </c>
      <c r="P145" s="396">
        <v>2.0750000000000011</v>
      </c>
      <c r="Q145" s="396">
        <v>2.5000000000000009</v>
      </c>
      <c r="R145" s="396">
        <v>3.0500000000000003</v>
      </c>
      <c r="S145" s="396">
        <v>3.5000000000000013</v>
      </c>
      <c r="T145" s="396">
        <v>4.0000000000000009</v>
      </c>
      <c r="U145" s="396">
        <v>4.55</v>
      </c>
      <c r="V145" s="396">
        <v>5.0000000000000009</v>
      </c>
      <c r="Y145" s="543"/>
      <c r="Z145" s="395">
        <v>0.7</v>
      </c>
      <c r="AA145" s="64"/>
      <c r="AB145" s="64"/>
      <c r="AC145" s="64"/>
      <c r="AD145" s="64"/>
      <c r="AE145" s="64"/>
      <c r="AF145" s="64"/>
      <c r="AG145" s="64"/>
    </row>
    <row r="146" spans="1:33" ht="12.75" customHeight="1" x14ac:dyDescent="0.3">
      <c r="A146" s="544"/>
      <c r="B146" s="392">
        <v>3.1</v>
      </c>
      <c r="C146" s="391">
        <f t="shared" si="134"/>
        <v>23</v>
      </c>
      <c r="D146" s="391">
        <f t="shared" si="135"/>
        <v>26</v>
      </c>
      <c r="E146" s="391">
        <f t="shared" si="136"/>
        <v>29.599999999999994</v>
      </c>
      <c r="F146" s="391">
        <f t="shared" si="137"/>
        <v>33.199999999999989</v>
      </c>
      <c r="G146" s="391">
        <f t="shared" si="138"/>
        <v>36.199999999999989</v>
      </c>
      <c r="H146" s="391">
        <f t="shared" si="139"/>
        <v>39.800000000000011</v>
      </c>
      <c r="I146" s="391">
        <f t="shared" si="140"/>
        <v>42.800000000000011</v>
      </c>
      <c r="J146" s="391">
        <f t="shared" si="141"/>
        <v>46</v>
      </c>
      <c r="K146" s="391">
        <f t="shared" si="142"/>
        <v>49</v>
      </c>
      <c r="L146" s="391">
        <f t="shared" si="143"/>
        <v>52.599999999999994</v>
      </c>
      <c r="N146" s="543"/>
      <c r="O146" s="395">
        <v>0.6</v>
      </c>
      <c r="P146" s="396">
        <v>1.8500000000000012</v>
      </c>
      <c r="Q146" s="396">
        <v>2.2000000000000006</v>
      </c>
      <c r="R146" s="396">
        <v>2.7</v>
      </c>
      <c r="S146" s="396">
        <v>3.1000000000000014</v>
      </c>
      <c r="T146" s="396">
        <v>3.5000000000000009</v>
      </c>
      <c r="U146" s="396">
        <v>3.9999999999999996</v>
      </c>
      <c r="V146" s="396">
        <v>4.4000000000000004</v>
      </c>
      <c r="Y146" s="543"/>
      <c r="Z146" s="395">
        <v>0.6</v>
      </c>
      <c r="AA146" s="64"/>
      <c r="AB146" s="64"/>
      <c r="AC146" s="64"/>
      <c r="AD146" s="64"/>
      <c r="AE146" s="64"/>
      <c r="AF146" s="64"/>
      <c r="AG146" s="64"/>
    </row>
    <row r="147" spans="1:33" ht="12.75" customHeight="1" x14ac:dyDescent="0.3">
      <c r="A147" s="544"/>
      <c r="B147" s="392">
        <v>3</v>
      </c>
      <c r="C147" s="391">
        <f t="shared" si="134"/>
        <v>22.5</v>
      </c>
      <c r="D147" s="391">
        <f t="shared" si="135"/>
        <v>25.5</v>
      </c>
      <c r="E147" s="391">
        <f t="shared" si="136"/>
        <v>28.999999999999993</v>
      </c>
      <c r="F147" s="391">
        <f t="shared" si="137"/>
        <v>32.499999999999986</v>
      </c>
      <c r="G147" s="391">
        <f t="shared" si="138"/>
        <v>35.499999999999986</v>
      </c>
      <c r="H147" s="391">
        <f t="shared" si="139"/>
        <v>39.000000000000014</v>
      </c>
      <c r="I147" s="391">
        <f t="shared" si="140"/>
        <v>42.000000000000014</v>
      </c>
      <c r="J147" s="391">
        <f t="shared" si="141"/>
        <v>45</v>
      </c>
      <c r="K147" s="391">
        <f t="shared" si="142"/>
        <v>48</v>
      </c>
      <c r="L147" s="391">
        <f t="shared" si="143"/>
        <v>51.499999999999993</v>
      </c>
      <c r="N147" s="543"/>
      <c r="O147" s="395">
        <v>0.5</v>
      </c>
      <c r="P147" s="396">
        <v>1.6250000000000011</v>
      </c>
      <c r="Q147" s="396">
        <v>1.9000000000000008</v>
      </c>
      <c r="R147" s="396">
        <v>2.3500000000000005</v>
      </c>
      <c r="S147" s="396">
        <v>2.7000000000000011</v>
      </c>
      <c r="T147" s="396">
        <v>3.0000000000000009</v>
      </c>
      <c r="U147" s="396">
        <v>3.4499999999999993</v>
      </c>
      <c r="V147" s="396">
        <v>3.8000000000000007</v>
      </c>
      <c r="Y147" s="543"/>
      <c r="Z147" s="395">
        <v>0.5</v>
      </c>
      <c r="AA147" s="64"/>
      <c r="AB147" s="64"/>
      <c r="AC147" s="64"/>
      <c r="AD147" s="64"/>
      <c r="AE147" s="64"/>
      <c r="AF147" s="64"/>
      <c r="AG147" s="64"/>
    </row>
    <row r="148" spans="1:33" ht="12.75" customHeight="1" x14ac:dyDescent="0.3">
      <c r="A148" s="544"/>
      <c r="B148" s="392">
        <v>2.9</v>
      </c>
      <c r="C148" s="391">
        <f t="shared" si="134"/>
        <v>22</v>
      </c>
      <c r="D148" s="391">
        <f t="shared" si="135"/>
        <v>25</v>
      </c>
      <c r="E148" s="391">
        <f t="shared" si="136"/>
        <v>28.399999999999991</v>
      </c>
      <c r="F148" s="391">
        <f t="shared" si="137"/>
        <v>31.799999999999986</v>
      </c>
      <c r="G148" s="391">
        <f t="shared" si="138"/>
        <v>34.799999999999983</v>
      </c>
      <c r="H148" s="391">
        <f t="shared" si="139"/>
        <v>38.200000000000017</v>
      </c>
      <c r="I148" s="391">
        <f t="shared" si="140"/>
        <v>41.200000000000017</v>
      </c>
      <c r="J148" s="391">
        <f t="shared" si="141"/>
        <v>44</v>
      </c>
      <c r="K148" s="391">
        <f t="shared" si="142"/>
        <v>47</v>
      </c>
      <c r="L148" s="391">
        <f t="shared" si="143"/>
        <v>50.399999999999991</v>
      </c>
      <c r="N148" s="543"/>
      <c r="O148" s="395">
        <v>0.4</v>
      </c>
      <c r="P148" s="400">
        <v>1.4000000000000012</v>
      </c>
      <c r="Q148" s="400">
        <v>1.6000000000000008</v>
      </c>
      <c r="R148" s="400">
        <v>2.0000000000000004</v>
      </c>
      <c r="S148" s="400">
        <v>2.3000000000000012</v>
      </c>
      <c r="T148" s="400">
        <v>2.5000000000000009</v>
      </c>
      <c r="U148" s="400">
        <v>2.8999999999999995</v>
      </c>
      <c r="V148" s="400">
        <v>3.2000000000000006</v>
      </c>
      <c r="Y148" s="543"/>
      <c r="Z148" s="395">
        <v>0.4</v>
      </c>
      <c r="AA148" s="64">
        <v>4.3</v>
      </c>
      <c r="AB148" s="64">
        <v>5</v>
      </c>
      <c r="AC148" s="64">
        <v>6</v>
      </c>
      <c r="AD148" s="64">
        <v>6.8</v>
      </c>
      <c r="AE148" s="64">
        <v>7.7</v>
      </c>
      <c r="AF148" s="64">
        <v>8.6999999999999993</v>
      </c>
      <c r="AG148" s="64">
        <v>9.3000000000000007</v>
      </c>
    </row>
    <row r="149" spans="1:33" ht="12.75" customHeight="1" x14ac:dyDescent="0.3">
      <c r="A149" s="544"/>
      <c r="B149" s="392">
        <v>2.8</v>
      </c>
      <c r="C149" s="391">
        <f t="shared" si="134"/>
        <v>21.5</v>
      </c>
      <c r="D149" s="391">
        <f t="shared" si="135"/>
        <v>24.5</v>
      </c>
      <c r="E149" s="391">
        <f t="shared" si="136"/>
        <v>27.79999999999999</v>
      </c>
      <c r="F149" s="391">
        <f t="shared" si="137"/>
        <v>31.099999999999987</v>
      </c>
      <c r="G149" s="391">
        <f t="shared" si="138"/>
        <v>34.09999999999998</v>
      </c>
      <c r="H149" s="391">
        <f t="shared" si="139"/>
        <v>37.40000000000002</v>
      </c>
      <c r="I149" s="391">
        <f t="shared" si="140"/>
        <v>40.40000000000002</v>
      </c>
      <c r="J149" s="391">
        <f t="shared" si="141"/>
        <v>43</v>
      </c>
      <c r="K149" s="391">
        <f t="shared" si="142"/>
        <v>46</v>
      </c>
      <c r="L149" s="391">
        <f t="shared" si="143"/>
        <v>49.29999999999999</v>
      </c>
      <c r="N149" s="543"/>
      <c r="O149" s="395">
        <v>0.3</v>
      </c>
      <c r="P149" s="396"/>
      <c r="Q149" s="396"/>
      <c r="R149" s="396"/>
      <c r="S149" s="396"/>
      <c r="T149" s="396"/>
      <c r="U149" s="396"/>
      <c r="V149" s="396"/>
      <c r="Y149" s="543"/>
      <c r="Z149" s="395">
        <v>0.3</v>
      </c>
      <c r="AA149" s="64"/>
      <c r="AB149" s="64"/>
      <c r="AC149" s="64"/>
      <c r="AD149" s="64"/>
      <c r="AE149" s="64"/>
      <c r="AF149" s="64"/>
      <c r="AG149" s="64"/>
    </row>
    <row r="150" spans="1:33" ht="12.75" customHeight="1" x14ac:dyDescent="0.3">
      <c r="A150" s="544"/>
      <c r="B150" s="392">
        <v>2.7</v>
      </c>
      <c r="C150" s="391">
        <f t="shared" si="134"/>
        <v>21</v>
      </c>
      <c r="D150" s="391">
        <f t="shared" si="135"/>
        <v>24</v>
      </c>
      <c r="E150" s="391">
        <f t="shared" si="136"/>
        <v>27.199999999999989</v>
      </c>
      <c r="F150" s="391">
        <f t="shared" si="137"/>
        <v>30.399999999999988</v>
      </c>
      <c r="G150" s="391">
        <f t="shared" si="138"/>
        <v>33.399999999999977</v>
      </c>
      <c r="H150" s="391">
        <f t="shared" si="139"/>
        <v>36.600000000000023</v>
      </c>
      <c r="I150" s="391">
        <f t="shared" si="140"/>
        <v>39.600000000000023</v>
      </c>
      <c r="J150" s="391">
        <f t="shared" si="141"/>
        <v>42</v>
      </c>
      <c r="K150" s="391">
        <f t="shared" si="142"/>
        <v>45</v>
      </c>
      <c r="L150" s="391">
        <f t="shared" si="143"/>
        <v>48.199999999999989</v>
      </c>
      <c r="N150" s="543"/>
      <c r="O150" s="395">
        <v>0.2</v>
      </c>
      <c r="P150" s="396"/>
      <c r="Q150" s="396"/>
      <c r="R150" s="396"/>
      <c r="S150" s="396"/>
      <c r="T150" s="396"/>
      <c r="U150" s="396"/>
      <c r="V150" s="396"/>
      <c r="Y150" s="543"/>
      <c r="Z150" s="395">
        <v>0.2</v>
      </c>
      <c r="AA150" s="64"/>
      <c r="AB150" s="64"/>
      <c r="AC150" s="64"/>
      <c r="AD150" s="64"/>
      <c r="AE150" s="64"/>
      <c r="AF150" s="64"/>
      <c r="AG150" s="64"/>
    </row>
    <row r="151" spans="1:33" ht="12.75" customHeight="1" x14ac:dyDescent="0.3">
      <c r="A151" s="544"/>
      <c r="B151" s="392">
        <v>2.6</v>
      </c>
      <c r="C151" s="391">
        <f t="shared" si="134"/>
        <v>20.5</v>
      </c>
      <c r="D151" s="391">
        <f t="shared" si="135"/>
        <v>23.5</v>
      </c>
      <c r="E151" s="391">
        <f t="shared" si="136"/>
        <v>26.599999999999987</v>
      </c>
      <c r="F151" s="391">
        <f t="shared" si="137"/>
        <v>29.699999999999989</v>
      </c>
      <c r="G151" s="391">
        <f t="shared" si="138"/>
        <v>32.699999999999974</v>
      </c>
      <c r="H151" s="391">
        <f t="shared" si="139"/>
        <v>35.800000000000026</v>
      </c>
      <c r="I151" s="391">
        <f t="shared" si="140"/>
        <v>38.800000000000026</v>
      </c>
      <c r="J151" s="391">
        <f t="shared" si="141"/>
        <v>41</v>
      </c>
      <c r="K151" s="391">
        <f t="shared" si="142"/>
        <v>44</v>
      </c>
      <c r="L151" s="391">
        <f t="shared" si="143"/>
        <v>47.099999999999987</v>
      </c>
      <c r="N151" s="543"/>
      <c r="O151" s="395">
        <v>0.1</v>
      </c>
      <c r="P151" s="396"/>
      <c r="Q151" s="396"/>
      <c r="R151" s="396"/>
      <c r="S151" s="396"/>
      <c r="T151" s="396"/>
      <c r="U151" s="396"/>
      <c r="V151" s="396"/>
      <c r="Y151" s="543"/>
      <c r="Z151" s="395">
        <v>0.1</v>
      </c>
      <c r="AA151" s="64"/>
      <c r="AB151" s="64"/>
      <c r="AC151" s="64"/>
      <c r="AD151" s="64"/>
      <c r="AE151" s="64"/>
      <c r="AF151" s="64"/>
      <c r="AG151" s="64"/>
    </row>
    <row r="152" spans="1:33" ht="12.75" customHeight="1" x14ac:dyDescent="0.3">
      <c r="A152" s="544"/>
      <c r="B152" s="392">
        <v>2.5</v>
      </c>
      <c r="C152" s="397">
        <v>20</v>
      </c>
      <c r="D152" s="397">
        <v>23</v>
      </c>
      <c r="E152" s="397">
        <v>26</v>
      </c>
      <c r="F152" s="397">
        <v>29</v>
      </c>
      <c r="G152" s="397">
        <v>32</v>
      </c>
      <c r="H152" s="397">
        <v>35</v>
      </c>
      <c r="I152" s="397">
        <v>38</v>
      </c>
      <c r="J152" s="397">
        <v>40</v>
      </c>
      <c r="K152" s="397">
        <v>43</v>
      </c>
      <c r="L152" s="397">
        <v>46</v>
      </c>
      <c r="N152" s="543"/>
      <c r="O152" s="395">
        <v>0</v>
      </c>
      <c r="P152" s="396"/>
      <c r="Q152" s="396"/>
      <c r="R152" s="396"/>
      <c r="S152" s="396"/>
      <c r="T152" s="396"/>
      <c r="U152" s="396"/>
      <c r="V152" s="396"/>
      <c r="Y152" s="543"/>
      <c r="Z152" s="395">
        <v>0</v>
      </c>
      <c r="AA152" s="64"/>
      <c r="AB152" s="64"/>
      <c r="AC152" s="64"/>
      <c r="AD152" s="64"/>
      <c r="AE152" s="64"/>
      <c r="AF152" s="64"/>
      <c r="AG152" s="64"/>
    </row>
    <row r="153" spans="1:33" ht="12.75" customHeight="1" x14ac:dyDescent="0.3">
      <c r="A153" s="544"/>
      <c r="B153" s="392">
        <v>2.4</v>
      </c>
      <c r="C153" s="391">
        <f t="shared" ref="C153:C161" si="144">C152+((C$162-C$152)/(ROW(C$162)-ROW(C$152)))</f>
        <v>19.399999999999999</v>
      </c>
      <c r="D153" s="391">
        <f t="shared" ref="D153:D161" si="145">D152+((D$162-D$152)/(ROW(D$162)-ROW(D$152)))</f>
        <v>22.3</v>
      </c>
      <c r="E153" s="391">
        <f t="shared" ref="E153:E161" si="146">E152+((E$162-E$152)/(ROW(E$162)-ROW(E$152)))</f>
        <v>25.2</v>
      </c>
      <c r="F153" s="391">
        <f t="shared" ref="F153:F161" si="147">F152+((F$162-F$152)/(ROW(F$162)-ROW(F$152)))</f>
        <v>28.2</v>
      </c>
      <c r="G153" s="391">
        <f t="shared" ref="G153:G161" si="148">G152+((G$162-G$152)/(ROW(G$162)-ROW(G$152)))</f>
        <v>31.1</v>
      </c>
      <c r="H153" s="391">
        <f t="shared" ref="H153:H161" si="149">H152+((H$162-H$152)/(ROW(H$162)-ROW(H$152)))</f>
        <v>34</v>
      </c>
      <c r="I153" s="391">
        <f t="shared" ref="I153:I161" si="150">I152+((I$162-I$152)/(ROW(I$162)-ROW(I$152)))</f>
        <v>36.9</v>
      </c>
      <c r="J153" s="391">
        <f t="shared" ref="J153:J161" si="151">J152+((J$162-J$152)/(ROW(J$162)-ROW(J$152)))</f>
        <v>38.9</v>
      </c>
      <c r="K153" s="391">
        <f t="shared" ref="K153:K161" si="152">K152+((K$162-K$152)/(ROW(K$162)-ROW(K$152)))</f>
        <v>41.8</v>
      </c>
      <c r="L153" s="391">
        <f t="shared" ref="L153:L161" si="153">L152+((L$162-L$152)/(ROW(L$162)-ROW(L$152)))</f>
        <v>44.7</v>
      </c>
      <c r="N153" s="394"/>
      <c r="Y153" s="394"/>
    </row>
    <row r="154" spans="1:33" ht="12.75" customHeight="1" x14ac:dyDescent="0.3">
      <c r="A154" s="544"/>
      <c r="B154" s="392">
        <v>2.2999999999999998</v>
      </c>
      <c r="C154" s="391">
        <f t="shared" si="144"/>
        <v>18.799999999999997</v>
      </c>
      <c r="D154" s="391">
        <f t="shared" si="145"/>
        <v>21.6</v>
      </c>
      <c r="E154" s="391">
        <f t="shared" si="146"/>
        <v>24.4</v>
      </c>
      <c r="F154" s="391">
        <f t="shared" si="147"/>
        <v>27.4</v>
      </c>
      <c r="G154" s="391">
        <f t="shared" si="148"/>
        <v>30.200000000000003</v>
      </c>
      <c r="H154" s="391">
        <f t="shared" si="149"/>
        <v>33</v>
      </c>
      <c r="I154" s="391">
        <f t="shared" si="150"/>
        <v>35.799999999999997</v>
      </c>
      <c r="J154" s="391">
        <f t="shared" si="151"/>
        <v>37.799999999999997</v>
      </c>
      <c r="K154" s="391">
        <f t="shared" si="152"/>
        <v>40.599999999999994</v>
      </c>
      <c r="L154" s="391">
        <f t="shared" si="153"/>
        <v>43.400000000000006</v>
      </c>
      <c r="N154" s="394"/>
      <c r="Y154" s="394"/>
    </row>
    <row r="155" spans="1:33" ht="12.75" customHeight="1" x14ac:dyDescent="0.3">
      <c r="A155" s="544"/>
      <c r="B155" s="392">
        <v>2.2000000000000002</v>
      </c>
      <c r="C155" s="391">
        <f t="shared" si="144"/>
        <v>18.199999999999996</v>
      </c>
      <c r="D155" s="391">
        <f t="shared" si="145"/>
        <v>20.900000000000002</v>
      </c>
      <c r="E155" s="391">
        <f t="shared" si="146"/>
        <v>23.599999999999998</v>
      </c>
      <c r="F155" s="391">
        <f t="shared" si="147"/>
        <v>26.599999999999998</v>
      </c>
      <c r="G155" s="391">
        <f t="shared" si="148"/>
        <v>29.300000000000004</v>
      </c>
      <c r="H155" s="391">
        <f t="shared" si="149"/>
        <v>32</v>
      </c>
      <c r="I155" s="391">
        <f t="shared" si="150"/>
        <v>34.699999999999996</v>
      </c>
      <c r="J155" s="391">
        <f t="shared" si="151"/>
        <v>36.699999999999996</v>
      </c>
      <c r="K155" s="391">
        <f t="shared" si="152"/>
        <v>39.399999999999991</v>
      </c>
      <c r="L155" s="391">
        <f t="shared" si="153"/>
        <v>42.100000000000009</v>
      </c>
      <c r="N155" s="394"/>
      <c r="Y155" s="394"/>
    </row>
    <row r="156" spans="1:33" ht="12.75" customHeight="1" x14ac:dyDescent="0.3">
      <c r="A156" s="544"/>
      <c r="B156" s="392">
        <v>2.1</v>
      </c>
      <c r="C156" s="391">
        <f t="shared" si="144"/>
        <v>17.599999999999994</v>
      </c>
      <c r="D156" s="391">
        <f t="shared" si="145"/>
        <v>20.200000000000003</v>
      </c>
      <c r="E156" s="391">
        <f t="shared" si="146"/>
        <v>22.799999999999997</v>
      </c>
      <c r="F156" s="391">
        <f t="shared" si="147"/>
        <v>25.799999999999997</v>
      </c>
      <c r="G156" s="391">
        <f t="shared" si="148"/>
        <v>28.400000000000006</v>
      </c>
      <c r="H156" s="391">
        <f t="shared" si="149"/>
        <v>31</v>
      </c>
      <c r="I156" s="391">
        <f t="shared" si="150"/>
        <v>33.599999999999994</v>
      </c>
      <c r="J156" s="391">
        <f t="shared" si="151"/>
        <v>35.599999999999994</v>
      </c>
      <c r="K156" s="391">
        <f t="shared" si="152"/>
        <v>38.199999999999989</v>
      </c>
      <c r="L156" s="391">
        <f t="shared" si="153"/>
        <v>40.800000000000011</v>
      </c>
      <c r="N156" s="394"/>
      <c r="Y156" s="394"/>
    </row>
    <row r="157" spans="1:33" ht="12.75" customHeight="1" x14ac:dyDescent="0.3">
      <c r="A157" s="544"/>
      <c r="B157" s="392">
        <v>2</v>
      </c>
      <c r="C157" s="391">
        <f t="shared" si="144"/>
        <v>16.999999999999993</v>
      </c>
      <c r="D157" s="391">
        <f t="shared" si="145"/>
        <v>19.500000000000004</v>
      </c>
      <c r="E157" s="391">
        <f t="shared" si="146"/>
        <v>21.999999999999996</v>
      </c>
      <c r="F157" s="391">
        <f t="shared" si="147"/>
        <v>24.999999999999996</v>
      </c>
      <c r="G157" s="391">
        <f t="shared" si="148"/>
        <v>27.500000000000007</v>
      </c>
      <c r="H157" s="391">
        <f t="shared" si="149"/>
        <v>30</v>
      </c>
      <c r="I157" s="391">
        <f t="shared" si="150"/>
        <v>32.499999999999993</v>
      </c>
      <c r="J157" s="391">
        <f t="shared" si="151"/>
        <v>34.499999999999993</v>
      </c>
      <c r="K157" s="391">
        <f t="shared" si="152"/>
        <v>36.999999999999986</v>
      </c>
      <c r="L157" s="391">
        <f t="shared" si="153"/>
        <v>39.500000000000014</v>
      </c>
    </row>
    <row r="158" spans="1:33" ht="12.75" customHeight="1" x14ac:dyDescent="0.3">
      <c r="A158" s="544"/>
      <c r="B158" s="392">
        <v>1.9</v>
      </c>
      <c r="C158" s="391">
        <f t="shared" si="144"/>
        <v>16.399999999999991</v>
      </c>
      <c r="D158" s="391">
        <f t="shared" si="145"/>
        <v>18.800000000000004</v>
      </c>
      <c r="E158" s="391">
        <f t="shared" si="146"/>
        <v>21.199999999999996</v>
      </c>
      <c r="F158" s="391">
        <f t="shared" si="147"/>
        <v>24.199999999999996</v>
      </c>
      <c r="G158" s="391">
        <f t="shared" si="148"/>
        <v>26.600000000000009</v>
      </c>
      <c r="H158" s="391">
        <f t="shared" si="149"/>
        <v>29</v>
      </c>
      <c r="I158" s="391">
        <f t="shared" si="150"/>
        <v>31.399999999999991</v>
      </c>
      <c r="J158" s="391">
        <f t="shared" si="151"/>
        <v>33.399999999999991</v>
      </c>
      <c r="K158" s="391">
        <f t="shared" si="152"/>
        <v>35.799999999999983</v>
      </c>
      <c r="L158" s="391">
        <f t="shared" si="153"/>
        <v>38.200000000000017</v>
      </c>
    </row>
    <row r="159" spans="1:33" ht="12.75" customHeight="1" x14ac:dyDescent="0.3">
      <c r="A159" s="544"/>
      <c r="B159" s="392">
        <v>1.8</v>
      </c>
      <c r="C159" s="391">
        <f t="shared" si="144"/>
        <v>15.799999999999992</v>
      </c>
      <c r="D159" s="391">
        <f t="shared" si="145"/>
        <v>18.100000000000005</v>
      </c>
      <c r="E159" s="391">
        <f t="shared" si="146"/>
        <v>20.399999999999995</v>
      </c>
      <c r="F159" s="391">
        <f t="shared" si="147"/>
        <v>23.399999999999995</v>
      </c>
      <c r="G159" s="391">
        <f t="shared" si="148"/>
        <v>25.70000000000001</v>
      </c>
      <c r="H159" s="391">
        <f t="shared" si="149"/>
        <v>28</v>
      </c>
      <c r="I159" s="391">
        <f t="shared" si="150"/>
        <v>30.29999999999999</v>
      </c>
      <c r="J159" s="391">
        <f t="shared" si="151"/>
        <v>32.29999999999999</v>
      </c>
      <c r="K159" s="391">
        <f t="shared" si="152"/>
        <v>34.59999999999998</v>
      </c>
      <c r="L159" s="391">
        <f t="shared" si="153"/>
        <v>36.90000000000002</v>
      </c>
    </row>
    <row r="160" spans="1:33" ht="12.75" customHeight="1" x14ac:dyDescent="0.3">
      <c r="A160" s="544"/>
      <c r="B160" s="392">
        <v>1.7</v>
      </c>
      <c r="C160" s="391">
        <f t="shared" si="144"/>
        <v>15.199999999999992</v>
      </c>
      <c r="D160" s="391">
        <f t="shared" si="145"/>
        <v>17.400000000000006</v>
      </c>
      <c r="E160" s="391">
        <f t="shared" si="146"/>
        <v>19.599999999999994</v>
      </c>
      <c r="F160" s="391">
        <f t="shared" si="147"/>
        <v>22.599999999999994</v>
      </c>
      <c r="G160" s="391">
        <f t="shared" si="148"/>
        <v>24.800000000000011</v>
      </c>
      <c r="H160" s="391">
        <f t="shared" si="149"/>
        <v>27</v>
      </c>
      <c r="I160" s="391">
        <f t="shared" si="150"/>
        <v>29.199999999999989</v>
      </c>
      <c r="J160" s="391">
        <f t="shared" si="151"/>
        <v>31.199999999999989</v>
      </c>
      <c r="K160" s="391">
        <f t="shared" si="152"/>
        <v>33.399999999999977</v>
      </c>
      <c r="L160" s="391">
        <f t="shared" si="153"/>
        <v>35.600000000000023</v>
      </c>
    </row>
    <row r="161" spans="1:12" ht="12.75" customHeight="1" x14ac:dyDescent="0.3">
      <c r="A161" s="544"/>
      <c r="B161" s="392">
        <v>1.6</v>
      </c>
      <c r="C161" s="391">
        <f t="shared" si="144"/>
        <v>14.599999999999993</v>
      </c>
      <c r="D161" s="391">
        <f t="shared" si="145"/>
        <v>16.700000000000006</v>
      </c>
      <c r="E161" s="391">
        <f t="shared" si="146"/>
        <v>18.799999999999994</v>
      </c>
      <c r="F161" s="391">
        <f t="shared" si="147"/>
        <v>21.799999999999994</v>
      </c>
      <c r="G161" s="391">
        <f t="shared" si="148"/>
        <v>23.900000000000013</v>
      </c>
      <c r="H161" s="391">
        <f t="shared" si="149"/>
        <v>26</v>
      </c>
      <c r="I161" s="391">
        <f t="shared" si="150"/>
        <v>28.099999999999987</v>
      </c>
      <c r="J161" s="391">
        <f t="shared" si="151"/>
        <v>30.099999999999987</v>
      </c>
      <c r="K161" s="391">
        <f t="shared" si="152"/>
        <v>32.199999999999974</v>
      </c>
      <c r="L161" s="391">
        <f t="shared" si="153"/>
        <v>34.300000000000026</v>
      </c>
    </row>
    <row r="162" spans="1:12" ht="12.75" customHeight="1" x14ac:dyDescent="0.3">
      <c r="A162" s="544"/>
      <c r="B162" s="392">
        <v>1.5</v>
      </c>
      <c r="C162" s="397">
        <v>14</v>
      </c>
      <c r="D162" s="397">
        <v>16</v>
      </c>
      <c r="E162" s="397">
        <v>18</v>
      </c>
      <c r="F162" s="397">
        <v>21</v>
      </c>
      <c r="G162" s="397">
        <v>23</v>
      </c>
      <c r="H162" s="397">
        <v>25</v>
      </c>
      <c r="I162" s="397">
        <v>27</v>
      </c>
      <c r="J162" s="397">
        <v>29</v>
      </c>
      <c r="K162" s="397">
        <v>31</v>
      </c>
      <c r="L162" s="397">
        <v>33</v>
      </c>
    </row>
    <row r="163" spans="1:12" ht="12.75" customHeight="1" x14ac:dyDescent="0.3">
      <c r="A163" s="544"/>
      <c r="B163" s="392">
        <v>1.4</v>
      </c>
      <c r="C163" s="391"/>
      <c r="D163" s="391"/>
      <c r="E163" s="391"/>
      <c r="F163" s="391"/>
      <c r="G163" s="391"/>
      <c r="H163" s="391"/>
      <c r="I163" s="391"/>
      <c r="J163" s="391"/>
      <c r="K163" s="391"/>
      <c r="L163" s="391"/>
    </row>
    <row r="164" spans="1:12" ht="12.75" customHeight="1" x14ac:dyDescent="0.3">
      <c r="A164" s="544"/>
      <c r="B164" s="392">
        <v>1.3</v>
      </c>
      <c r="C164" s="391"/>
      <c r="D164" s="391"/>
      <c r="E164" s="391"/>
      <c r="F164" s="391"/>
      <c r="G164" s="391"/>
      <c r="H164" s="391"/>
      <c r="I164" s="391"/>
      <c r="J164" s="391"/>
      <c r="K164" s="391"/>
      <c r="L164" s="391"/>
    </row>
    <row r="165" spans="1:12" ht="12.75" customHeight="1" x14ac:dyDescent="0.3">
      <c r="A165" s="544"/>
      <c r="B165" s="392">
        <v>1.2</v>
      </c>
      <c r="C165" s="391"/>
      <c r="D165" s="391"/>
      <c r="E165" s="391"/>
      <c r="F165" s="391"/>
      <c r="G165" s="391"/>
      <c r="H165" s="391"/>
      <c r="I165" s="391"/>
      <c r="J165" s="391"/>
      <c r="K165" s="391"/>
      <c r="L165" s="391"/>
    </row>
    <row r="166" spans="1:12" ht="12.75" customHeight="1" x14ac:dyDescent="0.3">
      <c r="A166" s="544"/>
      <c r="B166" s="392">
        <v>1.1000000000000001</v>
      </c>
      <c r="C166" s="391"/>
      <c r="D166" s="391"/>
      <c r="E166" s="391"/>
      <c r="F166" s="391"/>
      <c r="G166" s="391"/>
      <c r="H166" s="391"/>
      <c r="I166" s="391"/>
      <c r="J166" s="391"/>
      <c r="K166" s="391"/>
      <c r="L166" s="391"/>
    </row>
    <row r="167" spans="1:12" ht="12.75" customHeight="1" x14ac:dyDescent="0.3">
      <c r="A167" s="544"/>
      <c r="B167" s="392">
        <v>1</v>
      </c>
      <c r="C167" s="391"/>
      <c r="D167" s="391"/>
      <c r="E167" s="391"/>
      <c r="F167" s="391"/>
      <c r="G167" s="391"/>
      <c r="H167" s="391"/>
      <c r="I167" s="391"/>
      <c r="J167" s="391"/>
      <c r="K167" s="391"/>
      <c r="L167" s="391"/>
    </row>
    <row r="168" spans="1:12" ht="12.75" customHeight="1" x14ac:dyDescent="0.3">
      <c r="B168" s="393"/>
      <c r="C168" s="393"/>
      <c r="D168" s="393"/>
      <c r="E168" s="393"/>
      <c r="F168" s="393"/>
      <c r="G168" s="393"/>
      <c r="H168" s="393"/>
      <c r="I168" s="393"/>
      <c r="J168" s="393"/>
      <c r="K168" s="393"/>
      <c r="L168" s="393"/>
    </row>
    <row r="169" spans="1:12" ht="12.75" customHeight="1" x14ac:dyDescent="0.3">
      <c r="B169" s="545" t="s">
        <v>1242</v>
      </c>
      <c r="C169" s="545"/>
      <c r="D169" s="546" t="s">
        <v>415</v>
      </c>
      <c r="E169" s="546"/>
      <c r="F169" s="546"/>
      <c r="G169" s="545" t="s">
        <v>1220</v>
      </c>
      <c r="H169" s="545"/>
      <c r="I169" s="546">
        <v>3600</v>
      </c>
      <c r="J169" s="546"/>
      <c r="K169" s="393"/>
      <c r="L169" s="393"/>
    </row>
    <row r="170" spans="1:12" ht="12.75" customHeight="1" x14ac:dyDescent="0.3">
      <c r="B170" s="393"/>
      <c r="C170" s="547" t="s">
        <v>1219</v>
      </c>
      <c r="D170" s="547"/>
      <c r="E170" s="547"/>
      <c r="F170" s="547"/>
      <c r="G170" s="547"/>
      <c r="H170" s="547"/>
      <c r="I170" s="547"/>
      <c r="J170" s="547"/>
      <c r="K170" s="547"/>
      <c r="L170" s="547"/>
    </row>
    <row r="171" spans="1:12" ht="12.75" customHeight="1" x14ac:dyDescent="0.3">
      <c r="B171" s="392"/>
      <c r="C171" s="392">
        <v>6</v>
      </c>
      <c r="D171" s="392">
        <v>7</v>
      </c>
      <c r="E171" s="392">
        <v>8</v>
      </c>
      <c r="F171" s="392">
        <v>9</v>
      </c>
      <c r="G171" s="392">
        <v>10</v>
      </c>
      <c r="H171" s="392">
        <v>11</v>
      </c>
      <c r="I171" s="392">
        <v>12</v>
      </c>
      <c r="J171" s="392">
        <v>13</v>
      </c>
      <c r="K171" s="392">
        <v>14</v>
      </c>
      <c r="L171" s="392">
        <v>15</v>
      </c>
    </row>
    <row r="172" spans="1:12" ht="12.75" customHeight="1" x14ac:dyDescent="0.3">
      <c r="A172" s="544" t="s">
        <v>1218</v>
      </c>
      <c r="B172" s="392">
        <v>4.5</v>
      </c>
      <c r="C172" s="397">
        <v>29</v>
      </c>
      <c r="D172" s="397">
        <v>32</v>
      </c>
      <c r="E172" s="397">
        <v>37</v>
      </c>
      <c r="F172" s="397">
        <v>41</v>
      </c>
      <c r="G172" s="397">
        <v>45</v>
      </c>
      <c r="H172" s="397">
        <v>49</v>
      </c>
      <c r="I172" s="397">
        <v>53</v>
      </c>
      <c r="J172" s="397">
        <v>57</v>
      </c>
      <c r="K172" s="397">
        <v>61</v>
      </c>
      <c r="L172" s="397">
        <v>66</v>
      </c>
    </row>
    <row r="173" spans="1:12" ht="12.75" customHeight="1" x14ac:dyDescent="0.3">
      <c r="A173" s="544"/>
      <c r="B173" s="392">
        <v>4.4000000000000004</v>
      </c>
      <c r="C173" s="391">
        <f t="shared" ref="C173:C181" si="154">C172+((C$182-C$172)/(ROW(C$182)-ROW(C$172)))</f>
        <v>28.6</v>
      </c>
      <c r="D173" s="391">
        <f t="shared" ref="D173:D181" si="155">D172+((D$182-D$172)/(ROW(D$182)-ROW(D$172)))</f>
        <v>31.6</v>
      </c>
      <c r="E173" s="391">
        <f t="shared" ref="E173:E181" si="156">E172+((E$182-E$172)/(ROW(E$182)-ROW(E$172)))</f>
        <v>36.5</v>
      </c>
      <c r="F173" s="391">
        <f t="shared" ref="F173:F181" si="157">F172+((F$182-F$172)/(ROW(F$182)-ROW(F$172)))</f>
        <v>40.4</v>
      </c>
      <c r="G173" s="391">
        <f t="shared" ref="G173:G181" si="158">G172+((G$182-G$172)/(ROW(G$182)-ROW(G$172)))</f>
        <v>44.4</v>
      </c>
      <c r="H173" s="391">
        <f t="shared" ref="H173:H181" si="159">H172+((H$182-H$172)/(ROW(H$182)-ROW(H$172)))</f>
        <v>48.4</v>
      </c>
      <c r="I173" s="391">
        <f t="shared" ref="I173:I181" si="160">I172+((I$182-I$172)/(ROW(I$182)-ROW(I$172)))</f>
        <v>52.3</v>
      </c>
      <c r="J173" s="391">
        <f t="shared" ref="J173:J181" si="161">J172+((J$182-J$172)/(ROW(J$182)-ROW(J$172)))</f>
        <v>56.2</v>
      </c>
      <c r="K173" s="391">
        <f t="shared" ref="K173:K181" si="162">K172+((K$182-K$172)/(ROW(K$182)-ROW(K$172)))</f>
        <v>60.2</v>
      </c>
      <c r="L173" s="391">
        <f t="shared" ref="L173:L181" si="163">L172+((L$182-L$172)/(ROW(L$182)-ROW(L$172)))</f>
        <v>65.099999999999994</v>
      </c>
    </row>
    <row r="174" spans="1:12" ht="12.75" customHeight="1" x14ac:dyDescent="0.3">
      <c r="A174" s="544"/>
      <c r="B174" s="392">
        <v>4.3</v>
      </c>
      <c r="C174" s="391">
        <f t="shared" si="154"/>
        <v>28.200000000000003</v>
      </c>
      <c r="D174" s="391">
        <f t="shared" si="155"/>
        <v>31.200000000000003</v>
      </c>
      <c r="E174" s="391">
        <f t="shared" si="156"/>
        <v>36</v>
      </c>
      <c r="F174" s="391">
        <f t="shared" si="157"/>
        <v>39.799999999999997</v>
      </c>
      <c r="G174" s="391">
        <f t="shared" si="158"/>
        <v>43.8</v>
      </c>
      <c r="H174" s="391">
        <f t="shared" si="159"/>
        <v>47.8</v>
      </c>
      <c r="I174" s="391">
        <f t="shared" si="160"/>
        <v>51.599999999999994</v>
      </c>
      <c r="J174" s="391">
        <f t="shared" si="161"/>
        <v>55.400000000000006</v>
      </c>
      <c r="K174" s="391">
        <f t="shared" si="162"/>
        <v>59.400000000000006</v>
      </c>
      <c r="L174" s="391">
        <f t="shared" si="163"/>
        <v>64.199999999999989</v>
      </c>
    </row>
    <row r="175" spans="1:12" ht="12.75" customHeight="1" x14ac:dyDescent="0.3">
      <c r="A175" s="544"/>
      <c r="B175" s="392">
        <v>4.2</v>
      </c>
      <c r="C175" s="391">
        <f t="shared" si="154"/>
        <v>27.800000000000004</v>
      </c>
      <c r="D175" s="391">
        <f t="shared" si="155"/>
        <v>30.800000000000004</v>
      </c>
      <c r="E175" s="391">
        <f t="shared" si="156"/>
        <v>35.5</v>
      </c>
      <c r="F175" s="391">
        <f t="shared" si="157"/>
        <v>39.199999999999996</v>
      </c>
      <c r="G175" s="391">
        <f t="shared" si="158"/>
        <v>43.199999999999996</v>
      </c>
      <c r="H175" s="391">
        <f t="shared" si="159"/>
        <v>47.199999999999996</v>
      </c>
      <c r="I175" s="391">
        <f t="shared" si="160"/>
        <v>50.899999999999991</v>
      </c>
      <c r="J175" s="391">
        <f t="shared" si="161"/>
        <v>54.600000000000009</v>
      </c>
      <c r="K175" s="391">
        <f t="shared" si="162"/>
        <v>58.600000000000009</v>
      </c>
      <c r="L175" s="391">
        <f t="shared" si="163"/>
        <v>63.29999999999999</v>
      </c>
    </row>
    <row r="176" spans="1:12" ht="12.75" customHeight="1" x14ac:dyDescent="0.3">
      <c r="A176" s="544"/>
      <c r="B176" s="392">
        <v>4.0999999999999996</v>
      </c>
      <c r="C176" s="391">
        <f t="shared" si="154"/>
        <v>27.400000000000006</v>
      </c>
      <c r="D176" s="391">
        <f t="shared" si="155"/>
        <v>30.400000000000006</v>
      </c>
      <c r="E176" s="391">
        <f t="shared" si="156"/>
        <v>35</v>
      </c>
      <c r="F176" s="391">
        <f t="shared" si="157"/>
        <v>38.599999999999994</v>
      </c>
      <c r="G176" s="391">
        <f t="shared" si="158"/>
        <v>42.599999999999994</v>
      </c>
      <c r="H176" s="391">
        <f t="shared" si="159"/>
        <v>46.599999999999994</v>
      </c>
      <c r="I176" s="391">
        <f t="shared" si="160"/>
        <v>50.199999999999989</v>
      </c>
      <c r="J176" s="391">
        <f t="shared" si="161"/>
        <v>53.800000000000011</v>
      </c>
      <c r="K176" s="391">
        <f t="shared" si="162"/>
        <v>57.800000000000011</v>
      </c>
      <c r="L176" s="391">
        <f t="shared" si="163"/>
        <v>62.399999999999991</v>
      </c>
    </row>
    <row r="177" spans="1:12" ht="12.75" customHeight="1" x14ac:dyDescent="0.3">
      <c r="A177" s="544"/>
      <c r="B177" s="392">
        <v>4</v>
      </c>
      <c r="C177" s="391">
        <f t="shared" si="154"/>
        <v>27.000000000000007</v>
      </c>
      <c r="D177" s="391">
        <f t="shared" si="155"/>
        <v>30.000000000000007</v>
      </c>
      <c r="E177" s="391">
        <f t="shared" si="156"/>
        <v>34.5</v>
      </c>
      <c r="F177" s="391">
        <f t="shared" si="157"/>
        <v>37.999999999999993</v>
      </c>
      <c r="G177" s="391">
        <f t="shared" si="158"/>
        <v>41.999999999999993</v>
      </c>
      <c r="H177" s="391">
        <f t="shared" si="159"/>
        <v>45.999999999999993</v>
      </c>
      <c r="I177" s="391">
        <f t="shared" si="160"/>
        <v>49.499999999999986</v>
      </c>
      <c r="J177" s="391">
        <f t="shared" si="161"/>
        <v>53.000000000000014</v>
      </c>
      <c r="K177" s="391">
        <f t="shared" si="162"/>
        <v>57.000000000000014</v>
      </c>
      <c r="L177" s="391">
        <f t="shared" si="163"/>
        <v>61.499999999999993</v>
      </c>
    </row>
    <row r="178" spans="1:12" ht="12.75" customHeight="1" x14ac:dyDescent="0.3">
      <c r="A178" s="544"/>
      <c r="B178" s="392">
        <v>3.9</v>
      </c>
      <c r="C178" s="391">
        <f t="shared" si="154"/>
        <v>26.600000000000009</v>
      </c>
      <c r="D178" s="391">
        <f t="shared" si="155"/>
        <v>29.600000000000009</v>
      </c>
      <c r="E178" s="391">
        <f t="shared" si="156"/>
        <v>34</v>
      </c>
      <c r="F178" s="391">
        <f t="shared" si="157"/>
        <v>37.399999999999991</v>
      </c>
      <c r="G178" s="391">
        <f t="shared" si="158"/>
        <v>41.399999999999991</v>
      </c>
      <c r="H178" s="391">
        <f t="shared" si="159"/>
        <v>45.399999999999991</v>
      </c>
      <c r="I178" s="391">
        <f t="shared" si="160"/>
        <v>48.799999999999983</v>
      </c>
      <c r="J178" s="391">
        <f t="shared" si="161"/>
        <v>52.200000000000017</v>
      </c>
      <c r="K178" s="391">
        <f t="shared" si="162"/>
        <v>56.200000000000017</v>
      </c>
      <c r="L178" s="391">
        <f t="shared" si="163"/>
        <v>60.599999999999994</v>
      </c>
    </row>
    <row r="179" spans="1:12" ht="12.75" customHeight="1" x14ac:dyDescent="0.3">
      <c r="A179" s="544"/>
      <c r="B179" s="392">
        <v>3.8</v>
      </c>
      <c r="C179" s="391">
        <f t="shared" si="154"/>
        <v>26.20000000000001</v>
      </c>
      <c r="D179" s="391">
        <f t="shared" si="155"/>
        <v>29.20000000000001</v>
      </c>
      <c r="E179" s="391">
        <f t="shared" si="156"/>
        <v>33.5</v>
      </c>
      <c r="F179" s="391">
        <f t="shared" si="157"/>
        <v>36.79999999999999</v>
      </c>
      <c r="G179" s="391">
        <f t="shared" si="158"/>
        <v>40.79999999999999</v>
      </c>
      <c r="H179" s="391">
        <f t="shared" si="159"/>
        <v>44.79999999999999</v>
      </c>
      <c r="I179" s="391">
        <f t="shared" si="160"/>
        <v>48.09999999999998</v>
      </c>
      <c r="J179" s="391">
        <f t="shared" si="161"/>
        <v>51.40000000000002</v>
      </c>
      <c r="K179" s="391">
        <f t="shared" si="162"/>
        <v>55.40000000000002</v>
      </c>
      <c r="L179" s="391">
        <f t="shared" si="163"/>
        <v>59.699999999999996</v>
      </c>
    </row>
    <row r="180" spans="1:12" ht="12.75" customHeight="1" x14ac:dyDescent="0.3">
      <c r="A180" s="544"/>
      <c r="B180" s="392">
        <v>3.7</v>
      </c>
      <c r="C180" s="391">
        <f t="shared" si="154"/>
        <v>25.800000000000011</v>
      </c>
      <c r="D180" s="391">
        <f t="shared" si="155"/>
        <v>28.800000000000011</v>
      </c>
      <c r="E180" s="391">
        <f t="shared" si="156"/>
        <v>33</v>
      </c>
      <c r="F180" s="391">
        <f t="shared" si="157"/>
        <v>36.199999999999989</v>
      </c>
      <c r="G180" s="391">
        <f t="shared" si="158"/>
        <v>40.199999999999989</v>
      </c>
      <c r="H180" s="391">
        <f t="shared" si="159"/>
        <v>44.199999999999989</v>
      </c>
      <c r="I180" s="391">
        <f t="shared" si="160"/>
        <v>47.399999999999977</v>
      </c>
      <c r="J180" s="391">
        <f t="shared" si="161"/>
        <v>50.600000000000023</v>
      </c>
      <c r="K180" s="391">
        <f t="shared" si="162"/>
        <v>54.600000000000023</v>
      </c>
      <c r="L180" s="391">
        <f t="shared" si="163"/>
        <v>58.8</v>
      </c>
    </row>
    <row r="181" spans="1:12" ht="12.75" customHeight="1" x14ac:dyDescent="0.3">
      <c r="A181" s="544"/>
      <c r="B181" s="392">
        <v>3.6</v>
      </c>
      <c r="C181" s="391">
        <f t="shared" si="154"/>
        <v>25.400000000000013</v>
      </c>
      <c r="D181" s="391">
        <f t="shared" si="155"/>
        <v>28.400000000000013</v>
      </c>
      <c r="E181" s="391">
        <f t="shared" si="156"/>
        <v>32.5</v>
      </c>
      <c r="F181" s="391">
        <f t="shared" si="157"/>
        <v>35.599999999999987</v>
      </c>
      <c r="G181" s="391">
        <f t="shared" si="158"/>
        <v>39.599999999999987</v>
      </c>
      <c r="H181" s="391">
        <f t="shared" si="159"/>
        <v>43.599999999999987</v>
      </c>
      <c r="I181" s="391">
        <f t="shared" si="160"/>
        <v>46.699999999999974</v>
      </c>
      <c r="J181" s="391">
        <f t="shared" si="161"/>
        <v>49.800000000000026</v>
      </c>
      <c r="K181" s="391">
        <f t="shared" si="162"/>
        <v>53.800000000000026</v>
      </c>
      <c r="L181" s="391">
        <f t="shared" si="163"/>
        <v>57.9</v>
      </c>
    </row>
    <row r="182" spans="1:12" ht="12.75" customHeight="1" x14ac:dyDescent="0.3">
      <c r="A182" s="544"/>
      <c r="B182" s="392">
        <v>3.5</v>
      </c>
      <c r="C182" s="397">
        <v>25</v>
      </c>
      <c r="D182" s="397">
        <v>28</v>
      </c>
      <c r="E182" s="397">
        <v>32</v>
      </c>
      <c r="F182" s="397">
        <v>35</v>
      </c>
      <c r="G182" s="397">
        <v>39</v>
      </c>
      <c r="H182" s="397">
        <v>43</v>
      </c>
      <c r="I182" s="397">
        <v>46</v>
      </c>
      <c r="J182" s="397">
        <v>49</v>
      </c>
      <c r="K182" s="397">
        <v>53</v>
      </c>
      <c r="L182" s="397">
        <v>57</v>
      </c>
    </row>
    <row r="183" spans="1:12" ht="12.75" customHeight="1" x14ac:dyDescent="0.3">
      <c r="A183" s="544"/>
      <c r="B183" s="392">
        <v>3.4</v>
      </c>
      <c r="C183" s="391">
        <f t="shared" ref="C183:C191" si="164">C182+((C$192-C$182)/(ROW(C$192)-ROW(C$182)))</f>
        <v>24.5</v>
      </c>
      <c r="D183" s="391">
        <f t="shared" ref="D183:D191" si="165">D182+((D$192-D$182)/(ROW(D$192)-ROW(D$182)))</f>
        <v>27.5</v>
      </c>
      <c r="E183" s="391">
        <f t="shared" ref="E183:E191" si="166">E182+((E$192-E$182)/(ROW(E$192)-ROW(E$182)))</f>
        <v>31.4</v>
      </c>
      <c r="F183" s="391">
        <f t="shared" ref="F183:F191" si="167">F182+((F$192-F$182)/(ROW(F$192)-ROW(F$182)))</f>
        <v>34.4</v>
      </c>
      <c r="G183" s="391">
        <f t="shared" ref="G183:G191" si="168">G182+((G$192-G$182)/(ROW(G$192)-ROW(G$182)))</f>
        <v>38.299999999999997</v>
      </c>
      <c r="H183" s="391">
        <f t="shared" ref="H183:H191" si="169">H182+((H$192-H$182)/(ROW(H$192)-ROW(H$182)))</f>
        <v>42.1</v>
      </c>
      <c r="I183" s="391">
        <f t="shared" ref="I183:I191" si="170">I182+((I$192-I$182)/(ROW(I$192)-ROW(I$182)))</f>
        <v>45.1</v>
      </c>
      <c r="J183" s="391">
        <f t="shared" ref="J183:J191" si="171">J182+((J$192-J$182)/(ROW(J$192)-ROW(J$182)))</f>
        <v>48.1</v>
      </c>
      <c r="K183" s="391">
        <f t="shared" ref="K183:K191" si="172">K182+((K$192-K$182)/(ROW(K$192)-ROW(K$182)))</f>
        <v>52</v>
      </c>
      <c r="L183" s="391">
        <f t="shared" ref="L183:L191" si="173">L182+((L$192-L$182)/(ROW(L$192)-ROW(L$182)))</f>
        <v>55.9</v>
      </c>
    </row>
    <row r="184" spans="1:12" ht="12.75" customHeight="1" x14ac:dyDescent="0.3">
      <c r="A184" s="544"/>
      <c r="B184" s="392">
        <v>3.3</v>
      </c>
      <c r="C184" s="391">
        <f t="shared" si="164"/>
        <v>24</v>
      </c>
      <c r="D184" s="391">
        <f t="shared" si="165"/>
        <v>27</v>
      </c>
      <c r="E184" s="391">
        <f t="shared" si="166"/>
        <v>30.799999999999997</v>
      </c>
      <c r="F184" s="391">
        <f t="shared" si="167"/>
        <v>33.799999999999997</v>
      </c>
      <c r="G184" s="391">
        <f t="shared" si="168"/>
        <v>37.599999999999994</v>
      </c>
      <c r="H184" s="391">
        <f t="shared" si="169"/>
        <v>41.2</v>
      </c>
      <c r="I184" s="391">
        <f t="shared" si="170"/>
        <v>44.2</v>
      </c>
      <c r="J184" s="391">
        <f t="shared" si="171"/>
        <v>47.2</v>
      </c>
      <c r="K184" s="391">
        <f t="shared" si="172"/>
        <v>51</v>
      </c>
      <c r="L184" s="391">
        <f t="shared" si="173"/>
        <v>54.8</v>
      </c>
    </row>
    <row r="185" spans="1:12" ht="12.75" customHeight="1" x14ac:dyDescent="0.3">
      <c r="A185" s="544"/>
      <c r="B185" s="392">
        <v>3.2</v>
      </c>
      <c r="C185" s="391">
        <f t="shared" si="164"/>
        <v>23.5</v>
      </c>
      <c r="D185" s="391">
        <f t="shared" si="165"/>
        <v>26.5</v>
      </c>
      <c r="E185" s="391">
        <f t="shared" si="166"/>
        <v>30.199999999999996</v>
      </c>
      <c r="F185" s="391">
        <f t="shared" si="167"/>
        <v>33.199999999999996</v>
      </c>
      <c r="G185" s="391">
        <f t="shared" si="168"/>
        <v>36.899999999999991</v>
      </c>
      <c r="H185" s="391">
        <f t="shared" si="169"/>
        <v>40.300000000000004</v>
      </c>
      <c r="I185" s="391">
        <f t="shared" si="170"/>
        <v>43.300000000000004</v>
      </c>
      <c r="J185" s="391">
        <f t="shared" si="171"/>
        <v>46.300000000000004</v>
      </c>
      <c r="K185" s="391">
        <f t="shared" si="172"/>
        <v>50</v>
      </c>
      <c r="L185" s="391">
        <f t="shared" si="173"/>
        <v>53.699999999999996</v>
      </c>
    </row>
    <row r="186" spans="1:12" ht="12.75" customHeight="1" x14ac:dyDescent="0.3">
      <c r="A186" s="544"/>
      <c r="B186" s="392">
        <v>3.1</v>
      </c>
      <c r="C186" s="391">
        <f t="shared" si="164"/>
        <v>23</v>
      </c>
      <c r="D186" s="391">
        <f t="shared" si="165"/>
        <v>26</v>
      </c>
      <c r="E186" s="391">
        <f t="shared" si="166"/>
        <v>29.599999999999994</v>
      </c>
      <c r="F186" s="391">
        <f t="shared" si="167"/>
        <v>32.599999999999994</v>
      </c>
      <c r="G186" s="391">
        <f t="shared" si="168"/>
        <v>36.199999999999989</v>
      </c>
      <c r="H186" s="391">
        <f t="shared" si="169"/>
        <v>39.400000000000006</v>
      </c>
      <c r="I186" s="391">
        <f t="shared" si="170"/>
        <v>42.400000000000006</v>
      </c>
      <c r="J186" s="391">
        <f t="shared" si="171"/>
        <v>45.400000000000006</v>
      </c>
      <c r="K186" s="391">
        <f t="shared" si="172"/>
        <v>49</v>
      </c>
      <c r="L186" s="391">
        <f t="shared" si="173"/>
        <v>52.599999999999994</v>
      </c>
    </row>
    <row r="187" spans="1:12" ht="12.75" customHeight="1" x14ac:dyDescent="0.3">
      <c r="A187" s="544"/>
      <c r="B187" s="392">
        <v>3</v>
      </c>
      <c r="C187" s="391">
        <f t="shared" si="164"/>
        <v>22.5</v>
      </c>
      <c r="D187" s="391">
        <f t="shared" si="165"/>
        <v>25.5</v>
      </c>
      <c r="E187" s="391">
        <f t="shared" si="166"/>
        <v>28.999999999999993</v>
      </c>
      <c r="F187" s="391">
        <f t="shared" si="167"/>
        <v>31.999999999999993</v>
      </c>
      <c r="G187" s="391">
        <f t="shared" si="168"/>
        <v>35.499999999999986</v>
      </c>
      <c r="H187" s="391">
        <f t="shared" si="169"/>
        <v>38.500000000000007</v>
      </c>
      <c r="I187" s="391">
        <f t="shared" si="170"/>
        <v>41.500000000000007</v>
      </c>
      <c r="J187" s="391">
        <f t="shared" si="171"/>
        <v>44.500000000000007</v>
      </c>
      <c r="K187" s="391">
        <f t="shared" si="172"/>
        <v>48</v>
      </c>
      <c r="L187" s="391">
        <f t="shared" si="173"/>
        <v>51.499999999999993</v>
      </c>
    </row>
    <row r="188" spans="1:12" ht="12.75" customHeight="1" x14ac:dyDescent="0.3">
      <c r="A188" s="544"/>
      <c r="B188" s="392">
        <v>2.9</v>
      </c>
      <c r="C188" s="391">
        <f t="shared" si="164"/>
        <v>22</v>
      </c>
      <c r="D188" s="391">
        <f t="shared" si="165"/>
        <v>25</v>
      </c>
      <c r="E188" s="391">
        <f t="shared" si="166"/>
        <v>28.399999999999991</v>
      </c>
      <c r="F188" s="391">
        <f t="shared" si="167"/>
        <v>31.399999999999991</v>
      </c>
      <c r="G188" s="391">
        <f t="shared" si="168"/>
        <v>34.799999999999983</v>
      </c>
      <c r="H188" s="391">
        <f t="shared" si="169"/>
        <v>37.600000000000009</v>
      </c>
      <c r="I188" s="391">
        <f t="shared" si="170"/>
        <v>40.600000000000009</v>
      </c>
      <c r="J188" s="391">
        <f t="shared" si="171"/>
        <v>43.600000000000009</v>
      </c>
      <c r="K188" s="391">
        <f t="shared" si="172"/>
        <v>47</v>
      </c>
      <c r="L188" s="391">
        <f t="shared" si="173"/>
        <v>50.399999999999991</v>
      </c>
    </row>
    <row r="189" spans="1:12" ht="12.75" customHeight="1" x14ac:dyDescent="0.3">
      <c r="A189" s="544"/>
      <c r="B189" s="392">
        <v>2.8</v>
      </c>
      <c r="C189" s="391">
        <f t="shared" si="164"/>
        <v>21.5</v>
      </c>
      <c r="D189" s="391">
        <f t="shared" si="165"/>
        <v>24.5</v>
      </c>
      <c r="E189" s="391">
        <f t="shared" si="166"/>
        <v>27.79999999999999</v>
      </c>
      <c r="F189" s="391">
        <f t="shared" si="167"/>
        <v>30.79999999999999</v>
      </c>
      <c r="G189" s="391">
        <f t="shared" si="168"/>
        <v>34.09999999999998</v>
      </c>
      <c r="H189" s="391">
        <f t="shared" si="169"/>
        <v>36.70000000000001</v>
      </c>
      <c r="I189" s="391">
        <f t="shared" si="170"/>
        <v>39.70000000000001</v>
      </c>
      <c r="J189" s="391">
        <f t="shared" si="171"/>
        <v>42.70000000000001</v>
      </c>
      <c r="K189" s="391">
        <f t="shared" si="172"/>
        <v>46</v>
      </c>
      <c r="L189" s="391">
        <f t="shared" si="173"/>
        <v>49.29999999999999</v>
      </c>
    </row>
    <row r="190" spans="1:12" ht="12.75" customHeight="1" x14ac:dyDescent="0.3">
      <c r="A190" s="544"/>
      <c r="B190" s="392">
        <v>2.7</v>
      </c>
      <c r="C190" s="391">
        <f t="shared" si="164"/>
        <v>21</v>
      </c>
      <c r="D190" s="391">
        <f t="shared" si="165"/>
        <v>24</v>
      </c>
      <c r="E190" s="391">
        <f t="shared" si="166"/>
        <v>27.199999999999989</v>
      </c>
      <c r="F190" s="391">
        <f t="shared" si="167"/>
        <v>30.199999999999989</v>
      </c>
      <c r="G190" s="391">
        <f t="shared" si="168"/>
        <v>33.399999999999977</v>
      </c>
      <c r="H190" s="391">
        <f t="shared" si="169"/>
        <v>35.800000000000011</v>
      </c>
      <c r="I190" s="391">
        <f t="shared" si="170"/>
        <v>38.800000000000011</v>
      </c>
      <c r="J190" s="391">
        <f t="shared" si="171"/>
        <v>41.800000000000011</v>
      </c>
      <c r="K190" s="391">
        <f t="shared" si="172"/>
        <v>45</v>
      </c>
      <c r="L190" s="391">
        <f t="shared" si="173"/>
        <v>48.199999999999989</v>
      </c>
    </row>
    <row r="191" spans="1:12" ht="12.75" customHeight="1" x14ac:dyDescent="0.3">
      <c r="A191" s="544"/>
      <c r="B191" s="392">
        <v>2.6</v>
      </c>
      <c r="C191" s="391">
        <f t="shared" si="164"/>
        <v>20.5</v>
      </c>
      <c r="D191" s="391">
        <f t="shared" si="165"/>
        <v>23.5</v>
      </c>
      <c r="E191" s="391">
        <f t="shared" si="166"/>
        <v>26.599999999999987</v>
      </c>
      <c r="F191" s="391">
        <f t="shared" si="167"/>
        <v>29.599999999999987</v>
      </c>
      <c r="G191" s="391">
        <f t="shared" si="168"/>
        <v>32.699999999999974</v>
      </c>
      <c r="H191" s="391">
        <f t="shared" si="169"/>
        <v>34.900000000000013</v>
      </c>
      <c r="I191" s="391">
        <f t="shared" si="170"/>
        <v>37.900000000000013</v>
      </c>
      <c r="J191" s="391">
        <f t="shared" si="171"/>
        <v>40.900000000000013</v>
      </c>
      <c r="K191" s="391">
        <f t="shared" si="172"/>
        <v>44</v>
      </c>
      <c r="L191" s="391">
        <f t="shared" si="173"/>
        <v>47.099999999999987</v>
      </c>
    </row>
    <row r="192" spans="1:12" ht="12.75" customHeight="1" x14ac:dyDescent="0.3">
      <c r="A192" s="544"/>
      <c r="B192" s="392">
        <v>2.5</v>
      </c>
      <c r="C192" s="397">
        <v>20</v>
      </c>
      <c r="D192" s="397">
        <v>23</v>
      </c>
      <c r="E192" s="397">
        <v>26</v>
      </c>
      <c r="F192" s="397">
        <v>29</v>
      </c>
      <c r="G192" s="397">
        <v>32</v>
      </c>
      <c r="H192" s="397">
        <v>34</v>
      </c>
      <c r="I192" s="397">
        <v>37</v>
      </c>
      <c r="J192" s="397">
        <v>40</v>
      </c>
      <c r="K192" s="397">
        <v>43</v>
      </c>
      <c r="L192" s="397">
        <v>46</v>
      </c>
    </row>
    <row r="193" spans="1:12" ht="12.75" customHeight="1" x14ac:dyDescent="0.3">
      <c r="A193" s="544"/>
      <c r="B193" s="392">
        <v>2.4</v>
      </c>
      <c r="C193" s="391">
        <f t="shared" ref="C193:C201" si="174">C192+((C$202-C$192)/(ROW(C$202)-ROW(C$192)))</f>
        <v>19.399999999999999</v>
      </c>
      <c r="D193" s="391">
        <f t="shared" ref="D193:D201" si="175">D192+((D$202-D$192)/(ROW(D$202)-ROW(D$192)))</f>
        <v>22.3</v>
      </c>
      <c r="E193" s="391">
        <f t="shared" ref="E193:E201" si="176">E192+((E$202-E$192)/(ROW(E$202)-ROW(E$192)))</f>
        <v>25.2</v>
      </c>
      <c r="F193" s="391">
        <f t="shared" ref="F193:F201" si="177">F192+((F$202-F$192)/(ROW(F$202)-ROW(F$192)))</f>
        <v>28.2</v>
      </c>
      <c r="G193" s="391">
        <f t="shared" ref="G193:G201" si="178">G192+((G$202-G$192)/(ROW(G$202)-ROW(G$192)))</f>
        <v>31</v>
      </c>
      <c r="H193" s="391">
        <f t="shared" ref="H193:H201" si="179">H192+((H$202-H$192)/(ROW(H$202)-ROW(H$192)))</f>
        <v>33</v>
      </c>
      <c r="I193" s="391">
        <f t="shared" ref="I193:I201" si="180">I192+((I$202-I$192)/(ROW(I$202)-ROW(I$192)))</f>
        <v>35.9</v>
      </c>
      <c r="J193" s="391">
        <f t="shared" ref="J193:J201" si="181">J192+((J$202-J$192)/(ROW(J$202)-ROW(J$192)))</f>
        <v>38.799999999999997</v>
      </c>
      <c r="K193" s="391">
        <f t="shared" ref="K193:K201" si="182">K192+((K$202-K$192)/(ROW(K$202)-ROW(K$192)))</f>
        <v>41.7</v>
      </c>
      <c r="L193" s="391">
        <f t="shared" ref="L193:L201" si="183">L192+((L$202-L$192)/(ROW(L$202)-ROW(L$192)))</f>
        <v>44.6</v>
      </c>
    </row>
    <row r="194" spans="1:12" ht="12.75" customHeight="1" x14ac:dyDescent="0.3">
      <c r="A194" s="544"/>
      <c r="B194" s="392">
        <v>2.2999999999999998</v>
      </c>
      <c r="C194" s="391">
        <f t="shared" si="174"/>
        <v>18.799999999999997</v>
      </c>
      <c r="D194" s="391">
        <f t="shared" si="175"/>
        <v>21.6</v>
      </c>
      <c r="E194" s="391">
        <f t="shared" si="176"/>
        <v>24.4</v>
      </c>
      <c r="F194" s="391">
        <f t="shared" si="177"/>
        <v>27.4</v>
      </c>
      <c r="G194" s="391">
        <f t="shared" si="178"/>
        <v>30</v>
      </c>
      <c r="H194" s="391">
        <f t="shared" si="179"/>
        <v>32</v>
      </c>
      <c r="I194" s="391">
        <f t="shared" si="180"/>
        <v>34.799999999999997</v>
      </c>
      <c r="J194" s="391">
        <f t="shared" si="181"/>
        <v>37.599999999999994</v>
      </c>
      <c r="K194" s="391">
        <f t="shared" si="182"/>
        <v>40.400000000000006</v>
      </c>
      <c r="L194" s="391">
        <f t="shared" si="183"/>
        <v>43.2</v>
      </c>
    </row>
    <row r="195" spans="1:12" ht="12.75" customHeight="1" x14ac:dyDescent="0.3">
      <c r="A195" s="544"/>
      <c r="B195" s="392">
        <v>2.2000000000000002</v>
      </c>
      <c r="C195" s="391">
        <f t="shared" si="174"/>
        <v>18.199999999999996</v>
      </c>
      <c r="D195" s="391">
        <f t="shared" si="175"/>
        <v>20.900000000000002</v>
      </c>
      <c r="E195" s="391">
        <f t="shared" si="176"/>
        <v>23.599999999999998</v>
      </c>
      <c r="F195" s="391">
        <f t="shared" si="177"/>
        <v>26.599999999999998</v>
      </c>
      <c r="G195" s="391">
        <f t="shared" si="178"/>
        <v>29</v>
      </c>
      <c r="H195" s="391">
        <f t="shared" si="179"/>
        <v>31</v>
      </c>
      <c r="I195" s="391">
        <f t="shared" si="180"/>
        <v>33.699999999999996</v>
      </c>
      <c r="J195" s="391">
        <f t="shared" si="181"/>
        <v>36.399999999999991</v>
      </c>
      <c r="K195" s="391">
        <f t="shared" si="182"/>
        <v>39.100000000000009</v>
      </c>
      <c r="L195" s="391">
        <f t="shared" si="183"/>
        <v>41.800000000000004</v>
      </c>
    </row>
    <row r="196" spans="1:12" ht="12.75" customHeight="1" x14ac:dyDescent="0.3">
      <c r="A196" s="544"/>
      <c r="B196" s="392">
        <v>2.1</v>
      </c>
      <c r="C196" s="391">
        <f t="shared" si="174"/>
        <v>17.599999999999994</v>
      </c>
      <c r="D196" s="391">
        <f t="shared" si="175"/>
        <v>20.200000000000003</v>
      </c>
      <c r="E196" s="391">
        <f t="shared" si="176"/>
        <v>22.799999999999997</v>
      </c>
      <c r="F196" s="391">
        <f t="shared" si="177"/>
        <v>25.799999999999997</v>
      </c>
      <c r="G196" s="391">
        <f t="shared" si="178"/>
        <v>28</v>
      </c>
      <c r="H196" s="391">
        <f t="shared" si="179"/>
        <v>30</v>
      </c>
      <c r="I196" s="391">
        <f t="shared" si="180"/>
        <v>32.599999999999994</v>
      </c>
      <c r="J196" s="391">
        <f t="shared" si="181"/>
        <v>35.199999999999989</v>
      </c>
      <c r="K196" s="391">
        <f t="shared" si="182"/>
        <v>37.800000000000011</v>
      </c>
      <c r="L196" s="391">
        <f t="shared" si="183"/>
        <v>40.400000000000006</v>
      </c>
    </row>
    <row r="197" spans="1:12" ht="12.75" customHeight="1" x14ac:dyDescent="0.3">
      <c r="A197" s="544"/>
      <c r="B197" s="392">
        <v>2</v>
      </c>
      <c r="C197" s="391">
        <f t="shared" si="174"/>
        <v>16.999999999999993</v>
      </c>
      <c r="D197" s="391">
        <f t="shared" si="175"/>
        <v>19.500000000000004</v>
      </c>
      <c r="E197" s="391">
        <f t="shared" si="176"/>
        <v>21.999999999999996</v>
      </c>
      <c r="F197" s="391">
        <f t="shared" si="177"/>
        <v>24.999999999999996</v>
      </c>
      <c r="G197" s="391">
        <f t="shared" si="178"/>
        <v>27</v>
      </c>
      <c r="H197" s="391">
        <f t="shared" si="179"/>
        <v>29</v>
      </c>
      <c r="I197" s="391">
        <f t="shared" si="180"/>
        <v>31.499999999999993</v>
      </c>
      <c r="J197" s="391">
        <f t="shared" si="181"/>
        <v>33.999999999999986</v>
      </c>
      <c r="K197" s="391">
        <f t="shared" si="182"/>
        <v>36.500000000000014</v>
      </c>
      <c r="L197" s="391">
        <f t="shared" si="183"/>
        <v>39.000000000000007</v>
      </c>
    </row>
    <row r="198" spans="1:12" ht="12.75" customHeight="1" x14ac:dyDescent="0.3">
      <c r="A198" s="544"/>
      <c r="B198" s="392">
        <v>1.9</v>
      </c>
      <c r="C198" s="391">
        <f t="shared" si="174"/>
        <v>16.399999999999991</v>
      </c>
      <c r="D198" s="391">
        <f t="shared" si="175"/>
        <v>18.800000000000004</v>
      </c>
      <c r="E198" s="391">
        <f t="shared" si="176"/>
        <v>21.199999999999996</v>
      </c>
      <c r="F198" s="391">
        <f t="shared" si="177"/>
        <v>24.199999999999996</v>
      </c>
      <c r="G198" s="391">
        <f t="shared" si="178"/>
        <v>26</v>
      </c>
      <c r="H198" s="391">
        <f t="shared" si="179"/>
        <v>28</v>
      </c>
      <c r="I198" s="391">
        <f t="shared" si="180"/>
        <v>30.399999999999991</v>
      </c>
      <c r="J198" s="391">
        <f t="shared" si="181"/>
        <v>32.799999999999983</v>
      </c>
      <c r="K198" s="391">
        <f t="shared" si="182"/>
        <v>35.200000000000017</v>
      </c>
      <c r="L198" s="391">
        <f t="shared" si="183"/>
        <v>37.600000000000009</v>
      </c>
    </row>
    <row r="199" spans="1:12" ht="12.75" customHeight="1" x14ac:dyDescent="0.3">
      <c r="A199" s="544"/>
      <c r="B199" s="392">
        <v>1.8</v>
      </c>
      <c r="C199" s="391">
        <f t="shared" si="174"/>
        <v>15.799999999999992</v>
      </c>
      <c r="D199" s="391">
        <f t="shared" si="175"/>
        <v>18.100000000000005</v>
      </c>
      <c r="E199" s="391">
        <f t="shared" si="176"/>
        <v>20.399999999999995</v>
      </c>
      <c r="F199" s="391">
        <f t="shared" si="177"/>
        <v>23.399999999999995</v>
      </c>
      <c r="G199" s="391">
        <f t="shared" si="178"/>
        <v>25</v>
      </c>
      <c r="H199" s="391">
        <f t="shared" si="179"/>
        <v>27</v>
      </c>
      <c r="I199" s="391">
        <f t="shared" si="180"/>
        <v>29.29999999999999</v>
      </c>
      <c r="J199" s="391">
        <f t="shared" si="181"/>
        <v>31.599999999999984</v>
      </c>
      <c r="K199" s="391">
        <f t="shared" si="182"/>
        <v>33.90000000000002</v>
      </c>
      <c r="L199" s="391">
        <f t="shared" si="183"/>
        <v>36.20000000000001</v>
      </c>
    </row>
    <row r="200" spans="1:12" ht="12.75" customHeight="1" x14ac:dyDescent="0.3">
      <c r="A200" s="544"/>
      <c r="B200" s="392">
        <v>1.7</v>
      </c>
      <c r="C200" s="391">
        <f t="shared" si="174"/>
        <v>15.199999999999992</v>
      </c>
      <c r="D200" s="391">
        <f t="shared" si="175"/>
        <v>17.400000000000006</v>
      </c>
      <c r="E200" s="391">
        <f t="shared" si="176"/>
        <v>19.599999999999994</v>
      </c>
      <c r="F200" s="391">
        <f t="shared" si="177"/>
        <v>22.599999999999994</v>
      </c>
      <c r="G200" s="391">
        <f t="shared" si="178"/>
        <v>24</v>
      </c>
      <c r="H200" s="391">
        <f t="shared" si="179"/>
        <v>26</v>
      </c>
      <c r="I200" s="391">
        <f t="shared" si="180"/>
        <v>28.199999999999989</v>
      </c>
      <c r="J200" s="391">
        <f t="shared" si="181"/>
        <v>30.399999999999984</v>
      </c>
      <c r="K200" s="391">
        <f t="shared" si="182"/>
        <v>32.600000000000023</v>
      </c>
      <c r="L200" s="391">
        <f t="shared" si="183"/>
        <v>34.800000000000011</v>
      </c>
    </row>
    <row r="201" spans="1:12" ht="12.75" customHeight="1" x14ac:dyDescent="0.3">
      <c r="A201" s="544"/>
      <c r="B201" s="392">
        <v>1.6</v>
      </c>
      <c r="C201" s="391">
        <f t="shared" si="174"/>
        <v>14.599999999999993</v>
      </c>
      <c r="D201" s="391">
        <f t="shared" si="175"/>
        <v>16.700000000000006</v>
      </c>
      <c r="E201" s="391">
        <f t="shared" si="176"/>
        <v>18.799999999999994</v>
      </c>
      <c r="F201" s="391">
        <f t="shared" si="177"/>
        <v>21.799999999999994</v>
      </c>
      <c r="G201" s="391">
        <f t="shared" si="178"/>
        <v>23</v>
      </c>
      <c r="H201" s="391">
        <f t="shared" si="179"/>
        <v>25</v>
      </c>
      <c r="I201" s="391">
        <f t="shared" si="180"/>
        <v>27.099999999999987</v>
      </c>
      <c r="J201" s="391">
        <f t="shared" si="181"/>
        <v>29.199999999999985</v>
      </c>
      <c r="K201" s="391">
        <f t="shared" si="182"/>
        <v>31.300000000000022</v>
      </c>
      <c r="L201" s="391">
        <f t="shared" si="183"/>
        <v>33.400000000000013</v>
      </c>
    </row>
    <row r="202" spans="1:12" ht="12.75" customHeight="1" x14ac:dyDescent="0.3">
      <c r="A202" s="544"/>
      <c r="B202" s="392">
        <v>1.5</v>
      </c>
      <c r="C202" s="397">
        <v>14</v>
      </c>
      <c r="D202" s="397">
        <v>16</v>
      </c>
      <c r="E202" s="397">
        <v>18</v>
      </c>
      <c r="F202" s="397">
        <v>21</v>
      </c>
      <c r="G202" s="397">
        <v>22</v>
      </c>
      <c r="H202" s="397">
        <v>24</v>
      </c>
      <c r="I202" s="397">
        <v>26</v>
      </c>
      <c r="J202" s="397">
        <v>28</v>
      </c>
      <c r="K202" s="397">
        <v>30</v>
      </c>
      <c r="L202" s="397">
        <v>32</v>
      </c>
    </row>
    <row r="203" spans="1:12" ht="12.75" customHeight="1" x14ac:dyDescent="0.3">
      <c r="A203" s="544"/>
      <c r="B203" s="392">
        <v>1.4</v>
      </c>
      <c r="C203" s="391"/>
      <c r="D203" s="391"/>
      <c r="E203" s="391"/>
      <c r="F203" s="391"/>
      <c r="G203" s="391"/>
      <c r="H203" s="391"/>
      <c r="I203" s="391"/>
      <c r="J203" s="391"/>
      <c r="K203" s="391"/>
      <c r="L203" s="391"/>
    </row>
    <row r="204" spans="1:12" ht="12.75" customHeight="1" x14ac:dyDescent="0.3">
      <c r="A204" s="544"/>
      <c r="B204" s="392">
        <v>1.3</v>
      </c>
      <c r="C204" s="391"/>
      <c r="D204" s="391"/>
      <c r="E204" s="391"/>
      <c r="F204" s="391"/>
      <c r="G204" s="391"/>
      <c r="H204" s="391"/>
      <c r="I204" s="391"/>
      <c r="J204" s="391"/>
      <c r="K204" s="391"/>
      <c r="L204" s="391"/>
    </row>
    <row r="205" spans="1:12" ht="12.75" customHeight="1" x14ac:dyDescent="0.3">
      <c r="A205" s="544"/>
      <c r="B205" s="392">
        <v>1.2</v>
      </c>
      <c r="C205" s="391"/>
      <c r="D205" s="391"/>
      <c r="E205" s="391"/>
      <c r="F205" s="391"/>
      <c r="G205" s="391"/>
      <c r="H205" s="391"/>
      <c r="I205" s="391"/>
      <c r="J205" s="391"/>
      <c r="K205" s="391"/>
      <c r="L205" s="391"/>
    </row>
    <row r="206" spans="1:12" ht="12.75" customHeight="1" x14ac:dyDescent="0.3">
      <c r="A206" s="544"/>
      <c r="B206" s="392">
        <v>1.1000000000000001</v>
      </c>
      <c r="C206" s="391"/>
      <c r="D206" s="391"/>
      <c r="E206" s="391"/>
      <c r="F206" s="391"/>
      <c r="G206" s="391"/>
      <c r="H206" s="391"/>
      <c r="I206" s="391"/>
      <c r="J206" s="391"/>
      <c r="K206" s="391"/>
      <c r="L206" s="391"/>
    </row>
    <row r="207" spans="1:12" ht="12.75" customHeight="1" x14ac:dyDescent="0.3">
      <c r="A207" s="544"/>
      <c r="B207" s="392">
        <v>1</v>
      </c>
      <c r="C207" s="391"/>
      <c r="D207" s="391"/>
      <c r="E207" s="391"/>
      <c r="F207" s="391"/>
      <c r="G207" s="391"/>
      <c r="H207" s="391"/>
      <c r="I207" s="391"/>
      <c r="J207" s="391"/>
      <c r="K207" s="391"/>
      <c r="L207" s="391"/>
    </row>
  </sheetData>
  <sheetProtection formatColumns="0" formatRows="0"/>
  <mergeCells count="97">
    <mergeCell ref="D1:E1"/>
    <mergeCell ref="G49:H49"/>
    <mergeCell ref="I49:J49"/>
    <mergeCell ref="C50:L50"/>
    <mergeCell ref="B6:C6"/>
    <mergeCell ref="B1:C1"/>
    <mergeCell ref="B2:C2"/>
    <mergeCell ref="B3:C3"/>
    <mergeCell ref="B4:C4"/>
    <mergeCell ref="B5:C5"/>
    <mergeCell ref="B9:C9"/>
    <mergeCell ref="D9:F9"/>
    <mergeCell ref="G9:H9"/>
    <mergeCell ref="I9:J9"/>
    <mergeCell ref="A132:A167"/>
    <mergeCell ref="B129:C129"/>
    <mergeCell ref="D129:F129"/>
    <mergeCell ref="A12:A47"/>
    <mergeCell ref="C10:L10"/>
    <mergeCell ref="A52:A87"/>
    <mergeCell ref="B49:C49"/>
    <mergeCell ref="D49:F49"/>
    <mergeCell ref="N11:N36"/>
    <mergeCell ref="A172:A207"/>
    <mergeCell ref="B169:C169"/>
    <mergeCell ref="D169:F169"/>
    <mergeCell ref="G169:H169"/>
    <mergeCell ref="I169:J169"/>
    <mergeCell ref="C170:L170"/>
    <mergeCell ref="G129:H129"/>
    <mergeCell ref="I129:J129"/>
    <mergeCell ref="C130:L130"/>
    <mergeCell ref="A92:A127"/>
    <mergeCell ref="B89:C89"/>
    <mergeCell ref="D89:F89"/>
    <mergeCell ref="G89:H89"/>
    <mergeCell ref="I89:J89"/>
    <mergeCell ref="C90:L90"/>
    <mergeCell ref="N69:N94"/>
    <mergeCell ref="O38:P38"/>
    <mergeCell ref="Q38:S38"/>
    <mergeCell ref="T38:U38"/>
    <mergeCell ref="V38:W38"/>
    <mergeCell ref="N40:N65"/>
    <mergeCell ref="O67:P67"/>
    <mergeCell ref="Q67:S67"/>
    <mergeCell ref="T67:U67"/>
    <mergeCell ref="V67:W67"/>
    <mergeCell ref="P68:X68"/>
    <mergeCell ref="P39:X39"/>
    <mergeCell ref="N127:N152"/>
    <mergeCell ref="O96:P96"/>
    <mergeCell ref="Q96:S96"/>
    <mergeCell ref="T96:U96"/>
    <mergeCell ref="V96:W96"/>
    <mergeCell ref="P97:X97"/>
    <mergeCell ref="N98:N123"/>
    <mergeCell ref="O125:P125"/>
    <mergeCell ref="Q125:S125"/>
    <mergeCell ref="P126:X126"/>
    <mergeCell ref="T125:U125"/>
    <mergeCell ref="V125:W125"/>
    <mergeCell ref="O9:P9"/>
    <mergeCell ref="Q9:S9"/>
    <mergeCell ref="T9:U9"/>
    <mergeCell ref="V9:W9"/>
    <mergeCell ref="P10:X10"/>
    <mergeCell ref="Y11:Y36"/>
    <mergeCell ref="Y127:Y152"/>
    <mergeCell ref="Y98:Y123"/>
    <mergeCell ref="Y69:Y94"/>
    <mergeCell ref="Y40:Y65"/>
    <mergeCell ref="AA97:AJ97"/>
    <mergeCell ref="AG38:AH38"/>
    <mergeCell ref="AB96:AD96"/>
    <mergeCell ref="AE96:AF96"/>
    <mergeCell ref="AA126:AJ126"/>
    <mergeCell ref="Z125:AA125"/>
    <mergeCell ref="AB125:AD125"/>
    <mergeCell ref="AE125:AF125"/>
    <mergeCell ref="AG125:AH125"/>
    <mergeCell ref="Z96:AA96"/>
    <mergeCell ref="AB38:AD38"/>
    <mergeCell ref="AA39:AJ39"/>
    <mergeCell ref="Z67:AA67"/>
    <mergeCell ref="AB67:AD67"/>
    <mergeCell ref="AG96:AH96"/>
    <mergeCell ref="Z9:AA9"/>
    <mergeCell ref="AB9:AD9"/>
    <mergeCell ref="AE67:AF67"/>
    <mergeCell ref="AA68:AJ68"/>
    <mergeCell ref="AG67:AH67"/>
    <mergeCell ref="AE9:AF9"/>
    <mergeCell ref="AG9:AH9"/>
    <mergeCell ref="AA10:AJ10"/>
    <mergeCell ref="Z38:AA38"/>
    <mergeCell ref="AE38:AF38"/>
  </mergeCells>
  <pageMargins left="0.70866141732283472" right="0.70866141732283472" top="0.74803149606299213" bottom="0.74803149606299213" header="0.31496062992125984" footer="0.31496062992125984"/>
  <pageSetup paperSize="9" scale="60" fitToHeight="2"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2">
    <tabColor theme="8"/>
  </sheetPr>
  <dimension ref="A1:X47"/>
  <sheetViews>
    <sheetView showGridLines="0" zoomScaleNormal="100" workbookViewId="0">
      <selection activeCell="F26" sqref="F26"/>
    </sheetView>
  </sheetViews>
  <sheetFormatPr defaultColWidth="14" defaultRowHeight="13.2" x14ac:dyDescent="0.25"/>
  <cols>
    <col min="1" max="1" width="4.109375" style="231" customWidth="1"/>
    <col min="2" max="4" width="14" style="231"/>
    <col min="5" max="5" width="14" style="231" customWidth="1"/>
    <col min="6" max="6" width="14" style="231"/>
    <col min="7" max="7" width="14.77734375" style="231" bestFit="1" customWidth="1"/>
    <col min="8" max="8" width="14" style="231" customWidth="1"/>
    <col min="9" max="9" width="14" style="231"/>
    <col min="10" max="10" width="0" style="231" hidden="1" customWidth="1"/>
    <col min="11" max="14" width="14" style="231" hidden="1" customWidth="1"/>
    <col min="15" max="15" width="56.77734375" style="231" hidden="1" customWidth="1"/>
    <col min="16" max="23" width="14" style="231" hidden="1" customWidth="1"/>
    <col min="24" max="24" width="14.44140625" style="231" hidden="1" customWidth="1"/>
    <col min="25" max="25" width="0" style="231" hidden="1" customWidth="1"/>
    <col min="26" max="16384" width="14" style="231"/>
  </cols>
  <sheetData>
    <row r="1" spans="1:24" x14ac:dyDescent="0.25">
      <c r="A1" s="553" t="s">
        <v>434</v>
      </c>
      <c r="B1" s="553"/>
      <c r="C1" s="553"/>
      <c r="D1" s="553"/>
      <c r="E1" s="553"/>
      <c r="F1" s="553"/>
      <c r="O1" s="232" t="s">
        <v>1049</v>
      </c>
      <c r="P1" s="232" t="s">
        <v>1048</v>
      </c>
    </row>
    <row r="2" spans="1:24" x14ac:dyDescent="0.25">
      <c r="A2" s="553"/>
      <c r="B2" s="553"/>
      <c r="C2" s="553"/>
      <c r="D2" s="553"/>
      <c r="E2" s="553"/>
      <c r="F2" s="553"/>
      <c r="J2" s="232"/>
      <c r="K2" s="232" t="s">
        <v>441</v>
      </c>
      <c r="L2" s="233">
        <f>LOOKUP(F27,R9:X15,W9:W15)</f>
        <v>3.2600000000000004E-2</v>
      </c>
      <c r="M2" s="234" t="s">
        <v>455</v>
      </c>
      <c r="O2" s="231" t="s">
        <v>1023</v>
      </c>
      <c r="P2" s="231">
        <v>3.4</v>
      </c>
    </row>
    <row r="3" spans="1:24" ht="15" customHeight="1" x14ac:dyDescent="0.25">
      <c r="A3" s="257">
        <v>1</v>
      </c>
      <c r="B3" s="557" t="s">
        <v>1074</v>
      </c>
      <c r="C3" s="557"/>
      <c r="D3" s="557"/>
      <c r="E3" s="557"/>
      <c r="F3" s="258" t="s">
        <v>415</v>
      </c>
      <c r="J3" s="232"/>
      <c r="K3" s="235" t="s">
        <v>442</v>
      </c>
      <c r="L3" s="236" t="e">
        <f>F34/((LOOKUP($F27,$R9:X15,$X9:X15))*1000*3600*F18)</f>
        <v>#VALUE!</v>
      </c>
      <c r="M3" s="237" t="s">
        <v>456</v>
      </c>
      <c r="O3" s="231" t="s">
        <v>1024</v>
      </c>
      <c r="P3" s="231">
        <v>2.6</v>
      </c>
    </row>
    <row r="4" spans="1:24" ht="12.75" customHeight="1" x14ac:dyDescent="0.25">
      <c r="A4" s="558">
        <v>2</v>
      </c>
      <c r="B4" s="559" t="s">
        <v>414</v>
      </c>
      <c r="C4" s="559"/>
      <c r="D4" s="559"/>
      <c r="E4" s="559"/>
      <c r="F4" s="560">
        <f ca="1">'Design Details'!G26</f>
        <v>0</v>
      </c>
      <c r="J4" s="232"/>
      <c r="K4" s="235"/>
      <c r="L4" s="238" t="e">
        <f>POWER(L3,2)</f>
        <v>#VALUE!</v>
      </c>
      <c r="M4" s="237" t="s">
        <v>427</v>
      </c>
      <c r="O4" s="231" t="s">
        <v>1027</v>
      </c>
      <c r="P4" s="231">
        <v>2.6</v>
      </c>
    </row>
    <row r="5" spans="1:24" ht="15" customHeight="1" x14ac:dyDescent="0.25">
      <c r="A5" s="558"/>
      <c r="B5" s="559"/>
      <c r="C5" s="559"/>
      <c r="D5" s="559"/>
      <c r="E5" s="559"/>
      <c r="F5" s="561"/>
      <c r="G5" s="237" t="s">
        <v>416</v>
      </c>
      <c r="J5" s="232"/>
      <c r="K5" s="232" t="s">
        <v>444</v>
      </c>
      <c r="L5" s="239">
        <f>L6/(L2*1000)</f>
        <v>2.1472392638036808E-4</v>
      </c>
      <c r="M5" s="237" t="s">
        <v>452</v>
      </c>
      <c r="O5" s="231" t="s">
        <v>1028</v>
      </c>
      <c r="P5" s="231">
        <v>1.9</v>
      </c>
      <c r="R5" s="231" t="s">
        <v>415</v>
      </c>
      <c r="S5" s="231">
        <f ca="1">F15*2</f>
        <v>696.8641114982579</v>
      </c>
      <c r="T5" s="231">
        <v>10</v>
      </c>
    </row>
    <row r="6" spans="1:24" ht="12.75" customHeight="1" x14ac:dyDescent="0.25">
      <c r="A6" s="558">
        <v>3</v>
      </c>
      <c r="B6" s="559" t="s">
        <v>1185</v>
      </c>
      <c r="C6" s="559"/>
      <c r="D6" s="559"/>
      <c r="E6" s="559"/>
      <c r="F6" s="556">
        <f>'Design Details'!C31</f>
        <v>20</v>
      </c>
      <c r="G6" s="237"/>
      <c r="J6" s="232"/>
      <c r="K6" s="232" t="s">
        <v>445</v>
      </c>
      <c r="L6" s="240">
        <f>LOOKUP(F33,R17:S18,S17:S18)</f>
        <v>7.0000000000000001E-3</v>
      </c>
      <c r="M6" s="237"/>
      <c r="O6" s="231" t="s">
        <v>1030</v>
      </c>
      <c r="P6" s="231">
        <v>1.1000000000000001</v>
      </c>
      <c r="R6" s="231" t="s">
        <v>413</v>
      </c>
      <c r="S6" s="231">
        <f ca="1">F15*1</f>
        <v>348.43205574912895</v>
      </c>
      <c r="T6" s="231">
        <v>2</v>
      </c>
    </row>
    <row r="7" spans="1:24" x14ac:dyDescent="0.25">
      <c r="A7" s="558"/>
      <c r="B7" s="559"/>
      <c r="C7" s="559"/>
      <c r="D7" s="559"/>
      <c r="E7" s="559"/>
      <c r="F7" s="562"/>
      <c r="G7" s="237" t="s">
        <v>417</v>
      </c>
      <c r="J7" s="232"/>
      <c r="K7" s="232" t="s">
        <v>446</v>
      </c>
      <c r="L7" s="240" t="e">
        <f>POWER((1/((-1.8*LOG((6.9/F39)+(POWER(L5/3.7,1.1)))))),2)</f>
        <v>#DIV/0!</v>
      </c>
      <c r="M7" s="237" t="s">
        <v>457</v>
      </c>
      <c r="O7" s="231" t="s">
        <v>1026</v>
      </c>
      <c r="P7" s="231">
        <v>2.6</v>
      </c>
    </row>
    <row r="8" spans="1:24" x14ac:dyDescent="0.25">
      <c r="A8" s="257">
        <v>4</v>
      </c>
      <c r="B8" s="550" t="s">
        <v>418</v>
      </c>
      <c r="C8" s="550"/>
      <c r="D8" s="550"/>
      <c r="E8" s="550"/>
      <c r="F8" s="259">
        <f ca="1">IFERROR(F4/F6,0)</f>
        <v>0</v>
      </c>
      <c r="G8" s="237" t="s">
        <v>419</v>
      </c>
      <c r="O8" s="231" t="s">
        <v>1025</v>
      </c>
      <c r="P8" s="231">
        <v>3.3</v>
      </c>
      <c r="R8" s="241" t="s">
        <v>458</v>
      </c>
      <c r="S8" s="242" t="s">
        <v>459</v>
      </c>
      <c r="T8" s="241" t="s">
        <v>460</v>
      </c>
      <c r="U8" s="241" t="s">
        <v>461</v>
      </c>
      <c r="V8" s="241"/>
      <c r="W8" s="241" t="s">
        <v>462</v>
      </c>
      <c r="X8" s="241" t="s">
        <v>463</v>
      </c>
    </row>
    <row r="9" spans="1:24" x14ac:dyDescent="0.25">
      <c r="A9" s="257">
        <v>5</v>
      </c>
      <c r="B9" s="550" t="s">
        <v>420</v>
      </c>
      <c r="C9" s="550"/>
      <c r="D9" s="550"/>
      <c r="E9" s="550"/>
      <c r="F9" s="260">
        <f>'Design Details'!C21</f>
        <v>10</v>
      </c>
      <c r="G9" s="237" t="s">
        <v>421</v>
      </c>
      <c r="O9" s="231" t="s">
        <v>1029</v>
      </c>
      <c r="P9" s="231">
        <v>1.7</v>
      </c>
      <c r="R9" s="241">
        <v>25</v>
      </c>
      <c r="S9" s="241">
        <v>2.2999999999999998</v>
      </c>
      <c r="T9" s="243">
        <f t="shared" ref="T9:T15" si="0">(PI()*U9*U9/4)/1000</f>
        <v>0.32685129967948201</v>
      </c>
      <c r="U9" s="241">
        <f t="shared" ref="U9:U15" si="1">R9-(2*S9)</f>
        <v>20.399999999999999</v>
      </c>
      <c r="V9" s="241">
        <v>100</v>
      </c>
      <c r="W9" s="241">
        <f t="shared" ref="W9:W15" si="2">U9/1000</f>
        <v>2.0399999999999998E-2</v>
      </c>
      <c r="X9" s="244">
        <f t="shared" ref="X9:X15" si="3">PI()*POWER(W9,2)/4</f>
        <v>3.2685129967948199E-4</v>
      </c>
    </row>
    <row r="10" spans="1:24" ht="15" customHeight="1" x14ac:dyDescent="0.25">
      <c r="A10" s="554">
        <v>6</v>
      </c>
      <c r="B10" s="550" t="s">
        <v>1186</v>
      </c>
      <c r="C10" s="550"/>
      <c r="D10" s="550"/>
      <c r="E10" s="550"/>
      <c r="F10" s="556">
        <f>IFERROR(LOOKUP(B11,O2:P36,P2:P36),"Input Required")</f>
        <v>2.2999999999999998</v>
      </c>
      <c r="K10" s="232" t="s">
        <v>441</v>
      </c>
      <c r="L10" s="238">
        <f>LOOKUP(F43,R9:X15,W9:W15)</f>
        <v>4.0799999999999996E-2</v>
      </c>
      <c r="M10" s="234" t="s">
        <v>455</v>
      </c>
      <c r="O10" s="231" t="s">
        <v>1019</v>
      </c>
      <c r="P10" s="231">
        <v>2.2000000000000002</v>
      </c>
      <c r="R10" s="241">
        <v>32</v>
      </c>
      <c r="S10" s="241">
        <v>2.9</v>
      </c>
      <c r="T10" s="243">
        <f t="shared" si="0"/>
        <v>0.53912871528254436</v>
      </c>
      <c r="U10" s="241">
        <f t="shared" si="1"/>
        <v>26.2</v>
      </c>
      <c r="V10" s="241">
        <v>100</v>
      </c>
      <c r="W10" s="241">
        <f t="shared" si="2"/>
        <v>2.6199999999999998E-2</v>
      </c>
      <c r="X10" s="244">
        <f t="shared" si="3"/>
        <v>5.3912871528254429E-4</v>
      </c>
    </row>
    <row r="11" spans="1:24" ht="12.75" customHeight="1" x14ac:dyDescent="0.25">
      <c r="A11" s="554"/>
      <c r="B11" s="555" t="s">
        <v>1036</v>
      </c>
      <c r="C11" s="555"/>
      <c r="D11" s="555"/>
      <c r="E11" s="555"/>
      <c r="F11" s="556"/>
      <c r="G11" s="237" t="s">
        <v>422</v>
      </c>
      <c r="J11" s="552"/>
      <c r="K11" s="235" t="s">
        <v>442</v>
      </c>
      <c r="L11" s="236" t="e">
        <f>F34/((LOOKUP($F43,$R9:X15,$X9:X15))*1000*3600)</f>
        <v>#VALUE!</v>
      </c>
      <c r="M11" s="237" t="s">
        <v>456</v>
      </c>
      <c r="O11" s="231" t="s">
        <v>1018</v>
      </c>
      <c r="P11" s="231">
        <v>2.5</v>
      </c>
      <c r="R11" s="241">
        <v>40</v>
      </c>
      <c r="S11" s="241">
        <v>3.7</v>
      </c>
      <c r="T11" s="243">
        <f t="shared" si="0"/>
        <v>0.83468975213227226</v>
      </c>
      <c r="U11" s="241">
        <f t="shared" si="1"/>
        <v>32.6</v>
      </c>
      <c r="V11" s="241">
        <v>200</v>
      </c>
      <c r="W11" s="241">
        <f t="shared" si="2"/>
        <v>3.2600000000000004E-2</v>
      </c>
      <c r="X11" s="244">
        <f t="shared" si="3"/>
        <v>8.3468975213227237E-4</v>
      </c>
    </row>
    <row r="12" spans="1:24" ht="12.75" customHeight="1" x14ac:dyDescent="0.25">
      <c r="A12" s="257">
        <v>7</v>
      </c>
      <c r="B12" s="564" t="s">
        <v>1051</v>
      </c>
      <c r="C12" s="564"/>
      <c r="D12" s="564"/>
      <c r="E12" s="564"/>
      <c r="F12" s="261">
        <f ca="1">IF(F3="Borehole",'MCS022 data'!D5,IF(F3="Ground Loop",'MCS022 data'!D6,"Input Required"))</f>
        <v>41</v>
      </c>
      <c r="G12" s="237" t="s">
        <v>423</v>
      </c>
      <c r="J12" s="552"/>
      <c r="K12" s="235"/>
      <c r="L12" s="238" t="e">
        <f>POWER(L11,2)</f>
        <v>#VALUE!</v>
      </c>
      <c r="M12" s="237" t="s">
        <v>455</v>
      </c>
      <c r="N12" s="245"/>
      <c r="O12" s="231" t="s">
        <v>1021</v>
      </c>
      <c r="P12" s="231">
        <v>4.5</v>
      </c>
      <c r="R12" s="241">
        <v>50</v>
      </c>
      <c r="S12" s="241">
        <v>4.5999999999999996</v>
      </c>
      <c r="T12" s="243">
        <f t="shared" si="0"/>
        <v>1.307405198717928</v>
      </c>
      <c r="U12" s="241">
        <f t="shared" si="1"/>
        <v>40.799999999999997</v>
      </c>
      <c r="V12" s="241">
        <v>200</v>
      </c>
      <c r="W12" s="241">
        <f t="shared" si="2"/>
        <v>4.0799999999999996E-2</v>
      </c>
      <c r="X12" s="244">
        <f t="shared" si="3"/>
        <v>1.3074051987179279E-3</v>
      </c>
    </row>
    <row r="13" spans="1:24" x14ac:dyDescent="0.25">
      <c r="A13" s="257">
        <v>8</v>
      </c>
      <c r="B13" s="550" t="s">
        <v>433</v>
      </c>
      <c r="C13" s="550"/>
      <c r="D13" s="550"/>
      <c r="E13" s="550"/>
      <c r="F13" s="261">
        <f>'Design Details'!C33</f>
        <v>3.5</v>
      </c>
      <c r="J13" s="232"/>
      <c r="K13" s="232" t="s">
        <v>443</v>
      </c>
      <c r="L13" s="246">
        <v>9.81</v>
      </c>
      <c r="M13" s="237" t="s">
        <v>427</v>
      </c>
      <c r="O13" s="231" t="s">
        <v>1022</v>
      </c>
      <c r="P13" s="231">
        <v>2.1</v>
      </c>
      <c r="R13" s="241">
        <v>63</v>
      </c>
      <c r="S13" s="241">
        <v>5.8</v>
      </c>
      <c r="T13" s="243">
        <f t="shared" si="0"/>
        <v>2.0749905317695223</v>
      </c>
      <c r="U13" s="241">
        <f t="shared" si="1"/>
        <v>51.4</v>
      </c>
      <c r="V13" s="241">
        <v>200</v>
      </c>
      <c r="W13" s="241">
        <f t="shared" si="2"/>
        <v>5.1400000000000001E-2</v>
      </c>
      <c r="X13" s="244">
        <f t="shared" si="3"/>
        <v>2.0749905317695226E-3</v>
      </c>
    </row>
    <row r="14" spans="1:24" ht="12.75" customHeight="1" x14ac:dyDescent="0.25">
      <c r="A14" s="257">
        <v>9</v>
      </c>
      <c r="B14" s="564" t="s">
        <v>424</v>
      </c>
      <c r="C14" s="564"/>
      <c r="D14" s="564"/>
      <c r="E14" s="564"/>
      <c r="F14" s="260">
        <f>IFERROR(F6*1000*(1-(1/F13)),0)</f>
        <v>14285.714285714286</v>
      </c>
      <c r="G14" s="237" t="s">
        <v>425</v>
      </c>
      <c r="J14" s="232"/>
      <c r="K14" s="232" t="s">
        <v>444</v>
      </c>
      <c r="L14" s="239">
        <f>L15/(L10*1000)</f>
        <v>1.715686274509804E-4</v>
      </c>
      <c r="M14" s="237" t="s">
        <v>452</v>
      </c>
      <c r="O14" s="231" t="s">
        <v>1020</v>
      </c>
      <c r="P14" s="231">
        <v>2.2000000000000002</v>
      </c>
      <c r="R14" s="241">
        <v>75</v>
      </c>
      <c r="S14" s="241">
        <v>6.9</v>
      </c>
      <c r="T14" s="243">
        <f t="shared" si="0"/>
        <v>2.9416616971153391</v>
      </c>
      <c r="U14" s="241">
        <f t="shared" si="1"/>
        <v>61.2</v>
      </c>
      <c r="V14" s="241">
        <v>200</v>
      </c>
      <c r="W14" s="241">
        <f t="shared" si="2"/>
        <v>6.1200000000000004E-2</v>
      </c>
      <c r="X14" s="244">
        <f t="shared" si="3"/>
        <v>2.9416616971153389E-3</v>
      </c>
    </row>
    <row r="15" spans="1:24" ht="12.75" customHeight="1" x14ac:dyDescent="0.25">
      <c r="A15" s="257">
        <v>10</v>
      </c>
      <c r="B15" s="564" t="s">
        <v>426</v>
      </c>
      <c r="C15" s="564"/>
      <c r="D15" s="564"/>
      <c r="E15" s="564"/>
      <c r="F15" s="259">
        <f ca="1">IFERROR(F14/F12,0)</f>
        <v>348.43205574912895</v>
      </c>
      <c r="G15" s="237" t="s">
        <v>427</v>
      </c>
      <c r="J15" s="232"/>
      <c r="K15" s="232" t="s">
        <v>445</v>
      </c>
      <c r="L15" s="240">
        <f>LOOKUP(F33,R17:S18,S17:S18)</f>
        <v>7.0000000000000001E-3</v>
      </c>
      <c r="O15" s="231" t="s">
        <v>1017</v>
      </c>
      <c r="P15" s="231">
        <v>2.9</v>
      </c>
      <c r="R15" s="241">
        <v>90</v>
      </c>
      <c r="S15" s="241">
        <v>8.3000000000000007</v>
      </c>
      <c r="T15" s="243">
        <f t="shared" si="0"/>
        <v>4.2313797291935566</v>
      </c>
      <c r="U15" s="241">
        <f t="shared" si="1"/>
        <v>73.400000000000006</v>
      </c>
      <c r="V15" s="241">
        <v>200</v>
      </c>
      <c r="W15" s="241">
        <f t="shared" si="2"/>
        <v>7.3400000000000007E-2</v>
      </c>
      <c r="X15" s="244">
        <f t="shared" si="3"/>
        <v>4.2313797291935575E-3</v>
      </c>
    </row>
    <row r="16" spans="1:24" x14ac:dyDescent="0.25">
      <c r="A16" s="257">
        <v>11</v>
      </c>
      <c r="B16" s="550" t="str">
        <f>IF(F3="Ground Loop","Minimum spacing between ground loops","Minimum spacing between boreholes")</f>
        <v>Minimum spacing between boreholes</v>
      </c>
      <c r="C16" s="550"/>
      <c r="D16" s="550"/>
      <c r="E16" s="550"/>
      <c r="F16" s="260">
        <f>IF(F3="Ground Loop",1,7)</f>
        <v>7</v>
      </c>
      <c r="G16" s="237" t="s">
        <v>427</v>
      </c>
      <c r="J16" s="232"/>
      <c r="K16" s="232" t="s">
        <v>446</v>
      </c>
      <c r="L16" s="240" t="e">
        <f>POWER((1/((-1.8*LOG((6.9/F47)+(POWER(L14/3.7,1.1)))))),2)</f>
        <v>#DIV/0!</v>
      </c>
      <c r="M16" s="237" t="s">
        <v>457</v>
      </c>
      <c r="O16" s="231" t="s">
        <v>1015</v>
      </c>
      <c r="P16" s="231">
        <v>5.5</v>
      </c>
    </row>
    <row r="17" spans="1:19" ht="12.75" customHeight="1" x14ac:dyDescent="0.25">
      <c r="A17" s="257">
        <v>12</v>
      </c>
      <c r="B17" s="564" t="s">
        <v>428</v>
      </c>
      <c r="C17" s="564"/>
      <c r="D17" s="564"/>
      <c r="E17" s="564"/>
      <c r="F17" s="259">
        <f ca="1">IF(F3="Borehole",S5,S6)</f>
        <v>696.8641114982579</v>
      </c>
      <c r="G17" s="237" t="s">
        <v>427</v>
      </c>
      <c r="O17" s="231" t="s">
        <v>1016</v>
      </c>
      <c r="P17" s="231">
        <v>2.9</v>
      </c>
      <c r="R17" s="241" t="s">
        <v>465</v>
      </c>
      <c r="S17" s="241">
        <v>0.04</v>
      </c>
    </row>
    <row r="18" spans="1:19" ht="12.75" customHeight="1" x14ac:dyDescent="0.25">
      <c r="A18" s="257">
        <v>13</v>
      </c>
      <c r="B18" s="550" t="s">
        <v>430</v>
      </c>
      <c r="C18" s="550"/>
      <c r="D18" s="550"/>
      <c r="E18" s="550"/>
      <c r="F18" s="261">
        <v>1</v>
      </c>
      <c r="G18" s="237"/>
      <c r="O18" s="231" t="s">
        <v>1032</v>
      </c>
      <c r="P18" s="231">
        <v>4.0999999999999996</v>
      </c>
      <c r="R18" s="241" t="s">
        <v>466</v>
      </c>
      <c r="S18" s="241">
        <v>7.0000000000000001E-3</v>
      </c>
    </row>
    <row r="19" spans="1:19" x14ac:dyDescent="0.25">
      <c r="A19" s="257">
        <v>14</v>
      </c>
      <c r="B19" s="550" t="s">
        <v>431</v>
      </c>
      <c r="C19" s="550"/>
      <c r="D19" s="550"/>
      <c r="E19" s="550"/>
      <c r="F19" s="260">
        <f ca="1">IFERROR(F17/F18,0)</f>
        <v>696.8641114982579</v>
      </c>
      <c r="G19" s="237" t="s">
        <v>427</v>
      </c>
      <c r="O19" s="231" t="s">
        <v>1035</v>
      </c>
      <c r="P19" s="231">
        <v>2.2999999999999998</v>
      </c>
    </row>
    <row r="20" spans="1:19" x14ac:dyDescent="0.25">
      <c r="A20" s="257">
        <v>15</v>
      </c>
      <c r="B20" s="550" t="s">
        <v>432</v>
      </c>
      <c r="C20" s="550"/>
      <c r="D20" s="550"/>
      <c r="E20" s="550"/>
      <c r="F20" s="261">
        <v>80</v>
      </c>
      <c r="G20" s="237" t="s">
        <v>427</v>
      </c>
      <c r="O20" s="231" t="s">
        <v>1033</v>
      </c>
      <c r="P20" s="231">
        <v>3.2</v>
      </c>
      <c r="R20" s="247">
        <v>0.1</v>
      </c>
    </row>
    <row r="21" spans="1:19" x14ac:dyDescent="0.25">
      <c r="A21" s="257">
        <v>16</v>
      </c>
      <c r="B21" s="563" t="str">
        <f>IF(F3="Ground Loop","Length of trench for ground loop @ 1m spacing and depth","Depth of borehole/s")</f>
        <v>Depth of borehole/s</v>
      </c>
      <c r="C21" s="563"/>
      <c r="D21" s="563"/>
      <c r="E21" s="563"/>
      <c r="F21" s="262">
        <f>IFERROR(F20/2,0)</f>
        <v>40</v>
      </c>
      <c r="G21" s="237" t="s">
        <v>427</v>
      </c>
      <c r="O21" s="231" t="s">
        <v>1038</v>
      </c>
      <c r="P21" s="231">
        <v>1.6</v>
      </c>
      <c r="R21" s="247">
        <v>0.2</v>
      </c>
    </row>
    <row r="22" spans="1:19" x14ac:dyDescent="0.25">
      <c r="A22" s="257">
        <v>17</v>
      </c>
      <c r="B22" s="550" t="s">
        <v>429</v>
      </c>
      <c r="C22" s="550"/>
      <c r="D22" s="550"/>
      <c r="E22" s="550"/>
      <c r="F22" s="261"/>
      <c r="G22" s="237" t="s">
        <v>427</v>
      </c>
      <c r="O22" s="231" t="s">
        <v>1039</v>
      </c>
      <c r="P22" s="231">
        <v>0.4</v>
      </c>
      <c r="R22" s="247">
        <v>0.3</v>
      </c>
    </row>
    <row r="23" spans="1:19" x14ac:dyDescent="0.25">
      <c r="O23" s="231" t="s">
        <v>1034</v>
      </c>
      <c r="P23" s="231">
        <v>2.8</v>
      </c>
      <c r="R23" s="247">
        <v>0.4</v>
      </c>
    </row>
    <row r="24" spans="1:19" x14ac:dyDescent="0.25">
      <c r="A24" s="553" t="s">
        <v>467</v>
      </c>
      <c r="B24" s="553"/>
      <c r="C24" s="553"/>
      <c r="D24" s="553"/>
      <c r="E24" s="553"/>
      <c r="F24" s="553"/>
      <c r="O24" s="231" t="s">
        <v>1037</v>
      </c>
      <c r="P24" s="231">
        <v>2.1</v>
      </c>
      <c r="R24" s="247">
        <v>0.5</v>
      </c>
    </row>
    <row r="25" spans="1:19" x14ac:dyDescent="0.25">
      <c r="A25" s="553"/>
      <c r="B25" s="553"/>
      <c r="C25" s="553"/>
      <c r="D25" s="553"/>
      <c r="E25" s="553"/>
      <c r="F25" s="553"/>
      <c r="O25" s="231" t="s">
        <v>1031</v>
      </c>
      <c r="P25" s="231">
        <v>5.4</v>
      </c>
    </row>
    <row r="26" spans="1:19" x14ac:dyDescent="0.25">
      <c r="A26" s="249">
        <v>18</v>
      </c>
      <c r="B26" s="551" t="s">
        <v>435</v>
      </c>
      <c r="C26" s="551"/>
      <c r="D26" s="551"/>
      <c r="E26" s="551"/>
      <c r="F26" s="250" t="s">
        <v>967</v>
      </c>
      <c r="G26" s="237" t="s">
        <v>425</v>
      </c>
      <c r="O26" s="231" t="s">
        <v>1036</v>
      </c>
      <c r="P26" s="231">
        <v>2.2999999999999998</v>
      </c>
    </row>
    <row r="27" spans="1:19" x14ac:dyDescent="0.25">
      <c r="A27" s="249">
        <v>19</v>
      </c>
      <c r="B27" s="551" t="s">
        <v>436</v>
      </c>
      <c r="C27" s="551"/>
      <c r="D27" s="551"/>
      <c r="E27" s="551"/>
      <c r="F27" s="250">
        <v>40</v>
      </c>
      <c r="G27" s="237" t="s">
        <v>452</v>
      </c>
      <c r="O27" s="231" t="s">
        <v>1044</v>
      </c>
      <c r="P27" s="231">
        <v>0.5</v>
      </c>
    </row>
    <row r="28" spans="1:19" x14ac:dyDescent="0.25">
      <c r="A28" s="249">
        <v>20</v>
      </c>
      <c r="B28" s="551" t="s">
        <v>464</v>
      </c>
      <c r="C28" s="551"/>
      <c r="D28" s="551"/>
      <c r="E28" s="551"/>
      <c r="F28" s="250" t="s">
        <v>967</v>
      </c>
      <c r="G28" s="237"/>
      <c r="O28" s="231" t="s">
        <v>1043</v>
      </c>
      <c r="P28" s="231">
        <v>1.7</v>
      </c>
    </row>
    <row r="29" spans="1:19" x14ac:dyDescent="0.25">
      <c r="A29" s="249">
        <v>21</v>
      </c>
      <c r="B29" s="551" t="s">
        <v>1075</v>
      </c>
      <c r="C29" s="551"/>
      <c r="D29" s="551"/>
      <c r="E29" s="551"/>
      <c r="F29" s="250" t="s">
        <v>967</v>
      </c>
      <c r="G29" s="237"/>
    </row>
    <row r="30" spans="1:19" x14ac:dyDescent="0.25">
      <c r="A30" s="249">
        <v>22</v>
      </c>
      <c r="B30" s="551" t="s">
        <v>437</v>
      </c>
      <c r="C30" s="551"/>
      <c r="D30" s="551"/>
      <c r="E30" s="551"/>
      <c r="F30" s="254" t="s">
        <v>967</v>
      </c>
      <c r="O30" s="231" t="s">
        <v>1041</v>
      </c>
      <c r="P30" s="231">
        <v>2.2000000000000002</v>
      </c>
    </row>
    <row r="31" spans="1:19" x14ac:dyDescent="0.25">
      <c r="A31" s="249">
        <v>23</v>
      </c>
      <c r="B31" s="551" t="s">
        <v>438</v>
      </c>
      <c r="C31" s="551"/>
      <c r="D31" s="551"/>
      <c r="E31" s="551"/>
      <c r="F31" s="250" t="s">
        <v>967</v>
      </c>
      <c r="G31" s="237" t="s">
        <v>421</v>
      </c>
      <c r="O31" s="231" t="s">
        <v>1046</v>
      </c>
      <c r="P31" s="231">
        <v>0.4</v>
      </c>
    </row>
    <row r="32" spans="1:19" x14ac:dyDescent="0.25">
      <c r="A32" s="249">
        <v>24</v>
      </c>
      <c r="B32" s="551" t="s">
        <v>451</v>
      </c>
      <c r="C32" s="551"/>
      <c r="D32" s="551"/>
      <c r="E32" s="551"/>
      <c r="F32" s="250" t="s">
        <v>967</v>
      </c>
      <c r="G32" s="237" t="s">
        <v>453</v>
      </c>
      <c r="O32" s="231" t="s">
        <v>1042</v>
      </c>
      <c r="P32" s="231">
        <v>1.8</v>
      </c>
    </row>
    <row r="33" spans="1:16" x14ac:dyDescent="0.25">
      <c r="A33" s="249">
        <v>25</v>
      </c>
      <c r="B33" s="551" t="s">
        <v>439</v>
      </c>
      <c r="C33" s="551"/>
      <c r="D33" s="551"/>
      <c r="E33" s="551"/>
      <c r="F33" s="250" t="s">
        <v>466</v>
      </c>
      <c r="O33" s="231" t="s">
        <v>1045</v>
      </c>
      <c r="P33" s="231">
        <v>0.4</v>
      </c>
    </row>
    <row r="34" spans="1:16" x14ac:dyDescent="0.25">
      <c r="A34" s="249">
        <v>26</v>
      </c>
      <c r="B34" s="551" t="s">
        <v>440</v>
      </c>
      <c r="C34" s="551"/>
      <c r="D34" s="551"/>
      <c r="E34" s="551"/>
      <c r="F34" s="250" t="s">
        <v>967</v>
      </c>
      <c r="G34" s="237" t="s">
        <v>454</v>
      </c>
      <c r="O34" s="231" t="s">
        <v>1047</v>
      </c>
      <c r="P34" s="231">
        <v>0.4</v>
      </c>
    </row>
    <row r="35" spans="1:16" x14ac:dyDescent="0.25">
      <c r="A35" s="249">
        <v>27</v>
      </c>
      <c r="B35" s="551" t="s">
        <v>447</v>
      </c>
      <c r="C35" s="551"/>
      <c r="D35" s="551"/>
      <c r="E35" s="551"/>
      <c r="F35" s="251" t="e">
        <f>L7*F20*L4*10/(2*L2)</f>
        <v>#DIV/0!</v>
      </c>
      <c r="G35" s="237" t="s">
        <v>457</v>
      </c>
      <c r="O35" s="231" t="s">
        <v>1040</v>
      </c>
      <c r="P35" s="231">
        <v>2.4</v>
      </c>
    </row>
    <row r="36" spans="1:16" x14ac:dyDescent="0.25">
      <c r="A36" s="249">
        <v>28</v>
      </c>
      <c r="B36" s="551" t="s">
        <v>448</v>
      </c>
      <c r="C36" s="551"/>
      <c r="D36" s="551"/>
      <c r="E36" s="551"/>
      <c r="F36" s="252">
        <v>0.2</v>
      </c>
      <c r="O36" s="231" t="s">
        <v>1050</v>
      </c>
      <c r="P36" s="231" t="s">
        <v>967</v>
      </c>
    </row>
    <row r="37" spans="1:16" x14ac:dyDescent="0.25">
      <c r="A37" s="249">
        <v>29</v>
      </c>
      <c r="B37" s="551" t="s">
        <v>448</v>
      </c>
      <c r="C37" s="551"/>
      <c r="D37" s="551"/>
      <c r="E37" s="551"/>
      <c r="F37" s="251" t="e">
        <f>F35*F36</f>
        <v>#DIV/0!</v>
      </c>
      <c r="G37" s="237" t="s">
        <v>457</v>
      </c>
    </row>
    <row r="38" spans="1:16" x14ac:dyDescent="0.25">
      <c r="A38" s="249">
        <v>30</v>
      </c>
      <c r="B38" s="551" t="s">
        <v>449</v>
      </c>
      <c r="C38" s="551"/>
      <c r="D38" s="551"/>
      <c r="E38" s="551"/>
      <c r="F38" s="255" t="s">
        <v>967</v>
      </c>
      <c r="G38" s="237" t="s">
        <v>457</v>
      </c>
    </row>
    <row r="39" spans="1:16" ht="13.8" x14ac:dyDescent="0.25">
      <c r="A39" s="249">
        <v>31</v>
      </c>
      <c r="B39" s="551" t="s">
        <v>450</v>
      </c>
      <c r="C39" s="551"/>
      <c r="D39" s="551"/>
      <c r="E39" s="551"/>
      <c r="F39" s="253">
        <f>IFERROR(L3*L2*1000000/F32,0)</f>
        <v>0</v>
      </c>
      <c r="G39" s="237" t="str">
        <f>IFERROR(IF(F39&gt;=2500,"Flow is turbulent","Flow is laminar"),"n/a")</f>
        <v>Flow is laminar</v>
      </c>
      <c r="H39" s="248"/>
      <c r="I39" s="248"/>
      <c r="J39" s="248"/>
      <c r="K39" s="248"/>
    </row>
    <row r="40" spans="1:16" x14ac:dyDescent="0.25">
      <c r="A40" s="249">
        <v>32</v>
      </c>
      <c r="B40" s="551" t="s">
        <v>777</v>
      </c>
      <c r="C40" s="551"/>
      <c r="D40" s="551"/>
      <c r="E40" s="551"/>
      <c r="F40" s="256">
        <f>IFERROR(ROUNDUP((F35+F37+F44+F46),0),0)</f>
        <v>0</v>
      </c>
      <c r="G40" s="237" t="str">
        <f>IFERROR(IF(F38&gt;=F40,"pressure drop ok","pressure drop is too high"),"n/a")</f>
        <v>pressure drop ok</v>
      </c>
    </row>
    <row r="41" spans="1:16" x14ac:dyDescent="0.25">
      <c r="A41" s="553" t="s">
        <v>468</v>
      </c>
      <c r="B41" s="553"/>
      <c r="C41" s="553"/>
      <c r="D41" s="553"/>
      <c r="E41" s="553"/>
      <c r="F41" s="553"/>
    </row>
    <row r="42" spans="1:16" ht="12" customHeight="1" x14ac:dyDescent="0.25">
      <c r="A42" s="553"/>
      <c r="B42" s="553"/>
      <c r="C42" s="553"/>
      <c r="D42" s="553"/>
      <c r="E42" s="553"/>
      <c r="F42" s="553"/>
      <c r="L42" s="248"/>
    </row>
    <row r="43" spans="1:16" x14ac:dyDescent="0.25">
      <c r="A43" s="249">
        <v>33</v>
      </c>
      <c r="B43" s="551" t="s">
        <v>436</v>
      </c>
      <c r="C43" s="551"/>
      <c r="D43" s="551"/>
      <c r="E43" s="551"/>
      <c r="F43" s="250">
        <v>50</v>
      </c>
      <c r="G43" s="237" t="s">
        <v>452</v>
      </c>
    </row>
    <row r="44" spans="1:16" x14ac:dyDescent="0.25">
      <c r="A44" s="249">
        <v>34</v>
      </c>
      <c r="B44" s="551" t="s">
        <v>447</v>
      </c>
      <c r="C44" s="551"/>
      <c r="D44" s="551"/>
      <c r="E44" s="551"/>
      <c r="F44" s="251">
        <f>IFERROR(L16*(F22*2)*L12*10/(2*L10),0)</f>
        <v>0</v>
      </c>
      <c r="G44" s="237"/>
    </row>
    <row r="45" spans="1:16" x14ac:dyDescent="0.25">
      <c r="A45" s="249">
        <v>35</v>
      </c>
      <c r="B45" s="551" t="s">
        <v>448</v>
      </c>
      <c r="C45" s="551"/>
      <c r="D45" s="551"/>
      <c r="E45" s="551"/>
      <c r="F45" s="252">
        <v>0.2</v>
      </c>
    </row>
    <row r="46" spans="1:16" x14ac:dyDescent="0.25">
      <c r="A46" s="249">
        <v>36</v>
      </c>
      <c r="B46" s="551" t="s">
        <v>448</v>
      </c>
      <c r="C46" s="551"/>
      <c r="D46" s="551"/>
      <c r="E46" s="551"/>
      <c r="F46" s="251">
        <f>F44*F45</f>
        <v>0</v>
      </c>
      <c r="G46" s="237" t="s">
        <v>457</v>
      </c>
    </row>
    <row r="47" spans="1:16" ht="12.75" customHeight="1" x14ac:dyDescent="0.25">
      <c r="A47" s="249">
        <v>37</v>
      </c>
      <c r="B47" s="551" t="s">
        <v>450</v>
      </c>
      <c r="C47" s="551"/>
      <c r="D47" s="551"/>
      <c r="E47" s="551"/>
      <c r="F47" s="253">
        <f>IFERROR(L11*L10*1000000/F32,0)</f>
        <v>0</v>
      </c>
      <c r="G47" s="237" t="str">
        <f>IFERROR(IF(F47&gt;=2500,"Flow is turbulent","Flow is laminar"),"n/a")</f>
        <v>Flow is laminar</v>
      </c>
    </row>
  </sheetData>
  <sheetProtection formatColumns="0" formatRows="0" selectLockedCells="1"/>
  <sortState xmlns:xlrd2="http://schemas.microsoft.com/office/spreadsheetml/2017/richdata2" ref="O2:P34">
    <sortCondition ref="O2"/>
  </sortState>
  <mergeCells count="48">
    <mergeCell ref="B8:E8"/>
    <mergeCell ref="B9:E9"/>
    <mergeCell ref="F4:F5"/>
    <mergeCell ref="F6:F7"/>
    <mergeCell ref="A24:F25"/>
    <mergeCell ref="B22:E22"/>
    <mergeCell ref="B18:E18"/>
    <mergeCell ref="B19:E19"/>
    <mergeCell ref="B20:E20"/>
    <mergeCell ref="B16:E16"/>
    <mergeCell ref="B13:E13"/>
    <mergeCell ref="B21:E21"/>
    <mergeCell ref="B14:E14"/>
    <mergeCell ref="B15:E15"/>
    <mergeCell ref="B17:E17"/>
    <mergeCell ref="B12:E12"/>
    <mergeCell ref="A1:F2"/>
    <mergeCell ref="B3:E3"/>
    <mergeCell ref="A4:A5"/>
    <mergeCell ref="B4:E5"/>
    <mergeCell ref="A6:A7"/>
    <mergeCell ref="B6:E7"/>
    <mergeCell ref="B46:E46"/>
    <mergeCell ref="B47:E47"/>
    <mergeCell ref="J11:J12"/>
    <mergeCell ref="B44:E44"/>
    <mergeCell ref="B45:E45"/>
    <mergeCell ref="B26:E26"/>
    <mergeCell ref="B40:E40"/>
    <mergeCell ref="A41:F42"/>
    <mergeCell ref="B43:E43"/>
    <mergeCell ref="B35:E35"/>
    <mergeCell ref="B36:E36"/>
    <mergeCell ref="B37:E37"/>
    <mergeCell ref="A10:A11"/>
    <mergeCell ref="B11:E11"/>
    <mergeCell ref="F10:F11"/>
    <mergeCell ref="B38:E38"/>
    <mergeCell ref="B10:E10"/>
    <mergeCell ref="B39:E39"/>
    <mergeCell ref="B33:E33"/>
    <mergeCell ref="B34:E34"/>
    <mergeCell ref="B27:E27"/>
    <mergeCell ref="B28:E28"/>
    <mergeCell ref="B30:E30"/>
    <mergeCell ref="B31:E31"/>
    <mergeCell ref="B32:E32"/>
    <mergeCell ref="B29:E29"/>
  </mergeCells>
  <conditionalFormatting sqref="G39">
    <cfRule type="containsText" dxfId="39" priority="8" operator="containsText" text="laminar">
      <formula>NOT(ISERROR(SEARCH("laminar",G39)))</formula>
    </cfRule>
    <cfRule type="containsText" dxfId="38" priority="9" operator="containsText" text="turbulent">
      <formula>NOT(ISERROR(SEARCH("turbulent",G39)))</formula>
    </cfRule>
  </conditionalFormatting>
  <conditionalFormatting sqref="G40">
    <cfRule type="containsText" dxfId="37" priority="6" operator="containsText" text="high">
      <formula>NOT(ISERROR(SEARCH("high",G40)))</formula>
    </cfRule>
    <cfRule type="containsText" dxfId="36" priority="7" operator="containsText" text="ok">
      <formula>NOT(ISERROR(SEARCH("ok",G40)))</formula>
    </cfRule>
  </conditionalFormatting>
  <conditionalFormatting sqref="G47">
    <cfRule type="containsText" dxfId="35" priority="4" operator="containsText" text="laminar">
      <formula>NOT(ISERROR(SEARCH("laminar",G47)))</formula>
    </cfRule>
    <cfRule type="containsText" dxfId="34" priority="5" operator="containsText" text="turbulent">
      <formula>NOT(ISERROR(SEARCH("turbulent",G47)))</formula>
    </cfRule>
  </conditionalFormatting>
  <conditionalFormatting sqref="A3:F10 A12:B12 F12 J2:L2 K3:L7 J11:L16 A13:F28 F29 A29:B29 A30:F47 K10:L10">
    <cfRule type="beginsWith" dxfId="33" priority="1" operator="beginsWith" text="Input">
      <formula>LEFT(A2,LEN("Input"))="Input"</formula>
    </cfRule>
  </conditionalFormatting>
  <dataValidations count="5">
    <dataValidation type="list" errorStyle="warning" allowBlank="1" showInputMessage="1" showErrorMessage="1" sqref="F3" xr:uid="{00000000-0002-0000-1600-000000000000}">
      <formula1>$R$5:$R$6</formula1>
    </dataValidation>
    <dataValidation type="list" allowBlank="1" showInputMessage="1" showErrorMessage="1" sqref="F27 F43" xr:uid="{00000000-0002-0000-1600-000001000000}">
      <formula1>$R$9:$R$15</formula1>
    </dataValidation>
    <dataValidation type="list" allowBlank="1" showInputMessage="1" showErrorMessage="1" sqref="F33" xr:uid="{00000000-0002-0000-1600-000002000000}">
      <formula1>$R$17:$R$18</formula1>
    </dataValidation>
    <dataValidation type="list" allowBlank="1" showInputMessage="1" showErrorMessage="1" sqref="F36 F45" xr:uid="{00000000-0002-0000-1600-000003000000}">
      <formula1>$R$20:$R$24</formula1>
    </dataValidation>
    <dataValidation type="list" allowBlank="1" showInputMessage="1" showErrorMessage="1" sqref="B11:E11" xr:uid="{00000000-0002-0000-1600-000004000000}">
      <formula1>$O$2:$O$36</formula1>
    </dataValidation>
  </dataValidations>
  <pageMargins left="0.70866141732283472" right="0.70866141732283472" top="0.74803149606299213" bottom="0.74803149606299213" header="0.31496062992125984" footer="0.31496062992125984"/>
  <pageSetup paperSize="9" orientation="landscape"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1"/>
  <dimension ref="A1:AB144"/>
  <sheetViews>
    <sheetView zoomScale="90" zoomScaleNormal="90" zoomScalePageLayoutView="90" workbookViewId="0">
      <selection activeCell="J2" sqref="J2"/>
    </sheetView>
  </sheetViews>
  <sheetFormatPr defaultColWidth="9.109375" defaultRowHeight="13.8" x14ac:dyDescent="0.3"/>
  <cols>
    <col min="1" max="1" width="9.77734375" style="21" bestFit="1" customWidth="1"/>
    <col min="2" max="2" width="10.109375" style="21" bestFit="1" customWidth="1"/>
    <col min="3" max="3" width="13.44140625" style="21" bestFit="1" customWidth="1"/>
    <col min="4" max="4" width="11.109375" style="21" bestFit="1" customWidth="1"/>
    <col min="5" max="5" width="13.44140625" style="21" bestFit="1" customWidth="1"/>
    <col min="6" max="6" width="11.109375" style="21" bestFit="1" customWidth="1"/>
    <col min="7" max="7" width="13.44140625" style="21" bestFit="1" customWidth="1"/>
    <col min="8" max="8" width="11.109375" style="21" bestFit="1" customWidth="1"/>
    <col min="9" max="9" width="13.44140625" style="21" bestFit="1" customWidth="1"/>
    <col min="10" max="10" width="11.109375" style="21" bestFit="1" customWidth="1"/>
    <col min="11" max="11" width="13.44140625" style="21" bestFit="1" customWidth="1"/>
    <col min="12" max="12" width="11.109375" style="21" bestFit="1" customWidth="1"/>
    <col min="13" max="13" width="11.109375" style="21" customWidth="1"/>
    <col min="14" max="14" width="9.77734375" style="21" bestFit="1" customWidth="1"/>
    <col min="15" max="15" width="10.109375" style="21" bestFit="1" customWidth="1"/>
    <col min="16" max="16" width="13.44140625" style="21" bestFit="1" customWidth="1"/>
    <col min="17" max="17" width="11.109375" style="21" bestFit="1" customWidth="1"/>
    <col min="18" max="18" width="13.44140625" style="21" bestFit="1" customWidth="1"/>
    <col min="19" max="19" width="11.109375" style="21" bestFit="1" customWidth="1"/>
    <col min="20" max="20" width="13.44140625" style="21" bestFit="1" customWidth="1"/>
    <col min="21" max="21" width="11.109375" style="21" bestFit="1" customWidth="1"/>
    <col min="22" max="22" width="13.44140625" style="21" bestFit="1" customWidth="1"/>
    <col min="23" max="23" width="11.109375" style="21" bestFit="1" customWidth="1"/>
    <col min="24" max="24" width="13.44140625" style="21" bestFit="1" customWidth="1"/>
    <col min="25" max="25" width="11.109375" style="21" bestFit="1" customWidth="1"/>
    <col min="26" max="16384" width="9.109375" style="21"/>
  </cols>
  <sheetData>
    <row r="1" spans="1:25" ht="28.5" customHeight="1" x14ac:dyDescent="0.35">
      <c r="A1" s="570" t="s">
        <v>310</v>
      </c>
      <c r="B1" s="570"/>
      <c r="C1" s="36" t="s">
        <v>311</v>
      </c>
      <c r="D1" s="36" t="s">
        <v>312</v>
      </c>
      <c r="E1" s="36" t="s">
        <v>313</v>
      </c>
      <c r="F1" s="36" t="s">
        <v>314</v>
      </c>
      <c r="G1" s="36" t="s">
        <v>315</v>
      </c>
      <c r="H1" s="37" t="s">
        <v>316</v>
      </c>
      <c r="I1" s="37" t="s">
        <v>317</v>
      </c>
      <c r="J1" s="569" t="s">
        <v>318</v>
      </c>
      <c r="K1" s="569"/>
      <c r="L1" s="569" t="s">
        <v>319</v>
      </c>
      <c r="M1" s="569"/>
      <c r="N1" s="569" t="s">
        <v>320</v>
      </c>
      <c r="O1" s="569"/>
      <c r="P1" s="569" t="s">
        <v>321</v>
      </c>
      <c r="Q1" s="569"/>
      <c r="R1" s="569" t="s">
        <v>322</v>
      </c>
      <c r="S1" s="569"/>
      <c r="T1" s="569" t="s">
        <v>323</v>
      </c>
      <c r="U1" s="569"/>
      <c r="V1" s="569" t="s">
        <v>324</v>
      </c>
      <c r="W1" s="569"/>
      <c r="X1" s="569" t="s">
        <v>325</v>
      </c>
      <c r="Y1" s="569"/>
    </row>
    <row r="2" spans="1:25" x14ac:dyDescent="0.3">
      <c r="A2" s="568" t="str">
        <f>'UFH Guide'!A2</f>
        <v xml:space="preserve">Bed/Study </v>
      </c>
      <c r="B2" s="568"/>
      <c r="C2" s="21">
        <f>'UFH Guide'!H2</f>
        <v>0</v>
      </c>
      <c r="D2" s="38">
        <f>'UFH Guide'!E2</f>
        <v>0</v>
      </c>
      <c r="E2" s="22">
        <f>'UFH Guide'!B2</f>
        <v>0</v>
      </c>
      <c r="F2" s="22">
        <f>'UFH Guide'!I2</f>
        <v>0</v>
      </c>
      <c r="G2" s="22">
        <f>'UFH Guide'!J2</f>
        <v>0</v>
      </c>
      <c r="H2" s="22">
        <f>IF(AND($G2=0,$C2=16),J2,IF(AND($G2=0,$C2=20),R2,IF(AND($G2=0.05,$C2=16),L2,IF(AND($G2=0.05,$C2=20),T2,IF(AND($G2=0.1,$C2=16),N2,IF(AND($G2=0.1,$C2=20),V2,IF(AND($G2=0.15,$C2=16),P2,IF(AND($G2=0.15,$C2=20),X2,0))))))))</f>
        <v>0</v>
      </c>
      <c r="I2" s="22">
        <f>IF(AND($G2=0,$C2=16),K2,IF(AND($G2=0,$C2=20),S2,IF(AND($G2=0.05,$C2=16),M2,IF(AND($G2=0.05,$C2=20),U2,IF(AND($G2=0.1,$C2=16),O2,IF(AND($G2=0.1,$C2=20),W2,IF(AND($G2=0.15,$C2=16),Q2,IF(AND($G2=0.15,$C2=20),Y2,0))))))))</f>
        <v>0</v>
      </c>
      <c r="J2" s="22" t="e">
        <f t="array" ref="J2">INDEX(A$37:L$61,MATCH(1,(A$37:A$61=D2)*(B$37:B$61=E2),0),IF(F2=100,3,IF(F2=150,5,IF(F2=200,7,IF(F2=250,9,IF(F2=300,11,0))))))</f>
        <v>#N/A</v>
      </c>
      <c r="K2" s="22" t="e">
        <f t="array" ref="K2">INDEX(A$37:L$61,MATCH(1,(A$37:A$61=D2)*(B$37:B$61=E2),0),IF(F2=100,4,IF(F2=150,6,IF(F2=200,8,IF(F2=250,10,IF(F2=300,12,0))))))</f>
        <v>#N/A</v>
      </c>
      <c r="L2" s="21" t="e">
        <f t="array" ref="L2">INDEX(A$64:L$88,MATCH(1,(A$64:A$88=D2)*(B$64:B$88=E2),0),IF(F2=100,3,IF(F2=150,5,IF(F2=200,7,IF(F2=250,9,IF(F2=300,11,0))))))</f>
        <v>#N/A</v>
      </c>
      <c r="M2" s="22" t="e">
        <f t="array" ref="M2">INDEX(A$64:L$88,MATCH(1,(A$64:A$88=D2)*(B$64:B$88=E2),0),IF(F2=100,4,IF(F2=150,6,IF(F2=200,8,IF(F2=250,10,IF(F2=300,12,0))))))</f>
        <v>#N/A</v>
      </c>
      <c r="N2" s="21" t="e">
        <f t="array" ref="N2">INDEX(A$91:L$115,MATCH(1,(A$91:A$115=D2)*(B$91:B$115=E2),0),IF(F2=100,3,IF(F2=150,5,IF(F2=200,7,IF(F2=250,9,IF(F2=300,11,0))))))</f>
        <v>#N/A</v>
      </c>
      <c r="O2" s="21" t="e">
        <f t="array" ref="O2">INDEX(A$91:L$115,MATCH(1,(A$91:A$115=D2)*(B$91:B$115=E2),0),IF(F2=100,4,IF(F2=150,6,IF(F2=200,8,IF(F2=250,10,IF(F2=300,12,0))))))</f>
        <v>#N/A</v>
      </c>
      <c r="P2" s="21" t="e">
        <f t="array" ref="P2">INDEX(A$118:L$142,MATCH(1,(A$118:A$142=D2)*(B$118:B$142=E2),0),IF(F2=100,3,IF(F2=150,5,IF(F2=200,7,IF(F2=250,9,IF(F2=300,11,0))))))</f>
        <v>#N/A</v>
      </c>
      <c r="Q2" s="21" t="e">
        <f t="array" ref="Q2">INDEX(A$118:L$142,MATCH(1,(A$118:A$142=D2)*(B$118:B$142=E2),0),IF(F2=100,4,IF(F2=150,6,IF(F2=200,8,IF(F2=250,10,IF(F2=300,12,0))))))</f>
        <v>#N/A</v>
      </c>
      <c r="R2" s="22" t="e">
        <f t="array" ref="R2">INDEX(N$37:Y$61,MATCH(1,(N$37:N$61=D2)*(O$37:O$61=E2),0),IF(F2=100,3,IF(F2=150,5,IF(F2=200,7,IF(F2=250,9,IF(F2=300,11,0))))))</f>
        <v>#N/A</v>
      </c>
      <c r="S2" s="22" t="e">
        <f t="array" ref="S2">INDEX(N$37:Y$61,MATCH(1,(N$37:N$61=D2)*(O$37:O$61=E2),0),IF(F2=100,4,IF(F2=150,6,IF(F2=200,8,IF(F2=250,10,IF(F2=300,12,0))))))</f>
        <v>#N/A</v>
      </c>
      <c r="T2" s="21" t="e">
        <f t="array" ref="T2">INDEX(N$64:Y$88,MATCH(1,(N$64:N$88=D2)*(O$64:O$88=E2),0),IF(F2=100,3,IF(F2=150,5,IF(F2=200,7,IF(F2=250,9,IF(F2=300,11,0))))))</f>
        <v>#N/A</v>
      </c>
      <c r="U2" s="22" t="e">
        <f t="array" ref="U2">INDEX(N$64:Y$88,MATCH(1,(N$64:N$88=D2)*(O$64:O$88=E2),0),IF(F2=100,4,IF(F2=150,6,IF(F2=200,8,IF(F2=250,10,IF(F2=300,12,0))))))</f>
        <v>#N/A</v>
      </c>
      <c r="V2" s="21" t="e">
        <f t="array" ref="V2">INDEX(N$91:Y$115,MATCH(1,(N$91:N$115=D2)*(O$91:O$115=E2),0),IF(F2=100,3,IF(F2=150,5,IF(F2=200,7,IF(F2=250,9,IF(F2=300,11,0))))))</f>
        <v>#N/A</v>
      </c>
      <c r="W2" s="21" t="e">
        <f t="array" ref="W2">INDEX(N$91:Y$115,MATCH(1,(N$91:N$115=D2)*(O$91:O$115=E2),0),IF(F2=100,4,IF(F2=150,6,IF(F2=200,8,IF(F2=250,10,IF(F2=300,12,0))))))</f>
        <v>#N/A</v>
      </c>
      <c r="X2" s="21" t="e">
        <f t="array" ref="X2">INDEX(N$118:Y$142,MATCH(1,(N$118:N$142=D2)*(O$118:O$142=E2),0),IF(F2=100,3,IF(F2=150,5,IF(F2=200,7,IF(F2=250,9,IF(F2=300,11,0))))))</f>
        <v>#N/A</v>
      </c>
      <c r="Y2" s="21" t="e">
        <f t="array" ref="Y2">INDEX(N$118:Y$142,MATCH(1,(N$118:N$142=D2)*(O$118:O$142=E2),0),IF(F2=100,4,IF(F2=150,6,IF(F2=200,8,IF(F2=250,10,IF(F2=300,12,0))))))</f>
        <v>#N/A</v>
      </c>
    </row>
    <row r="3" spans="1:25" x14ac:dyDescent="0.3">
      <c r="A3" s="568" t="str">
        <f>'UFH Guide'!A3</f>
        <v xml:space="preserve"> </v>
      </c>
      <c r="B3" s="568"/>
      <c r="C3" s="21">
        <f>'UFH Guide'!H3</f>
        <v>0</v>
      </c>
      <c r="D3" s="38">
        <f>'UFH Guide'!E3</f>
        <v>0</v>
      </c>
      <c r="E3" s="22">
        <f>'UFH Guide'!B3</f>
        <v>0</v>
      </c>
      <c r="F3" s="22">
        <f>'UFH Guide'!I3</f>
        <v>0</v>
      </c>
      <c r="G3" s="22">
        <f>'UFH Guide'!J3</f>
        <v>0</v>
      </c>
      <c r="H3" s="22">
        <f t="shared" ref="H3:I31" si="0">IF(AND($G3=0,$C3=16),J3,IF(AND($G3=0,$C3=20),R3,IF(AND($G3=0.05,$C3=16),L3,IF(AND($G3=0.05,$C3=20),T3,IF(AND($G3=0.1,$C3=16),N3,IF(AND($G3=0.1,$C3=20),V3,IF(AND($G3=0.15,$C3=16),P3,IF(AND($G3=0.15,$C3=20),X3,0))))))))</f>
        <v>0</v>
      </c>
      <c r="I3" s="22">
        <f t="shared" si="0"/>
        <v>0</v>
      </c>
      <c r="J3" s="22" t="e">
        <f t="array" ref="J3">INDEX(A$37:L$61,MATCH(1,(A$37:A$61=D3)*(B$37:B$61=E3),0),IF(F3=100,3,IF(F3=150,5,IF(F3=200,7,IF(F3=250,9,IF(F3=300,11,0))))))</f>
        <v>#N/A</v>
      </c>
      <c r="K3" s="22" t="e">
        <f t="array" ref="K3">INDEX(A$37:L$61,MATCH(1,(A$37:A$61=D3)*(B$37:B$61=E3),0),IF(F3=100,4,IF(F3=150,6,IF(F3=200,8,IF(F3=250,10,IF(F3=300,12,0))))))</f>
        <v>#N/A</v>
      </c>
      <c r="L3" s="21" t="e">
        <f t="array" ref="L3">INDEX(A$64:L$88,MATCH(1,(A$64:A$88=D3)*(B$64:B$88=E3),0),IF(F3=100,3,IF(F3=150,5,IF(F3=200,7,IF(F3=250,9,IF(F3=300,11,0))))))</f>
        <v>#N/A</v>
      </c>
      <c r="M3" s="22" t="e">
        <f t="array" ref="M3">INDEX(A$64:L$88,MATCH(1,(A$64:A$88=D3)*(B$64:B$88=E3),0),IF(F3=100,4,IF(F3=150,6,IF(F3=200,8,IF(F3=250,10,IF(F3=300,12,0))))))</f>
        <v>#N/A</v>
      </c>
      <c r="N3" s="21" t="e">
        <f t="array" ref="N3">INDEX(A$91:L$115,MATCH(1,(A$91:A$115=D3)*(B$91:B$115=E3),0),IF(F3=100,3,IF(F3=150,5,IF(F3=200,7,IF(F3=250,9,IF(F3=300,11,0))))))</f>
        <v>#N/A</v>
      </c>
      <c r="O3" s="21" t="e">
        <f t="array" ref="O3">INDEX(A$91:L$115,MATCH(1,(A$91:A$115=D3)*(B$91:B$115=E3),0),IF(F3=100,4,IF(F3=150,6,IF(F3=200,8,IF(F3=250,10,IF(F3=300,12,0))))))</f>
        <v>#N/A</v>
      </c>
      <c r="P3" s="21" t="e">
        <f t="array" ref="P3">INDEX(A$118:L$142,MATCH(1,(A$118:A$142=D3)*(B$118:B$142=E3),0),IF(F3=100,3,IF(F3=150,5,IF(F3=200,7,IF(F3=250,9,IF(F3=300,11,0))))))</f>
        <v>#N/A</v>
      </c>
      <c r="Q3" s="21" t="e">
        <f t="array" ref="Q3">INDEX(A$118:L$142,MATCH(1,(A$118:A$142=D3)*(B$118:B$142=E3),0),IF(F3=100,4,IF(F3=150,6,IF(F3=200,8,IF(F3=250,10,IF(F3=300,12,0))))))</f>
        <v>#N/A</v>
      </c>
      <c r="R3" s="22" t="e">
        <f t="array" ref="R3">INDEX(N$37:Y$61,MATCH(1,(N$37:N$61=D3)*(O$37:O$61=E3),0),IF(F3=100,3,IF(F3=150,5,IF(F3=200,7,IF(F3=250,9,IF(F3=300,11,0))))))</f>
        <v>#N/A</v>
      </c>
      <c r="S3" s="22" t="e">
        <f t="array" ref="S3">INDEX(N$37:Y$61,MATCH(1,(N$37:N$61=D3)*(O$37:O$61=E3),0),IF(F3=100,4,IF(F3=150,6,IF(F3=200,8,IF(F3=250,10,IF(F3=300,12,0))))))</f>
        <v>#N/A</v>
      </c>
      <c r="T3" s="21" t="e">
        <f t="array" ref="T3">INDEX(N$64:Y$88,MATCH(1,(N$64:N$88=D3)*(O$64:O$88=E3),0),IF(F3=100,3,IF(F3=150,5,IF(F3=200,7,IF(F3=250,9,IF(F3=300,11,0))))))</f>
        <v>#N/A</v>
      </c>
      <c r="U3" s="22" t="e">
        <f t="array" ref="U3">INDEX(N$64:Y$88,MATCH(1,(N$64:N$88=D3)*(O$64:O$88=E3),0),IF(F3=100,4,IF(F3=150,6,IF(F3=200,8,IF(F3=250,10,IF(F3=300,12,0))))))</f>
        <v>#N/A</v>
      </c>
      <c r="V3" s="21" t="e">
        <f t="array" ref="V3">INDEX(N$91:Y$115,MATCH(1,(N$91:N$115=D3)*(O$91:O$115=E3),0),IF(F3=100,3,IF(F3=150,5,IF(F3=200,7,IF(F3=250,9,IF(F3=300,11,0))))))</f>
        <v>#N/A</v>
      </c>
      <c r="W3" s="21" t="e">
        <f t="array" ref="W3">INDEX(N$91:Y$115,MATCH(1,(N$91:N$115=D3)*(O$91:O$115=E3),0),IF(F3=100,4,IF(F3=150,6,IF(F3=200,8,IF(F3=250,10,IF(F3=300,12,0))))))</f>
        <v>#N/A</v>
      </c>
      <c r="X3" s="21" t="e">
        <f t="array" ref="X3">INDEX(N$118:Y$142,MATCH(1,(N$118:N$142=D3)*(O$118:O$142=E3),0),IF(F3=100,3,IF(F3=150,5,IF(F3=200,7,IF(F3=250,9,IF(F3=300,11,0))))))</f>
        <v>#N/A</v>
      </c>
      <c r="Y3" s="21" t="e">
        <f t="array" ref="Y3">INDEX(N$118:Y$142,MATCH(1,(N$118:N$142=D3)*(O$118:O$142=E3),0),IF(F3=100,4,IF(F3=150,6,IF(F3=200,8,IF(F3=250,10,IF(F3=300,12,0))))))</f>
        <v>#N/A</v>
      </c>
    </row>
    <row r="4" spans="1:25" x14ac:dyDescent="0.3">
      <c r="A4" s="568" t="str">
        <f>'UFH Guide'!A4</f>
        <v xml:space="preserve"> </v>
      </c>
      <c r="B4" s="568"/>
      <c r="C4" s="21">
        <f>'UFH Guide'!H4</f>
        <v>0</v>
      </c>
      <c r="D4" s="38">
        <f>'UFH Guide'!E4</f>
        <v>0</v>
      </c>
      <c r="E4" s="22">
        <f>'UFH Guide'!B4</f>
        <v>0</v>
      </c>
      <c r="F4" s="22">
        <f>'UFH Guide'!I4</f>
        <v>0</v>
      </c>
      <c r="G4" s="22">
        <f>'UFH Guide'!J4</f>
        <v>0</v>
      </c>
      <c r="H4" s="22">
        <f t="shared" si="0"/>
        <v>0</v>
      </c>
      <c r="I4" s="22">
        <f t="shared" si="0"/>
        <v>0</v>
      </c>
      <c r="J4" s="22" t="e">
        <f t="array" ref="J4">INDEX(A$37:L$61,MATCH(1,(A$37:A$61=D4)*(B$37:B$61=E4),0),IF(F4=100,3,IF(F4=150,5,IF(F4=200,7,IF(F4=250,9,IF(F4=300,11,0))))))</f>
        <v>#N/A</v>
      </c>
      <c r="K4" s="22" t="e">
        <f t="array" ref="K4">INDEX(A$37:L$61,MATCH(1,(A$37:A$61=D4)*(B$37:B$61=E4),0),IF(F4=100,4,IF(F4=150,6,IF(F4=200,8,IF(F4=250,10,IF(F4=300,12,0))))))</f>
        <v>#N/A</v>
      </c>
      <c r="L4" s="21" t="e">
        <f t="array" ref="L4">INDEX(A$64:L$88,MATCH(1,(A$64:A$88=D4)*(B$64:B$88=E4),0),IF(F4=100,3,IF(F4=150,5,IF(F4=200,7,IF(F4=250,9,IF(F4=300,11,0))))))</f>
        <v>#N/A</v>
      </c>
      <c r="M4" s="22" t="e">
        <f t="array" ref="M4">INDEX(A$64:L$88,MATCH(1,(A$64:A$88=D4)*(B$64:B$88=E4),0),IF(F4=100,4,IF(F4=150,6,IF(F4=200,8,IF(F4=250,10,IF(F4=300,12,0))))))</f>
        <v>#N/A</v>
      </c>
      <c r="N4" s="21" t="e">
        <f t="array" ref="N4">INDEX(A$91:L$115,MATCH(1,(A$91:A$115=D4)*(B$91:B$115=E4),0),IF(F4=100,3,IF(F4=150,5,IF(F4=200,7,IF(F4=250,9,IF(F4=300,11,0))))))</f>
        <v>#N/A</v>
      </c>
      <c r="O4" s="21" t="e">
        <f t="array" ref="O4">INDEX(A$91:L$115,MATCH(1,(A$91:A$115=D4)*(B$91:B$115=E4),0),IF(F4=100,4,IF(F4=150,6,IF(F4=200,8,IF(F4=250,10,IF(F4=300,12,0))))))</f>
        <v>#N/A</v>
      </c>
      <c r="P4" s="21" t="e">
        <f t="array" ref="P4">INDEX(A$118:L$142,MATCH(1,(A$118:A$142=D4)*(B$118:B$142=E4),0),IF(F4=100,3,IF(F4=150,5,IF(F4=200,7,IF(F4=250,9,IF(F4=300,11,0))))))</f>
        <v>#N/A</v>
      </c>
      <c r="Q4" s="21" t="e">
        <f t="array" ref="Q4">INDEX(A$118:L$142,MATCH(1,(A$118:A$142=D4)*(B$118:B$142=E4),0),IF(F4=100,4,IF(F4=150,6,IF(F4=200,8,IF(F4=250,10,IF(F4=300,12,0))))))</f>
        <v>#N/A</v>
      </c>
      <c r="R4" s="22" t="e">
        <f t="array" ref="R4">INDEX(N$37:Y$61,MATCH(1,(N$37:N$61=D4)*(O$37:O$61=E4),0),IF(F4=100,3,IF(F4=150,5,IF(F4=200,7,IF(F4=250,9,IF(F4=300,11,0))))))</f>
        <v>#N/A</v>
      </c>
      <c r="S4" s="22" t="e">
        <f t="array" ref="S4">INDEX(N$37:Y$61,MATCH(1,(N$37:N$61=D4)*(O$37:O$61=E4),0),IF(F4=100,4,IF(F4=150,6,IF(F4=200,8,IF(F4=250,10,IF(F4=300,12,0))))))</f>
        <v>#N/A</v>
      </c>
      <c r="T4" s="21" t="e">
        <f t="array" ref="T4">INDEX(N$64:Y$88,MATCH(1,(N$64:N$88=D4)*(O$64:O$88=E4),0),IF(F4=100,3,IF(F4=150,5,IF(F4=200,7,IF(F4=250,9,IF(F4=300,11,0))))))</f>
        <v>#N/A</v>
      </c>
      <c r="U4" s="22" t="e">
        <f t="array" ref="U4">INDEX(N$64:Y$88,MATCH(1,(N$64:N$88=D4)*(O$64:O$88=E4),0),IF(F4=100,4,IF(F4=150,6,IF(F4=200,8,IF(F4=250,10,IF(F4=300,12,0))))))</f>
        <v>#N/A</v>
      </c>
      <c r="V4" s="21" t="e">
        <f t="array" ref="V4">INDEX(N$91:Y$115,MATCH(1,(N$91:N$115=D4)*(O$91:O$115=E4),0),IF(F4=100,3,IF(F4=150,5,IF(F4=200,7,IF(F4=250,9,IF(F4=300,11,0))))))</f>
        <v>#N/A</v>
      </c>
      <c r="W4" s="21" t="e">
        <f t="array" ref="W4">INDEX(N$91:Y$115,MATCH(1,(N$91:N$115=D4)*(O$91:O$115=E4),0),IF(F4=100,4,IF(F4=150,6,IF(F4=200,8,IF(F4=250,10,IF(F4=300,12,0))))))</f>
        <v>#N/A</v>
      </c>
      <c r="X4" s="21" t="e">
        <f t="array" ref="X4">INDEX(N$118:Y$142,MATCH(1,(N$118:N$142=D4)*(O$118:O$142=E4),0),IF(F4=100,3,IF(F4=150,5,IF(F4=200,7,IF(F4=250,9,IF(F4=300,11,0))))))</f>
        <v>#N/A</v>
      </c>
      <c r="Y4" s="21" t="e">
        <f t="array" ref="Y4">INDEX(N$118:Y$142,MATCH(1,(N$118:N$142=D4)*(O$118:O$142=E4),0),IF(F4=100,4,IF(F4=150,6,IF(F4=200,8,IF(F4=250,10,IF(F4=300,12,0))))))</f>
        <v>#N/A</v>
      </c>
    </row>
    <row r="5" spans="1:25" x14ac:dyDescent="0.3">
      <c r="A5" s="568" t="str">
        <f>'UFH Guide'!A5</f>
        <v xml:space="preserve"> </v>
      </c>
      <c r="B5" s="568"/>
      <c r="C5" s="21">
        <f>'UFH Guide'!H5</f>
        <v>0</v>
      </c>
      <c r="D5" s="38">
        <f>'UFH Guide'!E5</f>
        <v>0</v>
      </c>
      <c r="E5" s="22">
        <f>'UFH Guide'!B5</f>
        <v>0</v>
      </c>
      <c r="F5" s="22">
        <f>'UFH Guide'!I5</f>
        <v>0</v>
      </c>
      <c r="G5" s="22">
        <f>'UFH Guide'!J5</f>
        <v>0</v>
      </c>
      <c r="H5" s="22">
        <f t="shared" si="0"/>
        <v>0</v>
      </c>
      <c r="I5" s="22">
        <f t="shared" si="0"/>
        <v>0</v>
      </c>
      <c r="J5" s="22" t="e">
        <f t="array" ref="J5">INDEX(A$37:L$61,MATCH(1,(A$37:A$61=D5)*(B$37:B$61=E5),0),IF(F5=100,3,IF(F5=150,5,IF(F5=200,7,IF(F5=250,9,IF(F5=300,11,0))))))</f>
        <v>#N/A</v>
      </c>
      <c r="K5" s="22" t="e">
        <f t="array" ref="K5">INDEX(A$37:L$61,MATCH(1,(A$37:A$61=D5)*(B$37:B$61=E5),0),IF(F5=100,4,IF(F5=150,6,IF(F5=200,8,IF(F5=250,10,IF(F5=300,12,0))))))</f>
        <v>#N/A</v>
      </c>
      <c r="L5" s="21" t="e">
        <f t="array" ref="L5">INDEX(A$64:L$88,MATCH(1,(A$64:A$88=D5)*(B$64:B$88=E5),0),IF(F5=100,3,IF(F5=150,5,IF(F5=200,7,IF(F5=250,9,IF(F5=300,11,0))))))</f>
        <v>#N/A</v>
      </c>
      <c r="M5" s="22" t="e">
        <f t="array" ref="M5">INDEX(A$64:L$88,MATCH(1,(A$64:A$88=D5)*(B$64:B$88=E5),0),IF(F5=100,4,IF(F5=150,6,IF(F5=200,8,IF(F5=250,10,IF(F5=300,12,0))))))</f>
        <v>#N/A</v>
      </c>
      <c r="N5" s="21" t="e">
        <f t="array" ref="N5">INDEX(A$91:L$115,MATCH(1,(A$91:A$115=D5)*(B$91:B$115=E5),0),IF(F5=100,3,IF(F5=150,5,IF(F5=200,7,IF(F5=250,9,IF(F5=300,11,0))))))</f>
        <v>#N/A</v>
      </c>
      <c r="O5" s="21" t="e">
        <f t="array" ref="O5">INDEX(A$91:L$115,MATCH(1,(A$91:A$115=D5)*(B$91:B$115=E5),0),IF(F5=100,4,IF(F5=150,6,IF(F5=200,8,IF(F5=250,10,IF(F5=300,12,0))))))</f>
        <v>#N/A</v>
      </c>
      <c r="P5" s="21" t="e">
        <f t="array" ref="P5">INDEX(A$118:L$142,MATCH(1,(A$118:A$142=D5)*(B$118:B$142=E5),0),IF(F5=100,3,IF(F5=150,5,IF(F5=200,7,IF(F5=250,9,IF(F5=300,11,0))))))</f>
        <v>#N/A</v>
      </c>
      <c r="Q5" s="21" t="e">
        <f t="array" ref="Q5">INDEX(A$118:L$142,MATCH(1,(A$118:A$142=D5)*(B$118:B$142=E5),0),IF(F5=100,4,IF(F5=150,6,IF(F5=200,8,IF(F5=250,10,IF(F5=300,12,0))))))</f>
        <v>#N/A</v>
      </c>
      <c r="R5" s="22" t="e">
        <f t="array" ref="R5">INDEX(N$37:Y$61,MATCH(1,(N$37:N$61=D5)*(O$37:O$61=E5),0),IF(F5=100,3,IF(F5=150,5,IF(F5=200,7,IF(F5=250,9,IF(F5=300,11,0))))))</f>
        <v>#N/A</v>
      </c>
      <c r="S5" s="22" t="e">
        <f t="array" ref="S5">INDEX(N$37:Y$61,MATCH(1,(N$37:N$61=D5)*(O$37:O$61=E5),0),IF(F5=100,4,IF(F5=150,6,IF(F5=200,8,IF(F5=250,10,IF(F5=300,12,0))))))</f>
        <v>#N/A</v>
      </c>
      <c r="T5" s="21" t="e">
        <f t="array" ref="T5">INDEX(N$64:Y$88,MATCH(1,(N$64:N$88=D5)*(O$64:O$88=E5),0),IF(F5=100,3,IF(F5=150,5,IF(F5=200,7,IF(F5=250,9,IF(F5=300,11,0))))))</f>
        <v>#N/A</v>
      </c>
      <c r="U5" s="22" t="e">
        <f t="array" ref="U5">INDEX(N$64:Y$88,MATCH(1,(N$64:N$88=D5)*(O$64:O$88=E5),0),IF(F5=100,4,IF(F5=150,6,IF(F5=200,8,IF(F5=250,10,IF(F5=300,12,0))))))</f>
        <v>#N/A</v>
      </c>
      <c r="V5" s="21" t="e">
        <f t="array" ref="V5">INDEX(N$91:Y$115,MATCH(1,(N$91:N$115=D5)*(O$91:O$115=E5),0),IF(F5=100,3,IF(F5=150,5,IF(F5=200,7,IF(F5=250,9,IF(F5=300,11,0))))))</f>
        <v>#N/A</v>
      </c>
      <c r="W5" s="21" t="e">
        <f t="array" ref="W5">INDEX(N$91:Y$115,MATCH(1,(N$91:N$115=D5)*(O$91:O$115=E5),0),IF(F5=100,4,IF(F5=150,6,IF(F5=200,8,IF(F5=250,10,IF(F5=300,12,0))))))</f>
        <v>#N/A</v>
      </c>
      <c r="X5" s="21" t="e">
        <f t="array" ref="X5">INDEX(N$118:Y$142,MATCH(1,(N$118:N$142=D5)*(O$118:O$142=E5),0),IF(F5=100,3,IF(F5=150,5,IF(F5=200,7,IF(F5=250,9,IF(F5=300,11,0))))))</f>
        <v>#N/A</v>
      </c>
      <c r="Y5" s="21" t="e">
        <f t="array" ref="Y5">INDEX(N$118:Y$142,MATCH(1,(N$118:N$142=D5)*(O$118:O$142=E5),0),IF(F5=100,4,IF(F5=150,6,IF(F5=200,8,IF(F5=250,10,IF(F5=300,12,0))))))</f>
        <v>#N/A</v>
      </c>
    </row>
    <row r="6" spans="1:25" x14ac:dyDescent="0.3">
      <c r="A6" s="568" t="str">
        <f>'UFH Guide'!A6</f>
        <v xml:space="preserve"> </v>
      </c>
      <c r="B6" s="568"/>
      <c r="C6" s="21">
        <f>'UFH Guide'!H6</f>
        <v>0</v>
      </c>
      <c r="D6" s="38">
        <f>'UFH Guide'!E6</f>
        <v>0</v>
      </c>
      <c r="E6" s="22">
        <f>'UFH Guide'!B6</f>
        <v>0</v>
      </c>
      <c r="F6" s="22">
        <f>'UFH Guide'!I6</f>
        <v>0</v>
      </c>
      <c r="G6" s="22">
        <f>'UFH Guide'!J6</f>
        <v>0</v>
      </c>
      <c r="H6" s="22">
        <f t="shared" si="0"/>
        <v>0</v>
      </c>
      <c r="I6" s="22">
        <f t="shared" si="0"/>
        <v>0</v>
      </c>
      <c r="J6" s="22" t="e">
        <f t="array" ref="J6">INDEX(A$37:L$61,MATCH(1,(A$37:A$61=D6)*(B$37:B$61=E6),0),IF(F6=100,3,IF(F6=150,5,IF(F6=200,7,IF(F6=250,9,IF(F6=300,11,0))))))</f>
        <v>#N/A</v>
      </c>
      <c r="K6" s="22" t="e">
        <f t="array" ref="K6">INDEX(A$37:L$61,MATCH(1,(A$37:A$61=D6)*(B$37:B$61=E6),0),IF(F6=100,4,IF(F6=150,6,IF(F6=200,8,IF(F6=250,10,IF(F6=300,12,0))))))</f>
        <v>#N/A</v>
      </c>
      <c r="L6" s="21" t="e">
        <f t="array" ref="L6">INDEX(A$64:L$88,MATCH(1,(A$64:A$88=D6)*(B$64:B$88=E6),0),IF(F6=100,3,IF(F6=150,5,IF(F6=200,7,IF(F6=250,9,IF(F6=300,11,0))))))</f>
        <v>#N/A</v>
      </c>
      <c r="M6" s="22" t="e">
        <f t="array" ref="M6">INDEX(A$64:L$88,MATCH(1,(A$64:A$88=D6)*(B$64:B$88=E6),0),IF(F6=100,4,IF(F6=150,6,IF(F6=200,8,IF(F6=250,10,IF(F6=300,12,0))))))</f>
        <v>#N/A</v>
      </c>
      <c r="N6" s="21" t="e">
        <f t="array" ref="N6">INDEX(A$91:L$115,MATCH(1,(A$91:A$115=D6)*(B$91:B$115=E6),0),IF(F6=100,3,IF(F6=150,5,IF(F6=200,7,IF(F6=250,9,IF(F6=300,11,0))))))</f>
        <v>#N/A</v>
      </c>
      <c r="O6" s="21" t="e">
        <f t="array" ref="O6">INDEX(A$91:L$115,MATCH(1,(A$91:A$115=D6)*(B$91:B$115=E6),0),IF(F6=100,4,IF(F6=150,6,IF(F6=200,8,IF(F6=250,10,IF(F6=300,12,0))))))</f>
        <v>#N/A</v>
      </c>
      <c r="P6" s="21" t="e">
        <f t="array" ref="P6">INDEX(A$118:L$142,MATCH(1,(A$118:A$142=D6)*(B$118:B$142=E6),0),IF(F6=100,3,IF(F6=150,5,IF(F6=200,7,IF(F6=250,9,IF(F6=300,11,0))))))</f>
        <v>#N/A</v>
      </c>
      <c r="Q6" s="21" t="e">
        <f t="array" ref="Q6">INDEX(A$118:L$142,MATCH(1,(A$118:A$142=D6)*(B$118:B$142=E6),0),IF(F6=100,4,IF(F6=150,6,IF(F6=200,8,IF(F6=250,10,IF(F6=300,12,0))))))</f>
        <v>#N/A</v>
      </c>
      <c r="R6" s="22" t="e">
        <f t="array" ref="R6">INDEX(N$37:Y$61,MATCH(1,(N$37:N$61=D6)*(O$37:O$61=E6),0),IF(F6=100,3,IF(F6=150,5,IF(F6=200,7,IF(F6=250,9,IF(F6=300,11,0))))))</f>
        <v>#N/A</v>
      </c>
      <c r="S6" s="22" t="e">
        <f t="array" ref="S6">INDEX(N$37:Y$61,MATCH(1,(N$37:N$61=D6)*(O$37:O$61=E6),0),IF(F6=100,4,IF(F6=150,6,IF(F6=200,8,IF(F6=250,10,IF(F6=300,12,0))))))</f>
        <v>#N/A</v>
      </c>
      <c r="T6" s="21" t="e">
        <f t="array" ref="T6">INDEX(N$64:Y$88,MATCH(1,(N$64:N$88=D6)*(O$64:O$88=E6),0),IF(F6=100,3,IF(F6=150,5,IF(F6=200,7,IF(F6=250,9,IF(F6=300,11,0))))))</f>
        <v>#N/A</v>
      </c>
      <c r="U6" s="22" t="e">
        <f t="array" ref="U6">INDEX(N$64:Y$88,MATCH(1,(N$64:N$88=D6)*(O$64:O$88=E6),0),IF(F6=100,4,IF(F6=150,6,IF(F6=200,8,IF(F6=250,10,IF(F6=300,12,0))))))</f>
        <v>#N/A</v>
      </c>
      <c r="V6" s="21" t="e">
        <f t="array" ref="V6">INDEX(N$91:Y$115,MATCH(1,(N$91:N$115=D6)*(O$91:O$115=E6),0),IF(F6=100,3,IF(F6=150,5,IF(F6=200,7,IF(F6=250,9,IF(F6=300,11,0))))))</f>
        <v>#N/A</v>
      </c>
      <c r="W6" s="21" t="e">
        <f t="array" ref="W6">INDEX(N$91:Y$115,MATCH(1,(N$91:N$115=D6)*(O$91:O$115=E6),0),IF(F6=100,4,IF(F6=150,6,IF(F6=200,8,IF(F6=250,10,IF(F6=300,12,0))))))</f>
        <v>#N/A</v>
      </c>
      <c r="X6" s="21" t="e">
        <f t="array" ref="X6">INDEX(N$118:Y$142,MATCH(1,(N$118:N$142=D6)*(O$118:O$142=E6),0),IF(F6=100,3,IF(F6=150,5,IF(F6=200,7,IF(F6=250,9,IF(F6=300,11,0))))))</f>
        <v>#N/A</v>
      </c>
      <c r="Y6" s="21" t="e">
        <f t="array" ref="Y6">INDEX(N$118:Y$142,MATCH(1,(N$118:N$142=D6)*(O$118:O$142=E6),0),IF(F6=100,4,IF(F6=150,6,IF(F6=200,8,IF(F6=250,10,IF(F6=300,12,0))))))</f>
        <v>#N/A</v>
      </c>
    </row>
    <row r="7" spans="1:25" x14ac:dyDescent="0.3">
      <c r="A7" s="568" t="str">
        <f>'UFH Guide'!A7</f>
        <v xml:space="preserve"> </v>
      </c>
      <c r="B7" s="568"/>
      <c r="C7" s="21">
        <f>'UFH Guide'!H7</f>
        <v>0</v>
      </c>
      <c r="D7" s="38">
        <f>'UFH Guide'!E7</f>
        <v>0</v>
      </c>
      <c r="E7" s="22">
        <f>'UFH Guide'!B7</f>
        <v>0</v>
      </c>
      <c r="F7" s="22">
        <f>'UFH Guide'!I7</f>
        <v>0</v>
      </c>
      <c r="G7" s="22">
        <f>'UFH Guide'!J7</f>
        <v>0</v>
      </c>
      <c r="H7" s="22">
        <f t="shared" si="0"/>
        <v>0</v>
      </c>
      <c r="I7" s="22">
        <f t="shared" si="0"/>
        <v>0</v>
      </c>
      <c r="J7" s="22" t="e">
        <f t="array" ref="J7">INDEX(A$37:L$61,MATCH(1,(A$37:A$61=D7)*(B$37:B$61=E7),0),IF(F7=100,3,IF(F7=150,5,IF(F7=200,7,IF(F7=250,9,IF(F7=300,11,0))))))</f>
        <v>#N/A</v>
      </c>
      <c r="K7" s="22" t="e">
        <f t="array" ref="K7">INDEX(A$37:L$61,MATCH(1,(A$37:A$61=D7)*(B$37:B$61=E7),0),IF(F7=100,4,IF(F7=150,6,IF(F7=200,8,IF(F7=250,10,IF(F7=300,12,0))))))</f>
        <v>#N/A</v>
      </c>
      <c r="L7" s="21" t="e">
        <f t="array" ref="L7">INDEX(A$64:L$88,MATCH(1,(A$64:A$88=D7)*(B$64:B$88=E7),0),IF(F7=100,3,IF(F7=150,5,IF(F7=200,7,IF(F7=250,9,IF(F7=300,11,0))))))</f>
        <v>#N/A</v>
      </c>
      <c r="M7" s="22" t="e">
        <f t="array" ref="M7">INDEX(A$64:L$88,MATCH(1,(A$64:A$88=D7)*(B$64:B$88=E7),0),IF(F7=100,4,IF(F7=150,6,IF(F7=200,8,IF(F7=250,10,IF(F7=300,12,0))))))</f>
        <v>#N/A</v>
      </c>
      <c r="N7" s="21" t="e">
        <f t="array" ref="N7">INDEX(A$91:L$115,MATCH(1,(A$91:A$115=D7)*(B$91:B$115=E7),0),IF(F7=100,3,IF(F7=150,5,IF(F7=200,7,IF(F7=250,9,IF(F7=300,11,0))))))</f>
        <v>#N/A</v>
      </c>
      <c r="O7" s="21" t="e">
        <f t="array" ref="O7">INDEX(A$91:L$115,MATCH(1,(A$91:A$115=D7)*(B$91:B$115=E7),0),IF(F7=100,4,IF(F7=150,6,IF(F7=200,8,IF(F7=250,10,IF(F7=300,12,0))))))</f>
        <v>#N/A</v>
      </c>
      <c r="P7" s="21" t="e">
        <f t="array" ref="P7">INDEX(A$118:L$142,MATCH(1,(A$118:A$142=D7)*(B$118:B$142=E7),0),IF(F7=100,3,IF(F7=150,5,IF(F7=200,7,IF(F7=250,9,IF(F7=300,11,0))))))</f>
        <v>#N/A</v>
      </c>
      <c r="Q7" s="21" t="e">
        <f t="array" ref="Q7">INDEX(A$118:L$142,MATCH(1,(A$118:A$142=D7)*(B$118:B$142=E7),0),IF(F7=100,4,IF(F7=150,6,IF(F7=200,8,IF(F7=250,10,IF(F7=300,12,0))))))</f>
        <v>#N/A</v>
      </c>
      <c r="R7" s="22" t="e">
        <f t="array" ref="R7">INDEX(N$37:Y$61,MATCH(1,(N$37:N$61=D7)*(O$37:O$61=E7),0),IF(F7=100,3,IF(F7=150,5,IF(F7=200,7,IF(F7=250,9,IF(F7=300,11,0))))))</f>
        <v>#N/A</v>
      </c>
      <c r="S7" s="22" t="e">
        <f t="array" ref="S7">INDEX(N$37:Y$61,MATCH(1,(N$37:N$61=D7)*(O$37:O$61=E7),0),IF(F7=100,4,IF(F7=150,6,IF(F7=200,8,IF(F7=250,10,IF(F7=300,12,0))))))</f>
        <v>#N/A</v>
      </c>
      <c r="T7" s="21" t="e">
        <f t="array" ref="T7">INDEX(N$64:Y$88,MATCH(1,(N$64:N$88=D7)*(O$64:O$88=E7),0),IF(F7=100,3,IF(F7=150,5,IF(F7=200,7,IF(F7=250,9,IF(F7=300,11,0))))))</f>
        <v>#N/A</v>
      </c>
      <c r="U7" s="22" t="e">
        <f t="array" ref="U7">INDEX(N$64:Y$88,MATCH(1,(N$64:N$88=D7)*(O$64:O$88=E7),0),IF(F7=100,4,IF(F7=150,6,IF(F7=200,8,IF(F7=250,10,IF(F7=300,12,0))))))</f>
        <v>#N/A</v>
      </c>
      <c r="V7" s="21" t="e">
        <f t="array" ref="V7">INDEX(N$91:Y$115,MATCH(1,(N$91:N$115=D7)*(O$91:O$115=E7),0),IF(F7=100,3,IF(F7=150,5,IF(F7=200,7,IF(F7=250,9,IF(F7=300,11,0))))))</f>
        <v>#N/A</v>
      </c>
      <c r="W7" s="21" t="e">
        <f t="array" ref="W7">INDEX(N$91:Y$115,MATCH(1,(N$91:N$115=D7)*(O$91:O$115=E7),0),IF(F7=100,4,IF(F7=150,6,IF(F7=200,8,IF(F7=250,10,IF(F7=300,12,0))))))</f>
        <v>#N/A</v>
      </c>
      <c r="X7" s="21" t="e">
        <f t="array" ref="X7">INDEX(N$118:Y$142,MATCH(1,(N$118:N$142=D7)*(O$118:O$142=E7),0),IF(F7=100,3,IF(F7=150,5,IF(F7=200,7,IF(F7=250,9,IF(F7=300,11,0))))))</f>
        <v>#N/A</v>
      </c>
      <c r="Y7" s="21" t="e">
        <f t="array" ref="Y7">INDEX(N$118:Y$142,MATCH(1,(N$118:N$142=D7)*(O$118:O$142=E7),0),IF(F7=100,4,IF(F7=150,6,IF(F7=200,8,IF(F7=250,10,IF(F7=300,12,0))))))</f>
        <v>#N/A</v>
      </c>
    </row>
    <row r="8" spans="1:25" x14ac:dyDescent="0.3">
      <c r="A8" s="568" t="str">
        <f>'UFH Guide'!A8</f>
        <v xml:space="preserve"> </v>
      </c>
      <c r="B8" s="568"/>
      <c r="C8" s="21">
        <f>'UFH Guide'!H8</f>
        <v>0</v>
      </c>
      <c r="D8" s="38">
        <f>'UFH Guide'!E8</f>
        <v>0</v>
      </c>
      <c r="E8" s="22">
        <f>'UFH Guide'!B8</f>
        <v>0</v>
      </c>
      <c r="F8" s="22">
        <f>'UFH Guide'!I8</f>
        <v>0</v>
      </c>
      <c r="G8" s="22">
        <f>'UFH Guide'!J8</f>
        <v>0</v>
      </c>
      <c r="H8" s="22">
        <f t="shared" si="0"/>
        <v>0</v>
      </c>
      <c r="I8" s="22">
        <f t="shared" si="0"/>
        <v>0</v>
      </c>
      <c r="J8" s="22" t="e">
        <f t="array" ref="J8">INDEX(A$37:L$61,MATCH(1,(A$37:A$61=D8)*(B$37:B$61=E8),0),IF(F8=100,3,IF(F8=150,5,IF(F8=200,7,IF(F8=250,9,IF(F8=300,11,0))))))</f>
        <v>#N/A</v>
      </c>
      <c r="K8" s="22" t="e">
        <f t="array" ref="K8">INDEX(A$37:L$61,MATCH(1,(A$37:A$61=D8)*(B$37:B$61=E8),0),IF(F8=100,4,IF(F8=150,6,IF(F8=200,8,IF(F8=250,10,IF(F8=300,12,0))))))</f>
        <v>#N/A</v>
      </c>
      <c r="L8" s="21" t="e">
        <f t="array" ref="L8">INDEX(A$64:L$88,MATCH(1,(A$64:A$88=D8)*(B$64:B$88=E8),0),IF(F8=100,3,IF(F8=150,5,IF(F8=200,7,IF(F8=250,9,IF(F8=300,11,0))))))</f>
        <v>#N/A</v>
      </c>
      <c r="M8" s="22" t="e">
        <f t="array" ref="M8">INDEX(A$64:L$88,MATCH(1,(A$64:A$88=D8)*(B$64:B$88=E8),0),IF(F8=100,4,IF(F8=150,6,IF(F8=200,8,IF(F8=250,10,IF(F8=300,12,0))))))</f>
        <v>#N/A</v>
      </c>
      <c r="N8" s="21" t="e">
        <f t="array" ref="N8">INDEX(A$91:L$115,MATCH(1,(A$91:A$115=D8)*(B$91:B$115=E8),0),IF(F8=100,3,IF(F8=150,5,IF(F8=200,7,IF(F8=250,9,IF(F8=300,11,0))))))</f>
        <v>#N/A</v>
      </c>
      <c r="O8" s="21" t="e">
        <f t="array" ref="O8">INDEX(A$91:L$115,MATCH(1,(A$91:A$115=D8)*(B$91:B$115=E8),0),IF(F8=100,4,IF(F8=150,6,IF(F8=200,8,IF(F8=250,10,IF(F8=300,12,0))))))</f>
        <v>#N/A</v>
      </c>
      <c r="P8" s="21" t="e">
        <f t="array" ref="P8">INDEX(A$118:L$142,MATCH(1,(A$118:A$142=D8)*(B$118:B$142=E8),0),IF(F8=100,3,IF(F8=150,5,IF(F8=200,7,IF(F8=250,9,IF(F8=300,11,0))))))</f>
        <v>#N/A</v>
      </c>
      <c r="Q8" s="21" t="e">
        <f t="array" ref="Q8">INDEX(A$118:L$142,MATCH(1,(A$118:A$142=D8)*(B$118:B$142=E8),0),IF(F8=100,4,IF(F8=150,6,IF(F8=200,8,IF(F8=250,10,IF(F8=300,12,0))))))</f>
        <v>#N/A</v>
      </c>
      <c r="R8" s="22" t="e">
        <f t="array" ref="R8">INDEX(N$37:Y$61,MATCH(1,(N$37:N$61=D8)*(O$37:O$61=E8),0),IF(F8=100,3,IF(F8=150,5,IF(F8=200,7,IF(F8=250,9,IF(F8=300,11,0))))))</f>
        <v>#N/A</v>
      </c>
      <c r="S8" s="22" t="e">
        <f t="array" ref="S8">INDEX(N$37:Y$61,MATCH(1,(N$37:N$61=D8)*(O$37:O$61=E8),0),IF(F8=100,4,IF(F8=150,6,IF(F8=200,8,IF(F8=250,10,IF(F8=300,12,0))))))</f>
        <v>#N/A</v>
      </c>
      <c r="T8" s="21" t="e">
        <f t="array" ref="T8">INDEX(N$64:Y$88,MATCH(1,(N$64:N$88=D8)*(O$64:O$88=E8),0),IF(F8=100,3,IF(F8=150,5,IF(F8=200,7,IF(F8=250,9,IF(F8=300,11,0))))))</f>
        <v>#N/A</v>
      </c>
      <c r="U8" s="22" t="e">
        <f t="array" ref="U8">INDEX(N$64:Y$88,MATCH(1,(N$64:N$88=D8)*(O$64:O$88=E8),0),IF(F8=100,4,IF(F8=150,6,IF(F8=200,8,IF(F8=250,10,IF(F8=300,12,0))))))</f>
        <v>#N/A</v>
      </c>
      <c r="V8" s="21" t="e">
        <f t="array" ref="V8">INDEX(N$91:Y$115,MATCH(1,(N$91:N$115=D8)*(O$91:O$115=E8),0),IF(F8=100,3,IF(F8=150,5,IF(F8=200,7,IF(F8=250,9,IF(F8=300,11,0))))))</f>
        <v>#N/A</v>
      </c>
      <c r="W8" s="21" t="e">
        <f t="array" ref="W8">INDEX(N$91:Y$115,MATCH(1,(N$91:N$115=D8)*(O$91:O$115=E8),0),IF(F8=100,4,IF(F8=150,6,IF(F8=200,8,IF(F8=250,10,IF(F8=300,12,0))))))</f>
        <v>#N/A</v>
      </c>
      <c r="X8" s="21" t="e">
        <f t="array" ref="X8">INDEX(N$118:Y$142,MATCH(1,(N$118:N$142=D8)*(O$118:O$142=E8),0),IF(F8=100,3,IF(F8=150,5,IF(F8=200,7,IF(F8=250,9,IF(F8=300,11,0))))))</f>
        <v>#N/A</v>
      </c>
      <c r="Y8" s="21" t="e">
        <f t="array" ref="Y8">INDEX(N$118:Y$142,MATCH(1,(N$118:N$142=D8)*(O$118:O$142=E8),0),IF(F8=100,4,IF(F8=150,6,IF(F8=200,8,IF(F8=250,10,IF(F8=300,12,0))))))</f>
        <v>#N/A</v>
      </c>
    </row>
    <row r="9" spans="1:25" x14ac:dyDescent="0.3">
      <c r="A9" s="568" t="str">
        <f>'UFH Guide'!A9</f>
        <v xml:space="preserve"> </v>
      </c>
      <c r="B9" s="568"/>
      <c r="C9" s="21">
        <f>'UFH Guide'!H9</f>
        <v>0</v>
      </c>
      <c r="D9" s="38">
        <f>'UFH Guide'!E9</f>
        <v>0</v>
      </c>
      <c r="E9" s="22">
        <f>'UFH Guide'!B9</f>
        <v>0</v>
      </c>
      <c r="F9" s="22">
        <f>'UFH Guide'!I9</f>
        <v>0</v>
      </c>
      <c r="G9" s="22">
        <f>'UFH Guide'!J9</f>
        <v>0</v>
      </c>
      <c r="H9" s="22">
        <f t="shared" si="0"/>
        <v>0</v>
      </c>
      <c r="I9" s="22">
        <f t="shared" si="0"/>
        <v>0</v>
      </c>
      <c r="J9" s="22" t="e">
        <f t="array" ref="J9">INDEX(A$37:L$61,MATCH(1,(A$37:A$61=D9)*(B$37:B$61=E9),0),IF(F9=100,3,IF(F9=150,5,IF(F9=200,7,IF(F9=250,9,IF(F9=300,11,0))))))</f>
        <v>#N/A</v>
      </c>
      <c r="K9" s="22" t="e">
        <f t="array" ref="K9">INDEX(A$37:L$61,MATCH(1,(A$37:A$61=D9)*(B$37:B$61=E9),0),IF(F9=100,4,IF(F9=150,6,IF(F9=200,8,IF(F9=250,10,IF(F9=300,12,0))))))</f>
        <v>#N/A</v>
      </c>
      <c r="L9" s="21" t="e">
        <f t="array" ref="L9">INDEX(A$64:L$88,MATCH(1,(A$64:A$88=D9)*(B$64:B$88=E9),0),IF(F9=100,3,IF(F9=150,5,IF(F9=200,7,IF(F9=250,9,IF(F9=300,11,0))))))</f>
        <v>#N/A</v>
      </c>
      <c r="M9" s="22" t="e">
        <f t="array" ref="M9">INDEX(A$64:L$88,MATCH(1,(A$64:A$88=D9)*(B$64:B$88=E9),0),IF(F9=100,4,IF(F9=150,6,IF(F9=200,8,IF(F9=250,10,IF(F9=300,12,0))))))</f>
        <v>#N/A</v>
      </c>
      <c r="N9" s="21" t="e">
        <f t="array" ref="N9">INDEX(A$91:L$115,MATCH(1,(A$91:A$115=D9)*(B$91:B$115=E9),0),IF(F9=100,3,IF(F9=150,5,IF(F9=200,7,IF(F9=250,9,IF(F9=300,11,0))))))</f>
        <v>#N/A</v>
      </c>
      <c r="O9" s="21" t="e">
        <f t="array" ref="O9">INDEX(A$91:L$115,MATCH(1,(A$91:A$115=D9)*(B$91:B$115=E9),0),IF(F9=100,4,IF(F9=150,6,IF(F9=200,8,IF(F9=250,10,IF(F9=300,12,0))))))</f>
        <v>#N/A</v>
      </c>
      <c r="P9" s="21" t="e">
        <f t="array" ref="P9">INDEX(A$118:L$142,MATCH(1,(A$118:A$142=D9)*(B$118:B$142=E9),0),IF(F9=100,3,IF(F9=150,5,IF(F9=200,7,IF(F9=250,9,IF(F9=300,11,0))))))</f>
        <v>#N/A</v>
      </c>
      <c r="Q9" s="21" t="e">
        <f t="array" ref="Q9">INDEX(A$118:L$142,MATCH(1,(A$118:A$142=D9)*(B$118:B$142=E9),0),IF(F9=100,4,IF(F9=150,6,IF(F9=200,8,IF(F9=250,10,IF(F9=300,12,0))))))</f>
        <v>#N/A</v>
      </c>
      <c r="R9" s="22" t="e">
        <f t="array" ref="R9">INDEX(N$37:Y$61,MATCH(1,(N$37:N$61=D9)*(O$37:O$61=E9),0),IF(F9=100,3,IF(F9=150,5,IF(F9=200,7,IF(F9=250,9,IF(F9=300,11,0))))))</f>
        <v>#N/A</v>
      </c>
      <c r="S9" s="22" t="e">
        <f t="array" ref="S9">INDEX(N$37:Y$61,MATCH(1,(N$37:N$61=D9)*(O$37:O$61=E9),0),IF(F9=100,4,IF(F9=150,6,IF(F9=200,8,IF(F9=250,10,IF(F9=300,12,0))))))</f>
        <v>#N/A</v>
      </c>
      <c r="T9" s="21" t="e">
        <f t="array" ref="T9">INDEX(N$64:Y$88,MATCH(1,(N$64:N$88=D9)*(O$64:O$88=E9),0),IF(F9=100,3,IF(F9=150,5,IF(F9=200,7,IF(F9=250,9,IF(F9=300,11,0))))))</f>
        <v>#N/A</v>
      </c>
      <c r="U9" s="22" t="e">
        <f t="array" ref="U9">INDEX(N$64:Y$88,MATCH(1,(N$64:N$88=D9)*(O$64:O$88=E9),0),IF(F9=100,4,IF(F9=150,6,IF(F9=200,8,IF(F9=250,10,IF(F9=300,12,0))))))</f>
        <v>#N/A</v>
      </c>
      <c r="V9" s="21" t="e">
        <f t="array" ref="V9">INDEX(N$91:Y$115,MATCH(1,(N$91:N$115=D9)*(O$91:O$115=E9),0),IF(F9=100,3,IF(F9=150,5,IF(F9=200,7,IF(F9=250,9,IF(F9=300,11,0))))))</f>
        <v>#N/A</v>
      </c>
      <c r="W9" s="21" t="e">
        <f t="array" ref="W9">INDEX(N$91:Y$115,MATCH(1,(N$91:N$115=D9)*(O$91:O$115=E9),0),IF(F9=100,4,IF(F9=150,6,IF(F9=200,8,IF(F9=250,10,IF(F9=300,12,0))))))</f>
        <v>#N/A</v>
      </c>
      <c r="X9" s="21" t="e">
        <f t="array" ref="X9">INDEX(N$118:Y$142,MATCH(1,(N$118:N$142=D9)*(O$118:O$142=E9),0),IF(F9=100,3,IF(F9=150,5,IF(F9=200,7,IF(F9=250,9,IF(F9=300,11,0))))))</f>
        <v>#N/A</v>
      </c>
      <c r="Y9" s="21" t="e">
        <f t="array" ref="Y9">INDEX(N$118:Y$142,MATCH(1,(N$118:N$142=D9)*(O$118:O$142=E9),0),IF(F9=100,4,IF(F9=150,6,IF(F9=200,8,IF(F9=250,10,IF(F9=300,12,0))))))</f>
        <v>#N/A</v>
      </c>
    </row>
    <row r="10" spans="1:25" x14ac:dyDescent="0.3">
      <c r="A10" s="568" t="str">
        <f>'UFH Guide'!A10</f>
        <v xml:space="preserve"> </v>
      </c>
      <c r="B10" s="568"/>
      <c r="C10" s="21">
        <f>'UFH Guide'!H10</f>
        <v>0</v>
      </c>
      <c r="D10" s="38">
        <f>'UFH Guide'!E10</f>
        <v>0</v>
      </c>
      <c r="E10" s="22">
        <f>'UFH Guide'!B10</f>
        <v>0</v>
      </c>
      <c r="F10" s="22">
        <f>'UFH Guide'!I10</f>
        <v>0</v>
      </c>
      <c r="G10" s="22">
        <f>'UFH Guide'!J10</f>
        <v>0</v>
      </c>
      <c r="H10" s="22">
        <f t="shared" si="0"/>
        <v>0</v>
      </c>
      <c r="I10" s="22">
        <f t="shared" si="0"/>
        <v>0</v>
      </c>
      <c r="J10" s="22" t="e">
        <f t="array" ref="J10">INDEX(A$37:L$61,MATCH(1,(A$37:A$61=D10)*(B$37:B$61=E10),0),IF(F10=100,3,IF(F10=150,5,IF(F10=200,7,IF(F10=250,9,IF(F10=300,11,0))))))</f>
        <v>#N/A</v>
      </c>
      <c r="K10" s="22" t="e">
        <f t="array" ref="K10">INDEX(A$37:L$61,MATCH(1,(A$37:A$61=D10)*(B$37:B$61=E10),0),IF(F10=100,4,IF(F10=150,6,IF(F10=200,8,IF(F10=250,10,IF(F10=300,12,0))))))</f>
        <v>#N/A</v>
      </c>
      <c r="L10" s="21" t="e">
        <f t="array" ref="L10">INDEX(A$64:L$88,MATCH(1,(A$64:A$88=D10)*(B$64:B$88=E10),0),IF(F10=100,3,IF(F10=150,5,IF(F10=200,7,IF(F10=250,9,IF(F10=300,11,0))))))</f>
        <v>#N/A</v>
      </c>
      <c r="M10" s="22" t="e">
        <f t="array" ref="M10">INDEX(A$64:L$88,MATCH(1,(A$64:A$88=D10)*(B$64:B$88=E10),0),IF(F10=100,4,IF(F10=150,6,IF(F10=200,8,IF(F10=250,10,IF(F10=300,12,0))))))</f>
        <v>#N/A</v>
      </c>
      <c r="N10" s="21" t="e">
        <f t="array" ref="N10">INDEX(A$91:L$115,MATCH(1,(A$91:A$115=D10)*(B$91:B$115=E10),0),IF(F10=100,3,IF(F10=150,5,IF(F10=200,7,IF(F10=250,9,IF(F10=300,11,0))))))</f>
        <v>#N/A</v>
      </c>
      <c r="O10" s="21" t="e">
        <f t="array" ref="O10">INDEX(A$91:L$115,MATCH(1,(A$91:A$115=D10)*(B$91:B$115=E10),0),IF(F10=100,4,IF(F10=150,6,IF(F10=200,8,IF(F10=250,10,IF(F10=300,12,0))))))</f>
        <v>#N/A</v>
      </c>
      <c r="P10" s="21" t="e">
        <f t="array" ref="P10">INDEX(A$118:L$142,MATCH(1,(A$118:A$142=D10)*(B$118:B$142=E10),0),IF(F10=100,3,IF(F10=150,5,IF(F10=200,7,IF(F10=250,9,IF(F10=300,11,0))))))</f>
        <v>#N/A</v>
      </c>
      <c r="Q10" s="21" t="e">
        <f t="array" ref="Q10">INDEX(A$118:L$142,MATCH(1,(A$118:A$142=D10)*(B$118:B$142=E10),0),IF(F10=100,4,IF(F10=150,6,IF(F10=200,8,IF(F10=250,10,IF(F10=300,12,0))))))</f>
        <v>#N/A</v>
      </c>
      <c r="R10" s="22" t="e">
        <f t="array" ref="R10">INDEX(N$37:Y$61,MATCH(1,(N$37:N$61=D10)*(O$37:O$61=E10),0),IF(F10=100,3,IF(F10=150,5,IF(F10=200,7,IF(F10=250,9,IF(F10=300,11,0))))))</f>
        <v>#N/A</v>
      </c>
      <c r="S10" s="22" t="e">
        <f t="array" ref="S10">INDEX(N$37:Y$61,MATCH(1,(N$37:N$61=D10)*(O$37:O$61=E10),0),IF(F10=100,4,IF(F10=150,6,IF(F10=200,8,IF(F10=250,10,IF(F10=300,12,0))))))</f>
        <v>#N/A</v>
      </c>
      <c r="T10" s="21" t="e">
        <f t="array" ref="T10">INDEX(N$64:Y$88,MATCH(1,(N$64:N$88=D10)*(O$64:O$88=E10),0),IF(F10=100,3,IF(F10=150,5,IF(F10=200,7,IF(F10=250,9,IF(F10=300,11,0))))))</f>
        <v>#N/A</v>
      </c>
      <c r="U10" s="22" t="e">
        <f t="array" ref="U10">INDEX(N$64:Y$88,MATCH(1,(N$64:N$88=D10)*(O$64:O$88=E10),0),IF(F10=100,4,IF(F10=150,6,IF(F10=200,8,IF(F10=250,10,IF(F10=300,12,0))))))</f>
        <v>#N/A</v>
      </c>
      <c r="V10" s="21" t="e">
        <f t="array" ref="V10">INDEX(N$91:Y$115,MATCH(1,(N$91:N$115=D10)*(O$91:O$115=E10),0),IF(F10=100,3,IF(F10=150,5,IF(F10=200,7,IF(F10=250,9,IF(F10=300,11,0))))))</f>
        <v>#N/A</v>
      </c>
      <c r="W10" s="21" t="e">
        <f t="array" ref="W10">INDEX(N$91:Y$115,MATCH(1,(N$91:N$115=D10)*(O$91:O$115=E10),0),IF(F10=100,4,IF(F10=150,6,IF(F10=200,8,IF(F10=250,10,IF(F10=300,12,0))))))</f>
        <v>#N/A</v>
      </c>
      <c r="X10" s="21" t="e">
        <f t="array" ref="X10">INDEX(N$118:Y$142,MATCH(1,(N$118:N$142=D10)*(O$118:O$142=E10),0),IF(F10=100,3,IF(F10=150,5,IF(F10=200,7,IF(F10=250,9,IF(F10=300,11,0))))))</f>
        <v>#N/A</v>
      </c>
      <c r="Y10" s="21" t="e">
        <f t="array" ref="Y10">INDEX(N$118:Y$142,MATCH(1,(N$118:N$142=D10)*(O$118:O$142=E10),0),IF(F10=100,4,IF(F10=150,6,IF(F10=200,8,IF(F10=250,10,IF(F10=300,12,0))))))</f>
        <v>#N/A</v>
      </c>
    </row>
    <row r="11" spans="1:25" x14ac:dyDescent="0.3">
      <c r="A11" s="568" t="str">
        <f>'UFH Guide'!A11</f>
        <v xml:space="preserve"> </v>
      </c>
      <c r="B11" s="568"/>
      <c r="C11" s="21">
        <f>'UFH Guide'!H11</f>
        <v>0</v>
      </c>
      <c r="D11" s="38">
        <f>'UFH Guide'!E11</f>
        <v>0</v>
      </c>
      <c r="E11" s="22">
        <f>'UFH Guide'!B11</f>
        <v>0</v>
      </c>
      <c r="F11" s="22">
        <f>'UFH Guide'!I11</f>
        <v>0</v>
      </c>
      <c r="G11" s="22">
        <f>'UFH Guide'!J11</f>
        <v>0</v>
      </c>
      <c r="H11" s="22">
        <f t="shared" si="0"/>
        <v>0</v>
      </c>
      <c r="I11" s="22">
        <f t="shared" si="0"/>
        <v>0</v>
      </c>
      <c r="J11" s="22" t="e">
        <f t="array" ref="J11">INDEX(A$37:L$61,MATCH(1,(A$37:A$61=D11)*(B$37:B$61=E11),0),IF(F11=100,3,IF(F11=150,5,IF(F11=200,7,IF(F11=250,9,IF(F11=300,11,0))))))</f>
        <v>#N/A</v>
      </c>
      <c r="K11" s="22" t="e">
        <f t="array" ref="K11">INDEX(A$37:L$61,MATCH(1,(A$37:A$61=D11)*(B$37:B$61=E11),0),IF(F11=100,4,IF(F11=150,6,IF(F11=200,8,IF(F11=250,10,IF(F11=300,12,0))))))</f>
        <v>#N/A</v>
      </c>
      <c r="L11" s="21" t="e">
        <f t="array" ref="L11">INDEX(A$64:L$88,MATCH(1,(A$64:A$88=D11)*(B$64:B$88=E11),0),IF(F11=100,3,IF(F11=150,5,IF(F11=200,7,IF(F11=250,9,IF(F11=300,11,0))))))</f>
        <v>#N/A</v>
      </c>
      <c r="M11" s="22" t="e">
        <f t="array" ref="M11">INDEX(A$64:L$88,MATCH(1,(A$64:A$88=D11)*(B$64:B$88=E11),0),IF(F11=100,4,IF(F11=150,6,IF(F11=200,8,IF(F11=250,10,IF(F11=300,12,0))))))</f>
        <v>#N/A</v>
      </c>
      <c r="N11" s="21" t="e">
        <f t="array" ref="N11">INDEX(A$91:L$115,MATCH(1,(A$91:A$115=D11)*(B$91:B$115=E11),0),IF(F11=100,3,IF(F11=150,5,IF(F11=200,7,IF(F11=250,9,IF(F11=300,11,0))))))</f>
        <v>#N/A</v>
      </c>
      <c r="O11" s="21" t="e">
        <f t="array" ref="O11">INDEX(A$91:L$115,MATCH(1,(A$91:A$115=D11)*(B$91:B$115=E11),0),IF(F11=100,4,IF(F11=150,6,IF(F11=200,8,IF(F11=250,10,IF(F11=300,12,0))))))</f>
        <v>#N/A</v>
      </c>
      <c r="P11" s="21" t="e">
        <f t="array" ref="P11">INDEX(A$118:L$142,MATCH(1,(A$118:A$142=D11)*(B$118:B$142=E11),0),IF(F11=100,3,IF(F11=150,5,IF(F11=200,7,IF(F11=250,9,IF(F11=300,11,0))))))</f>
        <v>#N/A</v>
      </c>
      <c r="Q11" s="21" t="e">
        <f t="array" ref="Q11">INDEX(A$118:L$142,MATCH(1,(A$118:A$142=D11)*(B$118:B$142=E11),0),IF(F11=100,4,IF(F11=150,6,IF(F11=200,8,IF(F11=250,10,IF(F11=300,12,0))))))</f>
        <v>#N/A</v>
      </c>
      <c r="R11" s="22" t="e">
        <f t="array" ref="R11">INDEX(N$37:Y$61,MATCH(1,(N$37:N$61=D11)*(O$37:O$61=E11),0),IF(F11=100,3,IF(F11=150,5,IF(F11=200,7,IF(F11=250,9,IF(F11=300,11,0))))))</f>
        <v>#N/A</v>
      </c>
      <c r="S11" s="22" t="e">
        <f t="array" ref="S11">INDEX(N$37:Y$61,MATCH(1,(N$37:N$61=D11)*(O$37:O$61=E11),0),IF(F11=100,4,IF(F11=150,6,IF(F11=200,8,IF(F11=250,10,IF(F11=300,12,0))))))</f>
        <v>#N/A</v>
      </c>
      <c r="T11" s="21" t="e">
        <f t="array" ref="T11">INDEX(N$64:Y$88,MATCH(1,(N$64:N$88=D11)*(O$64:O$88=E11),0),IF(F11=100,3,IF(F11=150,5,IF(F11=200,7,IF(F11=250,9,IF(F11=300,11,0))))))</f>
        <v>#N/A</v>
      </c>
      <c r="U11" s="22" t="e">
        <f t="array" ref="U11">INDEX(N$64:Y$88,MATCH(1,(N$64:N$88=D11)*(O$64:O$88=E11),0),IF(F11=100,4,IF(F11=150,6,IF(F11=200,8,IF(F11=250,10,IF(F11=300,12,0))))))</f>
        <v>#N/A</v>
      </c>
      <c r="V11" s="21" t="e">
        <f t="array" ref="V11">INDEX(N$91:Y$115,MATCH(1,(N$91:N$115=D11)*(O$91:O$115=E11),0),IF(F11=100,3,IF(F11=150,5,IF(F11=200,7,IF(F11=250,9,IF(F11=300,11,0))))))</f>
        <v>#N/A</v>
      </c>
      <c r="W11" s="21" t="e">
        <f t="array" ref="W11">INDEX(N$91:Y$115,MATCH(1,(N$91:N$115=D11)*(O$91:O$115=E11),0),IF(F11=100,4,IF(F11=150,6,IF(F11=200,8,IF(F11=250,10,IF(F11=300,12,0))))))</f>
        <v>#N/A</v>
      </c>
      <c r="X11" s="21" t="e">
        <f t="array" ref="X11">INDEX(N$118:Y$142,MATCH(1,(N$118:N$142=D11)*(O$118:O$142=E11),0),IF(F11=100,3,IF(F11=150,5,IF(F11=200,7,IF(F11=250,9,IF(F11=300,11,0))))))</f>
        <v>#N/A</v>
      </c>
      <c r="Y11" s="21" t="e">
        <f t="array" ref="Y11">INDEX(N$118:Y$142,MATCH(1,(N$118:N$142=D11)*(O$118:O$142=E11),0),IF(F11=100,4,IF(F11=150,6,IF(F11=200,8,IF(F11=250,10,IF(F11=300,12,0))))))</f>
        <v>#N/A</v>
      </c>
    </row>
    <row r="12" spans="1:25" x14ac:dyDescent="0.3">
      <c r="A12" s="568" t="str">
        <f>'UFH Guide'!A12</f>
        <v xml:space="preserve"> </v>
      </c>
      <c r="B12" s="568"/>
      <c r="C12" s="21">
        <f>'UFH Guide'!H12</f>
        <v>0</v>
      </c>
      <c r="D12" s="38">
        <f>'UFH Guide'!E12</f>
        <v>0</v>
      </c>
      <c r="E12" s="22">
        <f>'UFH Guide'!B12</f>
        <v>0</v>
      </c>
      <c r="F12" s="22">
        <f>'UFH Guide'!I12</f>
        <v>0</v>
      </c>
      <c r="G12" s="22">
        <f>'UFH Guide'!J12</f>
        <v>0</v>
      </c>
      <c r="H12" s="22">
        <f t="shared" si="0"/>
        <v>0</v>
      </c>
      <c r="I12" s="22">
        <f t="shared" si="0"/>
        <v>0</v>
      </c>
      <c r="J12" s="22" t="e">
        <f t="array" ref="J12">INDEX(A$37:L$61,MATCH(1,(A$37:A$61=D12)*(B$37:B$61=E12),0),IF(F12=100,3,IF(F12=150,5,IF(F12=200,7,IF(F12=250,9,IF(F12=300,11,0))))))</f>
        <v>#N/A</v>
      </c>
      <c r="K12" s="22" t="e">
        <f t="array" ref="K12">INDEX(A$37:L$61,MATCH(1,(A$37:A$61=D12)*(B$37:B$61=E12),0),IF(F12=100,4,IF(F12=150,6,IF(F12=200,8,IF(F12=250,10,IF(F12=300,12,0))))))</f>
        <v>#N/A</v>
      </c>
      <c r="L12" s="21" t="e">
        <f t="array" ref="L12">INDEX(A$64:L$88,MATCH(1,(A$64:A$88=D12)*(B$64:B$88=E12),0),IF(F12=100,3,IF(F12=150,5,IF(F12=200,7,IF(F12=250,9,IF(F12=300,11,0))))))</f>
        <v>#N/A</v>
      </c>
      <c r="M12" s="22" t="e">
        <f t="array" ref="M12">INDEX(A$64:L$88,MATCH(1,(A$64:A$88=D12)*(B$64:B$88=E12),0),IF(F12=100,4,IF(F12=150,6,IF(F12=200,8,IF(F12=250,10,IF(F12=300,12,0))))))</f>
        <v>#N/A</v>
      </c>
      <c r="N12" s="21" t="e">
        <f t="array" ref="N12">INDEX(A$91:L$115,MATCH(1,(A$91:A$115=D12)*(B$91:B$115=E12),0),IF(F12=100,3,IF(F12=150,5,IF(F12=200,7,IF(F12=250,9,IF(F12=300,11,0))))))</f>
        <v>#N/A</v>
      </c>
      <c r="O12" s="21" t="e">
        <f t="array" ref="O12">INDEX(A$91:L$115,MATCH(1,(A$91:A$115=D12)*(B$91:B$115=E12),0),IF(F12=100,4,IF(F12=150,6,IF(F12=200,8,IF(F12=250,10,IF(F12=300,12,0))))))</f>
        <v>#N/A</v>
      </c>
      <c r="P12" s="21" t="e">
        <f t="array" ref="P12">INDEX(A$118:L$142,MATCH(1,(A$118:A$142=D12)*(B$118:B$142=E12),0),IF(F12=100,3,IF(F12=150,5,IF(F12=200,7,IF(F12=250,9,IF(F12=300,11,0))))))</f>
        <v>#N/A</v>
      </c>
      <c r="Q12" s="21" t="e">
        <f t="array" ref="Q12">INDEX(A$118:L$142,MATCH(1,(A$118:A$142=D12)*(B$118:B$142=E12),0),IF(F12=100,4,IF(F12=150,6,IF(F12=200,8,IF(F12=250,10,IF(F12=300,12,0))))))</f>
        <v>#N/A</v>
      </c>
      <c r="R12" s="22" t="e">
        <f t="array" ref="R12">INDEX(N$37:Y$61,MATCH(1,(N$37:N$61=D12)*(O$37:O$61=E12),0),IF(F12=100,3,IF(F12=150,5,IF(F12=200,7,IF(F12=250,9,IF(F12=300,11,0))))))</f>
        <v>#N/A</v>
      </c>
      <c r="S12" s="22" t="e">
        <f t="array" ref="S12">INDEX(N$37:Y$61,MATCH(1,(N$37:N$61=D12)*(O$37:O$61=E12),0),IF(F12=100,4,IF(F12=150,6,IF(F12=200,8,IF(F12=250,10,IF(F12=300,12,0))))))</f>
        <v>#N/A</v>
      </c>
      <c r="T12" s="21" t="e">
        <f t="array" ref="T12">INDEX(N$64:Y$88,MATCH(1,(N$64:N$88=D12)*(O$64:O$88=E12),0),IF(F12=100,3,IF(F12=150,5,IF(F12=200,7,IF(F12=250,9,IF(F12=300,11,0))))))</f>
        <v>#N/A</v>
      </c>
      <c r="U12" s="22" t="e">
        <f t="array" ref="U12">INDEX(N$64:Y$88,MATCH(1,(N$64:N$88=D12)*(O$64:O$88=E12),0),IF(F12=100,4,IF(F12=150,6,IF(F12=200,8,IF(F12=250,10,IF(F12=300,12,0))))))</f>
        <v>#N/A</v>
      </c>
      <c r="V12" s="21" t="e">
        <f t="array" ref="V12">INDEX(N$91:Y$115,MATCH(1,(N$91:N$115=D12)*(O$91:O$115=E12),0),IF(F12=100,3,IF(F12=150,5,IF(F12=200,7,IF(F12=250,9,IF(F12=300,11,0))))))</f>
        <v>#N/A</v>
      </c>
      <c r="W12" s="21" t="e">
        <f t="array" ref="W12">INDEX(N$91:Y$115,MATCH(1,(N$91:N$115=D12)*(O$91:O$115=E12),0),IF(F12=100,4,IF(F12=150,6,IF(F12=200,8,IF(F12=250,10,IF(F12=300,12,0))))))</f>
        <v>#N/A</v>
      </c>
      <c r="X12" s="21" t="e">
        <f t="array" ref="X12">INDEX(N$118:Y$142,MATCH(1,(N$118:N$142=D12)*(O$118:O$142=E12),0),IF(F12=100,3,IF(F12=150,5,IF(F12=200,7,IF(F12=250,9,IF(F12=300,11,0))))))</f>
        <v>#N/A</v>
      </c>
      <c r="Y12" s="21" t="e">
        <f t="array" ref="Y12">INDEX(N$118:Y$142,MATCH(1,(N$118:N$142=D12)*(O$118:O$142=E12),0),IF(F12=100,4,IF(F12=150,6,IF(F12=200,8,IF(F12=250,10,IF(F12=300,12,0))))))</f>
        <v>#N/A</v>
      </c>
    </row>
    <row r="13" spans="1:25" x14ac:dyDescent="0.3">
      <c r="A13" s="568" t="str">
        <f>'UFH Guide'!A13</f>
        <v xml:space="preserve"> </v>
      </c>
      <c r="B13" s="568"/>
      <c r="C13" s="21">
        <f>'UFH Guide'!H13</f>
        <v>0</v>
      </c>
      <c r="D13" s="38">
        <f>'UFH Guide'!E13</f>
        <v>0</v>
      </c>
      <c r="E13" s="22">
        <f>'UFH Guide'!B13</f>
        <v>0</v>
      </c>
      <c r="F13" s="22">
        <f>'UFH Guide'!I13</f>
        <v>0</v>
      </c>
      <c r="G13" s="22">
        <f>'UFH Guide'!J13</f>
        <v>0</v>
      </c>
      <c r="H13" s="22">
        <f t="shared" si="0"/>
        <v>0</v>
      </c>
      <c r="I13" s="22">
        <f t="shared" si="0"/>
        <v>0</v>
      </c>
      <c r="J13" s="22" t="e">
        <f t="array" ref="J13">INDEX(A$37:L$61,MATCH(1,(A$37:A$61=D13)*(B$37:B$61=E13),0),IF(F13=100,3,IF(F13=150,5,IF(F13=200,7,IF(F13=250,9,IF(F13=300,11,0))))))</f>
        <v>#N/A</v>
      </c>
      <c r="K13" s="22" t="e">
        <f t="array" ref="K13">INDEX(A$37:L$61,MATCH(1,(A$37:A$61=D13)*(B$37:B$61=E13),0),IF(F13=100,4,IF(F13=150,6,IF(F13=200,8,IF(F13=250,10,IF(F13=300,12,0))))))</f>
        <v>#N/A</v>
      </c>
      <c r="L13" s="21" t="e">
        <f t="array" ref="L13">INDEX(A$64:L$88,MATCH(1,(A$64:A$88=D13)*(B$64:B$88=E13),0),IF(F13=100,3,IF(F13=150,5,IF(F13=200,7,IF(F13=250,9,IF(F13=300,11,0))))))</f>
        <v>#N/A</v>
      </c>
      <c r="M13" s="22" t="e">
        <f t="array" ref="M13">INDEX(A$64:L$88,MATCH(1,(A$64:A$88=D13)*(B$64:B$88=E13),0),IF(F13=100,4,IF(F13=150,6,IF(F13=200,8,IF(F13=250,10,IF(F13=300,12,0))))))</f>
        <v>#N/A</v>
      </c>
      <c r="N13" s="21" t="e">
        <f t="array" ref="N13">INDEX(A$91:L$115,MATCH(1,(A$91:A$115=D13)*(B$91:B$115=E13),0),IF(F13=100,3,IF(F13=150,5,IF(F13=200,7,IF(F13=250,9,IF(F13=300,11,0))))))</f>
        <v>#N/A</v>
      </c>
      <c r="O13" s="21" t="e">
        <f t="array" ref="O13">INDEX(A$91:L$115,MATCH(1,(A$91:A$115=D13)*(B$91:B$115=E13),0),IF(F13=100,4,IF(F13=150,6,IF(F13=200,8,IF(F13=250,10,IF(F13=300,12,0))))))</f>
        <v>#N/A</v>
      </c>
      <c r="P13" s="21" t="e">
        <f t="array" ref="P13">INDEX(A$118:L$142,MATCH(1,(A$118:A$142=D13)*(B$118:B$142=E13),0),IF(F13=100,3,IF(F13=150,5,IF(F13=200,7,IF(F13=250,9,IF(F13=300,11,0))))))</f>
        <v>#N/A</v>
      </c>
      <c r="Q13" s="21" t="e">
        <f t="array" ref="Q13">INDEX(A$118:L$142,MATCH(1,(A$118:A$142=D13)*(B$118:B$142=E13),0),IF(F13=100,4,IF(F13=150,6,IF(F13=200,8,IF(F13=250,10,IF(F13=300,12,0))))))</f>
        <v>#N/A</v>
      </c>
      <c r="R13" s="22" t="e">
        <f t="array" ref="R13">INDEX(N$37:Y$61,MATCH(1,(N$37:N$61=D13)*(O$37:O$61=E13),0),IF(F13=100,3,IF(F13=150,5,IF(F13=200,7,IF(F13=250,9,IF(F13=300,11,0))))))</f>
        <v>#N/A</v>
      </c>
      <c r="S13" s="22" t="e">
        <f t="array" ref="S13">INDEX(N$37:Y$61,MATCH(1,(N$37:N$61=D13)*(O$37:O$61=E13),0),IF(F13=100,4,IF(F13=150,6,IF(F13=200,8,IF(F13=250,10,IF(F13=300,12,0))))))</f>
        <v>#N/A</v>
      </c>
      <c r="T13" s="21" t="e">
        <f t="array" ref="T13">INDEX(N$64:Y$88,MATCH(1,(N$64:N$88=D13)*(O$64:O$88=E13),0),IF(F13=100,3,IF(F13=150,5,IF(F13=200,7,IF(F13=250,9,IF(F13=300,11,0))))))</f>
        <v>#N/A</v>
      </c>
      <c r="U13" s="22" t="e">
        <f t="array" ref="U13">INDEX(N$64:Y$88,MATCH(1,(N$64:N$88=D13)*(O$64:O$88=E13),0),IF(F13=100,4,IF(F13=150,6,IF(F13=200,8,IF(F13=250,10,IF(F13=300,12,0))))))</f>
        <v>#N/A</v>
      </c>
      <c r="V13" s="21" t="e">
        <f t="array" ref="V13">INDEX(N$91:Y$115,MATCH(1,(N$91:N$115=D13)*(O$91:O$115=E13),0),IF(F13=100,3,IF(F13=150,5,IF(F13=200,7,IF(F13=250,9,IF(F13=300,11,0))))))</f>
        <v>#N/A</v>
      </c>
      <c r="W13" s="21" t="e">
        <f t="array" ref="W13">INDEX(N$91:Y$115,MATCH(1,(N$91:N$115=D13)*(O$91:O$115=E13),0),IF(F13=100,4,IF(F13=150,6,IF(F13=200,8,IF(F13=250,10,IF(F13=300,12,0))))))</f>
        <v>#N/A</v>
      </c>
      <c r="X13" s="21" t="e">
        <f t="array" ref="X13">INDEX(N$118:Y$142,MATCH(1,(N$118:N$142=D13)*(O$118:O$142=E13),0),IF(F13=100,3,IF(F13=150,5,IF(F13=200,7,IF(F13=250,9,IF(F13=300,11,0))))))</f>
        <v>#N/A</v>
      </c>
      <c r="Y13" s="21" t="e">
        <f t="array" ref="Y13">INDEX(N$118:Y$142,MATCH(1,(N$118:N$142=D13)*(O$118:O$142=E13),0),IF(F13=100,4,IF(F13=150,6,IF(F13=200,8,IF(F13=250,10,IF(F13=300,12,0))))))</f>
        <v>#N/A</v>
      </c>
    </row>
    <row r="14" spans="1:25" x14ac:dyDescent="0.3">
      <c r="A14" s="568" t="str">
        <f>'UFH Guide'!A14</f>
        <v xml:space="preserve"> </v>
      </c>
      <c r="B14" s="568"/>
      <c r="C14" s="21">
        <f>'UFH Guide'!H14</f>
        <v>0</v>
      </c>
      <c r="D14" s="38">
        <f>'UFH Guide'!E14</f>
        <v>0</v>
      </c>
      <c r="E14" s="22">
        <f>'UFH Guide'!B14</f>
        <v>0</v>
      </c>
      <c r="F14" s="22">
        <f>'UFH Guide'!I14</f>
        <v>0</v>
      </c>
      <c r="G14" s="22">
        <f>'UFH Guide'!J14</f>
        <v>0</v>
      </c>
      <c r="H14" s="22">
        <f t="shared" si="0"/>
        <v>0</v>
      </c>
      <c r="I14" s="22">
        <f t="shared" si="0"/>
        <v>0</v>
      </c>
      <c r="J14" s="22" t="e">
        <f t="array" ref="J14">INDEX(A$37:L$61,MATCH(1,(A$37:A$61=D14)*(B$37:B$61=E14),0),IF(F14=100,3,IF(F14=150,5,IF(F14=200,7,IF(F14=250,9,IF(F14=300,11,0))))))</f>
        <v>#N/A</v>
      </c>
      <c r="K14" s="22" t="e">
        <f t="array" ref="K14">INDEX(A$37:L$61,MATCH(1,(A$37:A$61=D14)*(B$37:B$61=E14),0),IF(F14=100,4,IF(F14=150,6,IF(F14=200,8,IF(F14=250,10,IF(F14=300,12,0))))))</f>
        <v>#N/A</v>
      </c>
      <c r="L14" s="21" t="e">
        <f t="array" ref="L14">INDEX(A$64:L$88,MATCH(1,(A$64:A$88=D14)*(B$64:B$88=E14),0),IF(F14=100,3,IF(F14=150,5,IF(F14=200,7,IF(F14=250,9,IF(F14=300,11,0))))))</f>
        <v>#N/A</v>
      </c>
      <c r="M14" s="22" t="e">
        <f t="array" ref="M14">INDEX(A$64:L$88,MATCH(1,(A$64:A$88=D14)*(B$64:B$88=E14),0),IF(F14=100,4,IF(F14=150,6,IF(F14=200,8,IF(F14=250,10,IF(F14=300,12,0))))))</f>
        <v>#N/A</v>
      </c>
      <c r="N14" s="21" t="e">
        <f t="array" ref="N14">INDEX(A$91:L$115,MATCH(1,(A$91:A$115=D14)*(B$91:B$115=E14),0),IF(F14=100,3,IF(F14=150,5,IF(F14=200,7,IF(F14=250,9,IF(F14=300,11,0))))))</f>
        <v>#N/A</v>
      </c>
      <c r="O14" s="21" t="e">
        <f t="array" ref="O14">INDEX(A$91:L$115,MATCH(1,(A$91:A$115=D14)*(B$91:B$115=E14),0),IF(F14=100,4,IF(F14=150,6,IF(F14=200,8,IF(F14=250,10,IF(F14=300,12,0))))))</f>
        <v>#N/A</v>
      </c>
      <c r="P14" s="21" t="e">
        <f t="array" ref="P14">INDEX(A$118:L$142,MATCH(1,(A$118:A$142=D14)*(B$118:B$142=E14),0),IF(F14=100,3,IF(F14=150,5,IF(F14=200,7,IF(F14=250,9,IF(F14=300,11,0))))))</f>
        <v>#N/A</v>
      </c>
      <c r="Q14" s="21" t="e">
        <f t="array" ref="Q14">INDEX(A$118:L$142,MATCH(1,(A$118:A$142=D14)*(B$118:B$142=E14),0),IF(F14=100,4,IF(F14=150,6,IF(F14=200,8,IF(F14=250,10,IF(F14=300,12,0))))))</f>
        <v>#N/A</v>
      </c>
      <c r="R14" s="22" t="e">
        <f t="array" ref="R14">INDEX(N$37:Y$61,MATCH(1,(N$37:N$61=D14)*(O$37:O$61=E14),0),IF(F14=100,3,IF(F14=150,5,IF(F14=200,7,IF(F14=250,9,IF(F14=300,11,0))))))</f>
        <v>#N/A</v>
      </c>
      <c r="S14" s="22" t="e">
        <f t="array" ref="S14">INDEX(N$37:Y$61,MATCH(1,(N$37:N$61=D14)*(O$37:O$61=E14),0),IF(F14=100,4,IF(F14=150,6,IF(F14=200,8,IF(F14=250,10,IF(F14=300,12,0))))))</f>
        <v>#N/A</v>
      </c>
      <c r="T14" s="21" t="e">
        <f t="array" ref="T14">INDEX(N$64:Y$88,MATCH(1,(N$64:N$88=D14)*(O$64:O$88=E14),0),IF(F14=100,3,IF(F14=150,5,IF(F14=200,7,IF(F14=250,9,IF(F14=300,11,0))))))</f>
        <v>#N/A</v>
      </c>
      <c r="U14" s="22" t="e">
        <f t="array" ref="U14">INDEX(N$64:Y$88,MATCH(1,(N$64:N$88=D14)*(O$64:O$88=E14),0),IF(F14=100,4,IF(F14=150,6,IF(F14=200,8,IF(F14=250,10,IF(F14=300,12,0))))))</f>
        <v>#N/A</v>
      </c>
      <c r="V14" s="21" t="e">
        <f t="array" ref="V14">INDEX(N$91:Y$115,MATCH(1,(N$91:N$115=D14)*(O$91:O$115=E14),0),IF(F14=100,3,IF(F14=150,5,IF(F14=200,7,IF(F14=250,9,IF(F14=300,11,0))))))</f>
        <v>#N/A</v>
      </c>
      <c r="W14" s="21" t="e">
        <f t="array" ref="W14">INDEX(N$91:Y$115,MATCH(1,(N$91:N$115=D14)*(O$91:O$115=E14),0),IF(F14=100,4,IF(F14=150,6,IF(F14=200,8,IF(F14=250,10,IF(F14=300,12,0))))))</f>
        <v>#N/A</v>
      </c>
      <c r="X14" s="21" t="e">
        <f t="array" ref="X14">INDEX(N$118:Y$142,MATCH(1,(N$118:N$142=D14)*(O$118:O$142=E14),0),IF(F14=100,3,IF(F14=150,5,IF(F14=200,7,IF(F14=250,9,IF(F14=300,11,0))))))</f>
        <v>#N/A</v>
      </c>
      <c r="Y14" s="21" t="e">
        <f t="array" ref="Y14">INDEX(N$118:Y$142,MATCH(1,(N$118:N$142=D14)*(O$118:O$142=E14),0),IF(F14=100,4,IF(F14=150,6,IF(F14=200,8,IF(F14=250,10,IF(F14=300,12,0))))))</f>
        <v>#N/A</v>
      </c>
    </row>
    <row r="15" spans="1:25" x14ac:dyDescent="0.3">
      <c r="A15" s="568" t="str">
        <f>'UFH Guide'!A15</f>
        <v xml:space="preserve"> </v>
      </c>
      <c r="B15" s="568"/>
      <c r="C15" s="21">
        <f>'UFH Guide'!H15</f>
        <v>0</v>
      </c>
      <c r="D15" s="38">
        <f>'UFH Guide'!E15</f>
        <v>0</v>
      </c>
      <c r="E15" s="22">
        <f>'UFH Guide'!B15</f>
        <v>0</v>
      </c>
      <c r="F15" s="22">
        <f>'UFH Guide'!I15</f>
        <v>0</v>
      </c>
      <c r="G15" s="22">
        <f>'UFH Guide'!J15</f>
        <v>0</v>
      </c>
      <c r="H15" s="22">
        <f t="shared" si="0"/>
        <v>0</v>
      </c>
      <c r="I15" s="22">
        <f t="shared" si="0"/>
        <v>0</v>
      </c>
      <c r="J15" s="22" t="e">
        <f t="array" ref="J15">INDEX(A$37:L$61,MATCH(1,(A$37:A$61=D15)*(B$37:B$61=E15),0),IF(F15=100,3,IF(F15=150,5,IF(F15=200,7,IF(F15=250,9,IF(F15=300,11,0))))))</f>
        <v>#N/A</v>
      </c>
      <c r="K15" s="22" t="e">
        <f t="array" ref="K15">INDEX(A$37:L$61,MATCH(1,(A$37:A$61=D15)*(B$37:B$61=E15),0),IF(F15=100,4,IF(F15=150,6,IF(F15=200,8,IF(F15=250,10,IF(F15=300,12,0))))))</f>
        <v>#N/A</v>
      </c>
      <c r="L15" s="21" t="e">
        <f t="array" ref="L15">INDEX(A$64:L$88,MATCH(1,(A$64:A$88=D15)*(B$64:B$88=E15),0),IF(F15=100,3,IF(F15=150,5,IF(F15=200,7,IF(F15=250,9,IF(F15=300,11,0))))))</f>
        <v>#N/A</v>
      </c>
      <c r="M15" s="22" t="e">
        <f t="array" ref="M15">INDEX(A$64:L$88,MATCH(1,(A$64:A$88=D15)*(B$64:B$88=E15),0),IF(F15=100,4,IF(F15=150,6,IF(F15=200,8,IF(F15=250,10,IF(F15=300,12,0))))))</f>
        <v>#N/A</v>
      </c>
      <c r="N15" s="21" t="e">
        <f t="array" ref="N15">INDEX(A$91:L$115,MATCH(1,(A$91:A$115=D15)*(B$91:B$115=E15),0),IF(F15=100,3,IF(F15=150,5,IF(F15=200,7,IF(F15=250,9,IF(F15=300,11,0))))))</f>
        <v>#N/A</v>
      </c>
      <c r="O15" s="21" t="e">
        <f t="array" ref="O15">INDEX(A$91:L$115,MATCH(1,(A$91:A$115=D15)*(B$91:B$115=E15),0),IF(F15=100,4,IF(F15=150,6,IF(F15=200,8,IF(F15=250,10,IF(F15=300,12,0))))))</f>
        <v>#N/A</v>
      </c>
      <c r="P15" s="21" t="e">
        <f t="array" ref="P15">INDEX(A$118:L$142,MATCH(1,(A$118:A$142=D15)*(B$118:B$142=E15),0),IF(F15=100,3,IF(F15=150,5,IF(F15=200,7,IF(F15=250,9,IF(F15=300,11,0))))))</f>
        <v>#N/A</v>
      </c>
      <c r="Q15" s="21" t="e">
        <f t="array" ref="Q15">INDEX(A$118:L$142,MATCH(1,(A$118:A$142=D15)*(B$118:B$142=E15),0),IF(F15=100,4,IF(F15=150,6,IF(F15=200,8,IF(F15=250,10,IF(F15=300,12,0))))))</f>
        <v>#N/A</v>
      </c>
      <c r="R15" s="22" t="e">
        <f t="array" ref="R15">INDEX(N$37:Y$61,MATCH(1,(N$37:N$61=D15)*(O$37:O$61=E15),0),IF(F15=100,3,IF(F15=150,5,IF(F15=200,7,IF(F15=250,9,IF(F15=300,11,0))))))</f>
        <v>#N/A</v>
      </c>
      <c r="S15" s="22" t="e">
        <f t="array" ref="S15">INDEX(N$37:Y$61,MATCH(1,(N$37:N$61=D15)*(O$37:O$61=E15),0),IF(F15=100,4,IF(F15=150,6,IF(F15=200,8,IF(F15=250,10,IF(F15=300,12,0))))))</f>
        <v>#N/A</v>
      </c>
      <c r="T15" s="21" t="e">
        <f t="array" ref="T15">INDEX(N$64:Y$88,MATCH(1,(N$64:N$88=D15)*(O$64:O$88=E15),0),IF(F15=100,3,IF(F15=150,5,IF(F15=200,7,IF(F15=250,9,IF(F15=300,11,0))))))</f>
        <v>#N/A</v>
      </c>
      <c r="U15" s="22" t="e">
        <f t="array" ref="U15">INDEX(N$64:Y$88,MATCH(1,(N$64:N$88=D15)*(O$64:O$88=E15),0),IF(F15=100,4,IF(F15=150,6,IF(F15=200,8,IF(F15=250,10,IF(F15=300,12,0))))))</f>
        <v>#N/A</v>
      </c>
      <c r="V15" s="21" t="e">
        <f t="array" ref="V15">INDEX(N$91:Y$115,MATCH(1,(N$91:N$115=D15)*(O$91:O$115=E15),0),IF(F15=100,3,IF(F15=150,5,IF(F15=200,7,IF(F15=250,9,IF(F15=300,11,0))))))</f>
        <v>#N/A</v>
      </c>
      <c r="W15" s="21" t="e">
        <f t="array" ref="W15">INDEX(N$91:Y$115,MATCH(1,(N$91:N$115=D15)*(O$91:O$115=E15),0),IF(F15=100,4,IF(F15=150,6,IF(F15=200,8,IF(F15=250,10,IF(F15=300,12,0))))))</f>
        <v>#N/A</v>
      </c>
      <c r="X15" s="21" t="e">
        <f t="array" ref="X15">INDEX(N$118:Y$142,MATCH(1,(N$118:N$142=D15)*(O$118:O$142=E15),0),IF(F15=100,3,IF(F15=150,5,IF(F15=200,7,IF(F15=250,9,IF(F15=300,11,0))))))</f>
        <v>#N/A</v>
      </c>
      <c r="Y15" s="21" t="e">
        <f t="array" ref="Y15">INDEX(N$118:Y$142,MATCH(1,(N$118:N$142=D15)*(O$118:O$142=E15),0),IF(F15=100,4,IF(F15=150,6,IF(F15=200,8,IF(F15=250,10,IF(F15=300,12,0))))))</f>
        <v>#N/A</v>
      </c>
    </row>
    <row r="16" spans="1:25" x14ac:dyDescent="0.3">
      <c r="A16" s="568" t="str">
        <f>'UFH Guide'!A16</f>
        <v xml:space="preserve"> </v>
      </c>
      <c r="B16" s="568"/>
      <c r="C16" s="21">
        <f>'UFH Guide'!H16</f>
        <v>0</v>
      </c>
      <c r="D16" s="38">
        <f>'UFH Guide'!E16</f>
        <v>0</v>
      </c>
      <c r="E16" s="22">
        <f>'UFH Guide'!B16</f>
        <v>0</v>
      </c>
      <c r="F16" s="22">
        <f>'UFH Guide'!I16</f>
        <v>0</v>
      </c>
      <c r="G16" s="22">
        <f>'UFH Guide'!J16</f>
        <v>0</v>
      </c>
      <c r="H16" s="22">
        <f t="shared" si="0"/>
        <v>0</v>
      </c>
      <c r="I16" s="22">
        <f t="shared" si="0"/>
        <v>0</v>
      </c>
      <c r="J16" s="22" t="e">
        <f t="array" ref="J16">INDEX(A$37:L$61,MATCH(1,(A$37:A$61=D16)*(B$37:B$61=E16),0),IF(F16=100,3,IF(F16=150,5,IF(F16=200,7,IF(F16=250,9,IF(F16=300,11,0))))))</f>
        <v>#N/A</v>
      </c>
      <c r="K16" s="22" t="e">
        <f t="array" ref="K16">INDEX(A$37:L$61,MATCH(1,(A$37:A$61=D16)*(B$37:B$61=E16),0),IF(F16=100,4,IF(F16=150,6,IF(F16=200,8,IF(F16=250,10,IF(F16=300,12,0))))))</f>
        <v>#N/A</v>
      </c>
      <c r="L16" s="21" t="e">
        <f t="array" ref="L16">INDEX(A$64:L$88,MATCH(1,(A$64:A$88=D16)*(B$64:B$88=E16),0),IF(F16=100,3,IF(F16=150,5,IF(F16=200,7,IF(F16=250,9,IF(F16=300,11,0))))))</f>
        <v>#N/A</v>
      </c>
      <c r="M16" s="22" t="e">
        <f t="array" ref="M16">INDEX(A$64:L$88,MATCH(1,(A$64:A$88=D16)*(B$64:B$88=E16),0),IF(F16=100,4,IF(F16=150,6,IF(F16=200,8,IF(F16=250,10,IF(F16=300,12,0))))))</f>
        <v>#N/A</v>
      </c>
      <c r="N16" s="21" t="e">
        <f t="array" ref="N16">INDEX(A$91:L$115,MATCH(1,(A$91:A$115=D16)*(B$91:B$115=E16),0),IF(F16=100,3,IF(F16=150,5,IF(F16=200,7,IF(F16=250,9,IF(F16=300,11,0))))))</f>
        <v>#N/A</v>
      </c>
      <c r="O16" s="21" t="e">
        <f t="array" ref="O16">INDEX(A$91:L$115,MATCH(1,(A$91:A$115=D16)*(B$91:B$115=E16),0),IF(F16=100,4,IF(F16=150,6,IF(F16=200,8,IF(F16=250,10,IF(F16=300,12,0))))))</f>
        <v>#N/A</v>
      </c>
      <c r="P16" s="21" t="e">
        <f t="array" ref="P16">INDEX(A$118:L$142,MATCH(1,(A$118:A$142=D16)*(B$118:B$142=E16),0),IF(F16=100,3,IF(F16=150,5,IF(F16=200,7,IF(F16=250,9,IF(F16=300,11,0))))))</f>
        <v>#N/A</v>
      </c>
      <c r="Q16" s="21" t="e">
        <f t="array" ref="Q16">INDEX(A$118:L$142,MATCH(1,(A$118:A$142=D16)*(B$118:B$142=E16),0),IF(F16=100,4,IF(F16=150,6,IF(F16=200,8,IF(F16=250,10,IF(F16=300,12,0))))))</f>
        <v>#N/A</v>
      </c>
      <c r="R16" s="22" t="e">
        <f t="array" ref="R16">INDEX(N$37:Y$61,MATCH(1,(N$37:N$61=D16)*(O$37:O$61=E16),0),IF(F16=100,3,IF(F16=150,5,IF(F16=200,7,IF(F16=250,9,IF(F16=300,11,0))))))</f>
        <v>#N/A</v>
      </c>
      <c r="S16" s="22" t="e">
        <f t="array" ref="S16">INDEX(N$37:Y$61,MATCH(1,(N$37:N$61=D16)*(O$37:O$61=E16),0),IF(F16=100,4,IF(F16=150,6,IF(F16=200,8,IF(F16=250,10,IF(F16=300,12,0))))))</f>
        <v>#N/A</v>
      </c>
      <c r="T16" s="21" t="e">
        <f t="array" ref="T16">INDEX(N$64:Y$88,MATCH(1,(N$64:N$88=D16)*(O$64:O$88=E16),0),IF(F16=100,3,IF(F16=150,5,IF(F16=200,7,IF(F16=250,9,IF(F16=300,11,0))))))</f>
        <v>#N/A</v>
      </c>
      <c r="U16" s="22" t="e">
        <f t="array" ref="U16">INDEX(N$64:Y$88,MATCH(1,(N$64:N$88=D16)*(O$64:O$88=E16),0),IF(F16=100,4,IF(F16=150,6,IF(F16=200,8,IF(F16=250,10,IF(F16=300,12,0))))))</f>
        <v>#N/A</v>
      </c>
      <c r="V16" s="21" t="e">
        <f t="array" ref="V16">INDEX(N$91:Y$115,MATCH(1,(N$91:N$115=D16)*(O$91:O$115=E16),0),IF(F16=100,3,IF(F16=150,5,IF(F16=200,7,IF(F16=250,9,IF(F16=300,11,0))))))</f>
        <v>#N/A</v>
      </c>
      <c r="W16" s="21" t="e">
        <f t="array" ref="W16">INDEX(N$91:Y$115,MATCH(1,(N$91:N$115=D16)*(O$91:O$115=E16),0),IF(F16=100,4,IF(F16=150,6,IF(F16=200,8,IF(F16=250,10,IF(F16=300,12,0))))))</f>
        <v>#N/A</v>
      </c>
      <c r="X16" s="21" t="e">
        <f t="array" ref="X16">INDEX(N$118:Y$142,MATCH(1,(N$118:N$142=D16)*(O$118:O$142=E16),0),IF(F16=100,3,IF(F16=150,5,IF(F16=200,7,IF(F16=250,9,IF(F16=300,11,0))))))</f>
        <v>#N/A</v>
      </c>
      <c r="Y16" s="21" t="e">
        <f t="array" ref="Y16">INDEX(N$118:Y$142,MATCH(1,(N$118:N$142=D16)*(O$118:O$142=E16),0),IF(F16=100,4,IF(F16=150,6,IF(F16=200,8,IF(F16=250,10,IF(F16=300,12,0))))))</f>
        <v>#N/A</v>
      </c>
    </row>
    <row r="17" spans="1:25" x14ac:dyDescent="0.3">
      <c r="A17" s="568" t="str">
        <f>'UFH Guide'!A17</f>
        <v xml:space="preserve"> </v>
      </c>
      <c r="B17" s="568"/>
      <c r="C17" s="21">
        <f>'UFH Guide'!H17</f>
        <v>0</v>
      </c>
      <c r="D17" s="38">
        <f>'UFH Guide'!E17</f>
        <v>0</v>
      </c>
      <c r="E17" s="22">
        <f>'UFH Guide'!B17</f>
        <v>0</v>
      </c>
      <c r="F17" s="22">
        <f>'UFH Guide'!I17</f>
        <v>0</v>
      </c>
      <c r="G17" s="22">
        <f>'UFH Guide'!J17</f>
        <v>0</v>
      </c>
      <c r="H17" s="22">
        <f t="shared" si="0"/>
        <v>0</v>
      </c>
      <c r="I17" s="22">
        <f t="shared" si="0"/>
        <v>0</v>
      </c>
      <c r="J17" s="22" t="e">
        <f t="array" ref="J17">INDEX(A$37:L$61,MATCH(1,(A$37:A$61=D17)*(B$37:B$61=E17),0),IF(F17=100,3,IF(F17=150,5,IF(F17=200,7,IF(F17=250,9,IF(F17=300,11,0))))))</f>
        <v>#N/A</v>
      </c>
      <c r="K17" s="22" t="e">
        <f t="array" ref="K17">INDEX(A$37:L$61,MATCH(1,(A$37:A$61=D17)*(B$37:B$61=E17),0),IF(F17=100,4,IF(F17=150,6,IF(F17=200,8,IF(F17=250,10,IF(F17=300,12,0))))))</f>
        <v>#N/A</v>
      </c>
      <c r="L17" s="21" t="e">
        <f t="array" ref="L17">INDEX(A$64:L$88,MATCH(1,(A$64:A$88=D17)*(B$64:B$88=E17),0),IF(F17=100,3,IF(F17=150,5,IF(F17=200,7,IF(F17=250,9,IF(F17=300,11,0))))))</f>
        <v>#N/A</v>
      </c>
      <c r="M17" s="22" t="e">
        <f t="array" ref="M17">INDEX(A$64:L$88,MATCH(1,(A$64:A$88=D17)*(B$64:B$88=E17),0),IF(F17=100,4,IF(F17=150,6,IF(F17=200,8,IF(F17=250,10,IF(F17=300,12,0))))))</f>
        <v>#N/A</v>
      </c>
      <c r="N17" s="21" t="e">
        <f t="array" ref="N17">INDEX(A$91:L$115,MATCH(1,(A$91:A$115=D17)*(B$91:B$115=E17),0),IF(F17=100,3,IF(F17=150,5,IF(F17=200,7,IF(F17=250,9,IF(F17=300,11,0))))))</f>
        <v>#N/A</v>
      </c>
      <c r="O17" s="21" t="e">
        <f t="array" ref="O17">INDEX(A$91:L$115,MATCH(1,(A$91:A$115=D17)*(B$91:B$115=E17),0),IF(F17=100,4,IF(F17=150,6,IF(F17=200,8,IF(F17=250,10,IF(F17=300,12,0))))))</f>
        <v>#N/A</v>
      </c>
      <c r="P17" s="21" t="e">
        <f t="array" ref="P17">INDEX(A$118:L$142,MATCH(1,(A$118:A$142=D17)*(B$118:B$142=E17),0),IF(F17=100,3,IF(F17=150,5,IF(F17=200,7,IF(F17=250,9,IF(F17=300,11,0))))))</f>
        <v>#N/A</v>
      </c>
      <c r="Q17" s="21" t="e">
        <f t="array" ref="Q17">INDEX(A$118:L$142,MATCH(1,(A$118:A$142=D17)*(B$118:B$142=E17),0),IF(F17=100,4,IF(F17=150,6,IF(F17=200,8,IF(F17=250,10,IF(F17=300,12,0))))))</f>
        <v>#N/A</v>
      </c>
      <c r="R17" s="22" t="e">
        <f t="array" ref="R17">INDEX(N$37:Y$61,MATCH(1,(N$37:N$61=D17)*(O$37:O$61=E17),0),IF(F17=100,3,IF(F17=150,5,IF(F17=200,7,IF(F17=250,9,IF(F17=300,11,0))))))</f>
        <v>#N/A</v>
      </c>
      <c r="S17" s="22" t="e">
        <f t="array" ref="S17">INDEX(N$37:Y$61,MATCH(1,(N$37:N$61=D17)*(O$37:O$61=E17),0),IF(F17=100,4,IF(F17=150,6,IF(F17=200,8,IF(F17=250,10,IF(F17=300,12,0))))))</f>
        <v>#N/A</v>
      </c>
      <c r="T17" s="21" t="e">
        <f t="array" ref="T17">INDEX(N$64:Y$88,MATCH(1,(N$64:N$88=D17)*(O$64:O$88=E17),0),IF(F17=100,3,IF(F17=150,5,IF(F17=200,7,IF(F17=250,9,IF(F17=300,11,0))))))</f>
        <v>#N/A</v>
      </c>
      <c r="U17" s="22" t="e">
        <f t="array" ref="U17">INDEX(N$64:Y$88,MATCH(1,(N$64:N$88=D17)*(O$64:O$88=E17),0),IF(F17=100,4,IF(F17=150,6,IF(F17=200,8,IF(F17=250,10,IF(F17=300,12,0))))))</f>
        <v>#N/A</v>
      </c>
      <c r="V17" s="21" t="e">
        <f t="array" ref="V17">INDEX(N$91:Y$115,MATCH(1,(N$91:N$115=D17)*(O$91:O$115=E17),0),IF(F17=100,3,IF(F17=150,5,IF(F17=200,7,IF(F17=250,9,IF(F17=300,11,0))))))</f>
        <v>#N/A</v>
      </c>
      <c r="W17" s="21" t="e">
        <f t="array" ref="W17">INDEX(N$91:Y$115,MATCH(1,(N$91:N$115=D17)*(O$91:O$115=E17),0),IF(F17=100,4,IF(F17=150,6,IF(F17=200,8,IF(F17=250,10,IF(F17=300,12,0))))))</f>
        <v>#N/A</v>
      </c>
      <c r="X17" s="21" t="e">
        <f t="array" ref="X17">INDEX(N$118:Y$142,MATCH(1,(N$118:N$142=D17)*(O$118:O$142=E17),0),IF(F17=100,3,IF(F17=150,5,IF(F17=200,7,IF(F17=250,9,IF(F17=300,11,0))))))</f>
        <v>#N/A</v>
      </c>
      <c r="Y17" s="21" t="e">
        <f t="array" ref="Y17">INDEX(N$118:Y$142,MATCH(1,(N$118:N$142=D17)*(O$118:O$142=E17),0),IF(F17=100,4,IF(F17=150,6,IF(F17=200,8,IF(F17=250,10,IF(F17=300,12,0))))))</f>
        <v>#N/A</v>
      </c>
    </row>
    <row r="18" spans="1:25" x14ac:dyDescent="0.3">
      <c r="A18" s="568" t="str">
        <f>'UFH Guide'!A18</f>
        <v xml:space="preserve"> </v>
      </c>
      <c r="B18" s="568"/>
      <c r="C18" s="21">
        <f>'UFH Guide'!H18</f>
        <v>0</v>
      </c>
      <c r="D18" s="38">
        <f>'UFH Guide'!E18</f>
        <v>0</v>
      </c>
      <c r="E18" s="22">
        <f>'UFH Guide'!B18</f>
        <v>0</v>
      </c>
      <c r="F18" s="22">
        <f>'UFH Guide'!I18</f>
        <v>0</v>
      </c>
      <c r="G18" s="22">
        <f>'UFH Guide'!J18</f>
        <v>0</v>
      </c>
      <c r="H18" s="22">
        <f t="shared" si="0"/>
        <v>0</v>
      </c>
      <c r="I18" s="22">
        <f t="shared" si="0"/>
        <v>0</v>
      </c>
      <c r="J18" s="22" t="e">
        <f t="array" ref="J18">INDEX(A$37:L$61,MATCH(1,(A$37:A$61=D18)*(B$37:B$61=E18),0),IF(F18=100,3,IF(F18=150,5,IF(F18=200,7,IF(F18=250,9,IF(F18=300,11,0))))))</f>
        <v>#N/A</v>
      </c>
      <c r="K18" s="22" t="e">
        <f t="array" ref="K18">INDEX(A$37:L$61,MATCH(1,(A$37:A$61=D18)*(B$37:B$61=E18),0),IF(F18=100,4,IF(F18=150,6,IF(F18=200,8,IF(F18=250,10,IF(F18=300,12,0))))))</f>
        <v>#N/A</v>
      </c>
      <c r="L18" s="21" t="e">
        <f t="array" ref="L18">INDEX(A$64:L$88,MATCH(1,(A$64:A$88=D18)*(B$64:B$88=E18),0),IF(F18=100,3,IF(F18=150,5,IF(F18=200,7,IF(F18=250,9,IF(F18=300,11,0))))))</f>
        <v>#N/A</v>
      </c>
      <c r="M18" s="22" t="e">
        <f t="array" ref="M18">INDEX(A$64:L$88,MATCH(1,(A$64:A$88=D18)*(B$64:B$88=E18),0),IF(F18=100,4,IF(F18=150,6,IF(F18=200,8,IF(F18=250,10,IF(F18=300,12,0))))))</f>
        <v>#N/A</v>
      </c>
      <c r="N18" s="21" t="e">
        <f t="array" ref="N18">INDEX(A$91:L$115,MATCH(1,(A$91:A$115=D18)*(B$91:B$115=E18),0),IF(F18=100,3,IF(F18=150,5,IF(F18=200,7,IF(F18=250,9,IF(F18=300,11,0))))))</f>
        <v>#N/A</v>
      </c>
      <c r="O18" s="21" t="e">
        <f t="array" ref="O18">INDEX(A$91:L$115,MATCH(1,(A$91:A$115=D18)*(B$91:B$115=E18),0),IF(F18=100,4,IF(F18=150,6,IF(F18=200,8,IF(F18=250,10,IF(F18=300,12,0))))))</f>
        <v>#N/A</v>
      </c>
      <c r="P18" s="21" t="e">
        <f t="array" ref="P18">INDEX(A$118:L$142,MATCH(1,(A$118:A$142=D18)*(B$118:B$142=E18),0),IF(F18=100,3,IF(F18=150,5,IF(F18=200,7,IF(F18=250,9,IF(F18=300,11,0))))))</f>
        <v>#N/A</v>
      </c>
      <c r="Q18" s="21" t="e">
        <f t="array" ref="Q18">INDEX(A$118:L$142,MATCH(1,(A$118:A$142=D18)*(B$118:B$142=E18),0),IF(F18=100,4,IF(F18=150,6,IF(F18=200,8,IF(F18=250,10,IF(F18=300,12,0))))))</f>
        <v>#N/A</v>
      </c>
      <c r="R18" s="22" t="e">
        <f t="array" ref="R18">INDEX(N$37:Y$61,MATCH(1,(N$37:N$61=D18)*(O$37:O$61=E18),0),IF(F18=100,3,IF(F18=150,5,IF(F18=200,7,IF(F18=250,9,IF(F18=300,11,0))))))</f>
        <v>#N/A</v>
      </c>
      <c r="S18" s="22" t="e">
        <f t="array" ref="S18">INDEX(N$37:Y$61,MATCH(1,(N$37:N$61=D18)*(O$37:O$61=E18),0),IF(F18=100,4,IF(F18=150,6,IF(F18=200,8,IF(F18=250,10,IF(F18=300,12,0))))))</f>
        <v>#N/A</v>
      </c>
      <c r="T18" s="21" t="e">
        <f t="array" ref="T18">INDEX(N$64:Y$88,MATCH(1,(N$64:N$88=D18)*(O$64:O$88=E18),0),IF(F18=100,3,IF(F18=150,5,IF(F18=200,7,IF(F18=250,9,IF(F18=300,11,0))))))</f>
        <v>#N/A</v>
      </c>
      <c r="U18" s="22" t="e">
        <f t="array" ref="U18">INDEX(N$64:Y$88,MATCH(1,(N$64:N$88=D18)*(O$64:O$88=E18),0),IF(F18=100,4,IF(F18=150,6,IF(F18=200,8,IF(F18=250,10,IF(F18=300,12,0))))))</f>
        <v>#N/A</v>
      </c>
      <c r="V18" s="21" t="e">
        <f t="array" ref="V18">INDEX(N$91:Y$115,MATCH(1,(N$91:N$115=D18)*(O$91:O$115=E18),0),IF(F18=100,3,IF(F18=150,5,IF(F18=200,7,IF(F18=250,9,IF(F18=300,11,0))))))</f>
        <v>#N/A</v>
      </c>
      <c r="W18" s="21" t="e">
        <f t="array" ref="W18">INDEX(N$91:Y$115,MATCH(1,(N$91:N$115=D18)*(O$91:O$115=E18),0),IF(F18=100,4,IF(F18=150,6,IF(F18=200,8,IF(F18=250,10,IF(F18=300,12,0))))))</f>
        <v>#N/A</v>
      </c>
      <c r="X18" s="21" t="e">
        <f t="array" ref="X18">INDEX(N$118:Y$142,MATCH(1,(N$118:N$142=D18)*(O$118:O$142=E18),0),IF(F18=100,3,IF(F18=150,5,IF(F18=200,7,IF(F18=250,9,IF(F18=300,11,0))))))</f>
        <v>#N/A</v>
      </c>
      <c r="Y18" s="21" t="e">
        <f t="array" ref="Y18">INDEX(N$118:Y$142,MATCH(1,(N$118:N$142=D18)*(O$118:O$142=E18),0),IF(F18=100,4,IF(F18=150,6,IF(F18=200,8,IF(F18=250,10,IF(F18=300,12,0))))))</f>
        <v>#N/A</v>
      </c>
    </row>
    <row r="19" spans="1:25" x14ac:dyDescent="0.3">
      <c r="A19" s="568" t="str">
        <f>'UFH Guide'!A19</f>
        <v xml:space="preserve"> </v>
      </c>
      <c r="B19" s="568"/>
      <c r="C19" s="21">
        <f>'UFH Guide'!H19</f>
        <v>0</v>
      </c>
      <c r="D19" s="38">
        <f>'UFH Guide'!E19</f>
        <v>0</v>
      </c>
      <c r="E19" s="22">
        <f>'UFH Guide'!B19</f>
        <v>0</v>
      </c>
      <c r="F19" s="22">
        <f>'UFH Guide'!I19</f>
        <v>0</v>
      </c>
      <c r="G19" s="22">
        <f>'UFH Guide'!J19</f>
        <v>0</v>
      </c>
      <c r="H19" s="22">
        <f t="shared" si="0"/>
        <v>0</v>
      </c>
      <c r="I19" s="22">
        <f t="shared" si="0"/>
        <v>0</v>
      </c>
      <c r="J19" s="22" t="e">
        <f t="array" ref="J19">INDEX(A$37:L$61,MATCH(1,(A$37:A$61=D19)*(B$37:B$61=E19),0),IF(F19=100,3,IF(F19=150,5,IF(F19=200,7,IF(F19=250,9,IF(F19=300,11,0))))))</f>
        <v>#N/A</v>
      </c>
      <c r="K19" s="22" t="e">
        <f t="array" ref="K19">INDEX(A$37:L$61,MATCH(1,(A$37:A$61=D19)*(B$37:B$61=E19),0),IF(F19=100,4,IF(F19=150,6,IF(F19=200,8,IF(F19=250,10,IF(F19=300,12,0))))))</f>
        <v>#N/A</v>
      </c>
      <c r="L19" s="21" t="e">
        <f t="array" ref="L19">INDEX(A$64:L$88,MATCH(1,(A$64:A$88=D19)*(B$64:B$88=E19),0),IF(F19=100,3,IF(F19=150,5,IF(F19=200,7,IF(F19=250,9,IF(F19=300,11,0))))))</f>
        <v>#N/A</v>
      </c>
      <c r="M19" s="22" t="e">
        <f t="array" ref="M19">INDEX(A$64:L$88,MATCH(1,(A$64:A$88=D19)*(B$64:B$88=E19),0),IF(F19=100,4,IF(F19=150,6,IF(F19=200,8,IF(F19=250,10,IF(F19=300,12,0))))))</f>
        <v>#N/A</v>
      </c>
      <c r="N19" s="21" t="e">
        <f t="array" ref="N19">INDEX(A$91:L$115,MATCH(1,(A$91:A$115=D19)*(B$91:B$115=E19),0),IF(F19=100,3,IF(F19=150,5,IF(F19=200,7,IF(F19=250,9,IF(F19=300,11,0))))))</f>
        <v>#N/A</v>
      </c>
      <c r="O19" s="21" t="e">
        <f t="array" ref="O19">INDEX(A$91:L$115,MATCH(1,(A$91:A$115=D19)*(B$91:B$115=E19),0),IF(F19=100,4,IF(F19=150,6,IF(F19=200,8,IF(F19=250,10,IF(F19=300,12,0))))))</f>
        <v>#N/A</v>
      </c>
      <c r="P19" s="21" t="e">
        <f t="array" ref="P19">INDEX(A$118:L$142,MATCH(1,(A$118:A$142=D19)*(B$118:B$142=E19),0),IF(F19=100,3,IF(F19=150,5,IF(F19=200,7,IF(F19=250,9,IF(F19=300,11,0))))))</f>
        <v>#N/A</v>
      </c>
      <c r="Q19" s="21" t="e">
        <f t="array" ref="Q19">INDEX(A$118:L$142,MATCH(1,(A$118:A$142=D19)*(B$118:B$142=E19),0),IF(F19=100,4,IF(F19=150,6,IF(F19=200,8,IF(F19=250,10,IF(F19=300,12,0))))))</f>
        <v>#N/A</v>
      </c>
      <c r="R19" s="22" t="e">
        <f t="array" ref="R19">INDEX(N$37:Y$61,MATCH(1,(N$37:N$61=D19)*(O$37:O$61=E19),0),IF(F19=100,3,IF(F19=150,5,IF(F19=200,7,IF(F19=250,9,IF(F19=300,11,0))))))</f>
        <v>#N/A</v>
      </c>
      <c r="S19" s="22" t="e">
        <f t="array" ref="S19">INDEX(N$37:Y$61,MATCH(1,(N$37:N$61=D19)*(O$37:O$61=E19),0),IF(F19=100,4,IF(F19=150,6,IF(F19=200,8,IF(F19=250,10,IF(F19=300,12,0))))))</f>
        <v>#N/A</v>
      </c>
      <c r="T19" s="21" t="e">
        <f t="array" ref="T19">INDEX(N$64:Y$88,MATCH(1,(N$64:N$88=D19)*(O$64:O$88=E19),0),IF(F19=100,3,IF(F19=150,5,IF(F19=200,7,IF(F19=250,9,IF(F19=300,11,0))))))</f>
        <v>#N/A</v>
      </c>
      <c r="U19" s="22" t="e">
        <f t="array" ref="U19">INDEX(N$64:Y$88,MATCH(1,(N$64:N$88=D19)*(O$64:O$88=E19),0),IF(F19=100,4,IF(F19=150,6,IF(F19=200,8,IF(F19=250,10,IF(F19=300,12,0))))))</f>
        <v>#N/A</v>
      </c>
      <c r="V19" s="21" t="e">
        <f t="array" ref="V19">INDEX(N$91:Y$115,MATCH(1,(N$91:N$115=D19)*(O$91:O$115=E19),0),IF(F19=100,3,IF(F19=150,5,IF(F19=200,7,IF(F19=250,9,IF(F19=300,11,0))))))</f>
        <v>#N/A</v>
      </c>
      <c r="W19" s="21" t="e">
        <f t="array" ref="W19">INDEX(N$91:Y$115,MATCH(1,(N$91:N$115=D19)*(O$91:O$115=E19),0),IF(F19=100,4,IF(F19=150,6,IF(F19=200,8,IF(F19=250,10,IF(F19=300,12,0))))))</f>
        <v>#N/A</v>
      </c>
      <c r="X19" s="21" t="e">
        <f t="array" ref="X19">INDEX(N$118:Y$142,MATCH(1,(N$118:N$142=D19)*(O$118:O$142=E19),0),IF(F19=100,3,IF(F19=150,5,IF(F19=200,7,IF(F19=250,9,IF(F19=300,11,0))))))</f>
        <v>#N/A</v>
      </c>
      <c r="Y19" s="21" t="e">
        <f t="array" ref="Y19">INDEX(N$118:Y$142,MATCH(1,(N$118:N$142=D19)*(O$118:O$142=E19),0),IF(F19=100,4,IF(F19=150,6,IF(F19=200,8,IF(F19=250,10,IF(F19=300,12,0))))))</f>
        <v>#N/A</v>
      </c>
    </row>
    <row r="20" spans="1:25" x14ac:dyDescent="0.3">
      <c r="A20" s="568" t="str">
        <f>'UFH Guide'!A20</f>
        <v xml:space="preserve"> </v>
      </c>
      <c r="B20" s="568"/>
      <c r="C20" s="21">
        <f>'UFH Guide'!H20</f>
        <v>0</v>
      </c>
      <c r="D20" s="38">
        <f>'UFH Guide'!E20</f>
        <v>0</v>
      </c>
      <c r="E20" s="22">
        <f>'UFH Guide'!B20</f>
        <v>0</v>
      </c>
      <c r="F20" s="22">
        <f>'UFH Guide'!I20</f>
        <v>0</v>
      </c>
      <c r="G20" s="22">
        <f>'UFH Guide'!J20</f>
        <v>0</v>
      </c>
      <c r="H20" s="22">
        <f t="shared" si="0"/>
        <v>0</v>
      </c>
      <c r="I20" s="22">
        <f t="shared" si="0"/>
        <v>0</v>
      </c>
      <c r="J20" s="22" t="e">
        <f t="array" ref="J20">INDEX(A$37:L$61,MATCH(1,(A$37:A$61=D20)*(B$37:B$61=E20),0),IF(F20=100,3,IF(F20=150,5,IF(F20=200,7,IF(F20=250,9,IF(F20=300,11,0))))))</f>
        <v>#N/A</v>
      </c>
      <c r="K20" s="22" t="e">
        <f t="array" ref="K20">INDEX(A$37:L$61,MATCH(1,(A$37:A$61=D20)*(B$37:B$61=E20),0),IF(F20=100,4,IF(F20=150,6,IF(F20=200,8,IF(F20=250,10,IF(F20=300,12,0))))))</f>
        <v>#N/A</v>
      </c>
      <c r="L20" s="21" t="e">
        <f t="array" ref="L20">INDEX(A$64:L$88,MATCH(1,(A$64:A$88=D20)*(B$64:B$88=E20),0),IF(F20=100,3,IF(F20=150,5,IF(F20=200,7,IF(F20=250,9,IF(F20=300,11,0))))))</f>
        <v>#N/A</v>
      </c>
      <c r="M20" s="22" t="e">
        <f t="array" ref="M20">INDEX(A$64:L$88,MATCH(1,(A$64:A$88=D20)*(B$64:B$88=E20),0),IF(F20=100,4,IF(F20=150,6,IF(F20=200,8,IF(F20=250,10,IF(F20=300,12,0))))))</f>
        <v>#N/A</v>
      </c>
      <c r="N20" s="21" t="e">
        <f t="array" ref="N20">INDEX(A$91:L$115,MATCH(1,(A$91:A$115=D20)*(B$91:B$115=E20),0),IF(F20=100,3,IF(F20=150,5,IF(F20=200,7,IF(F20=250,9,IF(F20=300,11,0))))))</f>
        <v>#N/A</v>
      </c>
      <c r="O20" s="21" t="e">
        <f t="array" ref="O20">INDEX(A$91:L$115,MATCH(1,(A$91:A$115=D20)*(B$91:B$115=E20),0),IF(F20=100,4,IF(F20=150,6,IF(F20=200,8,IF(F20=250,10,IF(F20=300,12,0))))))</f>
        <v>#N/A</v>
      </c>
      <c r="P20" s="21" t="e">
        <f t="array" ref="P20">INDEX(A$118:L$142,MATCH(1,(A$118:A$142=D20)*(B$118:B$142=E20),0),IF(F20=100,3,IF(F20=150,5,IF(F20=200,7,IF(F20=250,9,IF(F20=300,11,0))))))</f>
        <v>#N/A</v>
      </c>
      <c r="Q20" s="21" t="e">
        <f t="array" ref="Q20">INDEX(A$118:L$142,MATCH(1,(A$118:A$142=D20)*(B$118:B$142=E20),0),IF(F20=100,4,IF(F20=150,6,IF(F20=200,8,IF(F20=250,10,IF(F20=300,12,0))))))</f>
        <v>#N/A</v>
      </c>
      <c r="R20" s="22" t="e">
        <f t="array" ref="R20">INDEX(N$37:Y$61,MATCH(1,(N$37:N$61=D20)*(O$37:O$61=E20),0),IF(F20=100,3,IF(F20=150,5,IF(F20=200,7,IF(F20=250,9,IF(F20=300,11,0))))))</f>
        <v>#N/A</v>
      </c>
      <c r="S20" s="22" t="e">
        <f t="array" ref="S20">INDEX(N$37:Y$61,MATCH(1,(N$37:N$61=D20)*(O$37:O$61=E20),0),IF(F20=100,4,IF(F20=150,6,IF(F20=200,8,IF(F20=250,10,IF(F20=300,12,0))))))</f>
        <v>#N/A</v>
      </c>
      <c r="T20" s="21" t="e">
        <f t="array" ref="T20">INDEX(N$64:Y$88,MATCH(1,(N$64:N$88=D20)*(O$64:O$88=E20),0),IF(F20=100,3,IF(F20=150,5,IF(F20=200,7,IF(F20=250,9,IF(F20=300,11,0))))))</f>
        <v>#N/A</v>
      </c>
      <c r="U20" s="22" t="e">
        <f t="array" ref="U20">INDEX(N$64:Y$88,MATCH(1,(N$64:N$88=D20)*(O$64:O$88=E20),0),IF(F20=100,4,IF(F20=150,6,IF(F20=200,8,IF(F20=250,10,IF(F20=300,12,0))))))</f>
        <v>#N/A</v>
      </c>
      <c r="V20" s="21" t="e">
        <f t="array" ref="V20">INDEX(N$91:Y$115,MATCH(1,(N$91:N$115=D20)*(O$91:O$115=E20),0),IF(F20=100,3,IF(F20=150,5,IF(F20=200,7,IF(F20=250,9,IF(F20=300,11,0))))))</f>
        <v>#N/A</v>
      </c>
      <c r="W20" s="21" t="e">
        <f t="array" ref="W20">INDEX(N$91:Y$115,MATCH(1,(N$91:N$115=D20)*(O$91:O$115=E20),0),IF(F20=100,4,IF(F20=150,6,IF(F20=200,8,IF(F20=250,10,IF(F20=300,12,0))))))</f>
        <v>#N/A</v>
      </c>
      <c r="X20" s="21" t="e">
        <f t="array" ref="X20">INDEX(N$118:Y$142,MATCH(1,(N$118:N$142=D20)*(O$118:O$142=E20),0),IF(F20=100,3,IF(F20=150,5,IF(F20=200,7,IF(F20=250,9,IF(F20=300,11,0))))))</f>
        <v>#N/A</v>
      </c>
      <c r="Y20" s="21" t="e">
        <f t="array" ref="Y20">INDEX(N$118:Y$142,MATCH(1,(N$118:N$142=D20)*(O$118:O$142=E20),0),IF(F20=100,4,IF(F20=150,6,IF(F20=200,8,IF(F20=250,10,IF(F20=300,12,0))))))</f>
        <v>#N/A</v>
      </c>
    </row>
    <row r="21" spans="1:25" x14ac:dyDescent="0.3">
      <c r="A21" s="568" t="str">
        <f>'UFH Guide'!A21</f>
        <v xml:space="preserve"> </v>
      </c>
      <c r="B21" s="568"/>
      <c r="C21" s="21">
        <f>'UFH Guide'!H21</f>
        <v>0</v>
      </c>
      <c r="D21" s="38">
        <f>'UFH Guide'!E21</f>
        <v>0</v>
      </c>
      <c r="E21" s="22">
        <f>'UFH Guide'!B21</f>
        <v>0</v>
      </c>
      <c r="F21" s="22">
        <f>'UFH Guide'!I21</f>
        <v>0</v>
      </c>
      <c r="G21" s="22">
        <f>'UFH Guide'!J21</f>
        <v>0</v>
      </c>
      <c r="H21" s="22">
        <f t="shared" si="0"/>
        <v>0</v>
      </c>
      <c r="I21" s="22">
        <f t="shared" si="0"/>
        <v>0</v>
      </c>
      <c r="J21" s="22" t="e">
        <f t="array" ref="J21">INDEX(A$37:L$61,MATCH(1,(A$37:A$61=D21)*(B$37:B$61=E21),0),IF(F21=100,3,IF(F21=150,5,IF(F21=200,7,IF(F21=250,9,IF(F21=300,11,0))))))</f>
        <v>#N/A</v>
      </c>
      <c r="K21" s="22" t="e">
        <f t="array" ref="K21">INDEX(A$37:L$61,MATCH(1,(A$37:A$61=D21)*(B$37:B$61=E21),0),IF(F21=100,4,IF(F21=150,6,IF(F21=200,8,IF(F21=250,10,IF(F21=300,12,0))))))</f>
        <v>#N/A</v>
      </c>
      <c r="L21" s="21" t="e">
        <f t="array" ref="L21">INDEX(A$64:L$88,MATCH(1,(A$64:A$88=D21)*(B$64:B$88=E21),0),IF(F21=100,3,IF(F21=150,5,IF(F21=200,7,IF(F21=250,9,IF(F21=300,11,0))))))</f>
        <v>#N/A</v>
      </c>
      <c r="M21" s="22" t="e">
        <f t="array" ref="M21">INDEX(A$64:L$88,MATCH(1,(A$64:A$88=D21)*(B$64:B$88=E21),0),IF(F21=100,4,IF(F21=150,6,IF(F21=200,8,IF(F21=250,10,IF(F21=300,12,0))))))</f>
        <v>#N/A</v>
      </c>
      <c r="N21" s="21" t="e">
        <f t="array" ref="N21">INDEX(A$91:L$115,MATCH(1,(A$91:A$115=D21)*(B$91:B$115=E21),0),IF(F21=100,3,IF(F21=150,5,IF(F21=200,7,IF(F21=250,9,IF(F21=300,11,0))))))</f>
        <v>#N/A</v>
      </c>
      <c r="O21" s="21" t="e">
        <f t="array" ref="O21">INDEX(A$91:L$115,MATCH(1,(A$91:A$115=D21)*(B$91:B$115=E21),0),IF(F21=100,4,IF(F21=150,6,IF(F21=200,8,IF(F21=250,10,IF(F21=300,12,0))))))</f>
        <v>#N/A</v>
      </c>
      <c r="P21" s="21" t="e">
        <f t="array" ref="P21">INDEX(A$118:L$142,MATCH(1,(A$118:A$142=D21)*(B$118:B$142=E21),0),IF(F21=100,3,IF(F21=150,5,IF(F21=200,7,IF(F21=250,9,IF(F21=300,11,0))))))</f>
        <v>#N/A</v>
      </c>
      <c r="Q21" s="21" t="e">
        <f t="array" ref="Q21">INDEX(A$118:L$142,MATCH(1,(A$118:A$142=D21)*(B$118:B$142=E21),0),IF(F21=100,4,IF(F21=150,6,IF(F21=200,8,IF(F21=250,10,IF(F21=300,12,0))))))</f>
        <v>#N/A</v>
      </c>
      <c r="R21" s="22" t="e">
        <f t="array" ref="R21">INDEX(N$37:Y$61,MATCH(1,(N$37:N$61=D21)*(O$37:O$61=E21),0),IF(F21=100,3,IF(F21=150,5,IF(F21=200,7,IF(F21=250,9,IF(F21=300,11,0))))))</f>
        <v>#N/A</v>
      </c>
      <c r="S21" s="22" t="e">
        <f t="array" ref="S21">INDEX(N$37:Y$61,MATCH(1,(N$37:N$61=D21)*(O$37:O$61=E21),0),IF(F21=100,4,IF(F21=150,6,IF(F21=200,8,IF(F21=250,10,IF(F21=300,12,0))))))</f>
        <v>#N/A</v>
      </c>
      <c r="T21" s="21" t="e">
        <f t="array" ref="T21">INDEX(N$64:Y$88,MATCH(1,(N$64:N$88=D21)*(O$64:O$88=E21),0),IF(F21=100,3,IF(F21=150,5,IF(F21=200,7,IF(F21=250,9,IF(F21=300,11,0))))))</f>
        <v>#N/A</v>
      </c>
      <c r="U21" s="22" t="e">
        <f t="array" ref="U21">INDEX(N$64:Y$88,MATCH(1,(N$64:N$88=D21)*(O$64:O$88=E21),0),IF(F21=100,4,IF(F21=150,6,IF(F21=200,8,IF(F21=250,10,IF(F21=300,12,0))))))</f>
        <v>#N/A</v>
      </c>
      <c r="V21" s="21" t="e">
        <f t="array" ref="V21">INDEX(N$91:Y$115,MATCH(1,(N$91:N$115=D21)*(O$91:O$115=E21),0),IF(F21=100,3,IF(F21=150,5,IF(F21=200,7,IF(F21=250,9,IF(F21=300,11,0))))))</f>
        <v>#N/A</v>
      </c>
      <c r="W21" s="21" t="e">
        <f t="array" ref="W21">INDEX(N$91:Y$115,MATCH(1,(N$91:N$115=D21)*(O$91:O$115=E21),0),IF(F21=100,4,IF(F21=150,6,IF(F21=200,8,IF(F21=250,10,IF(F21=300,12,0))))))</f>
        <v>#N/A</v>
      </c>
      <c r="X21" s="21" t="e">
        <f t="array" ref="X21">INDEX(N$118:Y$142,MATCH(1,(N$118:N$142=D21)*(O$118:O$142=E21),0),IF(F21=100,3,IF(F21=150,5,IF(F21=200,7,IF(F21=250,9,IF(F21=300,11,0))))))</f>
        <v>#N/A</v>
      </c>
      <c r="Y21" s="21" t="e">
        <f t="array" ref="Y21">INDEX(N$118:Y$142,MATCH(1,(N$118:N$142=D21)*(O$118:O$142=E21),0),IF(F21=100,4,IF(F21=150,6,IF(F21=200,8,IF(F21=250,10,IF(F21=300,12,0))))))</f>
        <v>#N/A</v>
      </c>
    </row>
    <row r="22" spans="1:25" x14ac:dyDescent="0.3">
      <c r="A22" s="568" t="str">
        <f>'UFH Guide'!A22</f>
        <v xml:space="preserve"> </v>
      </c>
      <c r="B22" s="568"/>
      <c r="C22" s="21">
        <f>'UFH Guide'!H22</f>
        <v>0</v>
      </c>
      <c r="D22" s="38">
        <f>'UFH Guide'!E22</f>
        <v>0</v>
      </c>
      <c r="E22" s="22">
        <f>'UFH Guide'!B22</f>
        <v>0</v>
      </c>
      <c r="F22" s="22">
        <f>'UFH Guide'!I22</f>
        <v>0</v>
      </c>
      <c r="G22" s="22">
        <f>'UFH Guide'!J22</f>
        <v>0</v>
      </c>
      <c r="H22" s="22">
        <f t="shared" si="0"/>
        <v>0</v>
      </c>
      <c r="I22" s="22">
        <f t="shared" si="0"/>
        <v>0</v>
      </c>
      <c r="J22" s="22" t="e">
        <f t="array" ref="J22">INDEX(A$37:L$61,MATCH(1,(A$37:A$61=D22)*(B$37:B$61=E22),0),IF(F22=100,3,IF(F22=150,5,IF(F22=200,7,IF(F22=250,9,IF(F22=300,11,0))))))</f>
        <v>#N/A</v>
      </c>
      <c r="K22" s="22" t="e">
        <f t="array" ref="K22">INDEX(A$37:L$61,MATCH(1,(A$37:A$61=D22)*(B$37:B$61=E22),0),IF(F22=100,4,IF(F22=150,6,IF(F22=200,8,IF(F22=250,10,IF(F22=300,12,0))))))</f>
        <v>#N/A</v>
      </c>
      <c r="L22" s="21" t="e">
        <f t="array" ref="L22">INDEX(A$64:L$88,MATCH(1,(A$64:A$88=D22)*(B$64:B$88=E22),0),IF(F22=100,3,IF(F22=150,5,IF(F22=200,7,IF(F22=250,9,IF(F22=300,11,0))))))</f>
        <v>#N/A</v>
      </c>
      <c r="M22" s="22" t="e">
        <f t="array" ref="M22">INDEX(A$64:L$88,MATCH(1,(A$64:A$88=D22)*(B$64:B$88=E22),0),IF(F22=100,4,IF(F22=150,6,IF(F22=200,8,IF(F22=250,10,IF(F22=300,12,0))))))</f>
        <v>#N/A</v>
      </c>
      <c r="N22" s="21" t="e">
        <f t="array" ref="N22">INDEX(A$91:L$115,MATCH(1,(A$91:A$115=D22)*(B$91:B$115=E22),0),IF(F22=100,3,IF(F22=150,5,IF(F22=200,7,IF(F22=250,9,IF(F22=300,11,0))))))</f>
        <v>#N/A</v>
      </c>
      <c r="O22" s="21" t="e">
        <f t="array" ref="O22">INDEX(A$91:L$115,MATCH(1,(A$91:A$115=D22)*(B$91:B$115=E22),0),IF(F22=100,4,IF(F22=150,6,IF(F22=200,8,IF(F22=250,10,IF(F22=300,12,0))))))</f>
        <v>#N/A</v>
      </c>
      <c r="P22" s="21" t="e">
        <f t="array" ref="P22">INDEX(A$118:L$142,MATCH(1,(A$118:A$142=D22)*(B$118:B$142=E22),0),IF(F22=100,3,IF(F22=150,5,IF(F22=200,7,IF(F22=250,9,IF(F22=300,11,0))))))</f>
        <v>#N/A</v>
      </c>
      <c r="Q22" s="21" t="e">
        <f t="array" ref="Q22">INDEX(A$118:L$142,MATCH(1,(A$118:A$142=D22)*(B$118:B$142=E22),0),IF(F22=100,4,IF(F22=150,6,IF(F22=200,8,IF(F22=250,10,IF(F22=300,12,0))))))</f>
        <v>#N/A</v>
      </c>
      <c r="R22" s="22" t="e">
        <f t="array" ref="R22">INDEX(N$37:Y$61,MATCH(1,(N$37:N$61=D22)*(O$37:O$61=E22),0),IF(F22=100,3,IF(F22=150,5,IF(F22=200,7,IF(F22=250,9,IF(F22=300,11,0))))))</f>
        <v>#N/A</v>
      </c>
      <c r="S22" s="22" t="e">
        <f t="array" ref="S22">INDEX(N$37:Y$61,MATCH(1,(N$37:N$61=D22)*(O$37:O$61=E22),0),IF(F22=100,4,IF(F22=150,6,IF(F22=200,8,IF(F22=250,10,IF(F22=300,12,0))))))</f>
        <v>#N/A</v>
      </c>
      <c r="T22" s="21" t="e">
        <f t="array" ref="T22">INDEX(N$64:Y$88,MATCH(1,(N$64:N$88=D22)*(O$64:O$88=E22),0),IF(F22=100,3,IF(F22=150,5,IF(F22=200,7,IF(F22=250,9,IF(F22=300,11,0))))))</f>
        <v>#N/A</v>
      </c>
      <c r="U22" s="22" t="e">
        <f t="array" ref="U22">INDEX(N$64:Y$88,MATCH(1,(N$64:N$88=D22)*(O$64:O$88=E22),0),IF(F22=100,4,IF(F22=150,6,IF(F22=200,8,IF(F22=250,10,IF(F22=300,12,0))))))</f>
        <v>#N/A</v>
      </c>
      <c r="V22" s="21" t="e">
        <f t="array" ref="V22">INDEX(N$91:Y$115,MATCH(1,(N$91:N$115=D22)*(O$91:O$115=E22),0),IF(F22=100,3,IF(F22=150,5,IF(F22=200,7,IF(F22=250,9,IF(F22=300,11,0))))))</f>
        <v>#N/A</v>
      </c>
      <c r="W22" s="21" t="e">
        <f t="array" ref="W22">INDEX(N$91:Y$115,MATCH(1,(N$91:N$115=D22)*(O$91:O$115=E22),0),IF(F22=100,4,IF(F22=150,6,IF(F22=200,8,IF(F22=250,10,IF(F22=300,12,0))))))</f>
        <v>#N/A</v>
      </c>
      <c r="X22" s="21" t="e">
        <f t="array" ref="X22">INDEX(N$118:Y$142,MATCH(1,(N$118:N$142=D22)*(O$118:O$142=E22),0),IF(F22=100,3,IF(F22=150,5,IF(F22=200,7,IF(F22=250,9,IF(F22=300,11,0))))))</f>
        <v>#N/A</v>
      </c>
      <c r="Y22" s="21" t="e">
        <f t="array" ref="Y22">INDEX(N$118:Y$142,MATCH(1,(N$118:N$142=D22)*(O$118:O$142=E22),0),IF(F22=100,4,IF(F22=150,6,IF(F22=200,8,IF(F22=250,10,IF(F22=300,12,0))))))</f>
        <v>#N/A</v>
      </c>
    </row>
    <row r="23" spans="1:25" x14ac:dyDescent="0.3">
      <c r="A23" s="568" t="str">
        <f>'UFH Guide'!A23</f>
        <v xml:space="preserve"> </v>
      </c>
      <c r="B23" s="568"/>
      <c r="C23" s="21">
        <f>'UFH Guide'!H23</f>
        <v>0</v>
      </c>
      <c r="D23" s="38">
        <f>'UFH Guide'!E23</f>
        <v>0</v>
      </c>
      <c r="E23" s="22">
        <f>'UFH Guide'!B23</f>
        <v>0</v>
      </c>
      <c r="F23" s="22">
        <f>'UFH Guide'!I23</f>
        <v>0</v>
      </c>
      <c r="G23" s="22">
        <f>'UFH Guide'!J23</f>
        <v>0</v>
      </c>
      <c r="H23" s="22">
        <f t="shared" si="0"/>
        <v>0</v>
      </c>
      <c r="I23" s="22">
        <f t="shared" si="0"/>
        <v>0</v>
      </c>
      <c r="J23" s="22" t="e">
        <f t="array" ref="J23">INDEX(A$37:L$61,MATCH(1,(A$37:A$61=D23)*(B$37:B$61=E23),0),IF(F23=100,3,IF(F23=150,5,IF(F23=200,7,IF(F23=250,9,IF(F23=300,11,0))))))</f>
        <v>#N/A</v>
      </c>
      <c r="K23" s="22" t="e">
        <f t="array" ref="K23">INDEX(A$37:L$61,MATCH(1,(A$37:A$61=D23)*(B$37:B$61=E23),0),IF(F23=100,4,IF(F23=150,6,IF(F23=200,8,IF(F23=250,10,IF(F23=300,12,0))))))</f>
        <v>#N/A</v>
      </c>
      <c r="L23" s="21" t="e">
        <f t="array" ref="L23">INDEX(A$64:L$88,MATCH(1,(A$64:A$88=D23)*(B$64:B$88=E23),0),IF(F23=100,3,IF(F23=150,5,IF(F23=200,7,IF(F23=250,9,IF(F23=300,11,0))))))</f>
        <v>#N/A</v>
      </c>
      <c r="M23" s="22" t="e">
        <f t="array" ref="M23">INDEX(A$64:L$88,MATCH(1,(A$64:A$88=D23)*(B$64:B$88=E23),0),IF(F23=100,4,IF(F23=150,6,IF(F23=200,8,IF(F23=250,10,IF(F23=300,12,0))))))</f>
        <v>#N/A</v>
      </c>
      <c r="N23" s="21" t="e">
        <f t="array" ref="N23">INDEX(A$91:L$115,MATCH(1,(A$91:A$115=D23)*(B$91:B$115=E23),0),IF(F23=100,3,IF(F23=150,5,IF(F23=200,7,IF(F23=250,9,IF(F23=300,11,0))))))</f>
        <v>#N/A</v>
      </c>
      <c r="O23" s="21" t="e">
        <f t="array" ref="O23">INDEX(A$91:L$115,MATCH(1,(A$91:A$115=D23)*(B$91:B$115=E23),0),IF(F23=100,4,IF(F23=150,6,IF(F23=200,8,IF(F23=250,10,IF(F23=300,12,0))))))</f>
        <v>#N/A</v>
      </c>
      <c r="P23" s="21" t="e">
        <f t="array" ref="P23">INDEX(A$118:L$142,MATCH(1,(A$118:A$142=D23)*(B$118:B$142=E23),0),IF(F23=100,3,IF(F23=150,5,IF(F23=200,7,IF(F23=250,9,IF(F23=300,11,0))))))</f>
        <v>#N/A</v>
      </c>
      <c r="Q23" s="21" t="e">
        <f t="array" ref="Q23">INDEX(A$118:L$142,MATCH(1,(A$118:A$142=D23)*(B$118:B$142=E23),0),IF(F23=100,4,IF(F23=150,6,IF(F23=200,8,IF(F23=250,10,IF(F23=300,12,0))))))</f>
        <v>#N/A</v>
      </c>
      <c r="R23" s="22" t="e">
        <f t="array" ref="R23">INDEX(N$37:Y$61,MATCH(1,(N$37:N$61=D23)*(O$37:O$61=E23),0),IF(F23=100,3,IF(F23=150,5,IF(F23=200,7,IF(F23=250,9,IF(F23=300,11,0))))))</f>
        <v>#N/A</v>
      </c>
      <c r="S23" s="22" t="e">
        <f t="array" ref="S23">INDEX(N$37:Y$61,MATCH(1,(N$37:N$61=D23)*(O$37:O$61=E23),0),IF(F23=100,4,IF(F23=150,6,IF(F23=200,8,IF(F23=250,10,IF(F23=300,12,0))))))</f>
        <v>#N/A</v>
      </c>
      <c r="T23" s="21" t="e">
        <f t="array" ref="T23">INDEX(N$64:Y$88,MATCH(1,(N$64:N$88=D23)*(O$64:O$88=E23),0),IF(F23=100,3,IF(F23=150,5,IF(F23=200,7,IF(F23=250,9,IF(F23=300,11,0))))))</f>
        <v>#N/A</v>
      </c>
      <c r="U23" s="22" t="e">
        <f t="array" ref="U23">INDEX(N$64:Y$88,MATCH(1,(N$64:N$88=D23)*(O$64:O$88=E23),0),IF(F23=100,4,IF(F23=150,6,IF(F23=200,8,IF(F23=250,10,IF(F23=300,12,0))))))</f>
        <v>#N/A</v>
      </c>
      <c r="V23" s="21" t="e">
        <f t="array" ref="V23">INDEX(N$91:Y$115,MATCH(1,(N$91:N$115=D23)*(O$91:O$115=E23),0),IF(F23=100,3,IF(F23=150,5,IF(F23=200,7,IF(F23=250,9,IF(F23=300,11,0))))))</f>
        <v>#N/A</v>
      </c>
      <c r="W23" s="21" t="e">
        <f t="array" ref="W23">INDEX(N$91:Y$115,MATCH(1,(N$91:N$115=D23)*(O$91:O$115=E23),0),IF(F23=100,4,IF(F23=150,6,IF(F23=200,8,IF(F23=250,10,IF(F23=300,12,0))))))</f>
        <v>#N/A</v>
      </c>
      <c r="X23" s="21" t="e">
        <f t="array" ref="X23">INDEX(N$118:Y$142,MATCH(1,(N$118:N$142=D23)*(O$118:O$142=E23),0),IF(F23=100,3,IF(F23=150,5,IF(F23=200,7,IF(F23=250,9,IF(F23=300,11,0))))))</f>
        <v>#N/A</v>
      </c>
      <c r="Y23" s="21" t="e">
        <f t="array" ref="Y23">INDEX(N$118:Y$142,MATCH(1,(N$118:N$142=D23)*(O$118:O$142=E23),0),IF(F23=100,4,IF(F23=150,6,IF(F23=200,8,IF(F23=250,10,IF(F23=300,12,0))))))</f>
        <v>#N/A</v>
      </c>
    </row>
    <row r="24" spans="1:25" x14ac:dyDescent="0.3">
      <c r="A24" s="568" t="str">
        <f>'UFH Guide'!A24</f>
        <v xml:space="preserve"> </v>
      </c>
      <c r="B24" s="568"/>
      <c r="C24" s="21">
        <f>'UFH Guide'!H24</f>
        <v>0</v>
      </c>
      <c r="D24" s="38">
        <f>'UFH Guide'!E24</f>
        <v>0</v>
      </c>
      <c r="E24" s="22">
        <f>'UFH Guide'!B24</f>
        <v>0</v>
      </c>
      <c r="F24" s="22">
        <f>'UFH Guide'!I24</f>
        <v>0</v>
      </c>
      <c r="G24" s="22">
        <f>'UFH Guide'!J24</f>
        <v>0</v>
      </c>
      <c r="H24" s="22">
        <f t="shared" si="0"/>
        <v>0</v>
      </c>
      <c r="I24" s="22">
        <f t="shared" si="0"/>
        <v>0</v>
      </c>
      <c r="J24" s="22" t="e">
        <f t="array" ref="J24">INDEX(A$37:L$61,MATCH(1,(A$37:A$61=D24)*(B$37:B$61=E24),0),IF(F24=100,3,IF(F24=150,5,IF(F24=200,7,IF(F24=250,9,IF(F24=300,11,0))))))</f>
        <v>#N/A</v>
      </c>
      <c r="K24" s="22" t="e">
        <f t="array" ref="K24">INDEX(A$37:L$61,MATCH(1,(A$37:A$61=D24)*(B$37:B$61=E24),0),IF(F24=100,4,IF(F24=150,6,IF(F24=200,8,IF(F24=250,10,IF(F24=300,12,0))))))</f>
        <v>#N/A</v>
      </c>
      <c r="L24" s="21" t="e">
        <f t="array" ref="L24">INDEX(A$64:L$88,MATCH(1,(A$64:A$88=D24)*(B$64:B$88=E24),0),IF(F24=100,3,IF(F24=150,5,IF(F24=200,7,IF(F24=250,9,IF(F24=300,11,0))))))</f>
        <v>#N/A</v>
      </c>
      <c r="M24" s="22" t="e">
        <f t="array" ref="M24">INDEX(A$64:L$88,MATCH(1,(A$64:A$88=D24)*(B$64:B$88=E24),0),IF(F24=100,4,IF(F24=150,6,IF(F24=200,8,IF(F24=250,10,IF(F24=300,12,0))))))</f>
        <v>#N/A</v>
      </c>
      <c r="N24" s="21" t="e">
        <f t="array" ref="N24">INDEX(A$91:L$115,MATCH(1,(A$91:A$115=D24)*(B$91:B$115=E24),0),IF(F24=100,3,IF(F24=150,5,IF(F24=200,7,IF(F24=250,9,IF(F24=300,11,0))))))</f>
        <v>#N/A</v>
      </c>
      <c r="O24" s="21" t="e">
        <f t="array" ref="O24">INDEX(A$91:L$115,MATCH(1,(A$91:A$115=D24)*(B$91:B$115=E24),0),IF(F24=100,4,IF(F24=150,6,IF(F24=200,8,IF(F24=250,10,IF(F24=300,12,0))))))</f>
        <v>#N/A</v>
      </c>
      <c r="P24" s="21" t="e">
        <f t="array" ref="P24">INDEX(A$118:L$142,MATCH(1,(A$118:A$142=D24)*(B$118:B$142=E24),0),IF(F24=100,3,IF(F24=150,5,IF(F24=200,7,IF(F24=250,9,IF(F24=300,11,0))))))</f>
        <v>#N/A</v>
      </c>
      <c r="Q24" s="21" t="e">
        <f t="array" ref="Q24">INDEX(A$118:L$142,MATCH(1,(A$118:A$142=D24)*(B$118:B$142=E24),0),IF(F24=100,4,IF(F24=150,6,IF(F24=200,8,IF(F24=250,10,IF(F24=300,12,0))))))</f>
        <v>#N/A</v>
      </c>
      <c r="R24" s="22" t="e">
        <f t="array" ref="R24">INDEX(N$37:Y$61,MATCH(1,(N$37:N$61=D24)*(O$37:O$61=E24),0),IF(F24=100,3,IF(F24=150,5,IF(F24=200,7,IF(F24=250,9,IF(F24=300,11,0))))))</f>
        <v>#N/A</v>
      </c>
      <c r="S24" s="22" t="e">
        <f t="array" ref="S24">INDEX(N$37:Y$61,MATCH(1,(N$37:N$61=D24)*(O$37:O$61=E24),0),IF(F24=100,4,IF(F24=150,6,IF(F24=200,8,IF(F24=250,10,IF(F24=300,12,0))))))</f>
        <v>#N/A</v>
      </c>
      <c r="T24" s="21" t="e">
        <f t="array" ref="T24">INDEX(N$64:Y$88,MATCH(1,(N$64:N$88=D24)*(O$64:O$88=E24),0),IF(F24=100,3,IF(F24=150,5,IF(F24=200,7,IF(F24=250,9,IF(F24=300,11,0))))))</f>
        <v>#N/A</v>
      </c>
      <c r="U24" s="22" t="e">
        <f t="array" ref="U24">INDEX(N$64:Y$88,MATCH(1,(N$64:N$88=D24)*(O$64:O$88=E24),0),IF(F24=100,4,IF(F24=150,6,IF(F24=200,8,IF(F24=250,10,IF(F24=300,12,0))))))</f>
        <v>#N/A</v>
      </c>
      <c r="V24" s="21" t="e">
        <f t="array" ref="V24">INDEX(N$91:Y$115,MATCH(1,(N$91:N$115=D24)*(O$91:O$115=E24),0),IF(F24=100,3,IF(F24=150,5,IF(F24=200,7,IF(F24=250,9,IF(F24=300,11,0))))))</f>
        <v>#N/A</v>
      </c>
      <c r="W24" s="21" t="e">
        <f t="array" ref="W24">INDEX(N$91:Y$115,MATCH(1,(N$91:N$115=D24)*(O$91:O$115=E24),0),IF(F24=100,4,IF(F24=150,6,IF(F24=200,8,IF(F24=250,10,IF(F24=300,12,0))))))</f>
        <v>#N/A</v>
      </c>
      <c r="X24" s="21" t="e">
        <f t="array" ref="X24">INDEX(N$118:Y$142,MATCH(1,(N$118:N$142=D24)*(O$118:O$142=E24),0),IF(F24=100,3,IF(F24=150,5,IF(F24=200,7,IF(F24=250,9,IF(F24=300,11,0))))))</f>
        <v>#N/A</v>
      </c>
      <c r="Y24" s="21" t="e">
        <f t="array" ref="Y24">INDEX(N$118:Y$142,MATCH(1,(N$118:N$142=D24)*(O$118:O$142=E24),0),IF(F24=100,4,IF(F24=150,6,IF(F24=200,8,IF(F24=250,10,IF(F24=300,12,0))))))</f>
        <v>#N/A</v>
      </c>
    </row>
    <row r="25" spans="1:25" x14ac:dyDescent="0.3">
      <c r="A25" s="568" t="str">
        <f>'UFH Guide'!A25</f>
        <v xml:space="preserve"> </v>
      </c>
      <c r="B25" s="568"/>
      <c r="C25" s="21">
        <f>'UFH Guide'!H25</f>
        <v>0</v>
      </c>
      <c r="D25" s="38">
        <f>'UFH Guide'!E25</f>
        <v>0</v>
      </c>
      <c r="E25" s="22">
        <f>'UFH Guide'!B25</f>
        <v>0</v>
      </c>
      <c r="F25" s="22">
        <f>'UFH Guide'!I25</f>
        <v>0</v>
      </c>
      <c r="G25" s="22">
        <f>'UFH Guide'!J25</f>
        <v>0</v>
      </c>
      <c r="H25" s="22">
        <f t="shared" si="0"/>
        <v>0</v>
      </c>
      <c r="I25" s="22">
        <f t="shared" si="0"/>
        <v>0</v>
      </c>
      <c r="J25" s="22" t="e">
        <f t="array" ref="J25">INDEX(A$37:L$61,MATCH(1,(A$37:A$61=D25)*(B$37:B$61=E25),0),IF(F25=100,3,IF(F25=150,5,IF(F25=200,7,IF(F25=250,9,IF(F25=300,11,0))))))</f>
        <v>#N/A</v>
      </c>
      <c r="K25" s="22" t="e">
        <f t="array" ref="K25">INDEX(A$37:L$61,MATCH(1,(A$37:A$61=D25)*(B$37:B$61=E25),0),IF(F25=100,4,IF(F25=150,6,IF(F25=200,8,IF(F25=250,10,IF(F25=300,12,0))))))</f>
        <v>#N/A</v>
      </c>
      <c r="L25" s="21" t="e">
        <f t="array" ref="L25">INDEX(A$64:L$88,MATCH(1,(A$64:A$88=D25)*(B$64:B$88=E25),0),IF(F25=100,3,IF(F25=150,5,IF(F25=200,7,IF(F25=250,9,IF(F25=300,11,0))))))</f>
        <v>#N/A</v>
      </c>
      <c r="M25" s="22" t="e">
        <f t="array" ref="M25">INDEX(A$64:L$88,MATCH(1,(A$64:A$88=D25)*(B$64:B$88=E25),0),IF(F25=100,4,IF(F25=150,6,IF(F25=200,8,IF(F25=250,10,IF(F25=300,12,0))))))</f>
        <v>#N/A</v>
      </c>
      <c r="N25" s="21" t="e">
        <f t="array" ref="N25">INDEX(A$91:L$115,MATCH(1,(A$91:A$115=D25)*(B$91:B$115=E25),0),IF(F25=100,3,IF(F25=150,5,IF(F25=200,7,IF(F25=250,9,IF(F25=300,11,0))))))</f>
        <v>#N/A</v>
      </c>
      <c r="O25" s="21" t="e">
        <f t="array" ref="O25">INDEX(A$91:L$115,MATCH(1,(A$91:A$115=D25)*(B$91:B$115=E25),0),IF(F25=100,4,IF(F25=150,6,IF(F25=200,8,IF(F25=250,10,IF(F25=300,12,0))))))</f>
        <v>#N/A</v>
      </c>
      <c r="P25" s="21" t="e">
        <f t="array" ref="P25">INDEX(A$118:L$142,MATCH(1,(A$118:A$142=D25)*(B$118:B$142=E25),0),IF(F25=100,3,IF(F25=150,5,IF(F25=200,7,IF(F25=250,9,IF(F25=300,11,0))))))</f>
        <v>#N/A</v>
      </c>
      <c r="Q25" s="21" t="e">
        <f t="array" ref="Q25">INDEX(A$118:L$142,MATCH(1,(A$118:A$142=D25)*(B$118:B$142=E25),0),IF(F25=100,4,IF(F25=150,6,IF(F25=200,8,IF(F25=250,10,IF(F25=300,12,0))))))</f>
        <v>#N/A</v>
      </c>
      <c r="R25" s="22" t="e">
        <f t="array" ref="R25">INDEX(N$37:Y$61,MATCH(1,(N$37:N$61=D25)*(O$37:O$61=E25),0),IF(F25=100,3,IF(F25=150,5,IF(F25=200,7,IF(F25=250,9,IF(F25=300,11,0))))))</f>
        <v>#N/A</v>
      </c>
      <c r="S25" s="22" t="e">
        <f t="array" ref="S25">INDEX(N$37:Y$61,MATCH(1,(N$37:N$61=D25)*(O$37:O$61=E25),0),IF(F25=100,4,IF(F25=150,6,IF(F25=200,8,IF(F25=250,10,IF(F25=300,12,0))))))</f>
        <v>#N/A</v>
      </c>
      <c r="T25" s="21" t="e">
        <f t="array" ref="T25">INDEX(N$64:Y$88,MATCH(1,(N$64:N$88=D25)*(O$64:O$88=E25),0),IF(F25=100,3,IF(F25=150,5,IF(F25=200,7,IF(F25=250,9,IF(F25=300,11,0))))))</f>
        <v>#N/A</v>
      </c>
      <c r="U25" s="22" t="e">
        <f t="array" ref="U25">INDEX(N$64:Y$88,MATCH(1,(N$64:N$88=D25)*(O$64:O$88=E25),0),IF(F25=100,4,IF(F25=150,6,IF(F25=200,8,IF(F25=250,10,IF(F25=300,12,0))))))</f>
        <v>#N/A</v>
      </c>
      <c r="V25" s="21" t="e">
        <f t="array" ref="V25">INDEX(N$91:Y$115,MATCH(1,(N$91:N$115=D25)*(O$91:O$115=E25),0),IF(F25=100,3,IF(F25=150,5,IF(F25=200,7,IF(F25=250,9,IF(F25=300,11,0))))))</f>
        <v>#N/A</v>
      </c>
      <c r="W25" s="21" t="e">
        <f t="array" ref="W25">INDEX(N$91:Y$115,MATCH(1,(N$91:N$115=D25)*(O$91:O$115=E25),0),IF(F25=100,4,IF(F25=150,6,IF(F25=200,8,IF(F25=250,10,IF(F25=300,12,0))))))</f>
        <v>#N/A</v>
      </c>
      <c r="X25" s="21" t="e">
        <f t="array" ref="X25">INDEX(N$118:Y$142,MATCH(1,(N$118:N$142=D25)*(O$118:O$142=E25),0),IF(F25=100,3,IF(F25=150,5,IF(F25=200,7,IF(F25=250,9,IF(F25=300,11,0))))))</f>
        <v>#N/A</v>
      </c>
      <c r="Y25" s="21" t="e">
        <f t="array" ref="Y25">INDEX(N$118:Y$142,MATCH(1,(N$118:N$142=D25)*(O$118:O$142=E25),0),IF(F25=100,4,IF(F25=150,6,IF(F25=200,8,IF(F25=250,10,IF(F25=300,12,0))))))</f>
        <v>#N/A</v>
      </c>
    </row>
    <row r="26" spans="1:25" x14ac:dyDescent="0.3">
      <c r="A26" s="568" t="str">
        <f>'UFH Guide'!A26</f>
        <v xml:space="preserve"> </v>
      </c>
      <c r="B26" s="568"/>
      <c r="C26" s="21">
        <f>'UFH Guide'!H26</f>
        <v>0</v>
      </c>
      <c r="D26" s="38">
        <f>'UFH Guide'!E26</f>
        <v>0</v>
      </c>
      <c r="E26" s="22">
        <f>'UFH Guide'!B26</f>
        <v>0</v>
      </c>
      <c r="F26" s="22">
        <f>'UFH Guide'!I26</f>
        <v>0</v>
      </c>
      <c r="G26" s="22">
        <f>'UFH Guide'!J26</f>
        <v>0</v>
      </c>
      <c r="H26" s="22">
        <f t="shared" si="0"/>
        <v>0</v>
      </c>
      <c r="I26" s="22">
        <f t="shared" si="0"/>
        <v>0</v>
      </c>
      <c r="J26" s="22" t="e">
        <f t="array" ref="J26">INDEX(A$37:L$61,MATCH(1,(A$37:A$61=D26)*(B$37:B$61=E26),0),IF(F26=100,3,IF(F26=150,5,IF(F26=200,7,IF(F26=250,9,IF(F26=300,11,0))))))</f>
        <v>#N/A</v>
      </c>
      <c r="K26" s="22" t="e">
        <f t="array" ref="K26">INDEX(A$37:L$61,MATCH(1,(A$37:A$61=D26)*(B$37:B$61=E26),0),IF(F26=100,4,IF(F26=150,6,IF(F26=200,8,IF(F26=250,10,IF(F26=300,12,0))))))</f>
        <v>#N/A</v>
      </c>
      <c r="L26" s="21" t="e">
        <f t="array" ref="L26">INDEX(A$64:L$88,MATCH(1,(A$64:A$88=D26)*(B$64:B$88=E26),0),IF(F26=100,3,IF(F26=150,5,IF(F26=200,7,IF(F26=250,9,IF(F26=300,11,0))))))</f>
        <v>#N/A</v>
      </c>
      <c r="M26" s="22" t="e">
        <f t="array" ref="M26">INDEX(A$64:L$88,MATCH(1,(A$64:A$88=D26)*(B$64:B$88=E26),0),IF(F26=100,4,IF(F26=150,6,IF(F26=200,8,IF(F26=250,10,IF(F26=300,12,0))))))</f>
        <v>#N/A</v>
      </c>
      <c r="N26" s="21" t="e">
        <f t="array" ref="N26">INDEX(A$91:L$115,MATCH(1,(A$91:A$115=D26)*(B$91:B$115=E26),0),IF(F26=100,3,IF(F26=150,5,IF(F26=200,7,IF(F26=250,9,IF(F26=300,11,0))))))</f>
        <v>#N/A</v>
      </c>
      <c r="O26" s="21" t="e">
        <f t="array" ref="O26">INDEX(A$91:L$115,MATCH(1,(A$91:A$115=D26)*(B$91:B$115=E26),0),IF(F26=100,4,IF(F26=150,6,IF(F26=200,8,IF(F26=250,10,IF(F26=300,12,0))))))</f>
        <v>#N/A</v>
      </c>
      <c r="P26" s="21" t="e">
        <f t="array" ref="P26">INDEX(A$118:L$142,MATCH(1,(A$118:A$142=D26)*(B$118:B$142=E26),0),IF(F26=100,3,IF(F26=150,5,IF(F26=200,7,IF(F26=250,9,IF(F26=300,11,0))))))</f>
        <v>#N/A</v>
      </c>
      <c r="Q26" s="21" t="e">
        <f t="array" ref="Q26">INDEX(A$118:L$142,MATCH(1,(A$118:A$142=D26)*(B$118:B$142=E26),0),IF(F26=100,4,IF(F26=150,6,IF(F26=200,8,IF(F26=250,10,IF(F26=300,12,0))))))</f>
        <v>#N/A</v>
      </c>
      <c r="R26" s="22" t="e">
        <f t="array" ref="R26">INDEX(N$37:Y$61,MATCH(1,(N$37:N$61=D26)*(O$37:O$61=E26),0),IF(F26=100,3,IF(F26=150,5,IF(F26=200,7,IF(F26=250,9,IF(F26=300,11,0))))))</f>
        <v>#N/A</v>
      </c>
      <c r="S26" s="22" t="e">
        <f t="array" ref="S26">INDEX(N$37:Y$61,MATCH(1,(N$37:N$61=D26)*(O$37:O$61=E26),0),IF(F26=100,4,IF(F26=150,6,IF(F26=200,8,IF(F26=250,10,IF(F26=300,12,0))))))</f>
        <v>#N/A</v>
      </c>
      <c r="T26" s="21" t="e">
        <f t="array" ref="T26">INDEX(N$64:Y$88,MATCH(1,(N$64:N$88=D26)*(O$64:O$88=E26),0),IF(F26=100,3,IF(F26=150,5,IF(F26=200,7,IF(F26=250,9,IF(F26=300,11,0))))))</f>
        <v>#N/A</v>
      </c>
      <c r="U26" s="22" t="e">
        <f t="array" ref="U26">INDEX(N$64:Y$88,MATCH(1,(N$64:N$88=D26)*(O$64:O$88=E26),0),IF(F26=100,4,IF(F26=150,6,IF(F26=200,8,IF(F26=250,10,IF(F26=300,12,0))))))</f>
        <v>#N/A</v>
      </c>
      <c r="V26" s="21" t="e">
        <f t="array" ref="V26">INDEX(N$91:Y$115,MATCH(1,(N$91:N$115=D26)*(O$91:O$115=E26),0),IF(F26=100,3,IF(F26=150,5,IF(F26=200,7,IF(F26=250,9,IF(F26=300,11,0))))))</f>
        <v>#N/A</v>
      </c>
      <c r="W26" s="21" t="e">
        <f t="array" ref="W26">INDEX(N$91:Y$115,MATCH(1,(N$91:N$115=D26)*(O$91:O$115=E26),0),IF(F26=100,4,IF(F26=150,6,IF(F26=200,8,IF(F26=250,10,IF(F26=300,12,0))))))</f>
        <v>#N/A</v>
      </c>
      <c r="X26" s="21" t="e">
        <f t="array" ref="X26">INDEX(N$118:Y$142,MATCH(1,(N$118:N$142=D26)*(O$118:O$142=E26),0),IF(F26=100,3,IF(F26=150,5,IF(F26=200,7,IF(F26=250,9,IF(F26=300,11,0))))))</f>
        <v>#N/A</v>
      </c>
      <c r="Y26" s="21" t="e">
        <f t="array" ref="Y26">INDEX(N$118:Y$142,MATCH(1,(N$118:N$142=D26)*(O$118:O$142=E26),0),IF(F26=100,4,IF(F26=150,6,IF(F26=200,8,IF(F26=250,10,IF(F26=300,12,0))))))</f>
        <v>#N/A</v>
      </c>
    </row>
    <row r="27" spans="1:25" x14ac:dyDescent="0.3">
      <c r="A27" s="568" t="str">
        <f>'UFH Guide'!A27</f>
        <v xml:space="preserve"> </v>
      </c>
      <c r="B27" s="568"/>
      <c r="C27" s="21">
        <f>'UFH Guide'!H27</f>
        <v>0</v>
      </c>
      <c r="D27" s="38">
        <f>'UFH Guide'!E27</f>
        <v>0</v>
      </c>
      <c r="E27" s="22">
        <f>'UFH Guide'!B27</f>
        <v>0</v>
      </c>
      <c r="F27" s="22">
        <f>'UFH Guide'!I27</f>
        <v>0</v>
      </c>
      <c r="G27" s="22">
        <f>'UFH Guide'!J27</f>
        <v>0</v>
      </c>
      <c r="H27" s="22">
        <f t="shared" si="0"/>
        <v>0</v>
      </c>
      <c r="I27" s="22">
        <f t="shared" si="0"/>
        <v>0</v>
      </c>
      <c r="J27" s="22" t="e">
        <f t="array" ref="J27">INDEX(A$37:L$61,MATCH(1,(A$37:A$61=D27)*(B$37:B$61=E27),0),IF(F27=100,3,IF(F27=150,5,IF(F27=200,7,IF(F27=250,9,IF(F27=300,11,0))))))</f>
        <v>#N/A</v>
      </c>
      <c r="K27" s="22" t="e">
        <f t="array" ref="K27">INDEX(A$37:L$61,MATCH(1,(A$37:A$61=D27)*(B$37:B$61=E27),0),IF(F27=100,4,IF(F27=150,6,IF(F27=200,8,IF(F27=250,10,IF(F27=300,12,0))))))</f>
        <v>#N/A</v>
      </c>
      <c r="L27" s="21" t="e">
        <f t="array" ref="L27">INDEX(A$64:L$88,MATCH(1,(A$64:A$88=D27)*(B$64:B$88=E27),0),IF(F27=100,3,IF(F27=150,5,IF(F27=200,7,IF(F27=250,9,IF(F27=300,11,0))))))</f>
        <v>#N/A</v>
      </c>
      <c r="M27" s="22" t="e">
        <f t="array" ref="M27">INDEX(A$64:L$88,MATCH(1,(A$64:A$88=D27)*(B$64:B$88=E27),0),IF(F27=100,4,IF(F27=150,6,IF(F27=200,8,IF(F27=250,10,IF(F27=300,12,0))))))</f>
        <v>#N/A</v>
      </c>
      <c r="N27" s="21" t="e">
        <f t="array" ref="N27">INDEX(A$91:L$115,MATCH(1,(A$91:A$115=D27)*(B$91:B$115=E27),0),IF(F27=100,3,IF(F27=150,5,IF(F27=200,7,IF(F27=250,9,IF(F27=300,11,0))))))</f>
        <v>#N/A</v>
      </c>
      <c r="O27" s="21" t="e">
        <f t="array" ref="O27">INDEX(A$91:L$115,MATCH(1,(A$91:A$115=D27)*(B$91:B$115=E27),0),IF(F27=100,4,IF(F27=150,6,IF(F27=200,8,IF(F27=250,10,IF(F27=300,12,0))))))</f>
        <v>#N/A</v>
      </c>
      <c r="P27" s="21" t="e">
        <f t="array" ref="P27">INDEX(A$118:L$142,MATCH(1,(A$118:A$142=D27)*(B$118:B$142=E27),0),IF(F27=100,3,IF(F27=150,5,IF(F27=200,7,IF(F27=250,9,IF(F27=300,11,0))))))</f>
        <v>#N/A</v>
      </c>
      <c r="Q27" s="21" t="e">
        <f t="array" ref="Q27">INDEX(A$118:L$142,MATCH(1,(A$118:A$142=D27)*(B$118:B$142=E27),0),IF(F27=100,4,IF(F27=150,6,IF(F27=200,8,IF(F27=250,10,IF(F27=300,12,0))))))</f>
        <v>#N/A</v>
      </c>
      <c r="R27" s="22" t="e">
        <f t="array" ref="R27">INDEX(N$37:Y$61,MATCH(1,(N$37:N$61=D27)*(O$37:O$61=E27),0),IF(F27=100,3,IF(F27=150,5,IF(F27=200,7,IF(F27=250,9,IF(F27=300,11,0))))))</f>
        <v>#N/A</v>
      </c>
      <c r="S27" s="22" t="e">
        <f t="array" ref="S27">INDEX(N$37:Y$61,MATCH(1,(N$37:N$61=D27)*(O$37:O$61=E27),0),IF(F27=100,4,IF(F27=150,6,IF(F27=200,8,IF(F27=250,10,IF(F27=300,12,0))))))</f>
        <v>#N/A</v>
      </c>
      <c r="T27" s="21" t="e">
        <f t="array" ref="T27">INDEX(N$64:Y$88,MATCH(1,(N$64:N$88=D27)*(O$64:O$88=E27),0),IF(F27=100,3,IF(F27=150,5,IF(F27=200,7,IF(F27=250,9,IF(F27=300,11,0))))))</f>
        <v>#N/A</v>
      </c>
      <c r="U27" s="22" t="e">
        <f t="array" ref="U27">INDEX(N$64:Y$88,MATCH(1,(N$64:N$88=D27)*(O$64:O$88=E27),0),IF(F27=100,4,IF(F27=150,6,IF(F27=200,8,IF(F27=250,10,IF(F27=300,12,0))))))</f>
        <v>#N/A</v>
      </c>
      <c r="V27" s="21" t="e">
        <f t="array" ref="V27">INDEX(N$91:Y$115,MATCH(1,(N$91:N$115=D27)*(O$91:O$115=E27),0),IF(F27=100,3,IF(F27=150,5,IF(F27=200,7,IF(F27=250,9,IF(F27=300,11,0))))))</f>
        <v>#N/A</v>
      </c>
      <c r="W27" s="21" t="e">
        <f t="array" ref="W27">INDEX(N$91:Y$115,MATCH(1,(N$91:N$115=D27)*(O$91:O$115=E27),0),IF(F27=100,4,IF(F27=150,6,IF(F27=200,8,IF(F27=250,10,IF(F27=300,12,0))))))</f>
        <v>#N/A</v>
      </c>
      <c r="X27" s="21" t="e">
        <f t="array" ref="X27">INDEX(N$118:Y$142,MATCH(1,(N$118:N$142=D27)*(O$118:O$142=E27),0),IF(F27=100,3,IF(F27=150,5,IF(F27=200,7,IF(F27=250,9,IF(F27=300,11,0))))))</f>
        <v>#N/A</v>
      </c>
      <c r="Y27" s="21" t="e">
        <f t="array" ref="Y27">INDEX(N$118:Y$142,MATCH(1,(N$118:N$142=D27)*(O$118:O$142=E27),0),IF(F27=100,4,IF(F27=150,6,IF(F27=200,8,IF(F27=250,10,IF(F27=300,12,0))))))</f>
        <v>#N/A</v>
      </c>
    </row>
    <row r="28" spans="1:25" x14ac:dyDescent="0.3">
      <c r="A28" s="568" t="str">
        <f>'UFH Guide'!A28</f>
        <v xml:space="preserve"> </v>
      </c>
      <c r="B28" s="568"/>
      <c r="C28" s="21">
        <f>'UFH Guide'!H28</f>
        <v>0</v>
      </c>
      <c r="D28" s="38">
        <f>'UFH Guide'!E28</f>
        <v>0</v>
      </c>
      <c r="E28" s="22">
        <f>'UFH Guide'!B28</f>
        <v>0</v>
      </c>
      <c r="F28" s="22">
        <f>'UFH Guide'!I28</f>
        <v>0</v>
      </c>
      <c r="G28" s="22">
        <f>'UFH Guide'!J28</f>
        <v>0</v>
      </c>
      <c r="H28" s="22">
        <f t="shared" si="0"/>
        <v>0</v>
      </c>
      <c r="I28" s="22">
        <f t="shared" si="0"/>
        <v>0</v>
      </c>
      <c r="J28" s="22" t="e">
        <f t="array" ref="J28">INDEX(A$37:L$61,MATCH(1,(A$37:A$61=D28)*(B$37:B$61=E28),0),IF(F28=100,3,IF(F28=150,5,IF(F28=200,7,IF(F28=250,9,IF(F28=300,11,0))))))</f>
        <v>#N/A</v>
      </c>
      <c r="K28" s="22" t="e">
        <f t="array" ref="K28">INDEX(A$37:L$61,MATCH(1,(A$37:A$61=D28)*(B$37:B$61=E28),0),IF(F28=100,4,IF(F28=150,6,IF(F28=200,8,IF(F28=250,10,IF(F28=300,12,0))))))</f>
        <v>#N/A</v>
      </c>
      <c r="L28" s="21" t="e">
        <f t="array" ref="L28">INDEX(A$64:L$88,MATCH(1,(A$64:A$88=D28)*(B$64:B$88=E28),0),IF(F28=100,3,IF(F28=150,5,IF(F28=200,7,IF(F28=250,9,IF(F28=300,11,0))))))</f>
        <v>#N/A</v>
      </c>
      <c r="M28" s="22" t="e">
        <f t="array" ref="M28">INDEX(A$64:L$88,MATCH(1,(A$64:A$88=D28)*(B$64:B$88=E28),0),IF(F28=100,4,IF(F28=150,6,IF(F28=200,8,IF(F28=250,10,IF(F28=300,12,0))))))</f>
        <v>#N/A</v>
      </c>
      <c r="N28" s="21" t="e">
        <f t="array" ref="N28">INDEX(A$91:L$115,MATCH(1,(A$91:A$115=D28)*(B$91:B$115=E28),0),IF(F28=100,3,IF(F28=150,5,IF(F28=200,7,IF(F28=250,9,IF(F28=300,11,0))))))</f>
        <v>#N/A</v>
      </c>
      <c r="O28" s="21" t="e">
        <f t="array" ref="O28">INDEX(A$91:L$115,MATCH(1,(A$91:A$115=D28)*(B$91:B$115=E28),0),IF(F28=100,4,IF(F28=150,6,IF(F28=200,8,IF(F28=250,10,IF(F28=300,12,0))))))</f>
        <v>#N/A</v>
      </c>
      <c r="P28" s="21" t="e">
        <f t="array" ref="P28">INDEX(A$118:L$142,MATCH(1,(A$118:A$142=D28)*(B$118:B$142=E28),0),IF(F28=100,3,IF(F28=150,5,IF(F28=200,7,IF(F28=250,9,IF(F28=300,11,0))))))</f>
        <v>#N/A</v>
      </c>
      <c r="Q28" s="21" t="e">
        <f t="array" ref="Q28">INDEX(A$118:L$142,MATCH(1,(A$118:A$142=D28)*(B$118:B$142=E28),0),IF(F28=100,4,IF(F28=150,6,IF(F28=200,8,IF(F28=250,10,IF(F28=300,12,0))))))</f>
        <v>#N/A</v>
      </c>
      <c r="R28" s="22" t="e">
        <f t="array" ref="R28">INDEX(N$37:Y$61,MATCH(1,(N$37:N$61=D28)*(O$37:O$61=E28),0),IF(F28=100,3,IF(F28=150,5,IF(F28=200,7,IF(F28=250,9,IF(F28=300,11,0))))))</f>
        <v>#N/A</v>
      </c>
      <c r="S28" s="22" t="e">
        <f t="array" ref="S28">INDEX(N$37:Y$61,MATCH(1,(N$37:N$61=D28)*(O$37:O$61=E28),0),IF(F28=100,4,IF(F28=150,6,IF(F28=200,8,IF(F28=250,10,IF(F28=300,12,0))))))</f>
        <v>#N/A</v>
      </c>
      <c r="T28" s="21" t="e">
        <f t="array" ref="T28">INDEX(N$64:Y$88,MATCH(1,(N$64:N$88=D28)*(O$64:O$88=E28),0),IF(F28=100,3,IF(F28=150,5,IF(F28=200,7,IF(F28=250,9,IF(F28=300,11,0))))))</f>
        <v>#N/A</v>
      </c>
      <c r="U28" s="22" t="e">
        <f t="array" ref="U28">INDEX(N$64:Y$88,MATCH(1,(N$64:N$88=D28)*(O$64:O$88=E28),0),IF(F28=100,4,IF(F28=150,6,IF(F28=200,8,IF(F28=250,10,IF(F28=300,12,0))))))</f>
        <v>#N/A</v>
      </c>
      <c r="V28" s="21" t="e">
        <f t="array" ref="V28">INDEX(N$91:Y$115,MATCH(1,(N$91:N$115=D28)*(O$91:O$115=E28),0),IF(F28=100,3,IF(F28=150,5,IF(F28=200,7,IF(F28=250,9,IF(F28=300,11,0))))))</f>
        <v>#N/A</v>
      </c>
      <c r="W28" s="21" t="e">
        <f t="array" ref="W28">INDEX(N$91:Y$115,MATCH(1,(N$91:N$115=D28)*(O$91:O$115=E28),0),IF(F28=100,4,IF(F28=150,6,IF(F28=200,8,IF(F28=250,10,IF(F28=300,12,0))))))</f>
        <v>#N/A</v>
      </c>
      <c r="X28" s="21" t="e">
        <f t="array" ref="X28">INDEX(N$118:Y$142,MATCH(1,(N$118:N$142=D28)*(O$118:O$142=E28),0),IF(F28=100,3,IF(F28=150,5,IF(F28=200,7,IF(F28=250,9,IF(F28=300,11,0))))))</f>
        <v>#N/A</v>
      </c>
      <c r="Y28" s="21" t="e">
        <f t="array" ref="Y28">INDEX(N$118:Y$142,MATCH(1,(N$118:N$142=D28)*(O$118:O$142=E28),0),IF(F28=100,4,IF(F28=150,6,IF(F28=200,8,IF(F28=250,10,IF(F28=300,12,0))))))</f>
        <v>#N/A</v>
      </c>
    </row>
    <row r="29" spans="1:25" x14ac:dyDescent="0.3">
      <c r="A29" s="568" t="str">
        <f>'UFH Guide'!A29</f>
        <v xml:space="preserve"> </v>
      </c>
      <c r="B29" s="568"/>
      <c r="C29" s="21">
        <f>'UFH Guide'!H29</f>
        <v>0</v>
      </c>
      <c r="D29" s="38">
        <f>'UFH Guide'!E29</f>
        <v>0</v>
      </c>
      <c r="E29" s="22">
        <f>'UFH Guide'!B29</f>
        <v>0</v>
      </c>
      <c r="F29" s="22">
        <f>'UFH Guide'!I29</f>
        <v>0</v>
      </c>
      <c r="G29" s="22">
        <f>'UFH Guide'!J29</f>
        <v>0</v>
      </c>
      <c r="H29" s="22">
        <f t="shared" si="0"/>
        <v>0</v>
      </c>
      <c r="I29" s="22">
        <f t="shared" si="0"/>
        <v>0</v>
      </c>
      <c r="J29" s="22" t="e">
        <f t="array" ref="J29">INDEX(A$37:L$61,MATCH(1,(A$37:A$61=D29)*(B$37:B$61=E29),0),IF(F29=100,3,IF(F29=150,5,IF(F29=200,7,IF(F29=250,9,IF(F29=300,11,0))))))</f>
        <v>#N/A</v>
      </c>
      <c r="K29" s="22" t="e">
        <f t="array" ref="K29">INDEX(A$37:L$61,MATCH(1,(A$37:A$61=D29)*(B$37:B$61=E29),0),IF(F29=100,4,IF(F29=150,6,IF(F29=200,8,IF(F29=250,10,IF(F29=300,12,0))))))</f>
        <v>#N/A</v>
      </c>
      <c r="L29" s="21" t="e">
        <f t="array" ref="L29">INDEX(A$64:L$88,MATCH(1,(A$64:A$88=D29)*(B$64:B$88=E29),0),IF(F29=100,3,IF(F29=150,5,IF(F29=200,7,IF(F29=250,9,IF(F29=300,11,0))))))</f>
        <v>#N/A</v>
      </c>
      <c r="M29" s="22" t="e">
        <f t="array" ref="M29">INDEX(A$64:L$88,MATCH(1,(A$64:A$88=D29)*(B$64:B$88=E29),0),IF(F29=100,4,IF(F29=150,6,IF(F29=200,8,IF(F29=250,10,IF(F29=300,12,0))))))</f>
        <v>#N/A</v>
      </c>
      <c r="N29" s="21" t="e">
        <f t="array" ref="N29">INDEX(A$91:L$115,MATCH(1,(A$91:A$115=D29)*(B$91:B$115=E29),0),IF(F29=100,3,IF(F29=150,5,IF(F29=200,7,IF(F29=250,9,IF(F29=300,11,0))))))</f>
        <v>#N/A</v>
      </c>
      <c r="O29" s="21" t="e">
        <f t="array" ref="O29">INDEX(A$91:L$115,MATCH(1,(A$91:A$115=D29)*(B$91:B$115=E29),0),IF(F29=100,4,IF(F29=150,6,IF(F29=200,8,IF(F29=250,10,IF(F29=300,12,0))))))</f>
        <v>#N/A</v>
      </c>
      <c r="P29" s="21" t="e">
        <f t="array" ref="P29">INDEX(A$118:L$142,MATCH(1,(A$118:A$142=D29)*(B$118:B$142=E29),0),IF(F29=100,3,IF(F29=150,5,IF(F29=200,7,IF(F29=250,9,IF(F29=300,11,0))))))</f>
        <v>#N/A</v>
      </c>
      <c r="Q29" s="21" t="e">
        <f t="array" ref="Q29">INDEX(A$118:L$142,MATCH(1,(A$118:A$142=D29)*(B$118:B$142=E29),0),IF(F29=100,4,IF(F29=150,6,IF(F29=200,8,IF(F29=250,10,IF(F29=300,12,0))))))</f>
        <v>#N/A</v>
      </c>
      <c r="R29" s="22" t="e">
        <f t="array" ref="R29">INDEX(N$37:Y$61,MATCH(1,(N$37:N$61=D29)*(O$37:O$61=E29),0),IF(F29=100,3,IF(F29=150,5,IF(F29=200,7,IF(F29=250,9,IF(F29=300,11,0))))))</f>
        <v>#N/A</v>
      </c>
      <c r="S29" s="22" t="e">
        <f t="array" ref="S29">INDEX(N$37:Y$61,MATCH(1,(N$37:N$61=D29)*(O$37:O$61=E29),0),IF(F29=100,4,IF(F29=150,6,IF(F29=200,8,IF(F29=250,10,IF(F29=300,12,0))))))</f>
        <v>#N/A</v>
      </c>
      <c r="T29" s="21" t="e">
        <f t="array" ref="T29">INDEX(N$64:Y$88,MATCH(1,(N$64:N$88=D29)*(O$64:O$88=E29),0),IF(F29=100,3,IF(F29=150,5,IF(F29=200,7,IF(F29=250,9,IF(F29=300,11,0))))))</f>
        <v>#N/A</v>
      </c>
      <c r="U29" s="22" t="e">
        <f t="array" ref="U29">INDEX(N$64:Y$88,MATCH(1,(N$64:N$88=D29)*(O$64:O$88=E29),0),IF(F29=100,4,IF(F29=150,6,IF(F29=200,8,IF(F29=250,10,IF(F29=300,12,0))))))</f>
        <v>#N/A</v>
      </c>
      <c r="V29" s="21" t="e">
        <f t="array" ref="V29">INDEX(N$91:Y$115,MATCH(1,(N$91:N$115=D29)*(O$91:O$115=E29),0),IF(F29=100,3,IF(F29=150,5,IF(F29=200,7,IF(F29=250,9,IF(F29=300,11,0))))))</f>
        <v>#N/A</v>
      </c>
      <c r="W29" s="21" t="e">
        <f t="array" ref="W29">INDEX(N$91:Y$115,MATCH(1,(N$91:N$115=D29)*(O$91:O$115=E29),0),IF(F29=100,4,IF(F29=150,6,IF(F29=200,8,IF(F29=250,10,IF(F29=300,12,0))))))</f>
        <v>#N/A</v>
      </c>
      <c r="X29" s="21" t="e">
        <f t="array" ref="X29">INDEX(N$118:Y$142,MATCH(1,(N$118:N$142=D29)*(O$118:O$142=E29),0),IF(F29=100,3,IF(F29=150,5,IF(F29=200,7,IF(F29=250,9,IF(F29=300,11,0))))))</f>
        <v>#N/A</v>
      </c>
      <c r="Y29" s="21" t="e">
        <f t="array" ref="Y29">INDEX(N$118:Y$142,MATCH(1,(N$118:N$142=D29)*(O$118:O$142=E29),0),IF(F29=100,4,IF(F29=150,6,IF(F29=200,8,IF(F29=250,10,IF(F29=300,12,0))))))</f>
        <v>#N/A</v>
      </c>
    </row>
    <row r="30" spans="1:25" x14ac:dyDescent="0.3">
      <c r="A30" s="568" t="str">
        <f>'UFH Guide'!A30</f>
        <v xml:space="preserve"> </v>
      </c>
      <c r="B30" s="568"/>
      <c r="C30" s="21">
        <f>'UFH Guide'!H30</f>
        <v>0</v>
      </c>
      <c r="D30" s="38">
        <f>'UFH Guide'!E30</f>
        <v>0</v>
      </c>
      <c r="E30" s="22">
        <f>'UFH Guide'!B30</f>
        <v>0</v>
      </c>
      <c r="F30" s="22">
        <f>'UFH Guide'!I30</f>
        <v>0</v>
      </c>
      <c r="G30" s="22">
        <f>'UFH Guide'!J30</f>
        <v>0</v>
      </c>
      <c r="H30" s="22">
        <f t="shared" si="0"/>
        <v>0</v>
      </c>
      <c r="I30" s="22">
        <f t="shared" si="0"/>
        <v>0</v>
      </c>
      <c r="J30" s="22" t="e">
        <f t="array" ref="J30">INDEX(A$37:L$61,MATCH(1,(A$37:A$61=D30)*(B$37:B$61=E30),0),IF(F30=100,3,IF(F30=150,5,IF(F30=200,7,IF(F30=250,9,IF(F30=300,11,0))))))</f>
        <v>#N/A</v>
      </c>
      <c r="K30" s="22" t="e">
        <f t="array" ref="K30">INDEX(A$37:L$61,MATCH(1,(A$37:A$61=D30)*(B$37:B$61=E30),0),IF(F30=100,4,IF(F30=150,6,IF(F30=200,8,IF(F30=250,10,IF(F30=300,12,0))))))</f>
        <v>#N/A</v>
      </c>
      <c r="L30" s="21" t="e">
        <f t="array" ref="L30">INDEX(A$64:L$88,MATCH(1,(A$64:A$88=D30)*(B$64:B$88=E30),0),IF(F30=100,3,IF(F30=150,5,IF(F30=200,7,IF(F30=250,9,IF(F30=300,11,0))))))</f>
        <v>#N/A</v>
      </c>
      <c r="M30" s="22" t="e">
        <f t="array" ref="M30">INDEX(A$64:L$88,MATCH(1,(A$64:A$88=D30)*(B$64:B$88=E30),0),IF(F30=100,4,IF(F30=150,6,IF(F30=200,8,IF(F30=250,10,IF(F30=300,12,0))))))</f>
        <v>#N/A</v>
      </c>
      <c r="N30" s="21" t="e">
        <f t="array" ref="N30">INDEX(A$91:L$115,MATCH(1,(A$91:A$115=D30)*(B$91:B$115=E30),0),IF(F30=100,3,IF(F30=150,5,IF(F30=200,7,IF(F30=250,9,IF(F30=300,11,0))))))</f>
        <v>#N/A</v>
      </c>
      <c r="O30" s="21" t="e">
        <f t="array" ref="O30">INDEX(A$91:L$115,MATCH(1,(A$91:A$115=D30)*(B$91:B$115=E30),0),IF(F30=100,4,IF(F30=150,6,IF(F30=200,8,IF(F30=250,10,IF(F30=300,12,0))))))</f>
        <v>#N/A</v>
      </c>
      <c r="P30" s="21" t="e">
        <f t="array" ref="P30">INDEX(A$118:L$142,MATCH(1,(A$118:A$142=D30)*(B$118:B$142=E30),0),IF(F30=100,3,IF(F30=150,5,IF(F30=200,7,IF(F30=250,9,IF(F30=300,11,0))))))</f>
        <v>#N/A</v>
      </c>
      <c r="Q30" s="21" t="e">
        <f t="array" ref="Q30">INDEX(A$118:L$142,MATCH(1,(A$118:A$142=D30)*(B$118:B$142=E30),0),IF(F30=100,4,IF(F30=150,6,IF(F30=200,8,IF(F30=250,10,IF(F30=300,12,0))))))</f>
        <v>#N/A</v>
      </c>
      <c r="R30" s="22" t="e">
        <f t="array" ref="R30">INDEX(N$37:Y$61,MATCH(1,(N$37:N$61=D30)*(O$37:O$61=E30),0),IF(F30=100,3,IF(F30=150,5,IF(F30=200,7,IF(F30=250,9,IF(F30=300,11,0))))))</f>
        <v>#N/A</v>
      </c>
      <c r="S30" s="22" t="e">
        <f t="array" ref="S30">INDEX(N$37:Y$61,MATCH(1,(N$37:N$61=D30)*(O$37:O$61=E30),0),IF(F30=100,4,IF(F30=150,6,IF(F30=200,8,IF(F30=250,10,IF(F30=300,12,0))))))</f>
        <v>#N/A</v>
      </c>
      <c r="T30" s="21" t="e">
        <f t="array" ref="T30">INDEX(N$64:Y$88,MATCH(1,(N$64:N$88=D30)*(O$64:O$88=E30),0),IF(F30=100,3,IF(F30=150,5,IF(F30=200,7,IF(F30=250,9,IF(F30=300,11,0))))))</f>
        <v>#N/A</v>
      </c>
      <c r="U30" s="22" t="e">
        <f t="array" ref="U30">INDEX(N$64:Y$88,MATCH(1,(N$64:N$88=D30)*(O$64:O$88=E30),0),IF(F30=100,4,IF(F30=150,6,IF(F30=200,8,IF(F30=250,10,IF(F30=300,12,0))))))</f>
        <v>#N/A</v>
      </c>
      <c r="V30" s="21" t="e">
        <f t="array" ref="V30">INDEX(N$91:Y$115,MATCH(1,(N$91:N$115=D30)*(O$91:O$115=E30),0),IF(F30=100,3,IF(F30=150,5,IF(F30=200,7,IF(F30=250,9,IF(F30=300,11,0))))))</f>
        <v>#N/A</v>
      </c>
      <c r="W30" s="21" t="e">
        <f t="array" ref="W30">INDEX(N$91:Y$115,MATCH(1,(N$91:N$115=D30)*(O$91:O$115=E30),0),IF(F30=100,4,IF(F30=150,6,IF(F30=200,8,IF(F30=250,10,IF(F30=300,12,0))))))</f>
        <v>#N/A</v>
      </c>
      <c r="X30" s="21" t="e">
        <f t="array" ref="X30">INDEX(N$118:Y$142,MATCH(1,(N$118:N$142=D30)*(O$118:O$142=E30),0),IF(F30=100,3,IF(F30=150,5,IF(F30=200,7,IF(F30=250,9,IF(F30=300,11,0))))))</f>
        <v>#N/A</v>
      </c>
      <c r="Y30" s="21" t="e">
        <f t="array" ref="Y30">INDEX(N$118:Y$142,MATCH(1,(N$118:N$142=D30)*(O$118:O$142=E30),0),IF(F30=100,4,IF(F30=150,6,IF(F30=200,8,IF(F30=250,10,IF(F30=300,12,0))))))</f>
        <v>#N/A</v>
      </c>
    </row>
    <row r="31" spans="1:25" x14ac:dyDescent="0.3">
      <c r="A31" s="568" t="str">
        <f>'UFH Guide'!A31</f>
        <v xml:space="preserve"> </v>
      </c>
      <c r="B31" s="568"/>
      <c r="C31" s="21">
        <f>'UFH Guide'!H31</f>
        <v>0</v>
      </c>
      <c r="D31" s="38">
        <f>'UFH Guide'!E31</f>
        <v>0</v>
      </c>
      <c r="E31" s="22">
        <f>'UFH Guide'!B31</f>
        <v>0</v>
      </c>
      <c r="F31" s="22">
        <f>'UFH Guide'!I31</f>
        <v>0</v>
      </c>
      <c r="G31" s="22">
        <f>'UFH Guide'!J31</f>
        <v>0</v>
      </c>
      <c r="H31" s="22">
        <f t="shared" si="0"/>
        <v>0</v>
      </c>
      <c r="I31" s="22">
        <f t="shared" si="0"/>
        <v>0</v>
      </c>
      <c r="J31" s="22" t="e">
        <f t="array" ref="J31">INDEX(A$37:L$61,MATCH(1,(A$37:A$61=D31)*(B$37:B$61=E31),0),IF(F31=100,3,IF(F31=150,5,IF(F31=200,7,IF(F31=250,9,IF(F31=300,11,0))))))</f>
        <v>#N/A</v>
      </c>
      <c r="K31" s="22" t="e">
        <f t="array" ref="K31">INDEX(A$37:L$61,MATCH(1,(A$37:A$61=D31)*(B$37:B$61=E31),0),IF(F31=100,4,IF(F31=150,6,IF(F31=200,8,IF(F31=250,10,IF(F31=300,12,0))))))</f>
        <v>#N/A</v>
      </c>
      <c r="L31" s="21" t="e">
        <f t="array" ref="L31">INDEX(A$64:L$88,MATCH(1,(A$64:A$88=D31)*(B$64:B$88=E31),0),IF(F31=100,3,IF(F31=150,5,IF(F31=200,7,IF(F31=250,9,IF(F31=300,11,0))))))</f>
        <v>#N/A</v>
      </c>
      <c r="M31" s="22" t="e">
        <f t="array" ref="M31">INDEX(A$64:L$88,MATCH(1,(A$64:A$88=D31)*(B$64:B$88=E31),0),IF(F31=100,4,IF(F31=150,6,IF(F31=200,8,IF(F31=250,10,IF(F31=300,12,0))))))</f>
        <v>#N/A</v>
      </c>
      <c r="N31" s="21" t="e">
        <f t="array" ref="N31">INDEX(A$91:L$115,MATCH(1,(A$91:A$115=D31)*(B$91:B$115=E31),0),IF(F31=100,3,IF(F31=150,5,IF(F31=200,7,IF(F31=250,9,IF(F31=300,11,0))))))</f>
        <v>#N/A</v>
      </c>
      <c r="O31" s="21" t="e">
        <f t="array" ref="O31">INDEX(A$91:L$115,MATCH(1,(A$91:A$115=D31)*(B$91:B$115=E31),0),IF(F31=100,4,IF(F31=150,6,IF(F31=200,8,IF(F31=250,10,IF(F31=300,12,0))))))</f>
        <v>#N/A</v>
      </c>
      <c r="P31" s="21" t="e">
        <f t="array" ref="P31">INDEX(A$118:L$142,MATCH(1,(A$118:A$142=D31)*(B$118:B$142=E31),0),IF(F31=100,3,IF(F31=150,5,IF(F31=200,7,IF(F31=250,9,IF(F31=300,11,0))))))</f>
        <v>#N/A</v>
      </c>
      <c r="Q31" s="21" t="e">
        <f t="array" ref="Q31">INDEX(A$118:L$142,MATCH(1,(A$118:A$142=D31)*(B$118:B$142=E31),0),IF(F31=100,4,IF(F31=150,6,IF(F31=200,8,IF(F31=250,10,IF(F31=300,12,0))))))</f>
        <v>#N/A</v>
      </c>
      <c r="R31" s="22" t="e">
        <f t="array" ref="R31">INDEX(N$37:Y$61,MATCH(1,(N$37:N$61=D31)*(O$37:O$61=E31),0),IF(F31=100,3,IF(F31=150,5,IF(F31=200,7,IF(F31=250,9,IF(F31=300,11,0))))))</f>
        <v>#N/A</v>
      </c>
      <c r="S31" s="22" t="e">
        <f t="array" ref="S31">INDEX(N$37:Y$61,MATCH(1,(N$37:N$61=D31)*(O$37:O$61=E31),0),IF(F31=100,4,IF(F31=150,6,IF(F31=200,8,IF(F31=250,10,IF(F31=300,12,0))))))</f>
        <v>#N/A</v>
      </c>
      <c r="T31" s="21" t="e">
        <f t="array" ref="T31">INDEX(N$64:Y$88,MATCH(1,(N$64:N$88=D31)*(O$64:O$88=E31),0),IF(F31=100,3,IF(F31=150,5,IF(F31=200,7,IF(F31=250,9,IF(F31=300,11,0))))))</f>
        <v>#N/A</v>
      </c>
      <c r="U31" s="22" t="e">
        <f t="array" ref="U31">INDEX(N$64:Y$88,MATCH(1,(N$64:N$88=D31)*(O$64:O$88=E31),0),IF(F31=100,4,IF(F31=150,6,IF(F31=200,8,IF(F31=250,10,IF(F31=300,12,0))))))</f>
        <v>#N/A</v>
      </c>
      <c r="V31" s="21" t="e">
        <f t="array" ref="V31">INDEX(N$91:Y$115,MATCH(1,(N$91:N$115=D31)*(O$91:O$115=E31),0),IF(F31=100,3,IF(F31=150,5,IF(F31=200,7,IF(F31=250,9,IF(F31=300,11,0))))))</f>
        <v>#N/A</v>
      </c>
      <c r="W31" s="21" t="e">
        <f t="array" ref="W31">INDEX(N$91:Y$115,MATCH(1,(N$91:N$115=D31)*(O$91:O$115=E31),0),IF(F31=100,4,IF(F31=150,6,IF(F31=200,8,IF(F31=250,10,IF(F31=300,12,0))))))</f>
        <v>#N/A</v>
      </c>
      <c r="X31" s="21" t="e">
        <f t="array" ref="X31">INDEX(N$118:Y$142,MATCH(1,(N$118:N$142=D31)*(O$118:O$142=E31),0),IF(F31=100,3,IF(F31=150,5,IF(F31=200,7,IF(F31=250,9,IF(F31=300,11,0))))))</f>
        <v>#N/A</v>
      </c>
      <c r="Y31" s="21" t="e">
        <f t="array" ref="Y31">INDEX(N$118:Y$142,MATCH(1,(N$118:N$142=D31)*(O$118:O$142=E31),0),IF(F31=100,4,IF(F31=150,6,IF(F31=200,8,IF(F31=250,10,IF(F31=300,12,0))))))</f>
        <v>#N/A</v>
      </c>
    </row>
    <row r="32" spans="1:25" x14ac:dyDescent="0.3">
      <c r="D32" s="22"/>
      <c r="E32" s="22"/>
      <c r="F32" s="22"/>
      <c r="G32" s="22"/>
      <c r="H32" s="22"/>
      <c r="I32" s="22"/>
      <c r="J32" s="22"/>
    </row>
    <row r="33" spans="1:25" x14ac:dyDescent="0.3">
      <c r="D33" s="22"/>
      <c r="E33" s="22"/>
      <c r="F33" s="22"/>
      <c r="G33" s="22"/>
      <c r="H33" s="22"/>
      <c r="I33" s="22"/>
      <c r="J33" s="22"/>
    </row>
    <row r="34" spans="1:25" x14ac:dyDescent="0.3">
      <c r="A34" s="567" t="s">
        <v>326</v>
      </c>
      <c r="B34" s="567"/>
      <c r="C34" s="567"/>
      <c r="D34" s="567"/>
      <c r="E34" s="567"/>
      <c r="F34" s="567"/>
      <c r="G34" s="567"/>
      <c r="H34" s="567"/>
      <c r="I34" s="567"/>
      <c r="J34" s="567"/>
      <c r="K34" s="567"/>
      <c r="L34" s="567"/>
      <c r="N34" s="567" t="s">
        <v>327</v>
      </c>
      <c r="O34" s="567"/>
      <c r="P34" s="567"/>
      <c r="Q34" s="567"/>
      <c r="R34" s="567"/>
      <c r="S34" s="567"/>
      <c r="T34" s="567"/>
      <c r="U34" s="567"/>
      <c r="V34" s="567"/>
      <c r="W34" s="567"/>
      <c r="X34" s="567"/>
      <c r="Y34" s="567"/>
    </row>
    <row r="35" spans="1:25" x14ac:dyDescent="0.3">
      <c r="A35" s="39">
        <v>0</v>
      </c>
      <c r="B35" s="39" t="s">
        <v>328</v>
      </c>
      <c r="C35" s="567">
        <v>100</v>
      </c>
      <c r="D35" s="567"/>
      <c r="E35" s="567">
        <v>150</v>
      </c>
      <c r="F35" s="567"/>
      <c r="G35" s="567">
        <v>200</v>
      </c>
      <c r="H35" s="567"/>
      <c r="I35" s="567">
        <v>250</v>
      </c>
      <c r="J35" s="567"/>
      <c r="K35" s="567">
        <v>300</v>
      </c>
      <c r="L35" s="567"/>
      <c r="N35" s="39">
        <v>0</v>
      </c>
      <c r="O35" s="39" t="s">
        <v>328</v>
      </c>
      <c r="P35" s="567">
        <v>100</v>
      </c>
      <c r="Q35" s="567"/>
      <c r="R35" s="567">
        <v>150</v>
      </c>
      <c r="S35" s="567"/>
      <c r="T35" s="567">
        <v>200</v>
      </c>
      <c r="U35" s="567"/>
      <c r="V35" s="567">
        <v>250</v>
      </c>
      <c r="W35" s="567"/>
      <c r="X35" s="567">
        <v>300</v>
      </c>
      <c r="Y35" s="567"/>
    </row>
    <row r="36" spans="1:25" x14ac:dyDescent="0.3">
      <c r="A36" s="36" t="s">
        <v>329</v>
      </c>
      <c r="B36" s="36" t="s">
        <v>330</v>
      </c>
      <c r="C36" s="36" t="s">
        <v>316</v>
      </c>
      <c r="D36" s="36" t="s">
        <v>331</v>
      </c>
      <c r="E36" s="36" t="s">
        <v>316</v>
      </c>
      <c r="F36" s="36" t="s">
        <v>331</v>
      </c>
      <c r="G36" s="36" t="s">
        <v>316</v>
      </c>
      <c r="H36" s="36" t="s">
        <v>331</v>
      </c>
      <c r="I36" s="36" t="s">
        <v>316</v>
      </c>
      <c r="J36" s="36" t="s">
        <v>331</v>
      </c>
      <c r="K36" s="36" t="s">
        <v>316</v>
      </c>
      <c r="L36" s="36" t="s">
        <v>331</v>
      </c>
      <c r="N36" s="36" t="s">
        <v>329</v>
      </c>
      <c r="O36" s="36" t="s">
        <v>330</v>
      </c>
      <c r="P36" s="36" t="s">
        <v>316</v>
      </c>
      <c r="Q36" s="36" t="s">
        <v>331</v>
      </c>
      <c r="R36" s="36" t="s">
        <v>316</v>
      </c>
      <c r="S36" s="36" t="s">
        <v>331</v>
      </c>
      <c r="T36" s="36" t="s">
        <v>316</v>
      </c>
      <c r="U36" s="36" t="s">
        <v>331</v>
      </c>
      <c r="V36" s="36" t="s">
        <v>316</v>
      </c>
      <c r="W36" s="36" t="s">
        <v>331</v>
      </c>
      <c r="X36" s="36" t="s">
        <v>316</v>
      </c>
      <c r="Y36" s="36" t="s">
        <v>331</v>
      </c>
    </row>
    <row r="37" spans="1:25" x14ac:dyDescent="0.3">
      <c r="A37" s="23">
        <v>35</v>
      </c>
      <c r="B37" s="23">
        <v>15</v>
      </c>
      <c r="C37" s="24">
        <v>100.3</v>
      </c>
      <c r="D37" s="24">
        <v>24</v>
      </c>
      <c r="E37" s="24">
        <v>86.4</v>
      </c>
      <c r="F37" s="40">
        <v>22.9</v>
      </c>
      <c r="G37" s="40">
        <v>74.900000000000006</v>
      </c>
      <c r="H37" s="40">
        <v>21.9</v>
      </c>
      <c r="I37" s="40">
        <v>64.900000000000006</v>
      </c>
      <c r="J37" s="40">
        <v>21.1</v>
      </c>
      <c r="K37" s="40">
        <v>56.4</v>
      </c>
      <c r="L37" s="40">
        <v>20.3</v>
      </c>
      <c r="N37" s="23">
        <v>35</v>
      </c>
      <c r="O37" s="21">
        <v>15</v>
      </c>
    </row>
    <row r="38" spans="1:25" x14ac:dyDescent="0.3">
      <c r="A38" s="23">
        <v>35</v>
      </c>
      <c r="B38" s="23">
        <v>18</v>
      </c>
      <c r="C38" s="24">
        <v>80.2</v>
      </c>
      <c r="D38" s="24">
        <v>25.4</v>
      </c>
      <c r="E38" s="24">
        <v>69.099999999999994</v>
      </c>
      <c r="F38" s="40">
        <v>24.4</v>
      </c>
      <c r="G38" s="40">
        <v>59.9</v>
      </c>
      <c r="H38" s="40">
        <v>23.6</v>
      </c>
      <c r="I38" s="40">
        <v>51.9</v>
      </c>
      <c r="J38" s="40">
        <v>23</v>
      </c>
      <c r="K38" s="40">
        <v>45.1</v>
      </c>
      <c r="L38" s="40">
        <v>22.4</v>
      </c>
      <c r="N38" s="23">
        <v>35</v>
      </c>
      <c r="O38" s="21">
        <v>18</v>
      </c>
    </row>
    <row r="39" spans="1:25" x14ac:dyDescent="0.3">
      <c r="A39" s="23">
        <v>35</v>
      </c>
      <c r="B39" s="23">
        <v>20</v>
      </c>
      <c r="C39" s="24">
        <v>66.8</v>
      </c>
      <c r="D39" s="24">
        <v>26.2</v>
      </c>
      <c r="E39" s="24">
        <v>57.6</v>
      </c>
      <c r="F39" s="40">
        <v>25.5</v>
      </c>
      <c r="G39" s="40">
        <v>49.9</v>
      </c>
      <c r="H39" s="40">
        <v>24.8</v>
      </c>
      <c r="I39" s="40">
        <v>43.3</v>
      </c>
      <c r="J39" s="40">
        <v>24.2</v>
      </c>
      <c r="K39" s="40">
        <v>37.6</v>
      </c>
      <c r="L39" s="40">
        <v>23.6</v>
      </c>
      <c r="N39" s="23">
        <v>35</v>
      </c>
      <c r="O39" s="21">
        <v>20</v>
      </c>
    </row>
    <row r="40" spans="1:25" x14ac:dyDescent="0.3">
      <c r="A40" s="23">
        <v>35</v>
      </c>
      <c r="B40" s="23">
        <v>22</v>
      </c>
      <c r="C40" s="24">
        <v>53.5</v>
      </c>
      <c r="D40" s="24">
        <v>27.1</v>
      </c>
      <c r="E40" s="24">
        <v>46.1</v>
      </c>
      <c r="F40" s="40">
        <v>26.5</v>
      </c>
      <c r="G40" s="40">
        <v>39.9</v>
      </c>
      <c r="H40" s="40">
        <v>25.9</v>
      </c>
      <c r="I40" s="40">
        <v>34.6</v>
      </c>
      <c r="J40" s="40">
        <v>25.4</v>
      </c>
      <c r="K40" s="40">
        <v>30.1</v>
      </c>
      <c r="L40" s="40">
        <v>25</v>
      </c>
      <c r="N40" s="23">
        <v>35</v>
      </c>
      <c r="O40" s="21">
        <v>22</v>
      </c>
    </row>
    <row r="41" spans="1:25" x14ac:dyDescent="0.3">
      <c r="A41" s="23">
        <v>35</v>
      </c>
      <c r="B41" s="23">
        <v>24</v>
      </c>
      <c r="C41" s="24">
        <v>40.1</v>
      </c>
      <c r="D41" s="24">
        <v>27.9</v>
      </c>
      <c r="E41" s="24">
        <v>34.6</v>
      </c>
      <c r="F41" s="40">
        <v>27.4</v>
      </c>
      <c r="G41" s="40">
        <v>29.9</v>
      </c>
      <c r="H41" s="40">
        <v>27</v>
      </c>
      <c r="I41" s="40">
        <v>26</v>
      </c>
      <c r="J41" s="40">
        <v>26.6</v>
      </c>
      <c r="K41" s="40">
        <v>22.6</v>
      </c>
      <c r="L41" s="40">
        <v>26.3</v>
      </c>
      <c r="N41" s="23">
        <v>35</v>
      </c>
      <c r="O41" s="21">
        <v>24</v>
      </c>
    </row>
    <row r="42" spans="1:25" x14ac:dyDescent="0.3">
      <c r="A42" s="23">
        <v>40</v>
      </c>
      <c r="B42" s="23">
        <v>15</v>
      </c>
      <c r="C42" s="24">
        <v>133.69999999999999</v>
      </c>
      <c r="D42" s="24">
        <v>26.7</v>
      </c>
      <c r="E42" s="24">
        <v>115.2</v>
      </c>
      <c r="F42" s="24">
        <v>25.2</v>
      </c>
      <c r="G42" s="24">
        <v>99.8</v>
      </c>
      <c r="H42" s="24">
        <v>24</v>
      </c>
      <c r="I42" s="24">
        <v>86.5</v>
      </c>
      <c r="J42" s="24">
        <v>22.9</v>
      </c>
      <c r="K42" s="24">
        <v>75.2</v>
      </c>
      <c r="L42" s="24">
        <v>21.9</v>
      </c>
      <c r="N42" s="23">
        <v>40</v>
      </c>
      <c r="O42" s="21">
        <v>15</v>
      </c>
    </row>
    <row r="43" spans="1:25" x14ac:dyDescent="0.3">
      <c r="A43" s="23">
        <v>40</v>
      </c>
      <c r="B43" s="23">
        <v>18</v>
      </c>
      <c r="C43" s="24">
        <v>113.6</v>
      </c>
      <c r="D43" s="24">
        <v>28.1</v>
      </c>
      <c r="E43" s="24">
        <v>97.9</v>
      </c>
      <c r="F43" s="24">
        <v>26.8</v>
      </c>
      <c r="G43" s="24">
        <v>84.8</v>
      </c>
      <c r="H43" s="24">
        <v>25.7</v>
      </c>
      <c r="I43" s="24">
        <v>73.5</v>
      </c>
      <c r="J43" s="24">
        <v>24.8</v>
      </c>
      <c r="K43" s="24">
        <v>63.9</v>
      </c>
      <c r="L43" s="24">
        <v>24</v>
      </c>
      <c r="N43" s="23">
        <v>40</v>
      </c>
      <c r="O43" s="21">
        <v>18</v>
      </c>
    </row>
    <row r="44" spans="1:25" x14ac:dyDescent="0.3">
      <c r="A44" s="23">
        <v>40</v>
      </c>
      <c r="B44" s="23">
        <v>20</v>
      </c>
      <c r="C44" s="24">
        <v>100.3</v>
      </c>
      <c r="D44" s="24">
        <v>29</v>
      </c>
      <c r="E44" s="24">
        <v>86.4</v>
      </c>
      <c r="F44" s="24">
        <v>27.9</v>
      </c>
      <c r="G44" s="24">
        <v>74.900000000000006</v>
      </c>
      <c r="H44" s="24">
        <v>26.9</v>
      </c>
      <c r="I44" s="24">
        <v>64.900000000000006</v>
      </c>
      <c r="J44" s="24">
        <v>26.1</v>
      </c>
      <c r="K44" s="24">
        <v>56.4</v>
      </c>
      <c r="L44" s="24">
        <v>25.3</v>
      </c>
      <c r="N44" s="23">
        <v>40</v>
      </c>
      <c r="O44" s="21">
        <v>20</v>
      </c>
    </row>
    <row r="45" spans="1:25" x14ac:dyDescent="0.3">
      <c r="A45" s="23">
        <v>40</v>
      </c>
      <c r="B45" s="23">
        <v>22</v>
      </c>
      <c r="C45" s="24">
        <v>86.9</v>
      </c>
      <c r="D45" s="24">
        <v>29.9</v>
      </c>
      <c r="E45" s="24">
        <v>74.900000000000006</v>
      </c>
      <c r="F45" s="24">
        <v>28.9</v>
      </c>
      <c r="G45" s="24">
        <v>64.900000000000006</v>
      </c>
      <c r="H45" s="24">
        <v>28.1</v>
      </c>
      <c r="I45" s="24">
        <v>56.2</v>
      </c>
      <c r="J45" s="24">
        <v>27.3</v>
      </c>
      <c r="K45" s="24">
        <v>48.9</v>
      </c>
      <c r="L45" s="24">
        <v>26.7</v>
      </c>
      <c r="N45" s="23">
        <v>40</v>
      </c>
      <c r="O45" s="21">
        <v>22</v>
      </c>
    </row>
    <row r="46" spans="1:25" x14ac:dyDescent="0.3">
      <c r="A46" s="23">
        <v>40</v>
      </c>
      <c r="B46" s="23">
        <v>24</v>
      </c>
      <c r="C46" s="24">
        <v>73.5</v>
      </c>
      <c r="D46" s="24">
        <v>30.8</v>
      </c>
      <c r="E46" s="24">
        <v>63.4</v>
      </c>
      <c r="F46" s="24">
        <v>29.9</v>
      </c>
      <c r="G46" s="24">
        <v>54.9</v>
      </c>
      <c r="H46" s="24">
        <v>29.2</v>
      </c>
      <c r="I46" s="24">
        <v>47.6</v>
      </c>
      <c r="J46" s="24">
        <v>28.6</v>
      </c>
      <c r="K46" s="24">
        <v>41.4</v>
      </c>
      <c r="L46" s="24">
        <v>28</v>
      </c>
      <c r="N46" s="23">
        <v>40</v>
      </c>
      <c r="O46" s="21">
        <v>24</v>
      </c>
    </row>
    <row r="47" spans="1:25" x14ac:dyDescent="0.3">
      <c r="A47" s="23">
        <v>45</v>
      </c>
      <c r="B47" s="23">
        <v>15</v>
      </c>
      <c r="C47" s="24">
        <v>167.1</v>
      </c>
      <c r="D47" s="24">
        <v>29.4</v>
      </c>
      <c r="E47" s="24">
        <v>144</v>
      </c>
      <c r="F47" s="24">
        <v>27.5</v>
      </c>
      <c r="G47" s="24">
        <v>124.8</v>
      </c>
      <c r="H47" s="24">
        <v>26</v>
      </c>
      <c r="I47" s="24">
        <v>108.2</v>
      </c>
      <c r="J47" s="24">
        <v>24.7</v>
      </c>
      <c r="K47" s="24">
        <v>94</v>
      </c>
      <c r="L47" s="24">
        <v>23.5</v>
      </c>
      <c r="N47" s="23">
        <v>45</v>
      </c>
      <c r="O47" s="21">
        <v>15</v>
      </c>
    </row>
    <row r="48" spans="1:25" x14ac:dyDescent="0.3">
      <c r="A48" s="23">
        <v>45</v>
      </c>
      <c r="B48" s="23">
        <v>18</v>
      </c>
      <c r="C48" s="24">
        <v>147</v>
      </c>
      <c r="D48" s="24">
        <v>30.8</v>
      </c>
      <c r="E48" s="24">
        <v>126.7</v>
      </c>
      <c r="F48" s="24">
        <v>29.2</v>
      </c>
      <c r="G48" s="24">
        <v>109.8</v>
      </c>
      <c r="H48" s="24">
        <v>27.8</v>
      </c>
      <c r="I48" s="24">
        <v>95.2</v>
      </c>
      <c r="J48" s="24">
        <v>26.6</v>
      </c>
      <c r="K48" s="24">
        <v>82.7</v>
      </c>
      <c r="L48" s="24">
        <v>25.6</v>
      </c>
      <c r="N48" s="23">
        <v>45</v>
      </c>
      <c r="O48" s="21">
        <v>18</v>
      </c>
    </row>
    <row r="49" spans="1:25" x14ac:dyDescent="0.3">
      <c r="A49" s="23">
        <v>45</v>
      </c>
      <c r="B49" s="23">
        <v>20</v>
      </c>
      <c r="C49" s="24">
        <v>133.69999999999999</v>
      </c>
      <c r="D49" s="24">
        <v>31.7</v>
      </c>
      <c r="E49" s="24">
        <v>115.2</v>
      </c>
      <c r="F49" s="24">
        <v>30.2</v>
      </c>
      <c r="G49" s="24">
        <v>99.8</v>
      </c>
      <c r="H49" s="24">
        <v>29</v>
      </c>
      <c r="I49" s="24">
        <v>86.5</v>
      </c>
      <c r="J49" s="24">
        <v>27.9</v>
      </c>
      <c r="K49" s="24">
        <v>75.2</v>
      </c>
      <c r="L49" s="24">
        <v>26.9</v>
      </c>
      <c r="N49" s="23">
        <v>45</v>
      </c>
      <c r="O49" s="21">
        <v>20</v>
      </c>
    </row>
    <row r="50" spans="1:25" x14ac:dyDescent="0.3">
      <c r="A50" s="23">
        <v>45</v>
      </c>
      <c r="B50" s="23">
        <v>22</v>
      </c>
      <c r="C50" s="24">
        <v>120.3</v>
      </c>
      <c r="D50" s="24">
        <v>32.6</v>
      </c>
      <c r="E50" s="24">
        <v>103.7</v>
      </c>
      <c r="F50" s="24">
        <v>31.3</v>
      </c>
      <c r="G50" s="24">
        <v>89.8</v>
      </c>
      <c r="H50" s="24">
        <v>30.2</v>
      </c>
      <c r="I50" s="24">
        <v>77.900000000000006</v>
      </c>
      <c r="J50" s="24">
        <v>29.2</v>
      </c>
      <c r="K50" s="24">
        <v>67.7</v>
      </c>
      <c r="L50" s="24">
        <v>28.3</v>
      </c>
      <c r="N50" s="23">
        <v>45</v>
      </c>
      <c r="O50" s="21">
        <v>22</v>
      </c>
    </row>
    <row r="51" spans="1:25" x14ac:dyDescent="0.3">
      <c r="A51" s="23">
        <v>45</v>
      </c>
      <c r="B51" s="23">
        <v>24</v>
      </c>
      <c r="C51" s="24">
        <v>106.9</v>
      </c>
      <c r="D51" s="24">
        <v>33.6</v>
      </c>
      <c r="E51" s="24">
        <v>92.2</v>
      </c>
      <c r="F51" s="24">
        <v>32.4</v>
      </c>
      <c r="G51" s="24">
        <v>79.8</v>
      </c>
      <c r="H51" s="24">
        <v>31.3</v>
      </c>
      <c r="I51" s="24">
        <v>69.2</v>
      </c>
      <c r="J51" s="24">
        <v>30.4</v>
      </c>
      <c r="K51" s="24">
        <v>60.2</v>
      </c>
      <c r="L51" s="24">
        <v>29.7</v>
      </c>
      <c r="N51" s="23">
        <v>45</v>
      </c>
      <c r="O51" s="21">
        <v>24</v>
      </c>
    </row>
    <row r="52" spans="1:25" x14ac:dyDescent="0.3">
      <c r="A52" s="23">
        <v>50</v>
      </c>
      <c r="B52" s="23">
        <v>15</v>
      </c>
      <c r="C52" s="24">
        <v>200.5</v>
      </c>
      <c r="D52" s="24">
        <v>31.9</v>
      </c>
      <c r="E52" s="24">
        <v>172.8</v>
      </c>
      <c r="F52" s="24">
        <v>29.8</v>
      </c>
      <c r="G52" s="24">
        <v>149.69999999999999</v>
      </c>
      <c r="H52" s="24">
        <v>28</v>
      </c>
      <c r="I52" s="24">
        <v>129.80000000000001</v>
      </c>
      <c r="J52" s="24">
        <v>26.4</v>
      </c>
      <c r="K52" s="24">
        <v>112.8</v>
      </c>
      <c r="L52" s="24">
        <v>25</v>
      </c>
      <c r="N52" s="23">
        <v>50</v>
      </c>
      <c r="O52" s="21">
        <v>15</v>
      </c>
    </row>
    <row r="53" spans="1:25" x14ac:dyDescent="0.3">
      <c r="A53" s="23">
        <v>50</v>
      </c>
      <c r="B53" s="23">
        <v>18</v>
      </c>
      <c r="C53" s="24">
        <v>180.5</v>
      </c>
      <c r="D53" s="24">
        <v>33.4</v>
      </c>
      <c r="E53" s="24">
        <v>155.5</v>
      </c>
      <c r="F53" s="24">
        <v>31.4</v>
      </c>
      <c r="G53" s="24">
        <v>134.69999999999999</v>
      </c>
      <c r="H53" s="24">
        <v>29.8</v>
      </c>
      <c r="I53" s="24">
        <v>116.8</v>
      </c>
      <c r="J53" s="24">
        <v>28.4</v>
      </c>
      <c r="K53" s="24">
        <v>101.5</v>
      </c>
      <c r="L53" s="24">
        <v>27.1</v>
      </c>
      <c r="N53" s="23">
        <v>50</v>
      </c>
      <c r="O53" s="21">
        <v>18</v>
      </c>
    </row>
    <row r="54" spans="1:25" x14ac:dyDescent="0.3">
      <c r="A54" s="23">
        <v>50</v>
      </c>
      <c r="B54" s="23">
        <v>20</v>
      </c>
      <c r="C54" s="24">
        <v>167.1</v>
      </c>
      <c r="D54" s="24">
        <v>34.4</v>
      </c>
      <c r="E54" s="24">
        <v>144</v>
      </c>
      <c r="F54" s="24">
        <v>32.5</v>
      </c>
      <c r="G54" s="24">
        <v>124.8</v>
      </c>
      <c r="H54" s="24">
        <v>31</v>
      </c>
      <c r="I54" s="24">
        <v>108.2</v>
      </c>
      <c r="J54" s="24">
        <v>29.7</v>
      </c>
      <c r="K54" s="24">
        <v>94</v>
      </c>
      <c r="L54" s="24">
        <v>28.5</v>
      </c>
      <c r="N54" s="23">
        <v>50</v>
      </c>
      <c r="O54" s="21">
        <v>20</v>
      </c>
    </row>
    <row r="55" spans="1:25" x14ac:dyDescent="0.3">
      <c r="A55" s="23">
        <v>50</v>
      </c>
      <c r="B55" s="23">
        <v>22</v>
      </c>
      <c r="C55" s="24">
        <v>153.69999999999999</v>
      </c>
      <c r="D55" s="24">
        <v>35.299999999999997</v>
      </c>
      <c r="E55" s="24">
        <v>132.5</v>
      </c>
      <c r="F55" s="24">
        <v>33.6</v>
      </c>
      <c r="G55" s="24">
        <v>114.8</v>
      </c>
      <c r="H55" s="24">
        <v>32.200000000000003</v>
      </c>
      <c r="I55" s="24">
        <v>99.5</v>
      </c>
      <c r="J55" s="24">
        <v>31</v>
      </c>
      <c r="K55" s="24">
        <v>86.5</v>
      </c>
      <c r="L55" s="24">
        <v>29.9</v>
      </c>
      <c r="N55" s="23">
        <v>50</v>
      </c>
      <c r="O55" s="21">
        <v>22</v>
      </c>
    </row>
    <row r="56" spans="1:25" x14ac:dyDescent="0.3">
      <c r="A56" s="23">
        <v>50</v>
      </c>
      <c r="B56" s="23">
        <v>24</v>
      </c>
      <c r="C56" s="24">
        <v>140.4</v>
      </c>
      <c r="D56" s="24">
        <v>36.299999999999997</v>
      </c>
      <c r="E56" s="24">
        <v>121</v>
      </c>
      <c r="F56" s="24">
        <v>34.700000000000003</v>
      </c>
      <c r="G56" s="24">
        <v>104.8</v>
      </c>
      <c r="H56" s="24">
        <v>33.4</v>
      </c>
      <c r="I56" s="24">
        <v>90.8</v>
      </c>
      <c r="J56" s="24">
        <v>32.200000000000003</v>
      </c>
      <c r="K56" s="24">
        <v>79</v>
      </c>
      <c r="L56" s="24">
        <v>31.3</v>
      </c>
      <c r="N56" s="23">
        <v>50</v>
      </c>
      <c r="O56" s="21">
        <v>24</v>
      </c>
    </row>
    <row r="57" spans="1:25" x14ac:dyDescent="0.3">
      <c r="A57" s="23">
        <v>55</v>
      </c>
      <c r="B57" s="23">
        <v>15</v>
      </c>
      <c r="C57" s="24">
        <v>233.9</v>
      </c>
      <c r="D57" s="24">
        <v>34.5</v>
      </c>
      <c r="E57" s="24">
        <v>201.6</v>
      </c>
      <c r="F57" s="24">
        <v>32</v>
      </c>
      <c r="G57" s="24">
        <v>174.7</v>
      </c>
      <c r="H57" s="24">
        <v>29.9</v>
      </c>
      <c r="I57" s="24">
        <v>151.4</v>
      </c>
      <c r="J57" s="24">
        <v>28.1</v>
      </c>
      <c r="K57" s="24">
        <v>131.6</v>
      </c>
      <c r="L57" s="24">
        <v>26.6</v>
      </c>
      <c r="N57" s="23">
        <v>55</v>
      </c>
      <c r="O57" s="21">
        <v>15</v>
      </c>
    </row>
    <row r="58" spans="1:25" x14ac:dyDescent="0.3">
      <c r="A58" s="23">
        <v>55</v>
      </c>
      <c r="B58" s="23">
        <v>18</v>
      </c>
      <c r="C58" s="24">
        <v>213.9</v>
      </c>
      <c r="D58" s="24">
        <v>36</v>
      </c>
      <c r="E58" s="24">
        <v>184.4</v>
      </c>
      <c r="F58" s="24">
        <v>33.700000000000003</v>
      </c>
      <c r="G58" s="24">
        <v>159.69999999999999</v>
      </c>
      <c r="H58" s="24">
        <v>31.8</v>
      </c>
      <c r="I58" s="24">
        <v>138.4</v>
      </c>
      <c r="J58" s="24">
        <v>30.1</v>
      </c>
      <c r="K58" s="24">
        <v>120.4</v>
      </c>
      <c r="L58" s="24">
        <v>28.7</v>
      </c>
      <c r="N58" s="23">
        <v>55</v>
      </c>
      <c r="O58" s="21">
        <v>18</v>
      </c>
    </row>
    <row r="59" spans="1:25" x14ac:dyDescent="0.3">
      <c r="A59" s="23">
        <v>55</v>
      </c>
      <c r="B59" s="23">
        <v>20</v>
      </c>
      <c r="C59" s="24">
        <v>200.5</v>
      </c>
      <c r="D59" s="24">
        <v>36.9</v>
      </c>
      <c r="E59" s="24">
        <v>172.8</v>
      </c>
      <c r="F59" s="24">
        <v>34.799999999999997</v>
      </c>
      <c r="G59" s="24">
        <v>149.69999999999999</v>
      </c>
      <c r="H59" s="24">
        <v>33</v>
      </c>
      <c r="I59" s="24">
        <v>129.80000000000001</v>
      </c>
      <c r="J59" s="24">
        <v>31.4</v>
      </c>
      <c r="K59" s="24">
        <v>112.8</v>
      </c>
      <c r="L59" s="24">
        <v>30</v>
      </c>
      <c r="N59" s="23">
        <v>55</v>
      </c>
      <c r="O59" s="21">
        <v>20</v>
      </c>
    </row>
    <row r="60" spans="1:25" x14ac:dyDescent="0.3">
      <c r="A60" s="23">
        <v>55</v>
      </c>
      <c r="B60" s="23">
        <v>22</v>
      </c>
      <c r="C60" s="24">
        <v>187.2</v>
      </c>
      <c r="D60" s="24">
        <v>37.9</v>
      </c>
      <c r="E60" s="24">
        <v>161.30000000000001</v>
      </c>
      <c r="F60" s="24">
        <v>35.9</v>
      </c>
      <c r="G60" s="24">
        <v>139.69999999999999</v>
      </c>
      <c r="H60" s="24">
        <v>34.200000000000003</v>
      </c>
      <c r="I60" s="24">
        <v>121.1</v>
      </c>
      <c r="J60" s="24">
        <v>32.700000000000003</v>
      </c>
      <c r="K60" s="24">
        <v>105.3</v>
      </c>
      <c r="L60" s="24">
        <v>31.4</v>
      </c>
      <c r="N60" s="23">
        <v>55</v>
      </c>
      <c r="O60" s="21">
        <v>22</v>
      </c>
    </row>
    <row r="61" spans="1:25" x14ac:dyDescent="0.3">
      <c r="A61" s="23">
        <v>55</v>
      </c>
      <c r="B61" s="23">
        <v>24</v>
      </c>
      <c r="C61" s="24">
        <v>173.8</v>
      </c>
      <c r="D61" s="24">
        <v>38.9</v>
      </c>
      <c r="E61" s="24">
        <v>149.80000000000001</v>
      </c>
      <c r="F61" s="24">
        <v>37</v>
      </c>
      <c r="G61" s="24">
        <v>129.69999999999999</v>
      </c>
      <c r="H61" s="24">
        <v>35.4</v>
      </c>
      <c r="I61" s="24">
        <v>112.5</v>
      </c>
      <c r="J61" s="24">
        <v>34</v>
      </c>
      <c r="K61" s="24">
        <v>97.8</v>
      </c>
      <c r="L61" s="24">
        <v>32.799999999999997</v>
      </c>
      <c r="N61" s="23">
        <v>55</v>
      </c>
      <c r="O61" s="21">
        <v>24</v>
      </c>
    </row>
    <row r="62" spans="1:25" x14ac:dyDescent="0.3">
      <c r="A62" s="39">
        <v>0.05</v>
      </c>
      <c r="B62" s="39" t="s">
        <v>328</v>
      </c>
      <c r="N62" s="39">
        <v>0.05</v>
      </c>
      <c r="O62" s="39" t="s">
        <v>328</v>
      </c>
    </row>
    <row r="63" spans="1:25" x14ac:dyDescent="0.3">
      <c r="A63" s="36" t="s">
        <v>329</v>
      </c>
      <c r="B63" s="36" t="s">
        <v>330</v>
      </c>
      <c r="C63" s="36" t="s">
        <v>316</v>
      </c>
      <c r="D63" s="36" t="s">
        <v>331</v>
      </c>
      <c r="E63" s="36" t="s">
        <v>316</v>
      </c>
      <c r="F63" s="36" t="s">
        <v>331</v>
      </c>
      <c r="G63" s="36" t="s">
        <v>316</v>
      </c>
      <c r="H63" s="36" t="s">
        <v>331</v>
      </c>
      <c r="I63" s="36" t="s">
        <v>316</v>
      </c>
      <c r="J63" s="36" t="s">
        <v>331</v>
      </c>
      <c r="K63" s="36" t="s">
        <v>316</v>
      </c>
      <c r="L63" s="36" t="s">
        <v>331</v>
      </c>
      <c r="N63" s="36" t="s">
        <v>329</v>
      </c>
      <c r="O63" s="36" t="s">
        <v>330</v>
      </c>
      <c r="P63" s="36" t="s">
        <v>316</v>
      </c>
      <c r="Q63" s="36" t="s">
        <v>331</v>
      </c>
      <c r="R63" s="36" t="s">
        <v>316</v>
      </c>
      <c r="S63" s="36" t="s">
        <v>331</v>
      </c>
      <c r="T63" s="36" t="s">
        <v>316</v>
      </c>
      <c r="U63" s="36" t="s">
        <v>331</v>
      </c>
      <c r="V63" s="36" t="s">
        <v>316</v>
      </c>
      <c r="W63" s="36" t="s">
        <v>331</v>
      </c>
      <c r="X63" s="36" t="s">
        <v>316</v>
      </c>
      <c r="Y63" s="36" t="s">
        <v>331</v>
      </c>
    </row>
    <row r="64" spans="1:25" x14ac:dyDescent="0.3">
      <c r="A64" s="23">
        <v>35</v>
      </c>
      <c r="B64" s="23">
        <v>15</v>
      </c>
      <c r="C64" s="24">
        <v>73.599999999999994</v>
      </c>
      <c r="D64" s="24">
        <v>21.8</v>
      </c>
      <c r="E64" s="24">
        <v>65</v>
      </c>
      <c r="F64" s="24">
        <v>21.1</v>
      </c>
      <c r="G64" s="24">
        <v>57.6</v>
      </c>
      <c r="H64" s="24">
        <v>20.5</v>
      </c>
      <c r="I64" s="24">
        <v>51.1</v>
      </c>
      <c r="J64" s="24">
        <v>19.899999999999999</v>
      </c>
      <c r="K64" s="24">
        <v>45.4</v>
      </c>
      <c r="L64" s="24">
        <v>19.399999999999999</v>
      </c>
      <c r="N64" s="23">
        <v>35</v>
      </c>
      <c r="O64" s="21">
        <v>15</v>
      </c>
    </row>
    <row r="65" spans="1:28" x14ac:dyDescent="0.3">
      <c r="A65" s="23">
        <v>35</v>
      </c>
      <c r="B65" s="23">
        <v>18</v>
      </c>
      <c r="C65" s="24">
        <v>58.8</v>
      </c>
      <c r="D65" s="24">
        <v>23.6</v>
      </c>
      <c r="E65" s="24">
        <v>52</v>
      </c>
      <c r="F65" s="24">
        <v>23</v>
      </c>
      <c r="G65" s="24">
        <v>46.1</v>
      </c>
      <c r="H65" s="24">
        <v>22.5</v>
      </c>
      <c r="I65" s="24">
        <v>40.9</v>
      </c>
      <c r="J65" s="24">
        <v>22</v>
      </c>
      <c r="K65" s="24">
        <v>36.299999999999997</v>
      </c>
      <c r="L65" s="24">
        <v>21.6</v>
      </c>
      <c r="N65" s="23">
        <v>35</v>
      </c>
      <c r="O65" s="21">
        <v>18</v>
      </c>
    </row>
    <row r="66" spans="1:28" x14ac:dyDescent="0.3">
      <c r="A66" s="23">
        <v>35</v>
      </c>
      <c r="B66" s="23">
        <v>20</v>
      </c>
      <c r="C66" s="24">
        <v>49</v>
      </c>
      <c r="D66" s="24">
        <v>24.7</v>
      </c>
      <c r="E66" s="24">
        <v>43.3</v>
      </c>
      <c r="F66" s="24">
        <v>24.2</v>
      </c>
      <c r="G66" s="24">
        <v>38.4</v>
      </c>
      <c r="H66" s="24">
        <v>23.8</v>
      </c>
      <c r="I66" s="24">
        <v>34.1</v>
      </c>
      <c r="J66" s="24">
        <v>23.4</v>
      </c>
      <c r="K66" s="24">
        <v>30.3</v>
      </c>
      <c r="L66" s="24">
        <v>23</v>
      </c>
      <c r="N66" s="23">
        <v>35</v>
      </c>
      <c r="O66" s="21">
        <v>20</v>
      </c>
    </row>
    <row r="67" spans="1:28" x14ac:dyDescent="0.3">
      <c r="A67" s="23">
        <v>35</v>
      </c>
      <c r="B67" s="23">
        <v>22</v>
      </c>
      <c r="C67" s="24">
        <v>39.200000000000003</v>
      </c>
      <c r="D67" s="24">
        <v>25.8</v>
      </c>
      <c r="E67" s="24">
        <v>34.700000000000003</v>
      </c>
      <c r="F67" s="24">
        <v>25.4</v>
      </c>
      <c r="G67" s="24">
        <v>30.7</v>
      </c>
      <c r="H67" s="24">
        <v>25.1</v>
      </c>
      <c r="I67" s="24">
        <v>27.2</v>
      </c>
      <c r="J67" s="24">
        <v>24.8</v>
      </c>
      <c r="K67" s="24">
        <v>24.2</v>
      </c>
      <c r="L67" s="24">
        <v>24.5</v>
      </c>
      <c r="N67" s="23">
        <v>35</v>
      </c>
      <c r="O67" s="21">
        <v>22</v>
      </c>
    </row>
    <row r="68" spans="1:28" x14ac:dyDescent="0.3">
      <c r="A68" s="23">
        <v>35</v>
      </c>
      <c r="B68" s="23">
        <v>24</v>
      </c>
      <c r="C68" s="24">
        <v>29.4</v>
      </c>
      <c r="D68" s="24">
        <v>27</v>
      </c>
      <c r="E68" s="24">
        <v>26</v>
      </c>
      <c r="F68" s="24">
        <v>26.6</v>
      </c>
      <c r="G68" s="24">
        <v>23</v>
      </c>
      <c r="H68" s="24">
        <v>26.4</v>
      </c>
      <c r="I68" s="24">
        <v>20.399999999999999</v>
      </c>
      <c r="J68" s="24">
        <v>26.1</v>
      </c>
      <c r="K68" s="24">
        <v>18.2</v>
      </c>
      <c r="L68" s="24">
        <v>25.9</v>
      </c>
      <c r="N68" s="23">
        <v>35</v>
      </c>
      <c r="O68" s="21">
        <v>24</v>
      </c>
    </row>
    <row r="69" spans="1:28" x14ac:dyDescent="0.3">
      <c r="A69" s="23">
        <v>40</v>
      </c>
      <c r="B69" s="23">
        <v>15</v>
      </c>
      <c r="C69" s="24">
        <v>98.1</v>
      </c>
      <c r="D69" s="24">
        <v>23.8</v>
      </c>
      <c r="E69" s="24">
        <v>86.7</v>
      </c>
      <c r="F69" s="24">
        <v>22.9</v>
      </c>
      <c r="G69" s="24">
        <v>76.8</v>
      </c>
      <c r="H69" s="24">
        <v>22.1</v>
      </c>
      <c r="I69" s="24">
        <v>68.099999999999994</v>
      </c>
      <c r="J69" s="24">
        <v>21.3</v>
      </c>
      <c r="K69" s="24">
        <v>60.5</v>
      </c>
      <c r="L69" s="24">
        <v>20.7</v>
      </c>
      <c r="N69" s="23">
        <v>40</v>
      </c>
      <c r="O69" s="21">
        <v>15</v>
      </c>
    </row>
    <row r="70" spans="1:28" x14ac:dyDescent="0.3">
      <c r="A70" s="23">
        <v>40</v>
      </c>
      <c r="B70" s="23">
        <v>18</v>
      </c>
      <c r="C70" s="24">
        <v>83.4</v>
      </c>
      <c r="D70" s="24">
        <v>25.6</v>
      </c>
      <c r="E70" s="24">
        <v>73.7</v>
      </c>
      <c r="F70" s="24">
        <v>24.8</v>
      </c>
      <c r="G70" s="24">
        <v>65.3</v>
      </c>
      <c r="H70" s="24">
        <v>24.1</v>
      </c>
      <c r="I70" s="24">
        <v>57.9</v>
      </c>
      <c r="J70" s="24">
        <v>23.5</v>
      </c>
      <c r="K70" s="24">
        <v>51.5</v>
      </c>
      <c r="L70" s="24">
        <v>22.9</v>
      </c>
      <c r="N70" s="23">
        <v>40</v>
      </c>
      <c r="O70" s="21">
        <v>18</v>
      </c>
    </row>
    <row r="71" spans="1:28" x14ac:dyDescent="0.3">
      <c r="A71" s="23">
        <v>40</v>
      </c>
      <c r="B71" s="23">
        <v>20</v>
      </c>
      <c r="C71" s="24">
        <v>73.599999999999994</v>
      </c>
      <c r="D71" s="24">
        <v>26.8</v>
      </c>
      <c r="E71" s="24">
        <v>65</v>
      </c>
      <c r="F71" s="24">
        <v>26.1</v>
      </c>
      <c r="G71" s="24">
        <v>57.6</v>
      </c>
      <c r="H71" s="24">
        <v>25.5</v>
      </c>
      <c r="I71" s="24">
        <v>51.1</v>
      </c>
      <c r="J71" s="24">
        <v>24.9</v>
      </c>
      <c r="K71" s="24">
        <v>45.4</v>
      </c>
      <c r="L71" s="24">
        <v>24.4</v>
      </c>
      <c r="N71" s="23">
        <v>40</v>
      </c>
      <c r="O71" s="21">
        <v>20</v>
      </c>
    </row>
    <row r="72" spans="1:28" x14ac:dyDescent="0.3">
      <c r="A72" s="23">
        <v>40</v>
      </c>
      <c r="B72" s="23">
        <v>22</v>
      </c>
      <c r="C72" s="24">
        <v>63.8</v>
      </c>
      <c r="D72" s="24">
        <v>28</v>
      </c>
      <c r="E72" s="24">
        <v>56.3</v>
      </c>
      <c r="F72" s="24">
        <v>27.3</v>
      </c>
      <c r="G72" s="24">
        <v>49.9</v>
      </c>
      <c r="H72" s="24">
        <v>26.8</v>
      </c>
      <c r="I72" s="24">
        <v>44.3</v>
      </c>
      <c r="J72" s="24">
        <v>26.3</v>
      </c>
      <c r="K72" s="24">
        <v>39.4</v>
      </c>
      <c r="L72" s="24">
        <v>25.9</v>
      </c>
      <c r="N72" s="23">
        <v>40</v>
      </c>
      <c r="O72" s="21">
        <v>22</v>
      </c>
    </row>
    <row r="73" spans="1:28" x14ac:dyDescent="0.3">
      <c r="A73" s="23">
        <v>40</v>
      </c>
      <c r="B73" s="23">
        <v>24</v>
      </c>
      <c r="C73" s="24">
        <v>53.9</v>
      </c>
      <c r="D73" s="24">
        <v>29.1</v>
      </c>
      <c r="E73" s="24">
        <v>47.7</v>
      </c>
      <c r="F73" s="24">
        <v>28.6</v>
      </c>
      <c r="G73" s="24">
        <v>42.3</v>
      </c>
      <c r="H73" s="24">
        <v>28.1</v>
      </c>
      <c r="I73" s="24">
        <v>37.5</v>
      </c>
      <c r="J73" s="24">
        <v>27.7</v>
      </c>
      <c r="K73" s="24">
        <v>33.299999999999997</v>
      </c>
      <c r="L73" s="24">
        <v>27.3</v>
      </c>
      <c r="N73" s="23">
        <v>40</v>
      </c>
      <c r="O73" s="21">
        <v>24</v>
      </c>
    </row>
    <row r="74" spans="1:28" x14ac:dyDescent="0.3">
      <c r="A74" s="23">
        <v>45</v>
      </c>
      <c r="B74" s="23">
        <v>15</v>
      </c>
      <c r="C74" s="24">
        <v>122.6</v>
      </c>
      <c r="D74" s="24">
        <v>25.8</v>
      </c>
      <c r="E74" s="24">
        <v>108.4</v>
      </c>
      <c r="F74" s="24">
        <v>24.7</v>
      </c>
      <c r="G74" s="24">
        <v>96</v>
      </c>
      <c r="H74" s="24">
        <v>23.7</v>
      </c>
      <c r="I74" s="24">
        <v>85.2</v>
      </c>
      <c r="J74" s="24">
        <v>22.8</v>
      </c>
      <c r="K74" s="24">
        <v>75.7</v>
      </c>
      <c r="L74" s="24">
        <v>22</v>
      </c>
      <c r="N74" s="23">
        <v>45</v>
      </c>
      <c r="O74" s="21">
        <v>15</v>
      </c>
    </row>
    <row r="75" spans="1:28" x14ac:dyDescent="0.3">
      <c r="A75" s="23">
        <v>45</v>
      </c>
      <c r="B75" s="23">
        <v>18</v>
      </c>
      <c r="C75" s="40">
        <v>107.9</v>
      </c>
      <c r="D75" s="24">
        <v>27.7</v>
      </c>
      <c r="E75" s="24">
        <v>95.3</v>
      </c>
      <c r="F75" s="24">
        <v>26.6</v>
      </c>
      <c r="G75" s="24">
        <v>84.5</v>
      </c>
      <c r="H75" s="24">
        <v>25.7</v>
      </c>
      <c r="I75" s="24">
        <v>74.900000000000006</v>
      </c>
      <c r="J75" s="24">
        <v>24.9</v>
      </c>
      <c r="K75" s="24">
        <v>66.599999999999994</v>
      </c>
      <c r="L75" s="24">
        <v>24.2</v>
      </c>
      <c r="N75" s="23">
        <v>45</v>
      </c>
      <c r="O75" s="21">
        <v>18</v>
      </c>
    </row>
    <row r="76" spans="1:28" x14ac:dyDescent="0.3">
      <c r="A76" s="23">
        <v>45</v>
      </c>
      <c r="B76" s="23">
        <v>20</v>
      </c>
      <c r="C76" s="40">
        <v>98.1</v>
      </c>
      <c r="D76" s="24">
        <v>28.8</v>
      </c>
      <c r="E76" s="24">
        <v>86.7</v>
      </c>
      <c r="F76" s="24">
        <v>27.9</v>
      </c>
      <c r="G76" s="24">
        <v>76.8</v>
      </c>
      <c r="H76" s="24">
        <v>27.1</v>
      </c>
      <c r="I76" s="24">
        <v>68.099999999999994</v>
      </c>
      <c r="J76" s="24">
        <v>26.3</v>
      </c>
      <c r="K76" s="24">
        <v>60.5</v>
      </c>
      <c r="L76" s="24">
        <v>25.7</v>
      </c>
      <c r="N76" s="23">
        <v>45</v>
      </c>
      <c r="O76" s="21">
        <v>20</v>
      </c>
    </row>
    <row r="77" spans="1:28" x14ac:dyDescent="0.3">
      <c r="A77" s="23">
        <v>45</v>
      </c>
      <c r="B77" s="23">
        <v>22</v>
      </c>
      <c r="C77" s="40">
        <v>88.3</v>
      </c>
      <c r="D77" s="24">
        <v>30</v>
      </c>
      <c r="E77" s="24">
        <v>78</v>
      </c>
      <c r="F77" s="24">
        <v>29.2</v>
      </c>
      <c r="G77" s="24">
        <v>69.099999999999994</v>
      </c>
      <c r="H77" s="24">
        <v>28.4</v>
      </c>
      <c r="I77" s="24">
        <v>61.3</v>
      </c>
      <c r="J77" s="24">
        <v>27.8</v>
      </c>
      <c r="K77" s="24">
        <v>54.5</v>
      </c>
      <c r="L77" s="24">
        <v>27.2</v>
      </c>
      <c r="N77" s="23">
        <v>45</v>
      </c>
      <c r="O77" s="21">
        <v>22</v>
      </c>
    </row>
    <row r="78" spans="1:28" x14ac:dyDescent="0.3">
      <c r="A78" s="23">
        <v>45</v>
      </c>
      <c r="B78" s="23">
        <v>24</v>
      </c>
      <c r="C78" s="40">
        <v>78.5</v>
      </c>
      <c r="D78" s="24">
        <v>31.2</v>
      </c>
      <c r="E78" s="24">
        <v>69.3</v>
      </c>
      <c r="F78" s="24">
        <v>30.4</v>
      </c>
      <c r="G78" s="24">
        <v>61.5</v>
      </c>
      <c r="H78" s="24">
        <v>29.8</v>
      </c>
      <c r="I78" s="24">
        <v>54.5</v>
      </c>
      <c r="J78" s="24">
        <v>29.2</v>
      </c>
      <c r="K78" s="24">
        <v>48.4</v>
      </c>
      <c r="L78" s="24">
        <v>28.7</v>
      </c>
      <c r="N78" s="23">
        <v>45</v>
      </c>
      <c r="O78" s="21">
        <v>24</v>
      </c>
    </row>
    <row r="79" spans="1:28" x14ac:dyDescent="0.3">
      <c r="A79" s="23">
        <v>50</v>
      </c>
      <c r="B79" s="23">
        <v>15</v>
      </c>
      <c r="C79" s="40">
        <v>147.1</v>
      </c>
      <c r="D79" s="24">
        <v>27.8</v>
      </c>
      <c r="E79" s="24">
        <v>130</v>
      </c>
      <c r="F79" s="24">
        <v>26.4</v>
      </c>
      <c r="G79" s="24">
        <v>115.2</v>
      </c>
      <c r="H79" s="24">
        <v>25.2</v>
      </c>
      <c r="I79" s="24">
        <v>102.2</v>
      </c>
      <c r="J79" s="24">
        <v>24.2</v>
      </c>
      <c r="K79" s="24">
        <v>90.8</v>
      </c>
      <c r="L79" s="24">
        <v>23.2</v>
      </c>
      <c r="N79" s="23">
        <v>50</v>
      </c>
      <c r="O79" s="21">
        <v>15</v>
      </c>
    </row>
    <row r="80" spans="1:28" x14ac:dyDescent="0.3">
      <c r="A80" s="23">
        <v>50</v>
      </c>
      <c r="B80" s="23">
        <v>18</v>
      </c>
      <c r="C80" s="40">
        <v>132.4</v>
      </c>
      <c r="D80" s="24">
        <v>29.6</v>
      </c>
      <c r="E80" s="24">
        <v>117</v>
      </c>
      <c r="F80" s="24">
        <v>28.4</v>
      </c>
      <c r="G80" s="24">
        <v>103.7</v>
      </c>
      <c r="H80" s="24">
        <v>27.3</v>
      </c>
      <c r="I80" s="24">
        <v>92</v>
      </c>
      <c r="J80" s="24">
        <v>26.3</v>
      </c>
      <c r="K80" s="24">
        <v>81.7</v>
      </c>
      <c r="L80" s="24">
        <v>25.5</v>
      </c>
      <c r="N80" s="23">
        <v>50</v>
      </c>
      <c r="O80" s="21">
        <v>18</v>
      </c>
      <c r="AB80" s="41"/>
    </row>
    <row r="81" spans="1:28" x14ac:dyDescent="0.3">
      <c r="A81" s="23">
        <v>50</v>
      </c>
      <c r="B81" s="23">
        <v>20</v>
      </c>
      <c r="C81" s="40">
        <v>122.6</v>
      </c>
      <c r="D81" s="24">
        <v>30.8</v>
      </c>
      <c r="E81" s="24">
        <v>108.4</v>
      </c>
      <c r="F81" s="24">
        <v>29.7</v>
      </c>
      <c r="G81" s="24">
        <v>96</v>
      </c>
      <c r="H81" s="24">
        <v>28.7</v>
      </c>
      <c r="I81" s="24">
        <v>85.2</v>
      </c>
      <c r="J81" s="24">
        <v>27.8</v>
      </c>
      <c r="K81" s="24">
        <v>75.7</v>
      </c>
      <c r="L81" s="24">
        <v>27</v>
      </c>
      <c r="N81" s="23">
        <v>50</v>
      </c>
      <c r="O81" s="21">
        <v>20</v>
      </c>
      <c r="AB81" s="41"/>
    </row>
    <row r="82" spans="1:28" x14ac:dyDescent="0.3">
      <c r="A82" s="23">
        <v>50</v>
      </c>
      <c r="B82" s="23">
        <v>22</v>
      </c>
      <c r="C82" s="40">
        <v>112.8</v>
      </c>
      <c r="D82" s="24">
        <v>32</v>
      </c>
      <c r="E82" s="24">
        <v>99.7</v>
      </c>
      <c r="F82" s="24">
        <v>31</v>
      </c>
      <c r="G82" s="24">
        <v>88.3</v>
      </c>
      <c r="H82" s="24">
        <v>30</v>
      </c>
      <c r="I82" s="24">
        <v>78.3</v>
      </c>
      <c r="J82" s="24">
        <v>29.2</v>
      </c>
      <c r="K82" s="24">
        <v>69.599999999999994</v>
      </c>
      <c r="L82" s="24">
        <v>28.5</v>
      </c>
      <c r="N82" s="23">
        <v>50</v>
      </c>
      <c r="O82" s="21">
        <v>22</v>
      </c>
      <c r="AB82" s="41"/>
    </row>
    <row r="83" spans="1:28" x14ac:dyDescent="0.3">
      <c r="A83" s="23">
        <v>50</v>
      </c>
      <c r="B83" s="23">
        <v>24</v>
      </c>
      <c r="C83" s="40">
        <v>103</v>
      </c>
      <c r="D83" s="24">
        <v>33.200000000000003</v>
      </c>
      <c r="E83" s="24">
        <v>91</v>
      </c>
      <c r="F83" s="24">
        <v>32.299999999999997</v>
      </c>
      <c r="G83" s="24">
        <v>80.7</v>
      </c>
      <c r="H83" s="24">
        <v>31.4</v>
      </c>
      <c r="I83" s="24">
        <v>71.5</v>
      </c>
      <c r="J83" s="24">
        <v>30.6</v>
      </c>
      <c r="K83" s="24">
        <v>63.6</v>
      </c>
      <c r="L83" s="24">
        <v>30</v>
      </c>
      <c r="N83" s="23">
        <v>50</v>
      </c>
      <c r="O83" s="21">
        <v>24</v>
      </c>
      <c r="AB83" s="41"/>
    </row>
    <row r="84" spans="1:28" x14ac:dyDescent="0.3">
      <c r="A84" s="23">
        <v>55</v>
      </c>
      <c r="B84" s="23">
        <v>15</v>
      </c>
      <c r="C84" s="24">
        <v>171.6</v>
      </c>
      <c r="D84" s="24">
        <v>29.7</v>
      </c>
      <c r="E84" s="24">
        <v>151.69999999999999</v>
      </c>
      <c r="F84" s="24">
        <v>28.1</v>
      </c>
      <c r="G84" s="24">
        <v>134.4</v>
      </c>
      <c r="H84" s="24">
        <v>26.8</v>
      </c>
      <c r="I84" s="24">
        <v>119.2</v>
      </c>
      <c r="J84" s="24">
        <v>25.6</v>
      </c>
      <c r="K84" s="24">
        <v>105.9</v>
      </c>
      <c r="L84" s="24">
        <v>24.5</v>
      </c>
      <c r="N84" s="23">
        <v>55</v>
      </c>
      <c r="O84" s="21">
        <v>15</v>
      </c>
      <c r="AB84" s="41"/>
    </row>
    <row r="85" spans="1:28" x14ac:dyDescent="0.3">
      <c r="A85" s="23">
        <v>55</v>
      </c>
      <c r="B85" s="23">
        <v>18</v>
      </c>
      <c r="C85" s="24">
        <v>156.9</v>
      </c>
      <c r="D85" s="24">
        <v>31.6</v>
      </c>
      <c r="E85" s="24">
        <v>138.69999999999999</v>
      </c>
      <c r="F85" s="24">
        <v>30.1</v>
      </c>
      <c r="G85" s="24">
        <v>122.9</v>
      </c>
      <c r="H85" s="24">
        <v>28.9</v>
      </c>
      <c r="I85" s="24">
        <v>109</v>
      </c>
      <c r="J85" s="24">
        <v>27.7</v>
      </c>
      <c r="K85" s="24">
        <v>96.9</v>
      </c>
      <c r="L85" s="24">
        <v>26.7</v>
      </c>
      <c r="N85" s="23">
        <v>55</v>
      </c>
      <c r="O85" s="21">
        <v>18</v>
      </c>
      <c r="AB85" s="41"/>
    </row>
    <row r="86" spans="1:28" x14ac:dyDescent="0.3">
      <c r="A86" s="23">
        <v>55</v>
      </c>
      <c r="B86" s="23">
        <v>20</v>
      </c>
      <c r="C86" s="24">
        <v>147.1</v>
      </c>
      <c r="D86" s="24">
        <v>32.799999999999997</v>
      </c>
      <c r="E86" s="24">
        <v>130</v>
      </c>
      <c r="F86" s="24">
        <v>31.4</v>
      </c>
      <c r="G86" s="24">
        <v>115.2</v>
      </c>
      <c r="H86" s="24">
        <v>30.2</v>
      </c>
      <c r="I86" s="24">
        <v>102.2</v>
      </c>
      <c r="J86" s="24">
        <v>29.2</v>
      </c>
      <c r="K86" s="24">
        <v>90.8</v>
      </c>
      <c r="L86" s="24">
        <v>28.2</v>
      </c>
      <c r="N86" s="23">
        <v>55</v>
      </c>
      <c r="O86" s="21">
        <v>20</v>
      </c>
    </row>
    <row r="87" spans="1:28" x14ac:dyDescent="0.3">
      <c r="A87" s="23">
        <v>55</v>
      </c>
      <c r="B87" s="23">
        <v>22</v>
      </c>
      <c r="C87" s="24">
        <v>137.30000000000001</v>
      </c>
      <c r="D87" s="24">
        <v>34</v>
      </c>
      <c r="E87" s="24">
        <v>121.4</v>
      </c>
      <c r="F87" s="24">
        <v>32.700000000000003</v>
      </c>
      <c r="G87" s="24">
        <v>107.5</v>
      </c>
      <c r="H87" s="24">
        <v>31.6</v>
      </c>
      <c r="I87" s="24">
        <v>95.4</v>
      </c>
      <c r="J87" s="24">
        <v>30.6</v>
      </c>
      <c r="K87" s="24">
        <v>84.8</v>
      </c>
      <c r="L87" s="24">
        <v>29.7</v>
      </c>
      <c r="N87" s="23">
        <v>55</v>
      </c>
      <c r="O87" s="21">
        <v>22</v>
      </c>
    </row>
    <row r="88" spans="1:28" x14ac:dyDescent="0.3">
      <c r="A88" s="23">
        <v>55</v>
      </c>
      <c r="B88" s="23">
        <v>24</v>
      </c>
      <c r="C88" s="24">
        <v>127.5</v>
      </c>
      <c r="D88" s="24">
        <v>35.200000000000003</v>
      </c>
      <c r="E88" s="24">
        <v>112.7</v>
      </c>
      <c r="F88" s="24">
        <v>34</v>
      </c>
      <c r="G88" s="24">
        <v>99.9</v>
      </c>
      <c r="H88" s="24">
        <v>33</v>
      </c>
      <c r="I88" s="24">
        <v>88.6</v>
      </c>
      <c r="J88" s="24">
        <v>32.1</v>
      </c>
      <c r="K88" s="24">
        <v>78.7</v>
      </c>
      <c r="L88" s="24">
        <v>31.2</v>
      </c>
      <c r="N88" s="23">
        <v>55</v>
      </c>
      <c r="O88" s="21">
        <v>24</v>
      </c>
    </row>
    <row r="89" spans="1:28" x14ac:dyDescent="0.3">
      <c r="A89" s="39">
        <v>0.1</v>
      </c>
      <c r="B89" s="39" t="s">
        <v>328</v>
      </c>
      <c r="N89" s="39">
        <v>0.1</v>
      </c>
      <c r="O89" s="39" t="s">
        <v>328</v>
      </c>
    </row>
    <row r="90" spans="1:28" x14ac:dyDescent="0.3">
      <c r="A90" s="36" t="s">
        <v>329</v>
      </c>
      <c r="B90" s="36" t="s">
        <v>330</v>
      </c>
      <c r="C90" s="36" t="s">
        <v>316</v>
      </c>
      <c r="D90" s="36" t="s">
        <v>331</v>
      </c>
      <c r="E90" s="36" t="s">
        <v>316</v>
      </c>
      <c r="F90" s="36" t="s">
        <v>331</v>
      </c>
      <c r="G90" s="36" t="s">
        <v>316</v>
      </c>
      <c r="H90" s="36" t="s">
        <v>331</v>
      </c>
      <c r="I90" s="36" t="s">
        <v>316</v>
      </c>
      <c r="J90" s="36" t="s">
        <v>331</v>
      </c>
      <c r="K90" s="36" t="s">
        <v>316</v>
      </c>
      <c r="L90" s="36" t="s">
        <v>331</v>
      </c>
      <c r="N90" s="36" t="s">
        <v>329</v>
      </c>
      <c r="O90" s="36" t="s">
        <v>330</v>
      </c>
      <c r="P90" s="36" t="s">
        <v>316</v>
      </c>
      <c r="Q90" s="36" t="s">
        <v>331</v>
      </c>
      <c r="R90" s="36" t="s">
        <v>316</v>
      </c>
      <c r="S90" s="36" t="s">
        <v>331</v>
      </c>
      <c r="T90" s="36" t="s">
        <v>316</v>
      </c>
      <c r="U90" s="36" t="s">
        <v>331</v>
      </c>
      <c r="V90" s="36" t="s">
        <v>316</v>
      </c>
      <c r="W90" s="36" t="s">
        <v>331</v>
      </c>
      <c r="X90" s="36" t="s">
        <v>316</v>
      </c>
      <c r="Y90" s="36" t="s">
        <v>331</v>
      </c>
    </row>
    <row r="91" spans="1:28" ht="15" customHeight="1" x14ac:dyDescent="0.3">
      <c r="A91" s="23">
        <v>35</v>
      </c>
      <c r="B91" s="23">
        <v>15</v>
      </c>
      <c r="C91" s="24">
        <v>58.3</v>
      </c>
      <c r="D91" s="24">
        <v>20.5</v>
      </c>
      <c r="E91" s="24">
        <v>52.5</v>
      </c>
      <c r="F91" s="24">
        <v>20</v>
      </c>
      <c r="G91" s="24">
        <v>47.4</v>
      </c>
      <c r="H91" s="24">
        <v>19.600000000000001</v>
      </c>
      <c r="I91" s="24">
        <v>42.8</v>
      </c>
      <c r="J91" s="24">
        <v>19.2</v>
      </c>
      <c r="K91" s="24">
        <v>38.799999999999997</v>
      </c>
      <c r="L91" s="24">
        <v>18.8</v>
      </c>
      <c r="N91" s="23">
        <v>35</v>
      </c>
      <c r="O91" s="21">
        <v>15</v>
      </c>
    </row>
    <row r="92" spans="1:28" ht="15" customHeight="1" x14ac:dyDescent="0.3">
      <c r="A92" s="23">
        <v>35</v>
      </c>
      <c r="B92" s="23">
        <v>18</v>
      </c>
      <c r="C92" s="24">
        <v>46.6</v>
      </c>
      <c r="D92" s="24">
        <v>22.5</v>
      </c>
      <c r="E92" s="24">
        <v>42</v>
      </c>
      <c r="F92" s="24">
        <v>22.1</v>
      </c>
      <c r="G92" s="24">
        <v>37.9</v>
      </c>
      <c r="H92" s="24">
        <v>21.7</v>
      </c>
      <c r="I92" s="24">
        <v>34.299999999999997</v>
      </c>
      <c r="J92" s="24">
        <v>21.4</v>
      </c>
      <c r="K92" s="24">
        <v>31</v>
      </c>
      <c r="L92" s="24">
        <v>21.1</v>
      </c>
      <c r="N92" s="23">
        <v>35</v>
      </c>
      <c r="O92" s="21">
        <v>18</v>
      </c>
    </row>
    <row r="93" spans="1:28" ht="15" customHeight="1" x14ac:dyDescent="0.3">
      <c r="A93" s="23">
        <v>35</v>
      </c>
      <c r="B93" s="23">
        <v>20</v>
      </c>
      <c r="C93" s="24">
        <v>38.9</v>
      </c>
      <c r="D93" s="24">
        <v>23.8</v>
      </c>
      <c r="E93" s="24">
        <v>35</v>
      </c>
      <c r="F93" s="24">
        <v>23.5</v>
      </c>
      <c r="G93" s="24">
        <v>31.6</v>
      </c>
      <c r="H93" s="24">
        <v>23.2</v>
      </c>
      <c r="I93" s="24">
        <v>28.6</v>
      </c>
      <c r="J93" s="24">
        <v>22.9</v>
      </c>
      <c r="K93" s="24">
        <v>25.8</v>
      </c>
      <c r="L93" s="24">
        <v>22.6</v>
      </c>
      <c r="N93" s="23">
        <v>35</v>
      </c>
      <c r="O93" s="21">
        <v>20</v>
      </c>
    </row>
    <row r="94" spans="1:28" ht="15" customHeight="1" x14ac:dyDescent="0.3">
      <c r="A94" s="23">
        <v>35</v>
      </c>
      <c r="B94" s="23">
        <v>22</v>
      </c>
      <c r="C94" s="24">
        <v>31.1</v>
      </c>
      <c r="D94" s="24">
        <v>25.1</v>
      </c>
      <c r="E94" s="24">
        <v>28</v>
      </c>
      <c r="F94" s="24">
        <v>24.8</v>
      </c>
      <c r="G94" s="24">
        <v>25.3</v>
      </c>
      <c r="H94" s="24">
        <v>24.6</v>
      </c>
      <c r="I94" s="24">
        <v>22.8</v>
      </c>
      <c r="J94" s="24">
        <v>24.3</v>
      </c>
      <c r="K94" s="24">
        <v>20.7</v>
      </c>
      <c r="L94" s="24">
        <v>24.1</v>
      </c>
      <c r="N94" s="23">
        <v>35</v>
      </c>
      <c r="O94" s="21">
        <v>22</v>
      </c>
    </row>
    <row r="95" spans="1:28" ht="15" customHeight="1" x14ac:dyDescent="0.3">
      <c r="A95" s="23">
        <v>35</v>
      </c>
      <c r="B95" s="23">
        <v>24</v>
      </c>
      <c r="C95" s="24">
        <v>23.3</v>
      </c>
      <c r="D95" s="24">
        <v>26.4</v>
      </c>
      <c r="E95" s="24">
        <v>21</v>
      </c>
      <c r="F95" s="24">
        <v>26.2</v>
      </c>
      <c r="G95" s="24">
        <v>19</v>
      </c>
      <c r="H95" s="24">
        <v>26</v>
      </c>
      <c r="I95" s="24">
        <v>17.100000000000001</v>
      </c>
      <c r="J95" s="24">
        <v>25.8</v>
      </c>
      <c r="K95" s="24">
        <v>15.5</v>
      </c>
      <c r="L95" s="24">
        <v>25.7</v>
      </c>
      <c r="N95" s="23">
        <v>35</v>
      </c>
      <c r="O95" s="21">
        <v>24</v>
      </c>
    </row>
    <row r="96" spans="1:28" ht="15" customHeight="1" x14ac:dyDescent="0.3">
      <c r="A96" s="23">
        <v>40</v>
      </c>
      <c r="B96" s="23">
        <v>15</v>
      </c>
      <c r="C96" s="24">
        <v>77.7</v>
      </c>
      <c r="D96" s="24">
        <v>22.2</v>
      </c>
      <c r="E96" s="24">
        <v>70.099999999999994</v>
      </c>
      <c r="F96" s="24">
        <v>21.5</v>
      </c>
      <c r="G96" s="24">
        <v>63.2</v>
      </c>
      <c r="H96" s="24">
        <v>20.9</v>
      </c>
      <c r="I96" s="24">
        <v>57.1</v>
      </c>
      <c r="J96" s="24">
        <v>20.399999999999999</v>
      </c>
      <c r="K96" s="24">
        <v>51.7</v>
      </c>
      <c r="L96" s="24">
        <v>19.899999999999999</v>
      </c>
      <c r="N96" s="23">
        <v>40</v>
      </c>
      <c r="O96" s="21">
        <v>15</v>
      </c>
    </row>
    <row r="97" spans="1:15" ht="15" customHeight="1" x14ac:dyDescent="0.3">
      <c r="A97" s="23">
        <v>40</v>
      </c>
      <c r="B97" s="23">
        <v>18</v>
      </c>
      <c r="C97" s="24">
        <v>66</v>
      </c>
      <c r="D97" s="24">
        <v>24.2</v>
      </c>
      <c r="E97" s="24">
        <v>59.6</v>
      </c>
      <c r="F97" s="24">
        <v>23.6</v>
      </c>
      <c r="G97" s="24">
        <v>53.8</v>
      </c>
      <c r="H97" s="24">
        <v>23.1</v>
      </c>
      <c r="I97" s="24">
        <v>48.5</v>
      </c>
      <c r="J97" s="24">
        <v>22.7</v>
      </c>
      <c r="K97" s="24">
        <v>43.9</v>
      </c>
      <c r="L97" s="24">
        <v>22.3</v>
      </c>
      <c r="N97" s="23">
        <v>40</v>
      </c>
      <c r="O97" s="21">
        <v>18</v>
      </c>
    </row>
    <row r="98" spans="1:15" ht="15" customHeight="1" x14ac:dyDescent="0.3">
      <c r="A98" s="23">
        <v>40</v>
      </c>
      <c r="B98" s="23">
        <v>20</v>
      </c>
      <c r="C98" s="24">
        <v>58.3</v>
      </c>
      <c r="D98" s="24">
        <v>25.5</v>
      </c>
      <c r="E98" s="24">
        <v>52.5</v>
      </c>
      <c r="F98" s="24">
        <v>25</v>
      </c>
      <c r="G98" s="24">
        <v>47.4</v>
      </c>
      <c r="H98" s="24">
        <v>24.6</v>
      </c>
      <c r="I98" s="24">
        <v>42.8</v>
      </c>
      <c r="J98" s="24">
        <v>24.2</v>
      </c>
      <c r="K98" s="24">
        <v>38.799999999999997</v>
      </c>
      <c r="L98" s="24">
        <v>23.8</v>
      </c>
      <c r="N98" s="23">
        <v>40</v>
      </c>
      <c r="O98" s="21">
        <v>20</v>
      </c>
    </row>
    <row r="99" spans="1:15" ht="15" customHeight="1" x14ac:dyDescent="0.3">
      <c r="A99" s="23">
        <v>40</v>
      </c>
      <c r="B99" s="23">
        <v>22</v>
      </c>
      <c r="C99" s="24">
        <v>50.5</v>
      </c>
      <c r="D99" s="24">
        <v>26.8</v>
      </c>
      <c r="E99" s="24">
        <v>45.5</v>
      </c>
      <c r="F99" s="24">
        <v>26.4</v>
      </c>
      <c r="G99" s="24">
        <v>41.1</v>
      </c>
      <c r="H99" s="24">
        <v>26</v>
      </c>
      <c r="I99" s="24">
        <v>37.1</v>
      </c>
      <c r="J99" s="24">
        <v>25.7</v>
      </c>
      <c r="K99" s="24">
        <v>33.6</v>
      </c>
      <c r="L99" s="24">
        <v>25.3</v>
      </c>
      <c r="N99" s="23">
        <v>40</v>
      </c>
      <c r="O99" s="21">
        <v>22</v>
      </c>
    </row>
    <row r="100" spans="1:15" ht="15" customHeight="1" x14ac:dyDescent="0.3">
      <c r="A100" s="23">
        <v>40</v>
      </c>
      <c r="B100" s="23">
        <v>24</v>
      </c>
      <c r="C100" s="24">
        <v>42.7</v>
      </c>
      <c r="D100" s="24">
        <v>28.2</v>
      </c>
      <c r="E100" s="24">
        <v>38.5</v>
      </c>
      <c r="F100" s="24">
        <v>27.8</v>
      </c>
      <c r="G100" s="24">
        <v>34.799999999999997</v>
      </c>
      <c r="H100" s="24">
        <v>27.4</v>
      </c>
      <c r="I100" s="24">
        <v>31.4</v>
      </c>
      <c r="J100" s="24">
        <v>27.1</v>
      </c>
      <c r="K100" s="24">
        <v>28.4</v>
      </c>
      <c r="L100" s="24">
        <v>26.9</v>
      </c>
      <c r="N100" s="23">
        <v>40</v>
      </c>
      <c r="O100" s="21">
        <v>24</v>
      </c>
    </row>
    <row r="101" spans="1:15" ht="15" customHeight="1" x14ac:dyDescent="0.3">
      <c r="A101" s="23">
        <v>45</v>
      </c>
      <c r="B101" s="23">
        <v>15</v>
      </c>
      <c r="C101" s="24">
        <v>97.1</v>
      </c>
      <c r="D101" s="24">
        <v>23.8</v>
      </c>
      <c r="E101" s="24">
        <v>87.6</v>
      </c>
      <c r="F101" s="24">
        <v>23</v>
      </c>
      <c r="G101" s="24">
        <v>79.099999999999994</v>
      </c>
      <c r="H101" s="24">
        <v>22.3</v>
      </c>
      <c r="I101" s="24">
        <v>71.400000000000006</v>
      </c>
      <c r="J101" s="24">
        <v>21.6</v>
      </c>
      <c r="K101" s="24">
        <v>64.599999999999994</v>
      </c>
      <c r="L101" s="24">
        <v>21</v>
      </c>
      <c r="N101" s="23">
        <v>45</v>
      </c>
      <c r="O101" s="21">
        <v>15</v>
      </c>
    </row>
    <row r="102" spans="1:15" ht="15" customHeight="1" x14ac:dyDescent="0.3">
      <c r="A102" s="23">
        <v>45</v>
      </c>
      <c r="B102" s="23">
        <v>18</v>
      </c>
      <c r="C102" s="24">
        <v>85.5</v>
      </c>
      <c r="D102" s="24">
        <v>25.8</v>
      </c>
      <c r="E102" s="24">
        <v>77.099999999999994</v>
      </c>
      <c r="F102" s="24">
        <v>25.1</v>
      </c>
      <c r="G102" s="24">
        <v>69.599999999999994</v>
      </c>
      <c r="H102" s="24">
        <v>24.5</v>
      </c>
      <c r="I102" s="24">
        <v>62.8</v>
      </c>
      <c r="J102" s="24">
        <v>23.9</v>
      </c>
      <c r="K102" s="24">
        <v>56.8</v>
      </c>
      <c r="L102" s="24">
        <v>23.4</v>
      </c>
      <c r="N102" s="23">
        <v>45</v>
      </c>
      <c r="O102" s="21">
        <v>18</v>
      </c>
    </row>
    <row r="103" spans="1:15" ht="15" customHeight="1" x14ac:dyDescent="0.3">
      <c r="A103" s="23">
        <v>45</v>
      </c>
      <c r="B103" s="23">
        <v>20</v>
      </c>
      <c r="C103" s="24">
        <v>77.7</v>
      </c>
      <c r="D103" s="24">
        <v>27.2</v>
      </c>
      <c r="E103" s="24">
        <v>70.099999999999994</v>
      </c>
      <c r="F103" s="24">
        <v>26.5</v>
      </c>
      <c r="G103" s="24">
        <v>63.2</v>
      </c>
      <c r="H103" s="24">
        <v>25.9</v>
      </c>
      <c r="I103" s="24">
        <v>57.1</v>
      </c>
      <c r="J103" s="24">
        <v>25.4</v>
      </c>
      <c r="K103" s="24">
        <v>51.7</v>
      </c>
      <c r="L103" s="24">
        <v>24.9</v>
      </c>
      <c r="N103" s="23">
        <v>45</v>
      </c>
      <c r="O103" s="21">
        <v>20</v>
      </c>
    </row>
    <row r="104" spans="1:15" ht="15" customHeight="1" x14ac:dyDescent="0.3">
      <c r="A104" s="23">
        <v>45</v>
      </c>
      <c r="B104" s="23">
        <v>22</v>
      </c>
      <c r="C104" s="24">
        <v>69.900000000000006</v>
      </c>
      <c r="D104" s="24">
        <v>28.5</v>
      </c>
      <c r="E104" s="24">
        <v>63.1</v>
      </c>
      <c r="F104" s="24">
        <v>27.9</v>
      </c>
      <c r="G104" s="24">
        <v>56.9</v>
      </c>
      <c r="H104" s="24">
        <v>27.4</v>
      </c>
      <c r="I104" s="24">
        <v>51.4</v>
      </c>
      <c r="J104" s="24">
        <v>26.9</v>
      </c>
      <c r="K104" s="24">
        <v>46.5</v>
      </c>
      <c r="L104" s="24">
        <v>26.5</v>
      </c>
      <c r="N104" s="23">
        <v>45</v>
      </c>
      <c r="O104" s="21">
        <v>22</v>
      </c>
    </row>
    <row r="105" spans="1:15" ht="15" customHeight="1" x14ac:dyDescent="0.3">
      <c r="A105" s="23">
        <v>45</v>
      </c>
      <c r="B105" s="23">
        <v>24</v>
      </c>
      <c r="C105" s="24">
        <v>62.2</v>
      </c>
      <c r="D105" s="24">
        <v>29.8</v>
      </c>
      <c r="E105" s="24">
        <v>56</v>
      </c>
      <c r="F105" s="24">
        <v>29.3</v>
      </c>
      <c r="G105" s="24">
        <v>50.6</v>
      </c>
      <c r="H105" s="24">
        <v>28.8</v>
      </c>
      <c r="I105" s="24">
        <v>45.7</v>
      </c>
      <c r="J105" s="24">
        <v>28.4</v>
      </c>
      <c r="K105" s="24">
        <v>41.3</v>
      </c>
      <c r="L105" s="24">
        <v>28</v>
      </c>
      <c r="N105" s="23">
        <v>45</v>
      </c>
      <c r="O105" s="21">
        <v>24</v>
      </c>
    </row>
    <row r="106" spans="1:15" ht="12.75" customHeight="1" x14ac:dyDescent="0.3">
      <c r="A106" s="23">
        <v>50</v>
      </c>
      <c r="B106" s="23">
        <v>15</v>
      </c>
      <c r="C106" s="24">
        <v>116.6</v>
      </c>
      <c r="D106" s="24">
        <v>25.3</v>
      </c>
      <c r="E106" s="24">
        <v>105.1</v>
      </c>
      <c r="F106" s="24">
        <v>24.4</v>
      </c>
      <c r="G106" s="24">
        <v>94.9</v>
      </c>
      <c r="H106" s="24">
        <v>23.6</v>
      </c>
      <c r="I106" s="24">
        <v>85.7</v>
      </c>
      <c r="J106" s="24">
        <v>22.8</v>
      </c>
      <c r="K106" s="24">
        <v>77.5</v>
      </c>
      <c r="L106" s="24">
        <v>22.1</v>
      </c>
      <c r="N106" s="23">
        <v>50</v>
      </c>
      <c r="O106" s="21">
        <v>15</v>
      </c>
    </row>
    <row r="107" spans="1:15" ht="12.75" customHeight="1" x14ac:dyDescent="0.3">
      <c r="A107" s="23">
        <v>50</v>
      </c>
      <c r="B107" s="23">
        <v>18</v>
      </c>
      <c r="C107" s="24">
        <v>104.9</v>
      </c>
      <c r="D107" s="24">
        <v>27.4</v>
      </c>
      <c r="E107" s="24">
        <v>94.6</v>
      </c>
      <c r="F107" s="24">
        <v>26.6</v>
      </c>
      <c r="G107" s="24">
        <v>85.4</v>
      </c>
      <c r="H107" s="24">
        <v>25.8</v>
      </c>
      <c r="I107" s="24">
        <v>77.099999999999994</v>
      </c>
      <c r="J107" s="24">
        <v>25.1</v>
      </c>
      <c r="K107" s="24">
        <v>69.8</v>
      </c>
      <c r="L107" s="24">
        <v>24.5</v>
      </c>
      <c r="N107" s="23">
        <v>50</v>
      </c>
      <c r="O107" s="21">
        <v>18</v>
      </c>
    </row>
    <row r="108" spans="1:15" ht="12.75" customHeight="1" x14ac:dyDescent="0.3">
      <c r="A108" s="23">
        <v>50</v>
      </c>
      <c r="B108" s="23">
        <v>20</v>
      </c>
      <c r="C108" s="24">
        <v>97.1</v>
      </c>
      <c r="D108" s="24">
        <v>28.8</v>
      </c>
      <c r="E108" s="24">
        <v>87.6</v>
      </c>
      <c r="F108" s="24">
        <v>28</v>
      </c>
      <c r="G108" s="24">
        <v>79.099999999999994</v>
      </c>
      <c r="H108" s="24">
        <v>27.3</v>
      </c>
      <c r="I108" s="24">
        <v>71.400000000000006</v>
      </c>
      <c r="J108" s="24">
        <v>26.6</v>
      </c>
      <c r="K108" s="24">
        <v>64.599999999999994</v>
      </c>
      <c r="L108" s="24">
        <v>26</v>
      </c>
      <c r="N108" s="23">
        <v>50</v>
      </c>
      <c r="O108" s="21">
        <v>20</v>
      </c>
    </row>
    <row r="109" spans="1:15" ht="12.75" customHeight="1" x14ac:dyDescent="0.3">
      <c r="A109" s="23">
        <v>50</v>
      </c>
      <c r="B109" s="23">
        <v>22</v>
      </c>
      <c r="C109" s="24">
        <v>89.4</v>
      </c>
      <c r="D109" s="24">
        <v>30.1</v>
      </c>
      <c r="E109" s="24">
        <v>80.599999999999994</v>
      </c>
      <c r="F109" s="24">
        <v>29.4</v>
      </c>
      <c r="G109" s="24">
        <v>72.7</v>
      </c>
      <c r="H109" s="24">
        <v>28.7</v>
      </c>
      <c r="I109" s="24">
        <v>65.7</v>
      </c>
      <c r="J109" s="24">
        <v>28.1</v>
      </c>
      <c r="K109" s="24">
        <v>59.4</v>
      </c>
      <c r="L109" s="24">
        <v>27.6</v>
      </c>
      <c r="N109" s="23">
        <v>50</v>
      </c>
      <c r="O109" s="21">
        <v>22</v>
      </c>
    </row>
    <row r="110" spans="1:15" ht="12.75" customHeight="1" x14ac:dyDescent="0.3">
      <c r="A110" s="23">
        <v>50</v>
      </c>
      <c r="B110" s="23">
        <v>24</v>
      </c>
      <c r="C110" s="24">
        <v>81.599999999999994</v>
      </c>
      <c r="D110" s="24">
        <v>31.5</v>
      </c>
      <c r="E110" s="24">
        <v>73.599999999999994</v>
      </c>
      <c r="F110" s="24">
        <v>30.8</v>
      </c>
      <c r="G110" s="24">
        <v>66.400000000000006</v>
      </c>
      <c r="H110" s="24">
        <v>30.2</v>
      </c>
      <c r="I110" s="24">
        <v>60</v>
      </c>
      <c r="J110" s="24">
        <v>29.7</v>
      </c>
      <c r="K110" s="24">
        <v>54.3</v>
      </c>
      <c r="L110" s="24">
        <v>29.2</v>
      </c>
      <c r="N110" s="23">
        <v>50</v>
      </c>
      <c r="O110" s="21">
        <v>24</v>
      </c>
    </row>
    <row r="111" spans="1:15" ht="15" customHeight="1" x14ac:dyDescent="0.3">
      <c r="A111" s="23">
        <v>55</v>
      </c>
      <c r="B111" s="23">
        <v>15</v>
      </c>
      <c r="C111" s="24">
        <v>136</v>
      </c>
      <c r="D111" s="24">
        <v>26.9</v>
      </c>
      <c r="E111" s="24">
        <v>122.6</v>
      </c>
      <c r="F111" s="24">
        <v>25.8</v>
      </c>
      <c r="G111" s="24">
        <v>110.7</v>
      </c>
      <c r="H111" s="24">
        <v>24.9</v>
      </c>
      <c r="I111" s="24">
        <v>99.9</v>
      </c>
      <c r="J111" s="24">
        <v>24</v>
      </c>
      <c r="K111" s="24">
        <v>90.4</v>
      </c>
      <c r="L111" s="24">
        <v>23.2</v>
      </c>
      <c r="N111" s="23">
        <v>55</v>
      </c>
      <c r="O111" s="21">
        <v>15</v>
      </c>
    </row>
    <row r="112" spans="1:15" ht="15" customHeight="1" x14ac:dyDescent="0.3">
      <c r="A112" s="23">
        <v>55</v>
      </c>
      <c r="B112" s="23">
        <v>18</v>
      </c>
      <c r="C112" s="24">
        <v>124.3</v>
      </c>
      <c r="D112" s="24">
        <v>29</v>
      </c>
      <c r="E112" s="24">
        <v>112.1</v>
      </c>
      <c r="F112" s="24">
        <v>28</v>
      </c>
      <c r="G112" s="24">
        <v>101.2</v>
      </c>
      <c r="H112" s="24">
        <v>27.1</v>
      </c>
      <c r="I112" s="24">
        <v>91.4</v>
      </c>
      <c r="J112" s="24">
        <v>26.3</v>
      </c>
      <c r="K112" s="24">
        <v>82.7</v>
      </c>
      <c r="L112" s="24">
        <v>25.6</v>
      </c>
      <c r="N112" s="23">
        <v>55</v>
      </c>
      <c r="O112" s="21">
        <v>18</v>
      </c>
    </row>
    <row r="113" spans="1:25" ht="15" customHeight="1" x14ac:dyDescent="0.3">
      <c r="A113" s="23">
        <v>55</v>
      </c>
      <c r="B113" s="23">
        <v>20</v>
      </c>
      <c r="C113" s="24">
        <v>116.6</v>
      </c>
      <c r="D113" s="24">
        <v>30.3</v>
      </c>
      <c r="E113" s="24">
        <v>105.1</v>
      </c>
      <c r="F113" s="24">
        <v>29.4</v>
      </c>
      <c r="G113" s="24">
        <v>94.9</v>
      </c>
      <c r="H113" s="24">
        <v>28.6</v>
      </c>
      <c r="I113" s="24">
        <v>85.7</v>
      </c>
      <c r="J113" s="24">
        <v>27.8</v>
      </c>
      <c r="K113" s="24">
        <v>77.5</v>
      </c>
      <c r="L113" s="24">
        <v>27.1</v>
      </c>
      <c r="N113" s="23">
        <v>55</v>
      </c>
      <c r="O113" s="21">
        <v>20</v>
      </c>
    </row>
    <row r="114" spans="1:25" ht="15" customHeight="1" x14ac:dyDescent="0.3">
      <c r="A114" s="23">
        <v>55</v>
      </c>
      <c r="B114" s="23">
        <v>22</v>
      </c>
      <c r="C114" s="24">
        <v>108.8</v>
      </c>
      <c r="D114" s="24">
        <v>31.7</v>
      </c>
      <c r="E114" s="24">
        <v>98.1</v>
      </c>
      <c r="F114" s="24">
        <v>30.8</v>
      </c>
      <c r="G114" s="24">
        <v>88.5</v>
      </c>
      <c r="H114" s="24">
        <v>30.1</v>
      </c>
      <c r="I114" s="24">
        <v>79.900000000000006</v>
      </c>
      <c r="J114" s="24">
        <v>29.3</v>
      </c>
      <c r="K114" s="24">
        <v>72.400000000000006</v>
      </c>
      <c r="L114" s="24">
        <v>28.7</v>
      </c>
      <c r="N114" s="23">
        <v>55</v>
      </c>
      <c r="O114" s="21">
        <v>22</v>
      </c>
    </row>
    <row r="115" spans="1:25" ht="15" customHeight="1" x14ac:dyDescent="0.3">
      <c r="A115" s="23">
        <v>55</v>
      </c>
      <c r="B115" s="23">
        <v>24</v>
      </c>
      <c r="C115" s="24">
        <v>101</v>
      </c>
      <c r="D115" s="24">
        <v>33.1</v>
      </c>
      <c r="E115" s="24">
        <v>91.1</v>
      </c>
      <c r="F115" s="24">
        <v>32.299999999999997</v>
      </c>
      <c r="G115" s="24">
        <v>82.2</v>
      </c>
      <c r="H115" s="24">
        <v>31.5</v>
      </c>
      <c r="I115" s="24">
        <v>74.2</v>
      </c>
      <c r="J115" s="24">
        <v>30.9</v>
      </c>
      <c r="K115" s="24">
        <v>67.2</v>
      </c>
      <c r="L115" s="24">
        <v>30.3</v>
      </c>
      <c r="N115" s="23">
        <v>55</v>
      </c>
      <c r="O115" s="21">
        <v>24</v>
      </c>
    </row>
    <row r="116" spans="1:25" x14ac:dyDescent="0.3">
      <c r="A116" s="39">
        <v>0.15</v>
      </c>
      <c r="B116" s="39" t="s">
        <v>328</v>
      </c>
      <c r="N116" s="39">
        <v>0.15</v>
      </c>
      <c r="O116" s="39" t="s">
        <v>328</v>
      </c>
    </row>
    <row r="117" spans="1:25" ht="15" customHeight="1" x14ac:dyDescent="0.3">
      <c r="A117" s="36" t="s">
        <v>329</v>
      </c>
      <c r="B117" s="36" t="s">
        <v>330</v>
      </c>
      <c r="C117" s="36" t="s">
        <v>316</v>
      </c>
      <c r="D117" s="36" t="s">
        <v>331</v>
      </c>
      <c r="E117" s="36" t="s">
        <v>316</v>
      </c>
      <c r="F117" s="36" t="s">
        <v>331</v>
      </c>
      <c r="G117" s="36" t="s">
        <v>316</v>
      </c>
      <c r="H117" s="36" t="s">
        <v>331</v>
      </c>
      <c r="I117" s="36" t="s">
        <v>316</v>
      </c>
      <c r="J117" s="36" t="s">
        <v>331</v>
      </c>
      <c r="K117" s="36" t="s">
        <v>316</v>
      </c>
      <c r="L117" s="36" t="s">
        <v>331</v>
      </c>
      <c r="N117" s="36" t="s">
        <v>329</v>
      </c>
      <c r="O117" s="36" t="s">
        <v>330</v>
      </c>
      <c r="P117" s="36" t="s">
        <v>316</v>
      </c>
      <c r="Q117" s="36" t="s">
        <v>331</v>
      </c>
      <c r="R117" s="36" t="s">
        <v>316</v>
      </c>
      <c r="S117" s="36" t="s">
        <v>331</v>
      </c>
      <c r="T117" s="36" t="s">
        <v>316</v>
      </c>
      <c r="U117" s="36" t="s">
        <v>331</v>
      </c>
      <c r="V117" s="36" t="s">
        <v>316</v>
      </c>
      <c r="W117" s="36" t="s">
        <v>331</v>
      </c>
      <c r="X117" s="36" t="s">
        <v>316</v>
      </c>
      <c r="Y117" s="36" t="s">
        <v>331</v>
      </c>
    </row>
    <row r="118" spans="1:25" ht="15" customHeight="1" x14ac:dyDescent="0.3">
      <c r="A118" s="23">
        <v>35</v>
      </c>
      <c r="B118" s="23">
        <v>15</v>
      </c>
      <c r="C118" s="24">
        <v>48.4</v>
      </c>
      <c r="D118" s="24">
        <v>19.7</v>
      </c>
      <c r="E118" s="24">
        <v>44.2</v>
      </c>
      <c r="F118" s="24">
        <v>19.3</v>
      </c>
      <c r="G118" s="24">
        <v>40.4</v>
      </c>
      <c r="H118" s="24">
        <v>18.899999999999999</v>
      </c>
      <c r="I118" s="24">
        <v>37</v>
      </c>
      <c r="J118" s="24">
        <v>18.600000000000001</v>
      </c>
      <c r="K118" s="24">
        <v>33.9</v>
      </c>
      <c r="L118" s="24">
        <v>18.399999999999999</v>
      </c>
      <c r="N118" s="23">
        <v>35</v>
      </c>
      <c r="O118" s="21">
        <v>15</v>
      </c>
    </row>
    <row r="119" spans="1:25" ht="15" customHeight="1" x14ac:dyDescent="0.3">
      <c r="A119" s="23">
        <v>35</v>
      </c>
      <c r="B119" s="23">
        <v>18</v>
      </c>
      <c r="C119" s="24">
        <v>38.700000000000003</v>
      </c>
      <c r="D119" s="24">
        <v>21.8</v>
      </c>
      <c r="E119" s="24">
        <v>35.4</v>
      </c>
      <c r="F119" s="24">
        <v>21.5</v>
      </c>
      <c r="G119" s="24">
        <v>32.299999999999997</v>
      </c>
      <c r="H119" s="24">
        <v>21.2</v>
      </c>
      <c r="I119" s="24">
        <v>29.6</v>
      </c>
      <c r="J119" s="24">
        <v>21</v>
      </c>
      <c r="K119" s="24">
        <v>27.1</v>
      </c>
      <c r="L119" s="24">
        <v>20.7</v>
      </c>
      <c r="N119" s="23">
        <v>35</v>
      </c>
      <c r="O119" s="21">
        <v>18</v>
      </c>
    </row>
    <row r="120" spans="1:25" ht="15" customHeight="1" x14ac:dyDescent="0.3">
      <c r="A120" s="23">
        <v>35</v>
      </c>
      <c r="B120" s="23">
        <v>20</v>
      </c>
      <c r="C120" s="24">
        <v>32.200000000000003</v>
      </c>
      <c r="D120" s="24">
        <v>23.2</v>
      </c>
      <c r="E120" s="24">
        <v>29.5</v>
      </c>
      <c r="F120" s="24">
        <v>23</v>
      </c>
      <c r="G120" s="24">
        <v>27</v>
      </c>
      <c r="H120" s="24">
        <v>22.7</v>
      </c>
      <c r="I120" s="24">
        <v>24.7</v>
      </c>
      <c r="J120" s="24">
        <v>22.5</v>
      </c>
      <c r="K120" s="24">
        <v>22.6</v>
      </c>
      <c r="L120" s="24">
        <v>22.3</v>
      </c>
      <c r="N120" s="23">
        <v>35</v>
      </c>
      <c r="O120" s="21">
        <v>20</v>
      </c>
    </row>
    <row r="121" spans="1:25" ht="15" customHeight="1" x14ac:dyDescent="0.3">
      <c r="A121" s="23">
        <v>35</v>
      </c>
      <c r="B121" s="23">
        <v>22</v>
      </c>
      <c r="C121" s="24">
        <v>25.8</v>
      </c>
      <c r="D121" s="24">
        <v>24.6</v>
      </c>
      <c r="E121" s="24">
        <v>23.6</v>
      </c>
      <c r="F121" s="24">
        <v>24.4</v>
      </c>
      <c r="G121" s="24">
        <v>21.6</v>
      </c>
      <c r="H121" s="24">
        <v>24.2</v>
      </c>
      <c r="I121" s="24">
        <v>19.7</v>
      </c>
      <c r="J121" s="24">
        <v>24.1</v>
      </c>
      <c r="K121" s="24">
        <v>18.100000000000001</v>
      </c>
      <c r="L121" s="24">
        <v>23.9</v>
      </c>
      <c r="N121" s="23">
        <v>35</v>
      </c>
      <c r="O121" s="21">
        <v>22</v>
      </c>
    </row>
    <row r="122" spans="1:25" ht="15" customHeight="1" x14ac:dyDescent="0.3">
      <c r="A122" s="23">
        <v>35</v>
      </c>
      <c r="B122" s="23">
        <v>24</v>
      </c>
      <c r="C122" s="24">
        <v>19.3</v>
      </c>
      <c r="D122" s="24">
        <v>26</v>
      </c>
      <c r="E122" s="24">
        <v>17.7</v>
      </c>
      <c r="F122" s="24">
        <v>25.9</v>
      </c>
      <c r="G122" s="24">
        <v>16.2</v>
      </c>
      <c r="H122" s="24">
        <v>25.7</v>
      </c>
      <c r="I122" s="24">
        <v>14.8</v>
      </c>
      <c r="J122" s="24">
        <v>25.6</v>
      </c>
      <c r="K122" s="24">
        <v>13.6</v>
      </c>
      <c r="L122" s="24">
        <v>25.5</v>
      </c>
      <c r="N122" s="23">
        <v>35</v>
      </c>
      <c r="O122" s="21">
        <v>24</v>
      </c>
    </row>
    <row r="123" spans="1:25" ht="15" customHeight="1" x14ac:dyDescent="0.3">
      <c r="A123" s="23">
        <v>40</v>
      </c>
      <c r="B123" s="23">
        <v>15</v>
      </c>
      <c r="C123" s="24">
        <v>64.5</v>
      </c>
      <c r="D123" s="24">
        <v>21</v>
      </c>
      <c r="E123" s="24">
        <v>59</v>
      </c>
      <c r="F123" s="24">
        <v>20.6</v>
      </c>
      <c r="G123" s="24">
        <v>53.9</v>
      </c>
      <c r="H123" s="24">
        <v>20.100000000000001</v>
      </c>
      <c r="I123" s="24">
        <v>49.3</v>
      </c>
      <c r="J123" s="24">
        <v>19.7</v>
      </c>
      <c r="K123" s="24">
        <v>45.2</v>
      </c>
      <c r="L123" s="24">
        <v>19.399999999999999</v>
      </c>
      <c r="N123" s="23">
        <v>40</v>
      </c>
      <c r="O123" s="21">
        <v>15</v>
      </c>
    </row>
    <row r="124" spans="1:25" ht="15" customHeight="1" x14ac:dyDescent="0.3">
      <c r="A124" s="23">
        <v>40</v>
      </c>
      <c r="B124" s="23">
        <v>18</v>
      </c>
      <c r="C124" s="24">
        <v>54.8</v>
      </c>
      <c r="D124" s="24">
        <v>23.2</v>
      </c>
      <c r="E124" s="24">
        <v>50.1</v>
      </c>
      <c r="F124" s="24">
        <v>22.8</v>
      </c>
      <c r="G124" s="24">
        <v>45.8</v>
      </c>
      <c r="H124" s="24">
        <v>22.4</v>
      </c>
      <c r="I124" s="24">
        <v>41.9</v>
      </c>
      <c r="J124" s="24">
        <v>22.1</v>
      </c>
      <c r="K124" s="24">
        <v>38.4</v>
      </c>
      <c r="L124" s="24">
        <v>21.8</v>
      </c>
      <c r="N124" s="23">
        <v>40</v>
      </c>
      <c r="O124" s="21">
        <v>18</v>
      </c>
    </row>
    <row r="125" spans="1:25" ht="15" customHeight="1" x14ac:dyDescent="0.3">
      <c r="A125" s="23">
        <v>40</v>
      </c>
      <c r="B125" s="23">
        <v>20</v>
      </c>
      <c r="C125" s="24">
        <v>48.4</v>
      </c>
      <c r="D125" s="24">
        <v>24.7</v>
      </c>
      <c r="E125" s="24">
        <v>44.2</v>
      </c>
      <c r="F125" s="24">
        <v>24.3</v>
      </c>
      <c r="G125" s="24">
        <v>40.4</v>
      </c>
      <c r="H125" s="24">
        <v>23.9</v>
      </c>
      <c r="I125" s="24">
        <v>37</v>
      </c>
      <c r="J125" s="24">
        <v>23.6</v>
      </c>
      <c r="K125" s="24">
        <v>33.9</v>
      </c>
      <c r="L125" s="24">
        <v>23.4</v>
      </c>
      <c r="N125" s="23">
        <v>40</v>
      </c>
      <c r="O125" s="21">
        <v>20</v>
      </c>
    </row>
    <row r="126" spans="1:25" ht="15" customHeight="1" x14ac:dyDescent="0.3">
      <c r="A126" s="23">
        <v>40</v>
      </c>
      <c r="B126" s="23">
        <v>22</v>
      </c>
      <c r="C126" s="24">
        <v>41.9</v>
      </c>
      <c r="D126" s="24">
        <v>26.1</v>
      </c>
      <c r="E126" s="24">
        <v>38.299999999999997</v>
      </c>
      <c r="F126" s="24">
        <v>25.8</v>
      </c>
      <c r="G126" s="24">
        <v>35</v>
      </c>
      <c r="H126" s="24">
        <v>25.5</v>
      </c>
      <c r="I126" s="24">
        <v>32</v>
      </c>
      <c r="J126" s="24">
        <v>25.2</v>
      </c>
      <c r="K126" s="24">
        <v>29.4</v>
      </c>
      <c r="L126" s="24">
        <v>25</v>
      </c>
      <c r="N126" s="23">
        <v>40</v>
      </c>
      <c r="O126" s="21">
        <v>22</v>
      </c>
    </row>
    <row r="127" spans="1:25" ht="15" customHeight="1" x14ac:dyDescent="0.3">
      <c r="A127" s="23">
        <v>40</v>
      </c>
      <c r="B127" s="23">
        <v>24</v>
      </c>
      <c r="C127" s="24">
        <v>35.5</v>
      </c>
      <c r="D127" s="24">
        <v>27.5</v>
      </c>
      <c r="E127" s="24">
        <v>32.4</v>
      </c>
      <c r="F127" s="24">
        <v>27.2</v>
      </c>
      <c r="G127" s="24">
        <v>29.6</v>
      </c>
      <c r="H127" s="24">
        <v>27</v>
      </c>
      <c r="I127" s="24">
        <v>27.1</v>
      </c>
      <c r="J127" s="24">
        <v>26.7</v>
      </c>
      <c r="K127" s="24">
        <v>24.8</v>
      </c>
      <c r="L127" s="24">
        <v>26.5</v>
      </c>
      <c r="N127" s="23">
        <v>40</v>
      </c>
      <c r="O127" s="21">
        <v>24</v>
      </c>
    </row>
    <row r="128" spans="1:25" ht="15" customHeight="1" x14ac:dyDescent="0.3">
      <c r="A128" s="23">
        <v>45</v>
      </c>
      <c r="B128" s="23">
        <v>15</v>
      </c>
      <c r="C128" s="24">
        <v>80.599999999999994</v>
      </c>
      <c r="D128" s="24">
        <v>22.4</v>
      </c>
      <c r="E128" s="24">
        <v>73.7</v>
      </c>
      <c r="F128" s="24">
        <v>21.8</v>
      </c>
      <c r="G128" s="24">
        <v>67.400000000000006</v>
      </c>
      <c r="H128" s="24">
        <v>21.3</v>
      </c>
      <c r="I128" s="24">
        <v>61.6</v>
      </c>
      <c r="J128" s="24">
        <v>20.8</v>
      </c>
      <c r="K128" s="24">
        <v>56.5</v>
      </c>
      <c r="L128" s="24">
        <v>20.399999999999999</v>
      </c>
      <c r="N128" s="23">
        <v>45</v>
      </c>
      <c r="O128" s="21">
        <v>15</v>
      </c>
    </row>
    <row r="129" spans="1:15" ht="15" customHeight="1" x14ac:dyDescent="0.3">
      <c r="A129" s="23">
        <v>45</v>
      </c>
      <c r="B129" s="23">
        <v>18</v>
      </c>
      <c r="C129" s="24">
        <v>70.900000000000006</v>
      </c>
      <c r="D129" s="24">
        <v>24.6</v>
      </c>
      <c r="E129" s="24">
        <v>64.900000000000006</v>
      </c>
      <c r="F129" s="24">
        <v>24.1</v>
      </c>
      <c r="G129" s="24">
        <v>59.3</v>
      </c>
      <c r="H129" s="24">
        <v>23.6</v>
      </c>
      <c r="I129" s="24">
        <v>54.2</v>
      </c>
      <c r="J129" s="24">
        <v>23.2</v>
      </c>
      <c r="K129" s="24">
        <v>49.7</v>
      </c>
      <c r="L129" s="24">
        <v>22.8</v>
      </c>
      <c r="N129" s="23">
        <v>45</v>
      </c>
      <c r="O129" s="21">
        <v>18</v>
      </c>
    </row>
    <row r="130" spans="1:15" ht="15" customHeight="1" x14ac:dyDescent="0.3">
      <c r="A130" s="23">
        <v>45</v>
      </c>
      <c r="B130" s="23">
        <v>20</v>
      </c>
      <c r="C130" s="24">
        <v>64.5</v>
      </c>
      <c r="D130" s="24">
        <v>26</v>
      </c>
      <c r="E130" s="24">
        <v>59</v>
      </c>
      <c r="F130" s="24">
        <v>25.6</v>
      </c>
      <c r="G130" s="24">
        <v>53.9</v>
      </c>
      <c r="H130" s="24">
        <v>25.1</v>
      </c>
      <c r="I130" s="24">
        <v>49.3</v>
      </c>
      <c r="J130" s="24">
        <v>24.7</v>
      </c>
      <c r="K130" s="24">
        <v>45.2</v>
      </c>
      <c r="L130" s="24">
        <v>24.4</v>
      </c>
      <c r="N130" s="23">
        <v>45</v>
      </c>
      <c r="O130" s="21">
        <v>20</v>
      </c>
    </row>
    <row r="131" spans="1:15" ht="15" customHeight="1" x14ac:dyDescent="0.3">
      <c r="A131" s="23">
        <v>45</v>
      </c>
      <c r="B131" s="23">
        <v>22</v>
      </c>
      <c r="C131" s="24">
        <v>58</v>
      </c>
      <c r="D131" s="24">
        <v>27.5</v>
      </c>
      <c r="E131" s="24">
        <v>53.1</v>
      </c>
      <c r="F131" s="24">
        <v>27.1</v>
      </c>
      <c r="G131" s="24">
        <v>48.5</v>
      </c>
      <c r="H131" s="24">
        <v>26.7</v>
      </c>
      <c r="I131" s="24">
        <v>44.4</v>
      </c>
      <c r="J131" s="24">
        <v>26.3</v>
      </c>
      <c r="K131" s="24">
        <v>40.700000000000003</v>
      </c>
      <c r="L131" s="24">
        <v>26</v>
      </c>
      <c r="N131" s="23">
        <v>45</v>
      </c>
      <c r="O131" s="21">
        <v>22</v>
      </c>
    </row>
    <row r="132" spans="1:15" ht="12.75" customHeight="1" x14ac:dyDescent="0.3">
      <c r="A132" s="23">
        <v>45</v>
      </c>
      <c r="B132" s="23">
        <v>24</v>
      </c>
      <c r="C132" s="24">
        <v>51.6</v>
      </c>
      <c r="D132" s="24">
        <v>28.9</v>
      </c>
      <c r="E132" s="24">
        <v>47.2</v>
      </c>
      <c r="F132" s="24">
        <v>28.5</v>
      </c>
      <c r="G132" s="24">
        <v>43.1</v>
      </c>
      <c r="H132" s="24">
        <v>28.2</v>
      </c>
      <c r="I132" s="24">
        <v>39.4</v>
      </c>
      <c r="J132" s="24">
        <v>27.9</v>
      </c>
      <c r="K132" s="24">
        <v>36.1</v>
      </c>
      <c r="L132" s="24">
        <v>27.6</v>
      </c>
      <c r="N132" s="23">
        <v>45</v>
      </c>
      <c r="O132" s="21">
        <v>24</v>
      </c>
    </row>
    <row r="133" spans="1:15" ht="12.75" customHeight="1" x14ac:dyDescent="0.3">
      <c r="A133" s="23">
        <v>50</v>
      </c>
      <c r="B133" s="23">
        <v>15</v>
      </c>
      <c r="C133" s="24">
        <v>96.7</v>
      </c>
      <c r="D133" s="24">
        <v>23.7</v>
      </c>
      <c r="E133" s="24">
        <v>88.4</v>
      </c>
      <c r="F133" s="24">
        <v>23</v>
      </c>
      <c r="G133" s="24">
        <v>80.900000000000006</v>
      </c>
      <c r="H133" s="24">
        <v>22.4</v>
      </c>
      <c r="I133" s="24">
        <v>74</v>
      </c>
      <c r="J133" s="24">
        <v>21.8</v>
      </c>
      <c r="K133" s="24">
        <v>67.8</v>
      </c>
      <c r="L133" s="24">
        <v>21.3</v>
      </c>
      <c r="N133" s="23">
        <v>50</v>
      </c>
      <c r="O133" s="21">
        <v>15</v>
      </c>
    </row>
    <row r="134" spans="1:15" ht="12.75" customHeight="1" x14ac:dyDescent="0.3">
      <c r="A134" s="23">
        <v>50</v>
      </c>
      <c r="B134" s="23">
        <v>18</v>
      </c>
      <c r="C134" s="24">
        <v>87</v>
      </c>
      <c r="D134" s="24">
        <v>25.9</v>
      </c>
      <c r="E134" s="24">
        <v>79.599999999999994</v>
      </c>
      <c r="F134" s="24">
        <v>25.3</v>
      </c>
      <c r="G134" s="24">
        <v>72.8</v>
      </c>
      <c r="H134" s="24">
        <v>24.7</v>
      </c>
      <c r="I134" s="24">
        <v>66.599999999999994</v>
      </c>
      <c r="J134" s="24">
        <v>24.2</v>
      </c>
      <c r="K134" s="24">
        <v>61</v>
      </c>
      <c r="L134" s="24">
        <v>23.7</v>
      </c>
      <c r="N134" s="23">
        <v>50</v>
      </c>
      <c r="O134" s="21">
        <v>18</v>
      </c>
    </row>
    <row r="135" spans="1:15" ht="12.75" customHeight="1" x14ac:dyDescent="0.3">
      <c r="A135" s="23">
        <v>50</v>
      </c>
      <c r="B135" s="23">
        <v>20</v>
      </c>
      <c r="C135" s="24">
        <v>80.599999999999994</v>
      </c>
      <c r="D135" s="24">
        <v>27.4</v>
      </c>
      <c r="E135" s="24">
        <v>73.7</v>
      </c>
      <c r="F135" s="24">
        <v>26.8</v>
      </c>
      <c r="G135" s="24">
        <v>67.400000000000006</v>
      </c>
      <c r="H135" s="24">
        <v>26.3</v>
      </c>
      <c r="I135" s="24">
        <v>61.6</v>
      </c>
      <c r="J135" s="24">
        <v>25.8</v>
      </c>
      <c r="K135" s="24">
        <v>56.5</v>
      </c>
      <c r="L135" s="24">
        <v>25.4</v>
      </c>
      <c r="N135" s="23">
        <v>50</v>
      </c>
      <c r="O135" s="21">
        <v>20</v>
      </c>
    </row>
    <row r="136" spans="1:15" ht="12.75" customHeight="1" x14ac:dyDescent="0.3">
      <c r="A136" s="23">
        <v>50</v>
      </c>
      <c r="B136" s="23">
        <v>22</v>
      </c>
      <c r="C136" s="24">
        <v>74.2</v>
      </c>
      <c r="D136" s="24">
        <v>28.9</v>
      </c>
      <c r="E136" s="24">
        <v>67.8</v>
      </c>
      <c r="F136" s="24">
        <v>28.3</v>
      </c>
      <c r="G136" s="24">
        <v>62</v>
      </c>
      <c r="H136" s="24">
        <v>27.8</v>
      </c>
      <c r="I136" s="24">
        <v>56.7</v>
      </c>
      <c r="J136" s="24">
        <v>27.4</v>
      </c>
      <c r="K136" s="24">
        <v>52</v>
      </c>
      <c r="L136" s="24">
        <v>27</v>
      </c>
      <c r="N136" s="23">
        <v>50</v>
      </c>
      <c r="O136" s="21">
        <v>22</v>
      </c>
    </row>
    <row r="137" spans="1:15" ht="15" customHeight="1" x14ac:dyDescent="0.3">
      <c r="A137" s="23">
        <v>50</v>
      </c>
      <c r="B137" s="23">
        <v>24</v>
      </c>
      <c r="C137" s="24">
        <v>67.7</v>
      </c>
      <c r="D137" s="24">
        <v>30.3</v>
      </c>
      <c r="E137" s="24">
        <v>61.9</v>
      </c>
      <c r="F137" s="24">
        <v>29.8</v>
      </c>
      <c r="G137" s="24">
        <v>56.6</v>
      </c>
      <c r="H137" s="24">
        <v>29.4</v>
      </c>
      <c r="I137" s="24">
        <v>51.8</v>
      </c>
      <c r="J137" s="24">
        <v>28.9</v>
      </c>
      <c r="K137" s="24">
        <v>47.4</v>
      </c>
      <c r="L137" s="24">
        <v>28.6</v>
      </c>
      <c r="N137" s="23">
        <v>50</v>
      </c>
      <c r="O137" s="21">
        <v>24</v>
      </c>
    </row>
    <row r="138" spans="1:15" ht="15" customHeight="1" x14ac:dyDescent="0.3">
      <c r="A138" s="23">
        <v>55</v>
      </c>
      <c r="B138" s="23">
        <v>15</v>
      </c>
      <c r="C138" s="24">
        <v>112.8</v>
      </c>
      <c r="D138" s="24">
        <v>25</v>
      </c>
      <c r="E138" s="24">
        <v>103.2</v>
      </c>
      <c r="F138" s="24">
        <v>24.3</v>
      </c>
      <c r="G138" s="24">
        <v>94.3</v>
      </c>
      <c r="H138" s="24">
        <v>23.5</v>
      </c>
      <c r="I138" s="24">
        <v>86.3</v>
      </c>
      <c r="J138" s="24">
        <v>22.9</v>
      </c>
      <c r="K138" s="24">
        <v>79.099999999999994</v>
      </c>
      <c r="L138" s="24">
        <v>22.3</v>
      </c>
      <c r="N138" s="23">
        <v>55</v>
      </c>
      <c r="O138" s="21">
        <v>15</v>
      </c>
    </row>
    <row r="139" spans="1:15" ht="15" customHeight="1" x14ac:dyDescent="0.3">
      <c r="A139" s="23">
        <v>55</v>
      </c>
      <c r="B139" s="23">
        <v>18</v>
      </c>
      <c r="C139" s="24">
        <v>103.2</v>
      </c>
      <c r="D139" s="24">
        <v>27.3</v>
      </c>
      <c r="E139" s="24">
        <v>94.3</v>
      </c>
      <c r="F139" s="24">
        <v>26.5</v>
      </c>
      <c r="G139" s="24">
        <v>86.2</v>
      </c>
      <c r="H139" s="24">
        <v>25.9</v>
      </c>
      <c r="I139" s="24">
        <v>78.900000000000006</v>
      </c>
      <c r="J139" s="24">
        <v>25.3</v>
      </c>
      <c r="K139" s="24">
        <v>72.3</v>
      </c>
      <c r="L139" s="24">
        <v>24.7</v>
      </c>
      <c r="N139" s="23">
        <v>55</v>
      </c>
      <c r="O139" s="21">
        <v>18</v>
      </c>
    </row>
    <row r="140" spans="1:15" ht="15" customHeight="1" x14ac:dyDescent="0.3">
      <c r="A140" s="23">
        <v>55</v>
      </c>
      <c r="B140" s="23">
        <v>20</v>
      </c>
      <c r="C140" s="24">
        <v>96.7</v>
      </c>
      <c r="D140" s="24">
        <v>28.7</v>
      </c>
      <c r="E140" s="24">
        <v>88.4</v>
      </c>
      <c r="F140" s="24">
        <v>28</v>
      </c>
      <c r="G140" s="24">
        <v>80.900000000000006</v>
      </c>
      <c r="H140" s="24">
        <v>27.4</v>
      </c>
      <c r="I140" s="24">
        <v>74</v>
      </c>
      <c r="J140" s="24">
        <v>26.8</v>
      </c>
      <c r="K140" s="24">
        <v>67.8</v>
      </c>
      <c r="L140" s="24">
        <v>26.3</v>
      </c>
      <c r="N140" s="23">
        <v>55</v>
      </c>
      <c r="O140" s="21">
        <v>20</v>
      </c>
    </row>
    <row r="141" spans="1:15" ht="15" customHeight="1" x14ac:dyDescent="0.3">
      <c r="A141" s="23">
        <v>55</v>
      </c>
      <c r="B141" s="23">
        <v>22</v>
      </c>
      <c r="C141" s="24">
        <v>90.3</v>
      </c>
      <c r="D141" s="24">
        <v>30.2</v>
      </c>
      <c r="E141" s="24">
        <v>82.5</v>
      </c>
      <c r="F141" s="24">
        <v>29.6</v>
      </c>
      <c r="G141" s="24">
        <v>75.5</v>
      </c>
      <c r="H141" s="24">
        <v>29</v>
      </c>
      <c r="I141" s="24">
        <v>69</v>
      </c>
      <c r="J141" s="24">
        <v>28.4</v>
      </c>
      <c r="K141" s="24">
        <v>63.3</v>
      </c>
      <c r="L141" s="24">
        <v>27.9</v>
      </c>
      <c r="N141" s="23">
        <v>55</v>
      </c>
      <c r="O141" s="21">
        <v>22</v>
      </c>
    </row>
    <row r="142" spans="1:15" x14ac:dyDescent="0.3">
      <c r="A142" s="23">
        <v>55</v>
      </c>
      <c r="B142" s="23">
        <v>24</v>
      </c>
      <c r="C142" s="24">
        <v>83.8</v>
      </c>
      <c r="D142" s="24">
        <v>31.7</v>
      </c>
      <c r="E142" s="24">
        <v>76.599999999999994</v>
      </c>
      <c r="F142" s="24">
        <v>31.1</v>
      </c>
      <c r="G142" s="24">
        <v>70.099999999999994</v>
      </c>
      <c r="H142" s="24">
        <v>30.5</v>
      </c>
      <c r="I142" s="24">
        <v>64.099999999999994</v>
      </c>
      <c r="J142" s="24">
        <v>30</v>
      </c>
      <c r="K142" s="24">
        <v>58.7</v>
      </c>
      <c r="L142" s="24">
        <v>29.5</v>
      </c>
      <c r="N142" s="23">
        <v>55</v>
      </c>
      <c r="O142" s="21">
        <v>24</v>
      </c>
    </row>
    <row r="143" spans="1:15" x14ac:dyDescent="0.3">
      <c r="A143" s="39"/>
      <c r="B143" s="39"/>
    </row>
    <row r="144" spans="1:15" x14ac:dyDescent="0.3">
      <c r="A144" s="36"/>
      <c r="B144" s="36"/>
      <c r="C144" s="36"/>
      <c r="D144" s="36"/>
      <c r="E144" s="36"/>
      <c r="F144" s="36"/>
      <c r="G144" s="36"/>
      <c r="H144" s="36"/>
      <c r="I144" s="36"/>
      <c r="J144" s="36"/>
      <c r="K144" s="36"/>
      <c r="L144" s="36"/>
    </row>
  </sheetData>
  <sheetProtection formatColumns="0" formatRows="0"/>
  <mergeCells count="51">
    <mergeCell ref="A4:B4"/>
    <mergeCell ref="A1:B1"/>
    <mergeCell ref="J1:K1"/>
    <mergeCell ref="L1:M1"/>
    <mergeCell ref="N1:O1"/>
    <mergeCell ref="T1:U1"/>
    <mergeCell ref="V1:W1"/>
    <mergeCell ref="X1:Y1"/>
    <mergeCell ref="A2:B2"/>
    <mergeCell ref="A3:B3"/>
    <mergeCell ref="P1:Q1"/>
    <mergeCell ref="R1:S1"/>
    <mergeCell ref="A16:B16"/>
    <mergeCell ref="A5:B5"/>
    <mergeCell ref="A6:B6"/>
    <mergeCell ref="A7:B7"/>
    <mergeCell ref="A8:B8"/>
    <mergeCell ref="A9:B9"/>
    <mergeCell ref="A10:B10"/>
    <mergeCell ref="A11:B11"/>
    <mergeCell ref="A12:B12"/>
    <mergeCell ref="A13:B13"/>
    <mergeCell ref="A14:B14"/>
    <mergeCell ref="A15:B15"/>
    <mergeCell ref="A28:B28"/>
    <mergeCell ref="A17:B17"/>
    <mergeCell ref="A18:B18"/>
    <mergeCell ref="A19:B19"/>
    <mergeCell ref="A20:B20"/>
    <mergeCell ref="A21:B21"/>
    <mergeCell ref="A22:B22"/>
    <mergeCell ref="A23:B23"/>
    <mergeCell ref="A24:B24"/>
    <mergeCell ref="A25:B25"/>
    <mergeCell ref="A26:B26"/>
    <mergeCell ref="A27:B27"/>
    <mergeCell ref="C35:D35"/>
    <mergeCell ref="E35:F35"/>
    <mergeCell ref="G35:H35"/>
    <mergeCell ref="I35:J35"/>
    <mergeCell ref="K35:L35"/>
    <mergeCell ref="A29:B29"/>
    <mergeCell ref="A30:B30"/>
    <mergeCell ref="A31:B31"/>
    <mergeCell ref="A34:L34"/>
    <mergeCell ref="N34:Y34"/>
    <mergeCell ref="P35:Q35"/>
    <mergeCell ref="R35:S35"/>
    <mergeCell ref="T35:U35"/>
    <mergeCell ref="V35:W35"/>
    <mergeCell ref="X35:Y35"/>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2"/>
  <dimension ref="A1:Y142"/>
  <sheetViews>
    <sheetView workbookViewId="0">
      <selection activeCell="A3" sqref="A3:B3"/>
    </sheetView>
  </sheetViews>
  <sheetFormatPr defaultColWidth="9.109375" defaultRowHeight="13.8" x14ac:dyDescent="0.3"/>
  <cols>
    <col min="1" max="1" width="9.77734375" style="21" bestFit="1" customWidth="1"/>
    <col min="2" max="2" width="10.109375" style="21" bestFit="1" customWidth="1"/>
    <col min="3" max="3" width="13.44140625" style="21" bestFit="1" customWidth="1"/>
    <col min="4" max="4" width="11.109375" style="21" bestFit="1" customWidth="1"/>
    <col min="5" max="5" width="13.44140625" style="21" bestFit="1" customWidth="1"/>
    <col min="6" max="6" width="11.109375" style="21" bestFit="1" customWidth="1"/>
    <col min="7" max="7" width="13.44140625" style="21" bestFit="1" customWidth="1"/>
    <col min="8" max="8" width="11.109375" style="21" bestFit="1" customWidth="1"/>
    <col min="9" max="9" width="13.44140625" style="21" bestFit="1" customWidth="1"/>
    <col min="10" max="10" width="11.109375" style="21" bestFit="1" customWidth="1"/>
    <col min="11" max="11" width="13.44140625" style="21" bestFit="1" customWidth="1"/>
    <col min="12" max="12" width="11.109375" style="21" bestFit="1" customWidth="1"/>
    <col min="13" max="13" width="11.109375" style="21" customWidth="1"/>
    <col min="14" max="14" width="9.77734375" style="21" bestFit="1" customWidth="1"/>
    <col min="15" max="15" width="10.109375" style="21" bestFit="1" customWidth="1"/>
    <col min="16" max="16" width="13.44140625" style="21" bestFit="1" customWidth="1"/>
    <col min="17" max="17" width="11.109375" style="21" bestFit="1" customWidth="1"/>
    <col min="18" max="18" width="13.44140625" style="21" bestFit="1" customWidth="1"/>
    <col min="19" max="19" width="11.109375" style="21" bestFit="1" customWidth="1"/>
    <col min="20" max="20" width="13.44140625" style="21" bestFit="1" customWidth="1"/>
    <col min="21" max="21" width="11.109375" style="21" bestFit="1" customWidth="1"/>
    <col min="22" max="22" width="13.44140625" style="21" bestFit="1" customWidth="1"/>
    <col min="23" max="23" width="11.109375" style="21" bestFit="1" customWidth="1"/>
    <col min="24" max="24" width="13.44140625" style="21" bestFit="1" customWidth="1"/>
    <col min="25" max="25" width="11.109375" style="21" bestFit="1" customWidth="1"/>
    <col min="26" max="16384" width="9.109375" style="21"/>
  </cols>
  <sheetData>
    <row r="1" spans="1:25" ht="28.2" x14ac:dyDescent="0.35">
      <c r="A1" s="570" t="s">
        <v>332</v>
      </c>
      <c r="B1" s="570"/>
      <c r="C1" s="36" t="s">
        <v>311</v>
      </c>
      <c r="D1" s="36" t="s">
        <v>312</v>
      </c>
      <c r="E1" s="36" t="s">
        <v>313</v>
      </c>
      <c r="F1" s="36" t="s">
        <v>314</v>
      </c>
      <c r="G1" s="36" t="s">
        <v>315</v>
      </c>
      <c r="H1" s="37" t="s">
        <v>316</v>
      </c>
      <c r="I1" s="37" t="s">
        <v>317</v>
      </c>
      <c r="J1" s="569" t="s">
        <v>318</v>
      </c>
      <c r="K1" s="569"/>
      <c r="L1" s="569" t="s">
        <v>319</v>
      </c>
      <c r="M1" s="569"/>
      <c r="N1" s="569" t="s">
        <v>320</v>
      </c>
      <c r="O1" s="569"/>
      <c r="P1" s="569" t="s">
        <v>321</v>
      </c>
      <c r="Q1" s="569"/>
      <c r="R1" s="569" t="s">
        <v>322</v>
      </c>
      <c r="S1" s="569"/>
      <c r="T1" s="569" t="s">
        <v>323</v>
      </c>
      <c r="U1" s="569"/>
      <c r="V1" s="569" t="s">
        <v>324</v>
      </c>
      <c r="W1" s="569"/>
      <c r="X1" s="569" t="s">
        <v>325</v>
      </c>
      <c r="Y1" s="569"/>
    </row>
    <row r="2" spans="1:25" x14ac:dyDescent="0.3">
      <c r="A2" s="568" t="str">
        <f>'UFH Guide'!A2</f>
        <v xml:space="preserve">Bed/Study </v>
      </c>
      <c r="B2" s="568"/>
      <c r="C2" s="21">
        <f>'UFH Guide'!H2</f>
        <v>0</v>
      </c>
      <c r="D2" s="38">
        <f>'UFH Guide'!E2</f>
        <v>0</v>
      </c>
      <c r="E2" s="22">
        <f>'UFH Guide'!B2</f>
        <v>0</v>
      </c>
      <c r="F2" s="22">
        <f>'UFH Guide'!I2</f>
        <v>0</v>
      </c>
      <c r="G2" s="22">
        <f>'UFH Guide'!J2</f>
        <v>0</v>
      </c>
      <c r="H2" s="22">
        <f>IF(AND($G2=0,$C2=16),J2,IF(AND($G2=0,$C2=20),R2,IF(AND($G2=0.05,$C2=16),L2,IF(AND($G2=0.05,$C2=20),T2,IF(AND($G2=0.1,$C2=16),N2,IF(AND($G2=0.1,$C2=20),V2,IF(AND($G2=0.2,$C2=16),P2,IF(AND($G2=0.2,$C2=20),X2,0))))))))</f>
        <v>0</v>
      </c>
      <c r="I2" s="22">
        <f>IF(AND($G2=0,$C2=16),K2,IF(AND($G2=0,$C2=20),S2,IF(AND($G2=0.05,$C2=16),M2,IF(AND($G2=0.05,$C2=20),U2,IF(AND($G2=0.1,$C2=16),O2,IF(AND($G2=0.1,$C2=20),W2,IF(AND($G2=0.2,$C2=16),Q2,IF(AND($G2=0.2,$C2=20),Y2,0))))))))</f>
        <v>0</v>
      </c>
      <c r="J2" s="22" t="e">
        <f t="array" ref="J2">INDEX(A$37:L$61,MATCH(1,(A$37:A$61=D2)*(B$37:B$61=E2),0),IF(F2=100,3,IF(F2=150,5,IF(F2=200,7,IF(F2=250,9,IF(F2=300,11,0))))))</f>
        <v>#N/A</v>
      </c>
      <c r="K2" s="22" t="e">
        <f t="array" ref="K2">INDEX(A$37:L$61,MATCH(1,(A$37:A$61=D2)*(B$37:B$61=E2),0),IF(F2=100,4,IF(F2=150,6,IF(F2=200,8,IF(F2=250,10,IF(F2=300,12,0))))))</f>
        <v>#N/A</v>
      </c>
      <c r="L2" s="21" t="e">
        <f t="array" ref="L2">INDEX(A$64:L$88,MATCH(1,(A$64:A$88=D2)*(B$64:B$88=E2),0),IF(F2=100,3,IF(F2=150,5,IF(F2=200,7,IF(F2=250,9,IF(F2=300,11,0))))))</f>
        <v>#N/A</v>
      </c>
      <c r="M2" s="22" t="e">
        <f t="array" ref="M2">INDEX(A$64:L$88,MATCH(1,(A$64:A$88=D2)*(B$64:B$88=E2),0),IF(F2=100,4,IF(F2=150,6,IF(F2=200,8,IF(F2=250,10,IF(F2=300,12,0))))))</f>
        <v>#N/A</v>
      </c>
      <c r="N2" s="21" t="e">
        <f t="array" ref="N2">INDEX(A$91:L$115,MATCH(1,(A$91:A$115=D2)*(B$91:B$115=E2),0),IF(F2=100,3,IF(F2=150,5,IF(F2=200,7,IF(F2=250,9,IF(F2=300,11,0))))))</f>
        <v>#N/A</v>
      </c>
      <c r="O2" s="21" t="e">
        <f t="array" ref="O2">INDEX(A$91:L$115,MATCH(1,(A$91:A$115=D2)*(B$91:B$115=E2),0),IF(F2=100,4,IF(F2=150,6,IF(F2=200,8,IF(F2=250,10,IF(F2=300,12,0))))))</f>
        <v>#N/A</v>
      </c>
      <c r="P2" s="21" t="e">
        <f t="array" ref="P2">INDEX(A$118:L$142,MATCH(1,(A$118:A$142=D2)*(B$118:B$142=E2),0),IF(F2=100,3,IF(F2=150,5,IF(F2=200,7,IF(F2=250,9,IF(F2=300,11,0))))))</f>
        <v>#N/A</v>
      </c>
      <c r="Q2" s="21" t="e">
        <f t="array" ref="Q2">INDEX(A$118:L$142,MATCH(1,(A$118:A$142=D2)*(B$118:B$142=E2),0),IF(F2=100,4,IF(F2=150,6,IF(F2=200,8,IF(F2=250,10,IF(F2=300,12,0))))))</f>
        <v>#N/A</v>
      </c>
      <c r="R2" s="22" t="e">
        <f t="array" ref="R2">INDEX(N$37:Y$61,MATCH(1,(N$37:N$61=D2)*(O$37:O$61=E2),0),IF(F2=100,3,IF(F2=150,5,IF(F2=200,7,IF(F2=250,9,IF(F2=300,11,0))))))</f>
        <v>#N/A</v>
      </c>
      <c r="S2" s="22" t="e">
        <f t="array" ref="S2">INDEX(N$37:Y$61,MATCH(1,(N$37:N$61=D2)*(O$37:O$61=E2),0),IF(F2=100,4,IF(F2=150,6,IF(F2=200,8,IF(F2=250,10,IF(F2=300,12,0))))))</f>
        <v>#N/A</v>
      </c>
      <c r="T2" s="21" t="e">
        <f t="array" ref="T2">INDEX(N$64:Y$88,MATCH(1,(N$64:N$88=D2)*(O$64:O$88=E2),0),IF(F2=100,3,IF(F2=150,5,IF(F2=200,7,IF(F2=250,9,IF(F2=300,11,0))))))</f>
        <v>#N/A</v>
      </c>
      <c r="U2" s="22" t="e">
        <f t="array" ref="U2">INDEX(N$64:Y$88,MATCH(1,(N$64:N$88=D2)*(O$64:O$88=E2),0),IF(F2=100,4,IF(F2=150,6,IF(F2=200,8,IF(F2=250,10,IF(F2=300,12,0))))))</f>
        <v>#N/A</v>
      </c>
      <c r="V2" s="21" t="e">
        <f t="array" ref="V2">INDEX(N$91:Y$115,MATCH(1,(N$91:N$115=D2)*(O$91:O$115=E2),0),IF(F2=100,3,IF(F2=150,5,IF(F2=200,7,IF(F2=250,9,IF(F2=300,11,0))))))</f>
        <v>#N/A</v>
      </c>
      <c r="W2" s="21" t="e">
        <f t="array" ref="W2">INDEX(N$91:Y$115,MATCH(1,(N$91:N$115=D2)*(O$91:O$115=E2),0),IF(F2=100,4,IF(F2=150,6,IF(F2=200,8,IF(F2=250,10,IF(F2=300,12,0))))))</f>
        <v>#N/A</v>
      </c>
      <c r="X2" s="21" t="e">
        <f t="array" ref="X2">INDEX(N$118:Y$142,MATCH(1,(N$118:N$142=D2)*(O$118:O$142=E2),0),IF(F2=100,3,IF(F2=150,5,IF(F2=200,7,IF(F2=250,9,IF(F2=300,11,0))))))</f>
        <v>#N/A</v>
      </c>
      <c r="Y2" s="21" t="e">
        <f t="array" ref="Y2">INDEX(N$118:Y$142,MATCH(1,(N$118:N$142=D2)*(O$118:O$142=E2),0),IF(F2=100,4,IF(F2=150,6,IF(F2=200,8,IF(F2=250,10,IF(F2=300,12,0))))))</f>
        <v>#N/A</v>
      </c>
    </row>
    <row r="3" spans="1:25" x14ac:dyDescent="0.3">
      <c r="A3" s="568" t="str">
        <f>'UFH Guide'!A3</f>
        <v xml:space="preserve"> </v>
      </c>
      <c r="B3" s="568"/>
      <c r="C3" s="21">
        <f>'UFH Guide'!H3</f>
        <v>0</v>
      </c>
      <c r="D3" s="38">
        <f>'UFH Guide'!E3</f>
        <v>0</v>
      </c>
      <c r="E3" s="22">
        <f>'UFH Guide'!B3</f>
        <v>0</v>
      </c>
      <c r="F3" s="22">
        <f>'UFH Guide'!I3</f>
        <v>0</v>
      </c>
      <c r="G3" s="22">
        <f>'UFH Guide'!J3</f>
        <v>0</v>
      </c>
      <c r="H3" s="22">
        <f t="shared" ref="H3:I31" si="0">IF(AND($G3=0,$C3=16),J3,IF(AND($G3=0,$C3=20),R3,IF(AND($G3=0.05,$C3=16),L3,IF(AND($G3=0.05,$C3=20),T3,IF(AND($G3=0.1,$C3=16),N3,IF(AND($G3=0.1,$C3=20),V3,IF(AND($G3=0.2,$C3=16),P3,IF(AND($G3=0.2,$C3=20),X3,0))))))))</f>
        <v>0</v>
      </c>
      <c r="I3" s="22">
        <f t="shared" si="0"/>
        <v>0</v>
      </c>
      <c r="J3" s="22" t="e">
        <f t="array" ref="J3">INDEX(A$37:L$61,MATCH(1,(A$37:A$61=D3)*(B$37:B$61=E3),0),IF(F3=100,3,IF(F3=150,5,IF(F3=200,7,IF(F3=250,9,IF(F3=300,11,0))))))</f>
        <v>#N/A</v>
      </c>
      <c r="K3" s="22" t="e">
        <f t="array" ref="K3">INDEX(A$37:L$61,MATCH(1,(A$37:A$61=D3)*(B$37:B$61=E3),0),IF(F3=100,4,IF(F3=150,6,IF(F3=200,8,IF(F3=250,10,IF(F3=300,12,0))))))</f>
        <v>#N/A</v>
      </c>
      <c r="L3" s="21" t="e">
        <f t="array" ref="L3">INDEX(A$64:L$88,MATCH(1,(A$64:A$88=D3)*(B$64:B$88=E3),0),IF(F3=100,3,IF(F3=150,5,IF(F3=200,7,IF(F3=250,9,IF(F3=300,11,0))))))</f>
        <v>#N/A</v>
      </c>
      <c r="M3" s="22" t="e">
        <f t="array" ref="M3">INDEX(A$64:L$88,MATCH(1,(A$64:A$88=D3)*(B$64:B$88=E3),0),IF(F3=100,4,IF(F3=150,6,IF(F3=200,8,IF(F3=250,10,IF(F3=300,12,0))))))</f>
        <v>#N/A</v>
      </c>
      <c r="N3" s="21" t="e">
        <f t="array" ref="N3">INDEX(A$91:L$115,MATCH(1,(A$91:A$115=D3)*(B$91:B$115=E3),0),IF(F3=100,3,IF(F3=150,5,IF(F3=200,7,IF(F3=250,9,IF(F3=300,11,0))))))</f>
        <v>#N/A</v>
      </c>
      <c r="O3" s="21" t="e">
        <f t="array" ref="O3">INDEX(A$91:L$115,MATCH(1,(A$91:A$115=D3)*(B$91:B$115=E3),0),IF(F3=100,4,IF(F3=150,6,IF(F3=200,8,IF(F3=250,10,IF(F3=300,12,0))))))</f>
        <v>#N/A</v>
      </c>
      <c r="P3" s="21" t="e">
        <f t="array" ref="P3">INDEX(A$118:L$142,MATCH(1,(A$118:A$142=D3)*(B$118:B$142=E3),0),IF(F3=100,3,IF(F3=150,5,IF(F3=200,7,IF(F3=250,9,IF(F3=300,11,0))))))</f>
        <v>#N/A</v>
      </c>
      <c r="Q3" s="21" t="e">
        <f t="array" ref="Q3">INDEX(A$118:L$142,MATCH(1,(A$118:A$142=D3)*(B$118:B$142=E3),0),IF(F3=100,4,IF(F3=150,6,IF(F3=200,8,IF(F3=250,10,IF(F3=300,12,0))))))</f>
        <v>#N/A</v>
      </c>
      <c r="R3" s="22" t="e">
        <f t="array" ref="R3">INDEX(N$37:Y$61,MATCH(1,(N$37:N$61=D3)*(O$37:O$61=E3),0),IF(F3=100,3,IF(F3=150,5,IF(F3=200,7,IF(F3=250,9,IF(F3=300,11,0))))))</f>
        <v>#N/A</v>
      </c>
      <c r="S3" s="22" t="e">
        <f t="array" ref="S3">INDEX(N$37:Y$61,MATCH(1,(N$37:N$61=D3)*(O$37:O$61=E3),0),IF(F3=100,4,IF(F3=150,6,IF(F3=200,8,IF(F3=250,10,IF(F3=300,12,0))))))</f>
        <v>#N/A</v>
      </c>
      <c r="T3" s="21" t="e">
        <f t="array" ref="T3">INDEX(N$64:Y$88,MATCH(1,(N$64:N$88=D3)*(O$64:O$88=E3),0),IF(F3=100,3,IF(F3=150,5,IF(F3=200,7,IF(F3=250,9,IF(F3=300,11,0))))))</f>
        <v>#N/A</v>
      </c>
      <c r="U3" s="22" t="e">
        <f t="array" ref="U3">INDEX(N$64:Y$88,MATCH(1,(N$64:N$88=D3)*(O$64:O$88=E3),0),IF(F3=100,4,IF(F3=150,6,IF(F3=200,8,IF(F3=250,10,IF(F3=300,12,0))))))</f>
        <v>#N/A</v>
      </c>
      <c r="V3" s="21" t="e">
        <f t="array" ref="V3">INDEX(N$91:Y$115,MATCH(1,(N$91:N$115=D3)*(O$91:O$115=E3),0),IF(F3=100,3,IF(F3=150,5,IF(F3=200,7,IF(F3=250,9,IF(F3=300,11,0))))))</f>
        <v>#N/A</v>
      </c>
      <c r="W3" s="21" t="e">
        <f t="array" ref="W3">INDEX(N$91:Y$115,MATCH(1,(N$91:N$115=D3)*(O$91:O$115=E3),0),IF(F3=100,4,IF(F3=150,6,IF(F3=200,8,IF(F3=250,10,IF(F3=300,12,0))))))</f>
        <v>#N/A</v>
      </c>
      <c r="X3" s="21" t="e">
        <f t="array" ref="X3">INDEX(N$118:Y$142,MATCH(1,(N$118:N$142=D3)*(O$118:O$142=E3),0),IF(F3=100,3,IF(F3=150,5,IF(F3=200,7,IF(F3=250,9,IF(F3=300,11,0))))))</f>
        <v>#N/A</v>
      </c>
      <c r="Y3" s="21" t="e">
        <f t="array" ref="Y3">INDEX(N$118:Y$142,MATCH(1,(N$118:N$142=D3)*(O$118:O$142=E3),0),IF(F3=100,4,IF(F3=150,6,IF(F3=200,8,IF(F3=250,10,IF(F3=300,12,0))))))</f>
        <v>#N/A</v>
      </c>
    </row>
    <row r="4" spans="1:25" x14ac:dyDescent="0.3">
      <c r="A4" s="568" t="str">
        <f>'UFH Guide'!A4</f>
        <v xml:space="preserve"> </v>
      </c>
      <c r="B4" s="568"/>
      <c r="C4" s="21">
        <f>'UFH Guide'!H4</f>
        <v>0</v>
      </c>
      <c r="D4" s="38">
        <f>'UFH Guide'!E4</f>
        <v>0</v>
      </c>
      <c r="E4" s="22">
        <f>'UFH Guide'!B4</f>
        <v>0</v>
      </c>
      <c r="F4" s="22">
        <f>'UFH Guide'!I4</f>
        <v>0</v>
      </c>
      <c r="G4" s="22">
        <f>'UFH Guide'!J4</f>
        <v>0</v>
      </c>
      <c r="H4" s="22">
        <f t="shared" si="0"/>
        <v>0</v>
      </c>
      <c r="I4" s="22">
        <f t="shared" si="0"/>
        <v>0</v>
      </c>
      <c r="J4" s="22" t="e">
        <f t="array" ref="J4">INDEX(A$37:L$61,MATCH(1,(A$37:A$61=D4)*(B$37:B$61=E4),0),IF(F4=100,3,IF(F4=150,5,IF(F4=200,7,IF(F4=250,9,IF(F4=300,11,0))))))</f>
        <v>#N/A</v>
      </c>
      <c r="K4" s="22" t="e">
        <f t="array" ref="K4">INDEX(A$37:L$61,MATCH(1,(A$37:A$61=D4)*(B$37:B$61=E4),0),IF(F4=100,4,IF(F4=150,6,IF(F4=200,8,IF(F4=250,10,IF(F4=300,12,0))))))</f>
        <v>#N/A</v>
      </c>
      <c r="L4" s="21" t="e">
        <f t="array" ref="L4">INDEX(A$64:L$88,MATCH(1,(A$64:A$88=D4)*(B$64:B$88=E4),0),IF(F4=100,3,IF(F4=150,5,IF(F4=200,7,IF(F4=250,9,IF(F4=300,11,0))))))</f>
        <v>#N/A</v>
      </c>
      <c r="M4" s="22" t="e">
        <f t="array" ref="M4">INDEX(A$64:L$88,MATCH(1,(A$64:A$88=D4)*(B$64:B$88=E4),0),IF(F4=100,4,IF(F4=150,6,IF(F4=200,8,IF(F4=250,10,IF(F4=300,12,0))))))</f>
        <v>#N/A</v>
      </c>
      <c r="N4" s="21" t="e">
        <f t="array" ref="N4">INDEX(A$91:L$115,MATCH(1,(A$91:A$115=D4)*(B$91:B$115=E4),0),IF(F4=100,3,IF(F4=150,5,IF(F4=200,7,IF(F4=250,9,IF(F4=300,11,0))))))</f>
        <v>#N/A</v>
      </c>
      <c r="O4" s="21" t="e">
        <f t="array" ref="O4">INDEX(A$91:L$115,MATCH(1,(A$91:A$115=D4)*(B$91:B$115=E4),0),IF(F4=100,4,IF(F4=150,6,IF(F4=200,8,IF(F4=250,10,IF(F4=300,12,0))))))</f>
        <v>#N/A</v>
      </c>
      <c r="P4" s="21" t="e">
        <f t="array" ref="P4">INDEX(A$118:L$142,MATCH(1,(A$118:A$142=D4)*(B$118:B$142=E4),0),IF(F4=100,3,IF(F4=150,5,IF(F4=200,7,IF(F4=250,9,IF(F4=300,11,0))))))</f>
        <v>#N/A</v>
      </c>
      <c r="Q4" s="21" t="e">
        <f t="array" ref="Q4">INDEX(A$118:L$142,MATCH(1,(A$118:A$142=D4)*(B$118:B$142=E4),0),IF(F4=100,4,IF(F4=150,6,IF(F4=200,8,IF(F4=250,10,IF(F4=300,12,0))))))</f>
        <v>#N/A</v>
      </c>
      <c r="R4" s="22" t="e">
        <f t="array" ref="R4">INDEX(N$37:Y$61,MATCH(1,(N$37:N$61=D4)*(O$37:O$61=E4),0),IF(F4=100,3,IF(F4=150,5,IF(F4=200,7,IF(F4=250,9,IF(F4=300,11,0))))))</f>
        <v>#N/A</v>
      </c>
      <c r="S4" s="22" t="e">
        <f t="array" ref="S4">INDEX(N$37:Y$61,MATCH(1,(N$37:N$61=D4)*(O$37:O$61=E4),0),IF(F4=100,4,IF(F4=150,6,IF(F4=200,8,IF(F4=250,10,IF(F4=300,12,0))))))</f>
        <v>#N/A</v>
      </c>
      <c r="T4" s="21" t="e">
        <f t="array" ref="T4">INDEX(N$64:Y$88,MATCH(1,(N$64:N$88=D4)*(O$64:O$88=E4),0),IF(F4=100,3,IF(F4=150,5,IF(F4=200,7,IF(F4=250,9,IF(F4=300,11,0))))))</f>
        <v>#N/A</v>
      </c>
      <c r="U4" s="22" t="e">
        <f t="array" ref="U4">INDEX(N$64:Y$88,MATCH(1,(N$64:N$88=D4)*(O$64:O$88=E4),0),IF(F4=100,4,IF(F4=150,6,IF(F4=200,8,IF(F4=250,10,IF(F4=300,12,0))))))</f>
        <v>#N/A</v>
      </c>
      <c r="V4" s="21" t="e">
        <f t="array" ref="V4">INDEX(N$91:Y$115,MATCH(1,(N$91:N$115=D4)*(O$91:O$115=E4),0),IF(F4=100,3,IF(F4=150,5,IF(F4=200,7,IF(F4=250,9,IF(F4=300,11,0))))))</f>
        <v>#N/A</v>
      </c>
      <c r="W4" s="21" t="e">
        <f t="array" ref="W4">INDEX(N$91:Y$115,MATCH(1,(N$91:N$115=D4)*(O$91:O$115=E4),0),IF(F4=100,4,IF(F4=150,6,IF(F4=200,8,IF(F4=250,10,IF(F4=300,12,0))))))</f>
        <v>#N/A</v>
      </c>
      <c r="X4" s="21" t="e">
        <f t="array" ref="X4">INDEX(N$118:Y$142,MATCH(1,(N$118:N$142=D4)*(O$118:O$142=E4),0),IF(F4=100,3,IF(F4=150,5,IF(F4=200,7,IF(F4=250,9,IF(F4=300,11,0))))))</f>
        <v>#N/A</v>
      </c>
      <c r="Y4" s="21" t="e">
        <f t="array" ref="Y4">INDEX(N$118:Y$142,MATCH(1,(N$118:N$142=D4)*(O$118:O$142=E4),0),IF(F4=100,4,IF(F4=150,6,IF(F4=200,8,IF(F4=250,10,IF(F4=300,12,0))))))</f>
        <v>#N/A</v>
      </c>
    </row>
    <row r="5" spans="1:25" x14ac:dyDescent="0.3">
      <c r="A5" s="568" t="str">
        <f>'UFH Guide'!A5</f>
        <v xml:space="preserve"> </v>
      </c>
      <c r="B5" s="568"/>
      <c r="C5" s="21">
        <f>'UFH Guide'!H5</f>
        <v>0</v>
      </c>
      <c r="D5" s="38">
        <f>'UFH Guide'!E5</f>
        <v>0</v>
      </c>
      <c r="E5" s="22">
        <f>'UFH Guide'!B5</f>
        <v>0</v>
      </c>
      <c r="F5" s="22">
        <f>'UFH Guide'!I5</f>
        <v>0</v>
      </c>
      <c r="G5" s="22">
        <f>'UFH Guide'!J5</f>
        <v>0</v>
      </c>
      <c r="H5" s="22">
        <f t="shared" si="0"/>
        <v>0</v>
      </c>
      <c r="I5" s="22">
        <f t="shared" si="0"/>
        <v>0</v>
      </c>
      <c r="J5" s="22" t="e">
        <f t="array" ref="J5">INDEX(A$37:L$61,MATCH(1,(A$37:A$61=D5)*(B$37:B$61=E5),0),IF(F5=100,3,IF(F5=150,5,IF(F5=200,7,IF(F5=250,9,IF(F5=300,11,0))))))</f>
        <v>#N/A</v>
      </c>
      <c r="K5" s="22" t="e">
        <f t="array" ref="K5">INDEX(A$37:L$61,MATCH(1,(A$37:A$61=D5)*(B$37:B$61=E5),0),IF(F5=100,4,IF(F5=150,6,IF(F5=200,8,IF(F5=250,10,IF(F5=300,12,0))))))</f>
        <v>#N/A</v>
      </c>
      <c r="L5" s="21" t="e">
        <f t="array" ref="L5">INDEX(A$64:L$88,MATCH(1,(A$64:A$88=D5)*(B$64:B$88=E5),0),IF(F5=100,3,IF(F5=150,5,IF(F5=200,7,IF(F5=250,9,IF(F5=300,11,0))))))</f>
        <v>#N/A</v>
      </c>
      <c r="M5" s="22" t="e">
        <f t="array" ref="M5">INDEX(A$64:L$88,MATCH(1,(A$64:A$88=D5)*(B$64:B$88=E5),0),IF(F5=100,4,IF(F5=150,6,IF(F5=200,8,IF(F5=250,10,IF(F5=300,12,0))))))</f>
        <v>#N/A</v>
      </c>
      <c r="N5" s="21" t="e">
        <f t="array" ref="N5">INDEX(A$91:L$115,MATCH(1,(A$91:A$115=D5)*(B$91:B$115=E5),0),IF(F5=100,3,IF(F5=150,5,IF(F5=200,7,IF(F5=250,9,IF(F5=300,11,0))))))</f>
        <v>#N/A</v>
      </c>
      <c r="O5" s="21" t="e">
        <f t="array" ref="O5">INDEX(A$91:L$115,MATCH(1,(A$91:A$115=D5)*(B$91:B$115=E5),0),IF(F5=100,4,IF(F5=150,6,IF(F5=200,8,IF(F5=250,10,IF(F5=300,12,0))))))</f>
        <v>#N/A</v>
      </c>
      <c r="P5" s="21" t="e">
        <f t="array" ref="P5">INDEX(A$118:L$142,MATCH(1,(A$118:A$142=D5)*(B$118:B$142=E5),0),IF(F5=100,3,IF(F5=150,5,IF(F5=200,7,IF(F5=250,9,IF(F5=300,11,0))))))</f>
        <v>#N/A</v>
      </c>
      <c r="Q5" s="21" t="e">
        <f t="array" ref="Q5">INDEX(A$118:L$142,MATCH(1,(A$118:A$142=D5)*(B$118:B$142=E5),0),IF(F5=100,4,IF(F5=150,6,IF(F5=200,8,IF(F5=250,10,IF(F5=300,12,0))))))</f>
        <v>#N/A</v>
      </c>
      <c r="R5" s="22" t="e">
        <f t="array" ref="R5">INDEX(N$37:Y$61,MATCH(1,(N$37:N$61=D5)*(O$37:O$61=E5),0),IF(F5=100,3,IF(F5=150,5,IF(F5=200,7,IF(F5=250,9,IF(F5=300,11,0))))))</f>
        <v>#N/A</v>
      </c>
      <c r="S5" s="22" t="e">
        <f t="array" ref="S5">INDEX(N$37:Y$61,MATCH(1,(N$37:N$61=D5)*(O$37:O$61=E5),0),IF(F5=100,4,IF(F5=150,6,IF(F5=200,8,IF(F5=250,10,IF(F5=300,12,0))))))</f>
        <v>#N/A</v>
      </c>
      <c r="T5" s="21" t="e">
        <f t="array" ref="T5">INDEX(N$64:Y$88,MATCH(1,(N$64:N$88=D5)*(O$64:O$88=E5),0),IF(F5=100,3,IF(F5=150,5,IF(F5=200,7,IF(F5=250,9,IF(F5=300,11,0))))))</f>
        <v>#N/A</v>
      </c>
      <c r="U5" s="22" t="e">
        <f t="array" ref="U5">INDEX(N$64:Y$88,MATCH(1,(N$64:N$88=D5)*(O$64:O$88=E5),0),IF(F5=100,4,IF(F5=150,6,IF(F5=200,8,IF(F5=250,10,IF(F5=300,12,0))))))</f>
        <v>#N/A</v>
      </c>
      <c r="V5" s="21" t="e">
        <f t="array" ref="V5">INDEX(N$91:Y$115,MATCH(1,(N$91:N$115=D5)*(O$91:O$115=E5),0),IF(F5=100,3,IF(F5=150,5,IF(F5=200,7,IF(F5=250,9,IF(F5=300,11,0))))))</f>
        <v>#N/A</v>
      </c>
      <c r="W5" s="21" t="e">
        <f t="array" ref="W5">INDEX(N$91:Y$115,MATCH(1,(N$91:N$115=D5)*(O$91:O$115=E5),0),IF(F5=100,4,IF(F5=150,6,IF(F5=200,8,IF(F5=250,10,IF(F5=300,12,0))))))</f>
        <v>#N/A</v>
      </c>
      <c r="X5" s="21" t="e">
        <f t="array" ref="X5">INDEX(N$118:Y$142,MATCH(1,(N$118:N$142=D5)*(O$118:O$142=E5),0),IF(F5=100,3,IF(F5=150,5,IF(F5=200,7,IF(F5=250,9,IF(F5=300,11,0))))))</f>
        <v>#N/A</v>
      </c>
      <c r="Y5" s="21" t="e">
        <f t="array" ref="Y5">INDEX(N$118:Y$142,MATCH(1,(N$118:N$142=D5)*(O$118:O$142=E5),0),IF(F5=100,4,IF(F5=150,6,IF(F5=200,8,IF(F5=250,10,IF(F5=300,12,0))))))</f>
        <v>#N/A</v>
      </c>
    </row>
    <row r="6" spans="1:25" x14ac:dyDescent="0.3">
      <c r="A6" s="568" t="str">
        <f>'UFH Guide'!A6</f>
        <v xml:space="preserve"> </v>
      </c>
      <c r="B6" s="568"/>
      <c r="C6" s="21">
        <f>'UFH Guide'!H6</f>
        <v>0</v>
      </c>
      <c r="D6" s="38">
        <f>'UFH Guide'!E6</f>
        <v>0</v>
      </c>
      <c r="E6" s="22">
        <f>'UFH Guide'!B6</f>
        <v>0</v>
      </c>
      <c r="F6" s="22">
        <f>'UFH Guide'!I6</f>
        <v>0</v>
      </c>
      <c r="G6" s="22">
        <f>'UFH Guide'!J6</f>
        <v>0</v>
      </c>
      <c r="H6" s="22">
        <f t="shared" si="0"/>
        <v>0</v>
      </c>
      <c r="I6" s="22">
        <f t="shared" si="0"/>
        <v>0</v>
      </c>
      <c r="J6" s="22" t="e">
        <f t="array" ref="J6">INDEX(A$37:L$61,MATCH(1,(A$37:A$61=D6)*(B$37:B$61=E6),0),IF(F6=100,3,IF(F6=150,5,IF(F6=200,7,IF(F6=250,9,IF(F6=300,11,0))))))</f>
        <v>#N/A</v>
      </c>
      <c r="K6" s="22" t="e">
        <f t="array" ref="K6">INDEX(A$37:L$61,MATCH(1,(A$37:A$61=D6)*(B$37:B$61=E6),0),IF(F6=100,4,IF(F6=150,6,IF(F6=200,8,IF(F6=250,10,IF(F6=300,12,0))))))</f>
        <v>#N/A</v>
      </c>
      <c r="L6" s="21" t="e">
        <f t="array" ref="L6">INDEX(A$64:L$88,MATCH(1,(A$64:A$88=D6)*(B$64:B$88=E6),0),IF(F6=100,3,IF(F6=150,5,IF(F6=200,7,IF(F6=250,9,IF(F6=300,11,0))))))</f>
        <v>#N/A</v>
      </c>
      <c r="M6" s="22" t="e">
        <f t="array" ref="M6">INDEX(A$64:L$88,MATCH(1,(A$64:A$88=D6)*(B$64:B$88=E6),0),IF(F6=100,4,IF(F6=150,6,IF(F6=200,8,IF(F6=250,10,IF(F6=300,12,0))))))</f>
        <v>#N/A</v>
      </c>
      <c r="N6" s="21" t="e">
        <f t="array" ref="N6">INDEX(A$91:L$115,MATCH(1,(A$91:A$115=D6)*(B$91:B$115=E6),0),IF(F6=100,3,IF(F6=150,5,IF(F6=200,7,IF(F6=250,9,IF(F6=300,11,0))))))</f>
        <v>#N/A</v>
      </c>
      <c r="O6" s="21" t="e">
        <f t="array" ref="O6">INDEX(A$91:L$115,MATCH(1,(A$91:A$115=D6)*(B$91:B$115=E6),0),IF(F6=100,4,IF(F6=150,6,IF(F6=200,8,IF(F6=250,10,IF(F6=300,12,0))))))</f>
        <v>#N/A</v>
      </c>
      <c r="P6" s="21" t="e">
        <f t="array" ref="P6">INDEX(A$118:L$142,MATCH(1,(A$118:A$142=D6)*(B$118:B$142=E6),0),IF(F6=100,3,IF(F6=150,5,IF(F6=200,7,IF(F6=250,9,IF(F6=300,11,0))))))</f>
        <v>#N/A</v>
      </c>
      <c r="Q6" s="21" t="e">
        <f t="array" ref="Q6">INDEX(A$118:L$142,MATCH(1,(A$118:A$142=D6)*(B$118:B$142=E6),0),IF(F6=100,4,IF(F6=150,6,IF(F6=200,8,IF(F6=250,10,IF(F6=300,12,0))))))</f>
        <v>#N/A</v>
      </c>
      <c r="R6" s="22" t="e">
        <f t="array" ref="R6">INDEX(N$37:Y$61,MATCH(1,(N$37:N$61=D6)*(O$37:O$61=E6),0),IF(F6=100,3,IF(F6=150,5,IF(F6=200,7,IF(F6=250,9,IF(F6=300,11,0))))))</f>
        <v>#N/A</v>
      </c>
      <c r="S6" s="22" t="e">
        <f t="array" ref="S6">INDEX(N$37:Y$61,MATCH(1,(N$37:N$61=D6)*(O$37:O$61=E6),0),IF(F6=100,4,IF(F6=150,6,IF(F6=200,8,IF(F6=250,10,IF(F6=300,12,0))))))</f>
        <v>#N/A</v>
      </c>
      <c r="T6" s="21" t="e">
        <f t="array" ref="T6">INDEX(N$64:Y$88,MATCH(1,(N$64:N$88=D6)*(O$64:O$88=E6),0),IF(F6=100,3,IF(F6=150,5,IF(F6=200,7,IF(F6=250,9,IF(F6=300,11,0))))))</f>
        <v>#N/A</v>
      </c>
      <c r="U6" s="22" t="e">
        <f t="array" ref="U6">INDEX(N$64:Y$88,MATCH(1,(N$64:N$88=D6)*(O$64:O$88=E6),0),IF(F6=100,4,IF(F6=150,6,IF(F6=200,8,IF(F6=250,10,IF(F6=300,12,0))))))</f>
        <v>#N/A</v>
      </c>
      <c r="V6" s="21" t="e">
        <f t="array" ref="V6">INDEX(N$91:Y$115,MATCH(1,(N$91:N$115=D6)*(O$91:O$115=E6),0),IF(F6=100,3,IF(F6=150,5,IF(F6=200,7,IF(F6=250,9,IF(F6=300,11,0))))))</f>
        <v>#N/A</v>
      </c>
      <c r="W6" s="21" t="e">
        <f t="array" ref="W6">INDEX(N$91:Y$115,MATCH(1,(N$91:N$115=D6)*(O$91:O$115=E6),0),IF(F6=100,4,IF(F6=150,6,IF(F6=200,8,IF(F6=250,10,IF(F6=300,12,0))))))</f>
        <v>#N/A</v>
      </c>
      <c r="X6" s="21" t="e">
        <f t="array" ref="X6">INDEX(N$118:Y$142,MATCH(1,(N$118:N$142=D6)*(O$118:O$142=E6),0),IF(F6=100,3,IF(F6=150,5,IF(F6=200,7,IF(F6=250,9,IF(F6=300,11,0))))))</f>
        <v>#N/A</v>
      </c>
      <c r="Y6" s="21" t="e">
        <f t="array" ref="Y6">INDEX(N$118:Y$142,MATCH(1,(N$118:N$142=D6)*(O$118:O$142=E6),0),IF(F6=100,4,IF(F6=150,6,IF(F6=200,8,IF(F6=250,10,IF(F6=300,12,0))))))</f>
        <v>#N/A</v>
      </c>
    </row>
    <row r="7" spans="1:25" x14ac:dyDescent="0.3">
      <c r="A7" s="568" t="str">
        <f>'UFH Guide'!A7</f>
        <v xml:space="preserve"> </v>
      </c>
      <c r="B7" s="568"/>
      <c r="C7" s="21">
        <f>'UFH Guide'!H7</f>
        <v>0</v>
      </c>
      <c r="D7" s="38">
        <f>'UFH Guide'!E7</f>
        <v>0</v>
      </c>
      <c r="E7" s="22">
        <f>'UFH Guide'!B7</f>
        <v>0</v>
      </c>
      <c r="F7" s="22">
        <f>'UFH Guide'!I7</f>
        <v>0</v>
      </c>
      <c r="G7" s="22">
        <f>'UFH Guide'!J7</f>
        <v>0</v>
      </c>
      <c r="H7" s="22">
        <f t="shared" si="0"/>
        <v>0</v>
      </c>
      <c r="I7" s="22">
        <f t="shared" si="0"/>
        <v>0</v>
      </c>
      <c r="J7" s="22" t="e">
        <f t="array" ref="J7">INDEX(A$37:L$61,MATCH(1,(A$37:A$61=D7)*(B$37:B$61=E7),0),IF(F7=100,3,IF(F7=150,5,IF(F7=200,7,IF(F7=250,9,IF(F7=300,11,0))))))</f>
        <v>#N/A</v>
      </c>
      <c r="K7" s="22" t="e">
        <f t="array" ref="K7">INDEX(A$37:L$61,MATCH(1,(A$37:A$61=D7)*(B$37:B$61=E7),0),IF(F7=100,4,IF(F7=150,6,IF(F7=200,8,IF(F7=250,10,IF(F7=300,12,0))))))</f>
        <v>#N/A</v>
      </c>
      <c r="L7" s="21" t="e">
        <f t="array" ref="L7">INDEX(A$64:L$88,MATCH(1,(A$64:A$88=D7)*(B$64:B$88=E7),0),IF(F7=100,3,IF(F7=150,5,IF(F7=200,7,IF(F7=250,9,IF(F7=300,11,0))))))</f>
        <v>#N/A</v>
      </c>
      <c r="M7" s="22" t="e">
        <f t="array" ref="M7">INDEX(A$64:L$88,MATCH(1,(A$64:A$88=D7)*(B$64:B$88=E7),0),IF(F7=100,4,IF(F7=150,6,IF(F7=200,8,IF(F7=250,10,IF(F7=300,12,0))))))</f>
        <v>#N/A</v>
      </c>
      <c r="N7" s="21" t="e">
        <f t="array" ref="N7">INDEX(A$91:L$115,MATCH(1,(A$91:A$115=D7)*(B$91:B$115=E7),0),IF(F7=100,3,IF(F7=150,5,IF(F7=200,7,IF(F7=250,9,IF(F7=300,11,0))))))</f>
        <v>#N/A</v>
      </c>
      <c r="O7" s="21" t="e">
        <f t="array" ref="O7">INDEX(A$91:L$115,MATCH(1,(A$91:A$115=D7)*(B$91:B$115=E7),0),IF(F7=100,4,IF(F7=150,6,IF(F7=200,8,IF(F7=250,10,IF(F7=300,12,0))))))</f>
        <v>#N/A</v>
      </c>
      <c r="P7" s="21" t="e">
        <f t="array" ref="P7">INDEX(A$118:L$142,MATCH(1,(A$118:A$142=D7)*(B$118:B$142=E7),0),IF(F7=100,3,IF(F7=150,5,IF(F7=200,7,IF(F7=250,9,IF(F7=300,11,0))))))</f>
        <v>#N/A</v>
      </c>
      <c r="Q7" s="21" t="e">
        <f t="array" ref="Q7">INDEX(A$118:L$142,MATCH(1,(A$118:A$142=D7)*(B$118:B$142=E7),0),IF(F7=100,4,IF(F7=150,6,IF(F7=200,8,IF(F7=250,10,IF(F7=300,12,0))))))</f>
        <v>#N/A</v>
      </c>
      <c r="R7" s="22" t="e">
        <f t="array" ref="R7">INDEX(N$37:Y$61,MATCH(1,(N$37:N$61=D7)*(O$37:O$61=E7),0),IF(F7=100,3,IF(F7=150,5,IF(F7=200,7,IF(F7=250,9,IF(F7=300,11,0))))))</f>
        <v>#N/A</v>
      </c>
      <c r="S7" s="22" t="e">
        <f t="array" ref="S7">INDEX(N$37:Y$61,MATCH(1,(N$37:N$61=D7)*(O$37:O$61=E7),0),IF(F7=100,4,IF(F7=150,6,IF(F7=200,8,IF(F7=250,10,IF(F7=300,12,0))))))</f>
        <v>#N/A</v>
      </c>
      <c r="T7" s="21" t="e">
        <f t="array" ref="T7">INDEX(N$64:Y$88,MATCH(1,(N$64:N$88=D7)*(O$64:O$88=E7),0),IF(F7=100,3,IF(F7=150,5,IF(F7=200,7,IF(F7=250,9,IF(F7=300,11,0))))))</f>
        <v>#N/A</v>
      </c>
      <c r="U7" s="22" t="e">
        <f t="array" ref="U7">INDEX(N$64:Y$88,MATCH(1,(N$64:N$88=D7)*(O$64:O$88=E7),0),IF(F7=100,4,IF(F7=150,6,IF(F7=200,8,IF(F7=250,10,IF(F7=300,12,0))))))</f>
        <v>#N/A</v>
      </c>
      <c r="V7" s="21" t="e">
        <f t="array" ref="V7">INDEX(N$91:Y$115,MATCH(1,(N$91:N$115=D7)*(O$91:O$115=E7),0),IF(F7=100,3,IF(F7=150,5,IF(F7=200,7,IF(F7=250,9,IF(F7=300,11,0))))))</f>
        <v>#N/A</v>
      </c>
      <c r="W7" s="21" t="e">
        <f t="array" ref="W7">INDEX(N$91:Y$115,MATCH(1,(N$91:N$115=D7)*(O$91:O$115=E7),0),IF(F7=100,4,IF(F7=150,6,IF(F7=200,8,IF(F7=250,10,IF(F7=300,12,0))))))</f>
        <v>#N/A</v>
      </c>
      <c r="X7" s="21" t="e">
        <f t="array" ref="X7">INDEX(N$118:Y$142,MATCH(1,(N$118:N$142=D7)*(O$118:O$142=E7),0),IF(F7=100,3,IF(F7=150,5,IF(F7=200,7,IF(F7=250,9,IF(F7=300,11,0))))))</f>
        <v>#N/A</v>
      </c>
      <c r="Y7" s="21" t="e">
        <f t="array" ref="Y7">INDEX(N$118:Y$142,MATCH(1,(N$118:N$142=D7)*(O$118:O$142=E7),0),IF(F7=100,4,IF(F7=150,6,IF(F7=200,8,IF(F7=250,10,IF(F7=300,12,0))))))</f>
        <v>#N/A</v>
      </c>
    </row>
    <row r="8" spans="1:25" x14ac:dyDescent="0.3">
      <c r="A8" s="568" t="str">
        <f>'UFH Guide'!A8</f>
        <v xml:space="preserve"> </v>
      </c>
      <c r="B8" s="568"/>
      <c r="C8" s="21">
        <f>'UFH Guide'!H8</f>
        <v>0</v>
      </c>
      <c r="D8" s="38">
        <f>'UFH Guide'!E8</f>
        <v>0</v>
      </c>
      <c r="E8" s="22">
        <f>'UFH Guide'!B8</f>
        <v>0</v>
      </c>
      <c r="F8" s="22">
        <f>'UFH Guide'!I8</f>
        <v>0</v>
      </c>
      <c r="G8" s="22">
        <f>'UFH Guide'!J8</f>
        <v>0</v>
      </c>
      <c r="H8" s="22">
        <f t="shared" si="0"/>
        <v>0</v>
      </c>
      <c r="I8" s="22">
        <f t="shared" si="0"/>
        <v>0</v>
      </c>
      <c r="J8" s="22" t="e">
        <f t="array" ref="J8">INDEX(A$37:L$61,MATCH(1,(A$37:A$61=D8)*(B$37:B$61=E8),0),IF(F8=100,3,IF(F8=150,5,IF(F8=200,7,IF(F8=250,9,IF(F8=300,11,0))))))</f>
        <v>#N/A</v>
      </c>
      <c r="K8" s="22" t="e">
        <f t="array" ref="K8">INDEX(A$37:L$61,MATCH(1,(A$37:A$61=D8)*(B$37:B$61=E8),0),IF(F8=100,4,IF(F8=150,6,IF(F8=200,8,IF(F8=250,10,IF(F8=300,12,0))))))</f>
        <v>#N/A</v>
      </c>
      <c r="L8" s="21" t="e">
        <f t="array" ref="L8">INDEX(A$64:L$88,MATCH(1,(A$64:A$88=D8)*(B$64:B$88=E8),0),IF(F8=100,3,IF(F8=150,5,IF(F8=200,7,IF(F8=250,9,IF(F8=300,11,0))))))</f>
        <v>#N/A</v>
      </c>
      <c r="M8" s="22" t="e">
        <f t="array" ref="M8">INDEX(A$64:L$88,MATCH(1,(A$64:A$88=D8)*(B$64:B$88=E8),0),IF(F8=100,4,IF(F8=150,6,IF(F8=200,8,IF(F8=250,10,IF(F8=300,12,0))))))</f>
        <v>#N/A</v>
      </c>
      <c r="N8" s="21" t="e">
        <f t="array" ref="N8">INDEX(A$91:L$115,MATCH(1,(A$91:A$115=D8)*(B$91:B$115=E8),0),IF(F8=100,3,IF(F8=150,5,IF(F8=200,7,IF(F8=250,9,IF(F8=300,11,0))))))</f>
        <v>#N/A</v>
      </c>
      <c r="O8" s="21" t="e">
        <f t="array" ref="O8">INDEX(A$91:L$115,MATCH(1,(A$91:A$115=D8)*(B$91:B$115=E8),0),IF(F8=100,4,IF(F8=150,6,IF(F8=200,8,IF(F8=250,10,IF(F8=300,12,0))))))</f>
        <v>#N/A</v>
      </c>
      <c r="P8" s="21" t="e">
        <f t="array" ref="P8">INDEX(A$118:L$142,MATCH(1,(A$118:A$142=D8)*(B$118:B$142=E8),0),IF(F8=100,3,IF(F8=150,5,IF(F8=200,7,IF(F8=250,9,IF(F8=300,11,0))))))</f>
        <v>#N/A</v>
      </c>
      <c r="Q8" s="21" t="e">
        <f t="array" ref="Q8">INDEX(A$118:L$142,MATCH(1,(A$118:A$142=D8)*(B$118:B$142=E8),0),IF(F8=100,4,IF(F8=150,6,IF(F8=200,8,IF(F8=250,10,IF(F8=300,12,0))))))</f>
        <v>#N/A</v>
      </c>
      <c r="R8" s="22" t="e">
        <f t="array" ref="R8">INDEX(N$37:Y$61,MATCH(1,(N$37:N$61=D8)*(O$37:O$61=E8),0),IF(F8=100,3,IF(F8=150,5,IF(F8=200,7,IF(F8=250,9,IF(F8=300,11,0))))))</f>
        <v>#N/A</v>
      </c>
      <c r="S8" s="22" t="e">
        <f t="array" ref="S8">INDEX(N$37:Y$61,MATCH(1,(N$37:N$61=D8)*(O$37:O$61=E8),0),IF(F8=100,4,IF(F8=150,6,IF(F8=200,8,IF(F8=250,10,IF(F8=300,12,0))))))</f>
        <v>#N/A</v>
      </c>
      <c r="T8" s="21" t="e">
        <f t="array" ref="T8">INDEX(N$64:Y$88,MATCH(1,(N$64:N$88=D8)*(O$64:O$88=E8),0),IF(F8=100,3,IF(F8=150,5,IF(F8=200,7,IF(F8=250,9,IF(F8=300,11,0))))))</f>
        <v>#N/A</v>
      </c>
      <c r="U8" s="22" t="e">
        <f t="array" ref="U8">INDEX(N$64:Y$88,MATCH(1,(N$64:N$88=D8)*(O$64:O$88=E8),0),IF(F8=100,4,IF(F8=150,6,IF(F8=200,8,IF(F8=250,10,IF(F8=300,12,0))))))</f>
        <v>#N/A</v>
      </c>
      <c r="V8" s="21" t="e">
        <f t="array" ref="V8">INDEX(N$91:Y$115,MATCH(1,(N$91:N$115=D8)*(O$91:O$115=E8),0),IF(F8=100,3,IF(F8=150,5,IF(F8=200,7,IF(F8=250,9,IF(F8=300,11,0))))))</f>
        <v>#N/A</v>
      </c>
      <c r="W8" s="21" t="e">
        <f t="array" ref="W8">INDEX(N$91:Y$115,MATCH(1,(N$91:N$115=D8)*(O$91:O$115=E8),0),IF(F8=100,4,IF(F8=150,6,IF(F8=200,8,IF(F8=250,10,IF(F8=300,12,0))))))</f>
        <v>#N/A</v>
      </c>
      <c r="X8" s="21" t="e">
        <f t="array" ref="X8">INDEX(N$118:Y$142,MATCH(1,(N$118:N$142=D8)*(O$118:O$142=E8),0),IF(F8=100,3,IF(F8=150,5,IF(F8=200,7,IF(F8=250,9,IF(F8=300,11,0))))))</f>
        <v>#N/A</v>
      </c>
      <c r="Y8" s="21" t="e">
        <f t="array" ref="Y8">INDEX(N$118:Y$142,MATCH(1,(N$118:N$142=D8)*(O$118:O$142=E8),0),IF(F8=100,4,IF(F8=150,6,IF(F8=200,8,IF(F8=250,10,IF(F8=300,12,0))))))</f>
        <v>#N/A</v>
      </c>
    </row>
    <row r="9" spans="1:25" x14ac:dyDescent="0.3">
      <c r="A9" s="568" t="str">
        <f>'UFH Guide'!A9</f>
        <v xml:space="preserve"> </v>
      </c>
      <c r="B9" s="568"/>
      <c r="C9" s="21">
        <f>'UFH Guide'!H9</f>
        <v>0</v>
      </c>
      <c r="D9" s="38">
        <f>'UFH Guide'!E9</f>
        <v>0</v>
      </c>
      <c r="E9" s="22">
        <f>'UFH Guide'!B9</f>
        <v>0</v>
      </c>
      <c r="F9" s="22">
        <f>'UFH Guide'!I9</f>
        <v>0</v>
      </c>
      <c r="G9" s="22">
        <f>'UFH Guide'!J9</f>
        <v>0</v>
      </c>
      <c r="H9" s="22">
        <f t="shared" si="0"/>
        <v>0</v>
      </c>
      <c r="I9" s="22">
        <f t="shared" si="0"/>
        <v>0</v>
      </c>
      <c r="J9" s="22" t="e">
        <f t="array" ref="J9">INDEX(A$37:L$61,MATCH(1,(A$37:A$61=D9)*(B$37:B$61=E9),0),IF(F9=100,3,IF(F9=150,5,IF(F9=200,7,IF(F9=250,9,IF(F9=300,11,0))))))</f>
        <v>#N/A</v>
      </c>
      <c r="K9" s="22" t="e">
        <f t="array" ref="K9">INDEX(A$37:L$61,MATCH(1,(A$37:A$61=D9)*(B$37:B$61=E9),0),IF(F9=100,4,IF(F9=150,6,IF(F9=200,8,IF(F9=250,10,IF(F9=300,12,0))))))</f>
        <v>#N/A</v>
      </c>
      <c r="L9" s="21" t="e">
        <f t="array" ref="L9">INDEX(A$64:L$88,MATCH(1,(A$64:A$88=D9)*(B$64:B$88=E9),0),IF(F9=100,3,IF(F9=150,5,IF(F9=200,7,IF(F9=250,9,IF(F9=300,11,0))))))</f>
        <v>#N/A</v>
      </c>
      <c r="M9" s="22" t="e">
        <f t="array" ref="M9">INDEX(A$64:L$88,MATCH(1,(A$64:A$88=D9)*(B$64:B$88=E9),0),IF(F9=100,4,IF(F9=150,6,IF(F9=200,8,IF(F9=250,10,IF(F9=300,12,0))))))</f>
        <v>#N/A</v>
      </c>
      <c r="N9" s="21" t="e">
        <f t="array" ref="N9">INDEX(A$91:L$115,MATCH(1,(A$91:A$115=D9)*(B$91:B$115=E9),0),IF(F9=100,3,IF(F9=150,5,IF(F9=200,7,IF(F9=250,9,IF(F9=300,11,0))))))</f>
        <v>#N/A</v>
      </c>
      <c r="O9" s="21" t="e">
        <f t="array" ref="O9">INDEX(A$91:L$115,MATCH(1,(A$91:A$115=D9)*(B$91:B$115=E9),0),IF(F9=100,4,IF(F9=150,6,IF(F9=200,8,IF(F9=250,10,IF(F9=300,12,0))))))</f>
        <v>#N/A</v>
      </c>
      <c r="P9" s="21" t="e">
        <f t="array" ref="P9">INDEX(A$118:L$142,MATCH(1,(A$118:A$142=D9)*(B$118:B$142=E9),0),IF(F9=100,3,IF(F9=150,5,IF(F9=200,7,IF(F9=250,9,IF(F9=300,11,0))))))</f>
        <v>#N/A</v>
      </c>
      <c r="Q9" s="21" t="e">
        <f t="array" ref="Q9">INDEX(A$118:L$142,MATCH(1,(A$118:A$142=D9)*(B$118:B$142=E9),0),IF(F9=100,4,IF(F9=150,6,IF(F9=200,8,IF(F9=250,10,IF(F9=300,12,0))))))</f>
        <v>#N/A</v>
      </c>
      <c r="R9" s="22" t="e">
        <f t="array" ref="R9">INDEX(N$37:Y$61,MATCH(1,(N$37:N$61=D9)*(O$37:O$61=E9),0),IF(F9=100,3,IF(F9=150,5,IF(F9=200,7,IF(F9=250,9,IF(F9=300,11,0))))))</f>
        <v>#N/A</v>
      </c>
      <c r="S9" s="22" t="e">
        <f t="array" ref="S9">INDEX(N$37:Y$61,MATCH(1,(N$37:N$61=D9)*(O$37:O$61=E9),0),IF(F9=100,4,IF(F9=150,6,IF(F9=200,8,IF(F9=250,10,IF(F9=300,12,0))))))</f>
        <v>#N/A</v>
      </c>
      <c r="T9" s="21" t="e">
        <f t="array" ref="T9">INDEX(N$64:Y$88,MATCH(1,(N$64:N$88=D9)*(O$64:O$88=E9),0),IF(F9=100,3,IF(F9=150,5,IF(F9=200,7,IF(F9=250,9,IF(F9=300,11,0))))))</f>
        <v>#N/A</v>
      </c>
      <c r="U9" s="22" t="e">
        <f t="array" ref="U9">INDEX(N$64:Y$88,MATCH(1,(N$64:N$88=D9)*(O$64:O$88=E9),0),IF(F9=100,4,IF(F9=150,6,IF(F9=200,8,IF(F9=250,10,IF(F9=300,12,0))))))</f>
        <v>#N/A</v>
      </c>
      <c r="V9" s="21" t="e">
        <f t="array" ref="V9">INDEX(N$91:Y$115,MATCH(1,(N$91:N$115=D9)*(O$91:O$115=E9),0),IF(F9=100,3,IF(F9=150,5,IF(F9=200,7,IF(F9=250,9,IF(F9=300,11,0))))))</f>
        <v>#N/A</v>
      </c>
      <c r="W9" s="21" t="e">
        <f t="array" ref="W9">INDEX(N$91:Y$115,MATCH(1,(N$91:N$115=D9)*(O$91:O$115=E9),0),IF(F9=100,4,IF(F9=150,6,IF(F9=200,8,IF(F9=250,10,IF(F9=300,12,0))))))</f>
        <v>#N/A</v>
      </c>
      <c r="X9" s="21" t="e">
        <f t="array" ref="X9">INDEX(N$118:Y$142,MATCH(1,(N$118:N$142=D9)*(O$118:O$142=E9),0),IF(F9=100,3,IF(F9=150,5,IF(F9=200,7,IF(F9=250,9,IF(F9=300,11,0))))))</f>
        <v>#N/A</v>
      </c>
      <c r="Y9" s="21" t="e">
        <f t="array" ref="Y9">INDEX(N$118:Y$142,MATCH(1,(N$118:N$142=D9)*(O$118:O$142=E9),0),IF(F9=100,4,IF(F9=150,6,IF(F9=200,8,IF(F9=250,10,IF(F9=300,12,0))))))</f>
        <v>#N/A</v>
      </c>
    </row>
    <row r="10" spans="1:25" x14ac:dyDescent="0.3">
      <c r="A10" s="568" t="str">
        <f>'UFH Guide'!A10</f>
        <v xml:space="preserve"> </v>
      </c>
      <c r="B10" s="568"/>
      <c r="C10" s="21">
        <f>'UFH Guide'!H10</f>
        <v>0</v>
      </c>
      <c r="D10" s="38">
        <f>'UFH Guide'!E10</f>
        <v>0</v>
      </c>
      <c r="E10" s="22">
        <f>'UFH Guide'!B10</f>
        <v>0</v>
      </c>
      <c r="F10" s="22">
        <f>'UFH Guide'!I10</f>
        <v>0</v>
      </c>
      <c r="G10" s="22">
        <f>'UFH Guide'!J10</f>
        <v>0</v>
      </c>
      <c r="H10" s="22">
        <f t="shared" si="0"/>
        <v>0</v>
      </c>
      <c r="I10" s="22">
        <f t="shared" si="0"/>
        <v>0</v>
      </c>
      <c r="J10" s="22" t="e">
        <f t="array" ref="J10">INDEX(A$37:L$61,MATCH(1,(A$37:A$61=D10)*(B$37:B$61=E10),0),IF(F10=100,3,IF(F10=150,5,IF(F10=200,7,IF(F10=250,9,IF(F10=300,11,0))))))</f>
        <v>#N/A</v>
      </c>
      <c r="K10" s="22" t="e">
        <f t="array" ref="K10">INDEX(A$37:L$61,MATCH(1,(A$37:A$61=D10)*(B$37:B$61=E10),0),IF(F10=100,4,IF(F10=150,6,IF(F10=200,8,IF(F10=250,10,IF(F10=300,12,0))))))</f>
        <v>#N/A</v>
      </c>
      <c r="L10" s="21" t="e">
        <f t="array" ref="L10">INDEX(A$64:L$88,MATCH(1,(A$64:A$88=D10)*(B$64:B$88=E10),0),IF(F10=100,3,IF(F10=150,5,IF(F10=200,7,IF(F10=250,9,IF(F10=300,11,0))))))</f>
        <v>#N/A</v>
      </c>
      <c r="M10" s="22" t="e">
        <f t="array" ref="M10">INDEX(A$64:L$88,MATCH(1,(A$64:A$88=D10)*(B$64:B$88=E10),0),IF(F10=100,4,IF(F10=150,6,IF(F10=200,8,IF(F10=250,10,IF(F10=300,12,0))))))</f>
        <v>#N/A</v>
      </c>
      <c r="N10" s="21" t="e">
        <f t="array" ref="N10">INDEX(A$91:L$115,MATCH(1,(A$91:A$115=D10)*(B$91:B$115=E10),0),IF(F10=100,3,IF(F10=150,5,IF(F10=200,7,IF(F10=250,9,IF(F10=300,11,0))))))</f>
        <v>#N/A</v>
      </c>
      <c r="O10" s="21" t="e">
        <f t="array" ref="O10">INDEX(A$91:L$115,MATCH(1,(A$91:A$115=D10)*(B$91:B$115=E10),0),IF(F10=100,4,IF(F10=150,6,IF(F10=200,8,IF(F10=250,10,IF(F10=300,12,0))))))</f>
        <v>#N/A</v>
      </c>
      <c r="P10" s="21" t="e">
        <f t="array" ref="P10">INDEX(A$118:L$142,MATCH(1,(A$118:A$142=D10)*(B$118:B$142=E10),0),IF(F10=100,3,IF(F10=150,5,IF(F10=200,7,IF(F10=250,9,IF(F10=300,11,0))))))</f>
        <v>#N/A</v>
      </c>
      <c r="Q10" s="21" t="e">
        <f t="array" ref="Q10">INDEX(A$118:L$142,MATCH(1,(A$118:A$142=D10)*(B$118:B$142=E10),0),IF(F10=100,4,IF(F10=150,6,IF(F10=200,8,IF(F10=250,10,IF(F10=300,12,0))))))</f>
        <v>#N/A</v>
      </c>
      <c r="R10" s="22" t="e">
        <f t="array" ref="R10">INDEX(N$37:Y$61,MATCH(1,(N$37:N$61=D10)*(O$37:O$61=E10),0),IF(F10=100,3,IF(F10=150,5,IF(F10=200,7,IF(F10=250,9,IF(F10=300,11,0))))))</f>
        <v>#N/A</v>
      </c>
      <c r="S10" s="22" t="e">
        <f t="array" ref="S10">INDEX(N$37:Y$61,MATCH(1,(N$37:N$61=D10)*(O$37:O$61=E10),0),IF(F10=100,4,IF(F10=150,6,IF(F10=200,8,IF(F10=250,10,IF(F10=300,12,0))))))</f>
        <v>#N/A</v>
      </c>
      <c r="T10" s="21" t="e">
        <f t="array" ref="T10">INDEX(N$64:Y$88,MATCH(1,(N$64:N$88=D10)*(O$64:O$88=E10),0),IF(F10=100,3,IF(F10=150,5,IF(F10=200,7,IF(F10=250,9,IF(F10=300,11,0))))))</f>
        <v>#N/A</v>
      </c>
      <c r="U10" s="22" t="e">
        <f t="array" ref="U10">INDEX(N$64:Y$88,MATCH(1,(N$64:N$88=D10)*(O$64:O$88=E10),0),IF(F10=100,4,IF(F10=150,6,IF(F10=200,8,IF(F10=250,10,IF(F10=300,12,0))))))</f>
        <v>#N/A</v>
      </c>
      <c r="V10" s="21" t="e">
        <f t="array" ref="V10">INDEX(N$91:Y$115,MATCH(1,(N$91:N$115=D10)*(O$91:O$115=E10),0),IF(F10=100,3,IF(F10=150,5,IF(F10=200,7,IF(F10=250,9,IF(F10=300,11,0))))))</f>
        <v>#N/A</v>
      </c>
      <c r="W10" s="21" t="e">
        <f t="array" ref="W10">INDEX(N$91:Y$115,MATCH(1,(N$91:N$115=D10)*(O$91:O$115=E10),0),IF(F10=100,4,IF(F10=150,6,IF(F10=200,8,IF(F10=250,10,IF(F10=300,12,0))))))</f>
        <v>#N/A</v>
      </c>
      <c r="X10" s="21" t="e">
        <f t="array" ref="X10">INDEX(N$118:Y$142,MATCH(1,(N$118:N$142=D10)*(O$118:O$142=E10),0),IF(F10=100,3,IF(F10=150,5,IF(F10=200,7,IF(F10=250,9,IF(F10=300,11,0))))))</f>
        <v>#N/A</v>
      </c>
      <c r="Y10" s="21" t="e">
        <f t="array" ref="Y10">INDEX(N$118:Y$142,MATCH(1,(N$118:N$142=D10)*(O$118:O$142=E10),0),IF(F10=100,4,IF(F10=150,6,IF(F10=200,8,IF(F10=250,10,IF(F10=300,12,0))))))</f>
        <v>#N/A</v>
      </c>
    </row>
    <row r="11" spans="1:25" x14ac:dyDescent="0.3">
      <c r="A11" s="568" t="str">
        <f>'UFH Guide'!A11</f>
        <v xml:space="preserve"> </v>
      </c>
      <c r="B11" s="568"/>
      <c r="C11" s="21">
        <f>'UFH Guide'!H11</f>
        <v>0</v>
      </c>
      <c r="D11" s="38">
        <f>'UFH Guide'!E11</f>
        <v>0</v>
      </c>
      <c r="E11" s="22">
        <f>'UFH Guide'!B11</f>
        <v>0</v>
      </c>
      <c r="F11" s="22">
        <f>'UFH Guide'!I11</f>
        <v>0</v>
      </c>
      <c r="G11" s="22">
        <f>'UFH Guide'!J11</f>
        <v>0</v>
      </c>
      <c r="H11" s="22">
        <f t="shared" si="0"/>
        <v>0</v>
      </c>
      <c r="I11" s="22">
        <f t="shared" si="0"/>
        <v>0</v>
      </c>
      <c r="J11" s="22" t="e">
        <f t="array" ref="J11">INDEX(A$37:L$61,MATCH(1,(A$37:A$61=D11)*(B$37:B$61=E11),0),IF(F11=100,3,IF(F11=150,5,IF(F11=200,7,IF(F11=250,9,IF(F11=300,11,0))))))</f>
        <v>#N/A</v>
      </c>
      <c r="K11" s="22" t="e">
        <f t="array" ref="K11">INDEX(A$37:L$61,MATCH(1,(A$37:A$61=D11)*(B$37:B$61=E11),0),IF(F11=100,4,IF(F11=150,6,IF(F11=200,8,IF(F11=250,10,IF(F11=300,12,0))))))</f>
        <v>#N/A</v>
      </c>
      <c r="L11" s="21" t="e">
        <f t="array" ref="L11">INDEX(A$64:L$88,MATCH(1,(A$64:A$88=D11)*(B$64:B$88=E11),0),IF(F11=100,3,IF(F11=150,5,IF(F11=200,7,IF(F11=250,9,IF(F11=300,11,0))))))</f>
        <v>#N/A</v>
      </c>
      <c r="M11" s="22" t="e">
        <f t="array" ref="M11">INDEX(A$64:L$88,MATCH(1,(A$64:A$88=D11)*(B$64:B$88=E11),0),IF(F11=100,4,IF(F11=150,6,IF(F11=200,8,IF(F11=250,10,IF(F11=300,12,0))))))</f>
        <v>#N/A</v>
      </c>
      <c r="N11" s="21" t="e">
        <f t="array" ref="N11">INDEX(A$91:L$115,MATCH(1,(A$91:A$115=D11)*(B$91:B$115=E11),0),IF(F11=100,3,IF(F11=150,5,IF(F11=200,7,IF(F11=250,9,IF(F11=300,11,0))))))</f>
        <v>#N/A</v>
      </c>
      <c r="O11" s="21" t="e">
        <f t="array" ref="O11">INDEX(A$91:L$115,MATCH(1,(A$91:A$115=D11)*(B$91:B$115=E11),0),IF(F11=100,4,IF(F11=150,6,IF(F11=200,8,IF(F11=250,10,IF(F11=300,12,0))))))</f>
        <v>#N/A</v>
      </c>
      <c r="P11" s="21" t="e">
        <f t="array" ref="P11">INDEX(A$118:L$142,MATCH(1,(A$118:A$142=D11)*(B$118:B$142=E11),0),IF(F11=100,3,IF(F11=150,5,IF(F11=200,7,IF(F11=250,9,IF(F11=300,11,0))))))</f>
        <v>#N/A</v>
      </c>
      <c r="Q11" s="21" t="e">
        <f t="array" ref="Q11">INDEX(A$118:L$142,MATCH(1,(A$118:A$142=D11)*(B$118:B$142=E11),0),IF(F11=100,4,IF(F11=150,6,IF(F11=200,8,IF(F11=250,10,IF(F11=300,12,0))))))</f>
        <v>#N/A</v>
      </c>
      <c r="R11" s="22" t="e">
        <f t="array" ref="R11">INDEX(N$37:Y$61,MATCH(1,(N$37:N$61=D11)*(O$37:O$61=E11),0),IF(F11=100,3,IF(F11=150,5,IF(F11=200,7,IF(F11=250,9,IF(F11=300,11,0))))))</f>
        <v>#N/A</v>
      </c>
      <c r="S11" s="22" t="e">
        <f t="array" ref="S11">INDEX(N$37:Y$61,MATCH(1,(N$37:N$61=D11)*(O$37:O$61=E11),0),IF(F11=100,4,IF(F11=150,6,IF(F11=200,8,IF(F11=250,10,IF(F11=300,12,0))))))</f>
        <v>#N/A</v>
      </c>
      <c r="T11" s="21" t="e">
        <f t="array" ref="T11">INDEX(N$64:Y$88,MATCH(1,(N$64:N$88=D11)*(O$64:O$88=E11),0),IF(F11=100,3,IF(F11=150,5,IF(F11=200,7,IF(F11=250,9,IF(F11=300,11,0))))))</f>
        <v>#N/A</v>
      </c>
      <c r="U11" s="22" t="e">
        <f t="array" ref="U11">INDEX(N$64:Y$88,MATCH(1,(N$64:N$88=D11)*(O$64:O$88=E11),0),IF(F11=100,4,IF(F11=150,6,IF(F11=200,8,IF(F11=250,10,IF(F11=300,12,0))))))</f>
        <v>#N/A</v>
      </c>
      <c r="V11" s="21" t="e">
        <f t="array" ref="V11">INDEX(N$91:Y$115,MATCH(1,(N$91:N$115=D11)*(O$91:O$115=E11),0),IF(F11=100,3,IF(F11=150,5,IF(F11=200,7,IF(F11=250,9,IF(F11=300,11,0))))))</f>
        <v>#N/A</v>
      </c>
      <c r="W11" s="21" t="e">
        <f t="array" ref="W11">INDEX(N$91:Y$115,MATCH(1,(N$91:N$115=D11)*(O$91:O$115=E11),0),IF(F11=100,4,IF(F11=150,6,IF(F11=200,8,IF(F11=250,10,IF(F11=300,12,0))))))</f>
        <v>#N/A</v>
      </c>
      <c r="X11" s="21" t="e">
        <f t="array" ref="X11">INDEX(N$118:Y$142,MATCH(1,(N$118:N$142=D11)*(O$118:O$142=E11),0),IF(F11=100,3,IF(F11=150,5,IF(F11=200,7,IF(F11=250,9,IF(F11=300,11,0))))))</f>
        <v>#N/A</v>
      </c>
      <c r="Y11" s="21" t="e">
        <f t="array" ref="Y11">INDEX(N$118:Y$142,MATCH(1,(N$118:N$142=D11)*(O$118:O$142=E11),0),IF(F11=100,4,IF(F11=150,6,IF(F11=200,8,IF(F11=250,10,IF(F11=300,12,0))))))</f>
        <v>#N/A</v>
      </c>
    </row>
    <row r="12" spans="1:25" x14ac:dyDescent="0.3">
      <c r="A12" s="568" t="str">
        <f>'UFH Guide'!A12</f>
        <v xml:space="preserve"> </v>
      </c>
      <c r="B12" s="568"/>
      <c r="C12" s="21">
        <f>'UFH Guide'!H12</f>
        <v>0</v>
      </c>
      <c r="D12" s="38">
        <f>'UFH Guide'!E12</f>
        <v>0</v>
      </c>
      <c r="E12" s="22">
        <f>'UFH Guide'!B12</f>
        <v>0</v>
      </c>
      <c r="F12" s="22">
        <f>'UFH Guide'!I12</f>
        <v>0</v>
      </c>
      <c r="G12" s="22">
        <f>'UFH Guide'!J12</f>
        <v>0</v>
      </c>
      <c r="H12" s="22">
        <f t="shared" si="0"/>
        <v>0</v>
      </c>
      <c r="I12" s="22">
        <f t="shared" si="0"/>
        <v>0</v>
      </c>
      <c r="J12" s="22" t="e">
        <f t="array" ref="J12">INDEX(A$37:L$61,MATCH(1,(A$37:A$61=D12)*(B$37:B$61=E12),0),IF(F12=100,3,IF(F12=150,5,IF(F12=200,7,IF(F12=250,9,IF(F12=300,11,0))))))</f>
        <v>#N/A</v>
      </c>
      <c r="K12" s="22" t="e">
        <f t="array" ref="K12">INDEX(A$37:L$61,MATCH(1,(A$37:A$61=D12)*(B$37:B$61=E12),0),IF(F12=100,4,IF(F12=150,6,IF(F12=200,8,IF(F12=250,10,IF(F12=300,12,0))))))</f>
        <v>#N/A</v>
      </c>
      <c r="L12" s="21" t="e">
        <f t="array" ref="L12">INDEX(A$64:L$88,MATCH(1,(A$64:A$88=D12)*(B$64:B$88=E12),0),IF(F12=100,3,IF(F12=150,5,IF(F12=200,7,IF(F12=250,9,IF(F12=300,11,0))))))</f>
        <v>#N/A</v>
      </c>
      <c r="M12" s="22" t="e">
        <f t="array" ref="M12">INDEX(A$64:L$88,MATCH(1,(A$64:A$88=D12)*(B$64:B$88=E12),0),IF(F12=100,4,IF(F12=150,6,IF(F12=200,8,IF(F12=250,10,IF(F12=300,12,0))))))</f>
        <v>#N/A</v>
      </c>
      <c r="N12" s="21" t="e">
        <f t="array" ref="N12">INDEX(A$91:L$115,MATCH(1,(A$91:A$115=D12)*(B$91:B$115=E12),0),IF(F12=100,3,IF(F12=150,5,IF(F12=200,7,IF(F12=250,9,IF(F12=300,11,0))))))</f>
        <v>#N/A</v>
      </c>
      <c r="O12" s="21" t="e">
        <f t="array" ref="O12">INDEX(A$91:L$115,MATCH(1,(A$91:A$115=D12)*(B$91:B$115=E12),0),IF(F12=100,4,IF(F12=150,6,IF(F12=200,8,IF(F12=250,10,IF(F12=300,12,0))))))</f>
        <v>#N/A</v>
      </c>
      <c r="P12" s="21" t="e">
        <f t="array" ref="P12">INDEX(A$118:L$142,MATCH(1,(A$118:A$142=D12)*(B$118:B$142=E12),0),IF(F12=100,3,IF(F12=150,5,IF(F12=200,7,IF(F12=250,9,IF(F12=300,11,0))))))</f>
        <v>#N/A</v>
      </c>
      <c r="Q12" s="21" t="e">
        <f t="array" ref="Q12">INDEX(A$118:L$142,MATCH(1,(A$118:A$142=D12)*(B$118:B$142=E12),0),IF(F12=100,4,IF(F12=150,6,IF(F12=200,8,IF(F12=250,10,IF(F12=300,12,0))))))</f>
        <v>#N/A</v>
      </c>
      <c r="R12" s="22" t="e">
        <f t="array" ref="R12">INDEX(N$37:Y$61,MATCH(1,(N$37:N$61=D12)*(O$37:O$61=E12),0),IF(F12=100,3,IF(F12=150,5,IF(F12=200,7,IF(F12=250,9,IF(F12=300,11,0))))))</f>
        <v>#N/A</v>
      </c>
      <c r="S12" s="22" t="e">
        <f t="array" ref="S12">INDEX(N$37:Y$61,MATCH(1,(N$37:N$61=D12)*(O$37:O$61=E12),0),IF(F12=100,4,IF(F12=150,6,IF(F12=200,8,IF(F12=250,10,IF(F12=300,12,0))))))</f>
        <v>#N/A</v>
      </c>
      <c r="T12" s="21" t="e">
        <f t="array" ref="T12">INDEX(N$64:Y$88,MATCH(1,(N$64:N$88=D12)*(O$64:O$88=E12),0),IF(F12=100,3,IF(F12=150,5,IF(F12=200,7,IF(F12=250,9,IF(F12=300,11,0))))))</f>
        <v>#N/A</v>
      </c>
      <c r="U12" s="22" t="e">
        <f t="array" ref="U12">INDEX(N$64:Y$88,MATCH(1,(N$64:N$88=D12)*(O$64:O$88=E12),0),IF(F12=100,4,IF(F12=150,6,IF(F12=200,8,IF(F12=250,10,IF(F12=300,12,0))))))</f>
        <v>#N/A</v>
      </c>
      <c r="V12" s="21" t="e">
        <f t="array" ref="V12">INDEX(N$91:Y$115,MATCH(1,(N$91:N$115=D12)*(O$91:O$115=E12),0),IF(F12=100,3,IF(F12=150,5,IF(F12=200,7,IF(F12=250,9,IF(F12=300,11,0))))))</f>
        <v>#N/A</v>
      </c>
      <c r="W12" s="21" t="e">
        <f t="array" ref="W12">INDEX(N$91:Y$115,MATCH(1,(N$91:N$115=D12)*(O$91:O$115=E12),0),IF(F12=100,4,IF(F12=150,6,IF(F12=200,8,IF(F12=250,10,IF(F12=300,12,0))))))</f>
        <v>#N/A</v>
      </c>
      <c r="X12" s="21" t="e">
        <f t="array" ref="X12">INDEX(N$118:Y$142,MATCH(1,(N$118:N$142=D12)*(O$118:O$142=E12),0),IF(F12=100,3,IF(F12=150,5,IF(F12=200,7,IF(F12=250,9,IF(F12=300,11,0))))))</f>
        <v>#N/A</v>
      </c>
      <c r="Y12" s="21" t="e">
        <f t="array" ref="Y12">INDEX(N$118:Y$142,MATCH(1,(N$118:N$142=D12)*(O$118:O$142=E12),0),IF(F12=100,4,IF(F12=150,6,IF(F12=200,8,IF(F12=250,10,IF(F12=300,12,0))))))</f>
        <v>#N/A</v>
      </c>
    </row>
    <row r="13" spans="1:25" x14ac:dyDescent="0.3">
      <c r="A13" s="568" t="str">
        <f>'UFH Guide'!A13</f>
        <v xml:space="preserve"> </v>
      </c>
      <c r="B13" s="568"/>
      <c r="C13" s="21">
        <f>'UFH Guide'!H13</f>
        <v>0</v>
      </c>
      <c r="D13" s="38">
        <f>'UFH Guide'!E13</f>
        <v>0</v>
      </c>
      <c r="E13" s="22">
        <f>'UFH Guide'!B13</f>
        <v>0</v>
      </c>
      <c r="F13" s="22">
        <f>'UFH Guide'!I13</f>
        <v>0</v>
      </c>
      <c r="G13" s="22">
        <f>'UFH Guide'!J13</f>
        <v>0</v>
      </c>
      <c r="H13" s="22">
        <f t="shared" si="0"/>
        <v>0</v>
      </c>
      <c r="I13" s="22">
        <f t="shared" si="0"/>
        <v>0</v>
      </c>
      <c r="J13" s="22" t="e">
        <f t="array" ref="J13">INDEX(A$37:L$61,MATCH(1,(A$37:A$61=D13)*(B$37:B$61=E13),0),IF(F13=100,3,IF(F13=150,5,IF(F13=200,7,IF(F13=250,9,IF(F13=300,11,0))))))</f>
        <v>#N/A</v>
      </c>
      <c r="K13" s="22" t="e">
        <f t="array" ref="K13">INDEX(A$37:L$61,MATCH(1,(A$37:A$61=D13)*(B$37:B$61=E13),0),IF(F13=100,4,IF(F13=150,6,IF(F13=200,8,IF(F13=250,10,IF(F13=300,12,0))))))</f>
        <v>#N/A</v>
      </c>
      <c r="L13" s="21" t="e">
        <f t="array" ref="L13">INDEX(A$64:L$88,MATCH(1,(A$64:A$88=D13)*(B$64:B$88=E13),0),IF(F13=100,3,IF(F13=150,5,IF(F13=200,7,IF(F13=250,9,IF(F13=300,11,0))))))</f>
        <v>#N/A</v>
      </c>
      <c r="M13" s="22" t="e">
        <f t="array" ref="M13">INDEX(A$64:L$88,MATCH(1,(A$64:A$88=D13)*(B$64:B$88=E13),0),IF(F13=100,4,IF(F13=150,6,IF(F13=200,8,IF(F13=250,10,IF(F13=300,12,0))))))</f>
        <v>#N/A</v>
      </c>
      <c r="N13" s="21" t="e">
        <f t="array" ref="N13">INDEX(A$91:L$115,MATCH(1,(A$91:A$115=D13)*(B$91:B$115=E13),0),IF(F13=100,3,IF(F13=150,5,IF(F13=200,7,IF(F13=250,9,IF(F13=300,11,0))))))</f>
        <v>#N/A</v>
      </c>
      <c r="O13" s="21" t="e">
        <f t="array" ref="O13">INDEX(A$91:L$115,MATCH(1,(A$91:A$115=D13)*(B$91:B$115=E13),0),IF(F13=100,4,IF(F13=150,6,IF(F13=200,8,IF(F13=250,10,IF(F13=300,12,0))))))</f>
        <v>#N/A</v>
      </c>
      <c r="P13" s="21" t="e">
        <f t="array" ref="P13">INDEX(A$118:L$142,MATCH(1,(A$118:A$142=D13)*(B$118:B$142=E13),0),IF(F13=100,3,IF(F13=150,5,IF(F13=200,7,IF(F13=250,9,IF(F13=300,11,0))))))</f>
        <v>#N/A</v>
      </c>
      <c r="Q13" s="21" t="e">
        <f t="array" ref="Q13">INDEX(A$118:L$142,MATCH(1,(A$118:A$142=D13)*(B$118:B$142=E13),0),IF(F13=100,4,IF(F13=150,6,IF(F13=200,8,IF(F13=250,10,IF(F13=300,12,0))))))</f>
        <v>#N/A</v>
      </c>
      <c r="R13" s="22" t="e">
        <f t="array" ref="R13">INDEX(N$37:Y$61,MATCH(1,(N$37:N$61=D13)*(O$37:O$61=E13),0),IF(F13=100,3,IF(F13=150,5,IF(F13=200,7,IF(F13=250,9,IF(F13=300,11,0))))))</f>
        <v>#N/A</v>
      </c>
      <c r="S13" s="22" t="e">
        <f t="array" ref="S13">INDEX(N$37:Y$61,MATCH(1,(N$37:N$61=D13)*(O$37:O$61=E13),0),IF(F13=100,4,IF(F13=150,6,IF(F13=200,8,IF(F13=250,10,IF(F13=300,12,0))))))</f>
        <v>#N/A</v>
      </c>
      <c r="T13" s="21" t="e">
        <f t="array" ref="T13">INDEX(N$64:Y$88,MATCH(1,(N$64:N$88=D13)*(O$64:O$88=E13),0),IF(F13=100,3,IF(F13=150,5,IF(F13=200,7,IF(F13=250,9,IF(F13=300,11,0))))))</f>
        <v>#N/A</v>
      </c>
      <c r="U13" s="22" t="e">
        <f t="array" ref="U13">INDEX(N$64:Y$88,MATCH(1,(N$64:N$88=D13)*(O$64:O$88=E13),0),IF(F13=100,4,IF(F13=150,6,IF(F13=200,8,IF(F13=250,10,IF(F13=300,12,0))))))</f>
        <v>#N/A</v>
      </c>
      <c r="V13" s="21" t="e">
        <f t="array" ref="V13">INDEX(N$91:Y$115,MATCH(1,(N$91:N$115=D13)*(O$91:O$115=E13),0),IF(F13=100,3,IF(F13=150,5,IF(F13=200,7,IF(F13=250,9,IF(F13=300,11,0))))))</f>
        <v>#N/A</v>
      </c>
      <c r="W13" s="21" t="e">
        <f t="array" ref="W13">INDEX(N$91:Y$115,MATCH(1,(N$91:N$115=D13)*(O$91:O$115=E13),0),IF(F13=100,4,IF(F13=150,6,IF(F13=200,8,IF(F13=250,10,IF(F13=300,12,0))))))</f>
        <v>#N/A</v>
      </c>
      <c r="X13" s="21" t="e">
        <f t="array" ref="X13">INDEX(N$118:Y$142,MATCH(1,(N$118:N$142=D13)*(O$118:O$142=E13),0),IF(F13=100,3,IF(F13=150,5,IF(F13=200,7,IF(F13=250,9,IF(F13=300,11,0))))))</f>
        <v>#N/A</v>
      </c>
      <c r="Y13" s="21" t="e">
        <f t="array" ref="Y13">INDEX(N$118:Y$142,MATCH(1,(N$118:N$142=D13)*(O$118:O$142=E13),0),IF(F13=100,4,IF(F13=150,6,IF(F13=200,8,IF(F13=250,10,IF(F13=300,12,0))))))</f>
        <v>#N/A</v>
      </c>
    </row>
    <row r="14" spans="1:25" x14ac:dyDescent="0.3">
      <c r="A14" s="568" t="str">
        <f>'UFH Guide'!A14</f>
        <v xml:space="preserve"> </v>
      </c>
      <c r="B14" s="568"/>
      <c r="C14" s="21">
        <f>'UFH Guide'!H14</f>
        <v>0</v>
      </c>
      <c r="D14" s="38">
        <f>'UFH Guide'!E14</f>
        <v>0</v>
      </c>
      <c r="E14" s="22">
        <f>'UFH Guide'!B14</f>
        <v>0</v>
      </c>
      <c r="F14" s="22">
        <f>'UFH Guide'!I14</f>
        <v>0</v>
      </c>
      <c r="G14" s="22">
        <f>'UFH Guide'!J14</f>
        <v>0</v>
      </c>
      <c r="H14" s="22">
        <f t="shared" si="0"/>
        <v>0</v>
      </c>
      <c r="I14" s="22">
        <f t="shared" si="0"/>
        <v>0</v>
      </c>
      <c r="J14" s="22" t="e">
        <f t="array" ref="J14">INDEX(A$37:L$61,MATCH(1,(A$37:A$61=D14)*(B$37:B$61=E14),0),IF(F14=100,3,IF(F14=150,5,IF(F14=200,7,IF(F14=250,9,IF(F14=300,11,0))))))</f>
        <v>#N/A</v>
      </c>
      <c r="K14" s="22" t="e">
        <f t="array" ref="K14">INDEX(A$37:L$61,MATCH(1,(A$37:A$61=D14)*(B$37:B$61=E14),0),IF(F14=100,4,IF(F14=150,6,IF(F14=200,8,IF(F14=250,10,IF(F14=300,12,0))))))</f>
        <v>#N/A</v>
      </c>
      <c r="L14" s="21" t="e">
        <f t="array" ref="L14">INDEX(A$64:L$88,MATCH(1,(A$64:A$88=D14)*(B$64:B$88=E14),0),IF(F14=100,3,IF(F14=150,5,IF(F14=200,7,IF(F14=250,9,IF(F14=300,11,0))))))</f>
        <v>#N/A</v>
      </c>
      <c r="M14" s="22" t="e">
        <f t="array" ref="M14">INDEX(A$64:L$88,MATCH(1,(A$64:A$88=D14)*(B$64:B$88=E14),0),IF(F14=100,4,IF(F14=150,6,IF(F14=200,8,IF(F14=250,10,IF(F14=300,12,0))))))</f>
        <v>#N/A</v>
      </c>
      <c r="N14" s="21" t="e">
        <f t="array" ref="N14">INDEX(A$91:L$115,MATCH(1,(A$91:A$115=D14)*(B$91:B$115=E14),0),IF(F14=100,3,IF(F14=150,5,IF(F14=200,7,IF(F14=250,9,IF(F14=300,11,0))))))</f>
        <v>#N/A</v>
      </c>
      <c r="O14" s="21" t="e">
        <f t="array" ref="O14">INDEX(A$91:L$115,MATCH(1,(A$91:A$115=D14)*(B$91:B$115=E14),0),IF(F14=100,4,IF(F14=150,6,IF(F14=200,8,IF(F14=250,10,IF(F14=300,12,0))))))</f>
        <v>#N/A</v>
      </c>
      <c r="P14" s="21" t="e">
        <f t="array" ref="P14">INDEX(A$118:L$142,MATCH(1,(A$118:A$142=D14)*(B$118:B$142=E14),0),IF(F14=100,3,IF(F14=150,5,IF(F14=200,7,IF(F14=250,9,IF(F14=300,11,0))))))</f>
        <v>#N/A</v>
      </c>
      <c r="Q14" s="21" t="e">
        <f t="array" ref="Q14">INDEX(A$118:L$142,MATCH(1,(A$118:A$142=D14)*(B$118:B$142=E14),0),IF(F14=100,4,IF(F14=150,6,IF(F14=200,8,IF(F14=250,10,IF(F14=300,12,0))))))</f>
        <v>#N/A</v>
      </c>
      <c r="R14" s="22" t="e">
        <f t="array" ref="R14">INDEX(N$37:Y$61,MATCH(1,(N$37:N$61=D14)*(O$37:O$61=E14),0),IF(F14=100,3,IF(F14=150,5,IF(F14=200,7,IF(F14=250,9,IF(F14=300,11,0))))))</f>
        <v>#N/A</v>
      </c>
      <c r="S14" s="22" t="e">
        <f t="array" ref="S14">INDEX(N$37:Y$61,MATCH(1,(N$37:N$61=D14)*(O$37:O$61=E14),0),IF(F14=100,4,IF(F14=150,6,IF(F14=200,8,IF(F14=250,10,IF(F14=300,12,0))))))</f>
        <v>#N/A</v>
      </c>
      <c r="T14" s="21" t="e">
        <f t="array" ref="T14">INDEX(N$64:Y$88,MATCH(1,(N$64:N$88=D14)*(O$64:O$88=E14),0),IF(F14=100,3,IF(F14=150,5,IF(F14=200,7,IF(F14=250,9,IF(F14=300,11,0))))))</f>
        <v>#N/A</v>
      </c>
      <c r="U14" s="22" t="e">
        <f t="array" ref="U14">INDEX(N$64:Y$88,MATCH(1,(N$64:N$88=D14)*(O$64:O$88=E14),0),IF(F14=100,4,IF(F14=150,6,IF(F14=200,8,IF(F14=250,10,IF(F14=300,12,0))))))</f>
        <v>#N/A</v>
      </c>
      <c r="V14" s="21" t="e">
        <f t="array" ref="V14">INDEX(N$91:Y$115,MATCH(1,(N$91:N$115=D14)*(O$91:O$115=E14),0),IF(F14=100,3,IF(F14=150,5,IF(F14=200,7,IF(F14=250,9,IF(F14=300,11,0))))))</f>
        <v>#N/A</v>
      </c>
      <c r="W14" s="21" t="e">
        <f t="array" ref="W14">INDEX(N$91:Y$115,MATCH(1,(N$91:N$115=D14)*(O$91:O$115=E14),0),IF(F14=100,4,IF(F14=150,6,IF(F14=200,8,IF(F14=250,10,IF(F14=300,12,0))))))</f>
        <v>#N/A</v>
      </c>
      <c r="X14" s="21" t="e">
        <f t="array" ref="X14">INDEX(N$118:Y$142,MATCH(1,(N$118:N$142=D14)*(O$118:O$142=E14),0),IF(F14=100,3,IF(F14=150,5,IF(F14=200,7,IF(F14=250,9,IF(F14=300,11,0))))))</f>
        <v>#N/A</v>
      </c>
      <c r="Y14" s="21" t="e">
        <f t="array" ref="Y14">INDEX(N$118:Y$142,MATCH(1,(N$118:N$142=D14)*(O$118:O$142=E14),0),IF(F14=100,4,IF(F14=150,6,IF(F14=200,8,IF(F14=250,10,IF(F14=300,12,0))))))</f>
        <v>#N/A</v>
      </c>
    </row>
    <row r="15" spans="1:25" x14ac:dyDescent="0.3">
      <c r="A15" s="568" t="str">
        <f>'UFH Guide'!A15</f>
        <v xml:space="preserve"> </v>
      </c>
      <c r="B15" s="568"/>
      <c r="C15" s="21">
        <f>'UFH Guide'!H15</f>
        <v>0</v>
      </c>
      <c r="D15" s="38">
        <f>'UFH Guide'!E15</f>
        <v>0</v>
      </c>
      <c r="E15" s="22">
        <f>'UFH Guide'!B15</f>
        <v>0</v>
      </c>
      <c r="F15" s="22">
        <f>'UFH Guide'!I15</f>
        <v>0</v>
      </c>
      <c r="G15" s="22">
        <f>'UFH Guide'!J15</f>
        <v>0</v>
      </c>
      <c r="H15" s="22">
        <f t="shared" si="0"/>
        <v>0</v>
      </c>
      <c r="I15" s="22">
        <f t="shared" si="0"/>
        <v>0</v>
      </c>
      <c r="J15" s="22" t="e">
        <f t="array" ref="J15">INDEX(A$37:L$61,MATCH(1,(A$37:A$61=D15)*(B$37:B$61=E15),0),IF(F15=100,3,IF(F15=150,5,IF(F15=200,7,IF(F15=250,9,IF(F15=300,11,0))))))</f>
        <v>#N/A</v>
      </c>
      <c r="K15" s="22" t="e">
        <f t="array" ref="K15">INDEX(A$37:L$61,MATCH(1,(A$37:A$61=D15)*(B$37:B$61=E15),0),IF(F15=100,4,IF(F15=150,6,IF(F15=200,8,IF(F15=250,10,IF(F15=300,12,0))))))</f>
        <v>#N/A</v>
      </c>
      <c r="L15" s="21" t="e">
        <f t="array" ref="L15">INDEX(A$64:L$88,MATCH(1,(A$64:A$88=D15)*(B$64:B$88=E15),0),IF(F15=100,3,IF(F15=150,5,IF(F15=200,7,IF(F15=250,9,IF(F15=300,11,0))))))</f>
        <v>#N/A</v>
      </c>
      <c r="M15" s="22" t="e">
        <f t="array" ref="M15">INDEX(A$64:L$88,MATCH(1,(A$64:A$88=D15)*(B$64:B$88=E15),0),IF(F15=100,4,IF(F15=150,6,IF(F15=200,8,IF(F15=250,10,IF(F15=300,12,0))))))</f>
        <v>#N/A</v>
      </c>
      <c r="N15" s="21" t="e">
        <f t="array" ref="N15">INDEX(A$91:L$115,MATCH(1,(A$91:A$115=D15)*(B$91:B$115=E15),0),IF(F15=100,3,IF(F15=150,5,IF(F15=200,7,IF(F15=250,9,IF(F15=300,11,0))))))</f>
        <v>#N/A</v>
      </c>
      <c r="O15" s="21" t="e">
        <f t="array" ref="O15">INDEX(A$91:L$115,MATCH(1,(A$91:A$115=D15)*(B$91:B$115=E15),0),IF(F15=100,4,IF(F15=150,6,IF(F15=200,8,IF(F15=250,10,IF(F15=300,12,0))))))</f>
        <v>#N/A</v>
      </c>
      <c r="P15" s="21" t="e">
        <f t="array" ref="P15">INDEX(A$118:L$142,MATCH(1,(A$118:A$142=D15)*(B$118:B$142=E15),0),IF(F15=100,3,IF(F15=150,5,IF(F15=200,7,IF(F15=250,9,IF(F15=300,11,0))))))</f>
        <v>#N/A</v>
      </c>
      <c r="Q15" s="21" t="e">
        <f t="array" ref="Q15">INDEX(A$118:L$142,MATCH(1,(A$118:A$142=D15)*(B$118:B$142=E15),0),IF(F15=100,4,IF(F15=150,6,IF(F15=200,8,IF(F15=250,10,IF(F15=300,12,0))))))</f>
        <v>#N/A</v>
      </c>
      <c r="R15" s="22" t="e">
        <f t="array" ref="R15">INDEX(N$37:Y$61,MATCH(1,(N$37:N$61=D15)*(O$37:O$61=E15),0),IF(F15=100,3,IF(F15=150,5,IF(F15=200,7,IF(F15=250,9,IF(F15=300,11,0))))))</f>
        <v>#N/A</v>
      </c>
      <c r="S15" s="22" t="e">
        <f t="array" ref="S15">INDEX(N$37:Y$61,MATCH(1,(N$37:N$61=D15)*(O$37:O$61=E15),0),IF(F15=100,4,IF(F15=150,6,IF(F15=200,8,IF(F15=250,10,IF(F15=300,12,0))))))</f>
        <v>#N/A</v>
      </c>
      <c r="T15" s="21" t="e">
        <f t="array" ref="T15">INDEX(N$64:Y$88,MATCH(1,(N$64:N$88=D15)*(O$64:O$88=E15),0),IF(F15=100,3,IF(F15=150,5,IF(F15=200,7,IF(F15=250,9,IF(F15=300,11,0))))))</f>
        <v>#N/A</v>
      </c>
      <c r="U15" s="22" t="e">
        <f t="array" ref="U15">INDEX(N$64:Y$88,MATCH(1,(N$64:N$88=D15)*(O$64:O$88=E15),0),IF(F15=100,4,IF(F15=150,6,IF(F15=200,8,IF(F15=250,10,IF(F15=300,12,0))))))</f>
        <v>#N/A</v>
      </c>
      <c r="V15" s="21" t="e">
        <f t="array" ref="V15">INDEX(N$91:Y$115,MATCH(1,(N$91:N$115=D15)*(O$91:O$115=E15),0),IF(F15=100,3,IF(F15=150,5,IF(F15=200,7,IF(F15=250,9,IF(F15=300,11,0))))))</f>
        <v>#N/A</v>
      </c>
      <c r="W15" s="21" t="e">
        <f t="array" ref="W15">INDEX(N$91:Y$115,MATCH(1,(N$91:N$115=D15)*(O$91:O$115=E15),0),IF(F15=100,4,IF(F15=150,6,IF(F15=200,8,IF(F15=250,10,IF(F15=300,12,0))))))</f>
        <v>#N/A</v>
      </c>
      <c r="X15" s="21" t="e">
        <f t="array" ref="X15">INDEX(N$118:Y$142,MATCH(1,(N$118:N$142=D15)*(O$118:O$142=E15),0),IF(F15=100,3,IF(F15=150,5,IF(F15=200,7,IF(F15=250,9,IF(F15=300,11,0))))))</f>
        <v>#N/A</v>
      </c>
      <c r="Y15" s="21" t="e">
        <f t="array" ref="Y15">INDEX(N$118:Y$142,MATCH(1,(N$118:N$142=D15)*(O$118:O$142=E15),0),IF(F15=100,4,IF(F15=150,6,IF(F15=200,8,IF(F15=250,10,IF(F15=300,12,0))))))</f>
        <v>#N/A</v>
      </c>
    </row>
    <row r="16" spans="1:25" x14ac:dyDescent="0.3">
      <c r="A16" s="568" t="str">
        <f>'UFH Guide'!A16</f>
        <v xml:space="preserve"> </v>
      </c>
      <c r="B16" s="568"/>
      <c r="C16" s="21">
        <f>'UFH Guide'!H16</f>
        <v>0</v>
      </c>
      <c r="D16" s="38">
        <f>'UFH Guide'!E16</f>
        <v>0</v>
      </c>
      <c r="E16" s="22">
        <f>'UFH Guide'!B16</f>
        <v>0</v>
      </c>
      <c r="F16" s="22">
        <f>'UFH Guide'!I16</f>
        <v>0</v>
      </c>
      <c r="G16" s="22">
        <f>'UFH Guide'!J16</f>
        <v>0</v>
      </c>
      <c r="H16" s="22">
        <f t="shared" si="0"/>
        <v>0</v>
      </c>
      <c r="I16" s="22">
        <f t="shared" si="0"/>
        <v>0</v>
      </c>
      <c r="J16" s="22" t="e">
        <f t="array" ref="J16">INDEX(A$37:L$61,MATCH(1,(A$37:A$61=D16)*(B$37:B$61=E16),0),IF(F16=100,3,IF(F16=150,5,IF(F16=200,7,IF(F16=250,9,IF(F16=300,11,0))))))</f>
        <v>#N/A</v>
      </c>
      <c r="K16" s="22" t="e">
        <f t="array" ref="K16">INDEX(A$37:L$61,MATCH(1,(A$37:A$61=D16)*(B$37:B$61=E16),0),IF(F16=100,4,IF(F16=150,6,IF(F16=200,8,IF(F16=250,10,IF(F16=300,12,0))))))</f>
        <v>#N/A</v>
      </c>
      <c r="L16" s="21" t="e">
        <f t="array" ref="L16">INDEX(A$64:L$88,MATCH(1,(A$64:A$88=D16)*(B$64:B$88=E16),0),IF(F16=100,3,IF(F16=150,5,IF(F16=200,7,IF(F16=250,9,IF(F16=300,11,0))))))</f>
        <v>#N/A</v>
      </c>
      <c r="M16" s="22" t="e">
        <f t="array" ref="M16">INDEX(A$64:L$88,MATCH(1,(A$64:A$88=D16)*(B$64:B$88=E16),0),IF(F16=100,4,IF(F16=150,6,IF(F16=200,8,IF(F16=250,10,IF(F16=300,12,0))))))</f>
        <v>#N/A</v>
      </c>
      <c r="N16" s="21" t="e">
        <f t="array" ref="N16">INDEX(A$91:L$115,MATCH(1,(A$91:A$115=D16)*(B$91:B$115=E16),0),IF(F16=100,3,IF(F16=150,5,IF(F16=200,7,IF(F16=250,9,IF(F16=300,11,0))))))</f>
        <v>#N/A</v>
      </c>
      <c r="O16" s="21" t="e">
        <f t="array" ref="O16">INDEX(A$91:L$115,MATCH(1,(A$91:A$115=D16)*(B$91:B$115=E16),0),IF(F16=100,4,IF(F16=150,6,IF(F16=200,8,IF(F16=250,10,IF(F16=300,12,0))))))</f>
        <v>#N/A</v>
      </c>
      <c r="P16" s="21" t="e">
        <f t="array" ref="P16">INDEX(A$118:L$142,MATCH(1,(A$118:A$142=D16)*(B$118:B$142=E16),0),IF(F16=100,3,IF(F16=150,5,IF(F16=200,7,IF(F16=250,9,IF(F16=300,11,0))))))</f>
        <v>#N/A</v>
      </c>
      <c r="Q16" s="21" t="e">
        <f t="array" ref="Q16">INDEX(A$118:L$142,MATCH(1,(A$118:A$142=D16)*(B$118:B$142=E16),0),IF(F16=100,4,IF(F16=150,6,IF(F16=200,8,IF(F16=250,10,IF(F16=300,12,0))))))</f>
        <v>#N/A</v>
      </c>
      <c r="R16" s="22" t="e">
        <f t="array" ref="R16">INDEX(N$37:Y$61,MATCH(1,(N$37:N$61=D16)*(O$37:O$61=E16),0),IF(F16=100,3,IF(F16=150,5,IF(F16=200,7,IF(F16=250,9,IF(F16=300,11,0))))))</f>
        <v>#N/A</v>
      </c>
      <c r="S16" s="22" t="e">
        <f t="array" ref="S16">INDEX(N$37:Y$61,MATCH(1,(N$37:N$61=D16)*(O$37:O$61=E16),0),IF(F16=100,4,IF(F16=150,6,IF(F16=200,8,IF(F16=250,10,IF(F16=300,12,0))))))</f>
        <v>#N/A</v>
      </c>
      <c r="T16" s="21" t="e">
        <f t="array" ref="T16">INDEX(N$64:Y$88,MATCH(1,(N$64:N$88=D16)*(O$64:O$88=E16),0),IF(F16=100,3,IF(F16=150,5,IF(F16=200,7,IF(F16=250,9,IF(F16=300,11,0))))))</f>
        <v>#N/A</v>
      </c>
      <c r="U16" s="22" t="e">
        <f t="array" ref="U16">INDEX(N$64:Y$88,MATCH(1,(N$64:N$88=D16)*(O$64:O$88=E16),0),IF(F16=100,4,IF(F16=150,6,IF(F16=200,8,IF(F16=250,10,IF(F16=300,12,0))))))</f>
        <v>#N/A</v>
      </c>
      <c r="V16" s="21" t="e">
        <f t="array" ref="V16">INDEX(N$91:Y$115,MATCH(1,(N$91:N$115=D16)*(O$91:O$115=E16),0),IF(F16=100,3,IF(F16=150,5,IF(F16=200,7,IF(F16=250,9,IF(F16=300,11,0))))))</f>
        <v>#N/A</v>
      </c>
      <c r="W16" s="21" t="e">
        <f t="array" ref="W16">INDEX(N$91:Y$115,MATCH(1,(N$91:N$115=D16)*(O$91:O$115=E16),0),IF(F16=100,4,IF(F16=150,6,IF(F16=200,8,IF(F16=250,10,IF(F16=300,12,0))))))</f>
        <v>#N/A</v>
      </c>
      <c r="X16" s="21" t="e">
        <f t="array" ref="X16">INDEX(N$118:Y$142,MATCH(1,(N$118:N$142=D16)*(O$118:O$142=E16),0),IF(F16=100,3,IF(F16=150,5,IF(F16=200,7,IF(F16=250,9,IF(F16=300,11,0))))))</f>
        <v>#N/A</v>
      </c>
      <c r="Y16" s="21" t="e">
        <f t="array" ref="Y16">INDEX(N$118:Y$142,MATCH(1,(N$118:N$142=D16)*(O$118:O$142=E16),0),IF(F16=100,4,IF(F16=150,6,IF(F16=200,8,IF(F16=250,10,IF(F16=300,12,0))))))</f>
        <v>#N/A</v>
      </c>
    </row>
    <row r="17" spans="1:25" x14ac:dyDescent="0.3">
      <c r="A17" s="568" t="str">
        <f>'UFH Guide'!A17</f>
        <v xml:space="preserve"> </v>
      </c>
      <c r="B17" s="568"/>
      <c r="C17" s="21">
        <f>'UFH Guide'!H17</f>
        <v>0</v>
      </c>
      <c r="D17" s="38">
        <f>'UFH Guide'!E17</f>
        <v>0</v>
      </c>
      <c r="E17" s="22">
        <f>'UFH Guide'!B17</f>
        <v>0</v>
      </c>
      <c r="F17" s="22">
        <f>'UFH Guide'!I17</f>
        <v>0</v>
      </c>
      <c r="G17" s="22">
        <f>'UFH Guide'!J17</f>
        <v>0</v>
      </c>
      <c r="H17" s="22">
        <f t="shared" si="0"/>
        <v>0</v>
      </c>
      <c r="I17" s="22">
        <f t="shared" si="0"/>
        <v>0</v>
      </c>
      <c r="J17" s="22" t="e">
        <f t="array" ref="J17">INDEX(A$37:L$61,MATCH(1,(A$37:A$61=D17)*(B$37:B$61=E17),0),IF(F17=100,3,IF(F17=150,5,IF(F17=200,7,IF(F17=250,9,IF(F17=300,11,0))))))</f>
        <v>#N/A</v>
      </c>
      <c r="K17" s="22" t="e">
        <f t="array" ref="K17">INDEX(A$37:L$61,MATCH(1,(A$37:A$61=D17)*(B$37:B$61=E17),0),IF(F17=100,4,IF(F17=150,6,IF(F17=200,8,IF(F17=250,10,IF(F17=300,12,0))))))</f>
        <v>#N/A</v>
      </c>
      <c r="L17" s="21" t="e">
        <f t="array" ref="L17">INDEX(A$64:L$88,MATCH(1,(A$64:A$88=D17)*(B$64:B$88=E17),0),IF(F17=100,3,IF(F17=150,5,IF(F17=200,7,IF(F17=250,9,IF(F17=300,11,0))))))</f>
        <v>#N/A</v>
      </c>
      <c r="M17" s="22" t="e">
        <f t="array" ref="M17">INDEX(A$64:L$88,MATCH(1,(A$64:A$88=D17)*(B$64:B$88=E17),0),IF(F17=100,4,IF(F17=150,6,IF(F17=200,8,IF(F17=250,10,IF(F17=300,12,0))))))</f>
        <v>#N/A</v>
      </c>
      <c r="N17" s="21" t="e">
        <f t="array" ref="N17">INDEX(A$91:L$115,MATCH(1,(A$91:A$115=D17)*(B$91:B$115=E17),0),IF(F17=100,3,IF(F17=150,5,IF(F17=200,7,IF(F17=250,9,IF(F17=300,11,0))))))</f>
        <v>#N/A</v>
      </c>
      <c r="O17" s="21" t="e">
        <f t="array" ref="O17">INDEX(A$91:L$115,MATCH(1,(A$91:A$115=D17)*(B$91:B$115=E17),0),IF(F17=100,4,IF(F17=150,6,IF(F17=200,8,IF(F17=250,10,IF(F17=300,12,0))))))</f>
        <v>#N/A</v>
      </c>
      <c r="P17" s="21" t="e">
        <f t="array" ref="P17">INDEX(A$118:L$142,MATCH(1,(A$118:A$142=D17)*(B$118:B$142=E17),0),IF(F17=100,3,IF(F17=150,5,IF(F17=200,7,IF(F17=250,9,IF(F17=300,11,0))))))</f>
        <v>#N/A</v>
      </c>
      <c r="Q17" s="21" t="e">
        <f t="array" ref="Q17">INDEX(A$118:L$142,MATCH(1,(A$118:A$142=D17)*(B$118:B$142=E17),0),IF(F17=100,4,IF(F17=150,6,IF(F17=200,8,IF(F17=250,10,IF(F17=300,12,0))))))</f>
        <v>#N/A</v>
      </c>
      <c r="R17" s="22" t="e">
        <f t="array" ref="R17">INDEX(N$37:Y$61,MATCH(1,(N$37:N$61=D17)*(O$37:O$61=E17),0),IF(F17=100,3,IF(F17=150,5,IF(F17=200,7,IF(F17=250,9,IF(F17=300,11,0))))))</f>
        <v>#N/A</v>
      </c>
      <c r="S17" s="22" t="e">
        <f t="array" ref="S17">INDEX(N$37:Y$61,MATCH(1,(N$37:N$61=D17)*(O$37:O$61=E17),0),IF(F17=100,4,IF(F17=150,6,IF(F17=200,8,IF(F17=250,10,IF(F17=300,12,0))))))</f>
        <v>#N/A</v>
      </c>
      <c r="T17" s="21" t="e">
        <f t="array" ref="T17">INDEX(N$64:Y$88,MATCH(1,(N$64:N$88=D17)*(O$64:O$88=E17),0),IF(F17=100,3,IF(F17=150,5,IF(F17=200,7,IF(F17=250,9,IF(F17=300,11,0))))))</f>
        <v>#N/A</v>
      </c>
      <c r="U17" s="22" t="e">
        <f t="array" ref="U17">INDEX(N$64:Y$88,MATCH(1,(N$64:N$88=D17)*(O$64:O$88=E17),0),IF(F17=100,4,IF(F17=150,6,IF(F17=200,8,IF(F17=250,10,IF(F17=300,12,0))))))</f>
        <v>#N/A</v>
      </c>
      <c r="V17" s="21" t="e">
        <f t="array" ref="V17">INDEX(N$91:Y$115,MATCH(1,(N$91:N$115=D17)*(O$91:O$115=E17),0),IF(F17=100,3,IF(F17=150,5,IF(F17=200,7,IF(F17=250,9,IF(F17=300,11,0))))))</f>
        <v>#N/A</v>
      </c>
      <c r="W17" s="21" t="e">
        <f t="array" ref="W17">INDEX(N$91:Y$115,MATCH(1,(N$91:N$115=D17)*(O$91:O$115=E17),0),IF(F17=100,4,IF(F17=150,6,IF(F17=200,8,IF(F17=250,10,IF(F17=300,12,0))))))</f>
        <v>#N/A</v>
      </c>
      <c r="X17" s="21" t="e">
        <f t="array" ref="X17">INDEX(N$118:Y$142,MATCH(1,(N$118:N$142=D17)*(O$118:O$142=E17),0),IF(F17=100,3,IF(F17=150,5,IF(F17=200,7,IF(F17=250,9,IF(F17=300,11,0))))))</f>
        <v>#N/A</v>
      </c>
      <c r="Y17" s="21" t="e">
        <f t="array" ref="Y17">INDEX(N$118:Y$142,MATCH(1,(N$118:N$142=D17)*(O$118:O$142=E17),0),IF(F17=100,4,IF(F17=150,6,IF(F17=200,8,IF(F17=250,10,IF(F17=300,12,0))))))</f>
        <v>#N/A</v>
      </c>
    </row>
    <row r="18" spans="1:25" x14ac:dyDescent="0.3">
      <c r="A18" s="568" t="str">
        <f>'UFH Guide'!A18</f>
        <v xml:space="preserve"> </v>
      </c>
      <c r="B18" s="568"/>
      <c r="C18" s="21">
        <f>'UFH Guide'!H18</f>
        <v>0</v>
      </c>
      <c r="D18" s="38">
        <f>'UFH Guide'!E18</f>
        <v>0</v>
      </c>
      <c r="E18" s="22">
        <f>'UFH Guide'!B18</f>
        <v>0</v>
      </c>
      <c r="F18" s="22">
        <f>'UFH Guide'!I18</f>
        <v>0</v>
      </c>
      <c r="G18" s="22">
        <f>'UFH Guide'!J18</f>
        <v>0</v>
      </c>
      <c r="H18" s="22">
        <f t="shared" si="0"/>
        <v>0</v>
      </c>
      <c r="I18" s="22">
        <f t="shared" si="0"/>
        <v>0</v>
      </c>
      <c r="J18" s="22" t="e">
        <f t="array" ref="J18">INDEX(A$37:L$61,MATCH(1,(A$37:A$61=D18)*(B$37:B$61=E18),0),IF(F18=100,3,IF(F18=150,5,IF(F18=200,7,IF(F18=250,9,IF(F18=300,11,0))))))</f>
        <v>#N/A</v>
      </c>
      <c r="K18" s="22" t="e">
        <f t="array" ref="K18">INDEX(A$37:L$61,MATCH(1,(A$37:A$61=D18)*(B$37:B$61=E18),0),IF(F18=100,4,IF(F18=150,6,IF(F18=200,8,IF(F18=250,10,IF(F18=300,12,0))))))</f>
        <v>#N/A</v>
      </c>
      <c r="L18" s="21" t="e">
        <f t="array" ref="L18">INDEX(A$64:L$88,MATCH(1,(A$64:A$88=D18)*(B$64:B$88=E18),0),IF(F18=100,3,IF(F18=150,5,IF(F18=200,7,IF(F18=250,9,IF(F18=300,11,0))))))</f>
        <v>#N/A</v>
      </c>
      <c r="M18" s="22" t="e">
        <f t="array" ref="M18">INDEX(A$64:L$88,MATCH(1,(A$64:A$88=D18)*(B$64:B$88=E18),0),IF(F18=100,4,IF(F18=150,6,IF(F18=200,8,IF(F18=250,10,IF(F18=300,12,0))))))</f>
        <v>#N/A</v>
      </c>
      <c r="N18" s="21" t="e">
        <f t="array" ref="N18">INDEX(A$91:L$115,MATCH(1,(A$91:A$115=D18)*(B$91:B$115=E18),0),IF(F18=100,3,IF(F18=150,5,IF(F18=200,7,IF(F18=250,9,IF(F18=300,11,0))))))</f>
        <v>#N/A</v>
      </c>
      <c r="O18" s="21" t="e">
        <f t="array" ref="O18">INDEX(A$91:L$115,MATCH(1,(A$91:A$115=D18)*(B$91:B$115=E18),0),IF(F18=100,4,IF(F18=150,6,IF(F18=200,8,IF(F18=250,10,IF(F18=300,12,0))))))</f>
        <v>#N/A</v>
      </c>
      <c r="P18" s="21" t="e">
        <f t="array" ref="P18">INDEX(A$118:L$142,MATCH(1,(A$118:A$142=D18)*(B$118:B$142=E18),0),IF(F18=100,3,IF(F18=150,5,IF(F18=200,7,IF(F18=250,9,IF(F18=300,11,0))))))</f>
        <v>#N/A</v>
      </c>
      <c r="Q18" s="21" t="e">
        <f t="array" ref="Q18">INDEX(A$118:L$142,MATCH(1,(A$118:A$142=D18)*(B$118:B$142=E18),0),IF(F18=100,4,IF(F18=150,6,IF(F18=200,8,IF(F18=250,10,IF(F18=300,12,0))))))</f>
        <v>#N/A</v>
      </c>
      <c r="R18" s="22" t="e">
        <f t="array" ref="R18">INDEX(N$37:Y$61,MATCH(1,(N$37:N$61=D18)*(O$37:O$61=E18),0),IF(F18=100,3,IF(F18=150,5,IF(F18=200,7,IF(F18=250,9,IF(F18=300,11,0))))))</f>
        <v>#N/A</v>
      </c>
      <c r="S18" s="22" t="e">
        <f t="array" ref="S18">INDEX(N$37:Y$61,MATCH(1,(N$37:N$61=D18)*(O$37:O$61=E18),0),IF(F18=100,4,IF(F18=150,6,IF(F18=200,8,IF(F18=250,10,IF(F18=300,12,0))))))</f>
        <v>#N/A</v>
      </c>
      <c r="T18" s="21" t="e">
        <f t="array" ref="T18">INDEX(N$64:Y$88,MATCH(1,(N$64:N$88=D18)*(O$64:O$88=E18),0),IF(F18=100,3,IF(F18=150,5,IF(F18=200,7,IF(F18=250,9,IF(F18=300,11,0))))))</f>
        <v>#N/A</v>
      </c>
      <c r="U18" s="22" t="e">
        <f t="array" ref="U18">INDEX(N$64:Y$88,MATCH(1,(N$64:N$88=D18)*(O$64:O$88=E18),0),IF(F18=100,4,IF(F18=150,6,IF(F18=200,8,IF(F18=250,10,IF(F18=300,12,0))))))</f>
        <v>#N/A</v>
      </c>
      <c r="V18" s="21" t="e">
        <f t="array" ref="V18">INDEX(N$91:Y$115,MATCH(1,(N$91:N$115=D18)*(O$91:O$115=E18),0),IF(F18=100,3,IF(F18=150,5,IF(F18=200,7,IF(F18=250,9,IF(F18=300,11,0))))))</f>
        <v>#N/A</v>
      </c>
      <c r="W18" s="21" t="e">
        <f t="array" ref="W18">INDEX(N$91:Y$115,MATCH(1,(N$91:N$115=D18)*(O$91:O$115=E18),0),IF(F18=100,4,IF(F18=150,6,IF(F18=200,8,IF(F18=250,10,IF(F18=300,12,0))))))</f>
        <v>#N/A</v>
      </c>
      <c r="X18" s="21" t="e">
        <f t="array" ref="X18">INDEX(N$118:Y$142,MATCH(1,(N$118:N$142=D18)*(O$118:O$142=E18),0),IF(F18=100,3,IF(F18=150,5,IF(F18=200,7,IF(F18=250,9,IF(F18=300,11,0))))))</f>
        <v>#N/A</v>
      </c>
      <c r="Y18" s="21" t="e">
        <f t="array" ref="Y18">INDEX(N$118:Y$142,MATCH(1,(N$118:N$142=D18)*(O$118:O$142=E18),0),IF(F18=100,4,IF(F18=150,6,IF(F18=200,8,IF(F18=250,10,IF(F18=300,12,0))))))</f>
        <v>#N/A</v>
      </c>
    </row>
    <row r="19" spans="1:25" x14ac:dyDescent="0.3">
      <c r="A19" s="568" t="str">
        <f>'UFH Guide'!A19</f>
        <v xml:space="preserve"> </v>
      </c>
      <c r="B19" s="568"/>
      <c r="C19" s="21">
        <f>'UFH Guide'!H19</f>
        <v>0</v>
      </c>
      <c r="D19" s="38">
        <f>'UFH Guide'!E19</f>
        <v>0</v>
      </c>
      <c r="E19" s="22">
        <f>'UFH Guide'!B19</f>
        <v>0</v>
      </c>
      <c r="F19" s="22">
        <f>'UFH Guide'!I19</f>
        <v>0</v>
      </c>
      <c r="G19" s="22">
        <f>'UFH Guide'!J19</f>
        <v>0</v>
      </c>
      <c r="H19" s="22">
        <f t="shared" si="0"/>
        <v>0</v>
      </c>
      <c r="I19" s="22">
        <f t="shared" si="0"/>
        <v>0</v>
      </c>
      <c r="J19" s="22" t="e">
        <f t="array" ref="J19">INDEX(A$37:L$61,MATCH(1,(A$37:A$61=D19)*(B$37:B$61=E19),0),IF(F19=100,3,IF(F19=150,5,IF(F19=200,7,IF(F19=250,9,IF(F19=300,11,0))))))</f>
        <v>#N/A</v>
      </c>
      <c r="K19" s="22" t="e">
        <f t="array" ref="K19">INDEX(A$37:L$61,MATCH(1,(A$37:A$61=D19)*(B$37:B$61=E19),0),IF(F19=100,4,IF(F19=150,6,IF(F19=200,8,IF(F19=250,10,IF(F19=300,12,0))))))</f>
        <v>#N/A</v>
      </c>
      <c r="L19" s="21" t="e">
        <f t="array" ref="L19">INDEX(A$64:L$88,MATCH(1,(A$64:A$88=D19)*(B$64:B$88=E19),0),IF(F19=100,3,IF(F19=150,5,IF(F19=200,7,IF(F19=250,9,IF(F19=300,11,0))))))</f>
        <v>#N/A</v>
      </c>
      <c r="M19" s="22" t="e">
        <f t="array" ref="M19">INDEX(A$64:L$88,MATCH(1,(A$64:A$88=D19)*(B$64:B$88=E19),0),IF(F19=100,4,IF(F19=150,6,IF(F19=200,8,IF(F19=250,10,IF(F19=300,12,0))))))</f>
        <v>#N/A</v>
      </c>
      <c r="N19" s="21" t="e">
        <f t="array" ref="N19">INDEX(A$91:L$115,MATCH(1,(A$91:A$115=D19)*(B$91:B$115=E19),0),IF(F19=100,3,IF(F19=150,5,IF(F19=200,7,IF(F19=250,9,IF(F19=300,11,0))))))</f>
        <v>#N/A</v>
      </c>
      <c r="O19" s="21" t="e">
        <f t="array" ref="O19">INDEX(A$91:L$115,MATCH(1,(A$91:A$115=D19)*(B$91:B$115=E19),0),IF(F19=100,4,IF(F19=150,6,IF(F19=200,8,IF(F19=250,10,IF(F19=300,12,0))))))</f>
        <v>#N/A</v>
      </c>
      <c r="P19" s="21" t="e">
        <f t="array" ref="P19">INDEX(A$118:L$142,MATCH(1,(A$118:A$142=D19)*(B$118:B$142=E19),0),IF(F19=100,3,IF(F19=150,5,IF(F19=200,7,IF(F19=250,9,IF(F19=300,11,0))))))</f>
        <v>#N/A</v>
      </c>
      <c r="Q19" s="21" t="e">
        <f t="array" ref="Q19">INDEX(A$118:L$142,MATCH(1,(A$118:A$142=D19)*(B$118:B$142=E19),0),IF(F19=100,4,IF(F19=150,6,IF(F19=200,8,IF(F19=250,10,IF(F19=300,12,0))))))</f>
        <v>#N/A</v>
      </c>
      <c r="R19" s="22" t="e">
        <f t="array" ref="R19">INDEX(N$37:Y$61,MATCH(1,(N$37:N$61=D19)*(O$37:O$61=E19),0),IF(F19=100,3,IF(F19=150,5,IF(F19=200,7,IF(F19=250,9,IF(F19=300,11,0))))))</f>
        <v>#N/A</v>
      </c>
      <c r="S19" s="22" t="e">
        <f t="array" ref="S19">INDEX(N$37:Y$61,MATCH(1,(N$37:N$61=D19)*(O$37:O$61=E19),0),IF(F19=100,4,IF(F19=150,6,IF(F19=200,8,IF(F19=250,10,IF(F19=300,12,0))))))</f>
        <v>#N/A</v>
      </c>
      <c r="T19" s="21" t="e">
        <f t="array" ref="T19">INDEX(N$64:Y$88,MATCH(1,(N$64:N$88=D19)*(O$64:O$88=E19),0),IF(F19=100,3,IF(F19=150,5,IF(F19=200,7,IF(F19=250,9,IF(F19=300,11,0))))))</f>
        <v>#N/A</v>
      </c>
      <c r="U19" s="22" t="e">
        <f t="array" ref="U19">INDEX(N$64:Y$88,MATCH(1,(N$64:N$88=D19)*(O$64:O$88=E19),0),IF(F19=100,4,IF(F19=150,6,IF(F19=200,8,IF(F19=250,10,IF(F19=300,12,0))))))</f>
        <v>#N/A</v>
      </c>
      <c r="V19" s="21" t="e">
        <f t="array" ref="V19">INDEX(N$91:Y$115,MATCH(1,(N$91:N$115=D19)*(O$91:O$115=E19),0),IF(F19=100,3,IF(F19=150,5,IF(F19=200,7,IF(F19=250,9,IF(F19=300,11,0))))))</f>
        <v>#N/A</v>
      </c>
      <c r="W19" s="21" t="e">
        <f t="array" ref="W19">INDEX(N$91:Y$115,MATCH(1,(N$91:N$115=D19)*(O$91:O$115=E19),0),IF(F19=100,4,IF(F19=150,6,IF(F19=200,8,IF(F19=250,10,IF(F19=300,12,0))))))</f>
        <v>#N/A</v>
      </c>
      <c r="X19" s="21" t="e">
        <f t="array" ref="X19">INDEX(N$118:Y$142,MATCH(1,(N$118:N$142=D19)*(O$118:O$142=E19),0),IF(F19=100,3,IF(F19=150,5,IF(F19=200,7,IF(F19=250,9,IF(F19=300,11,0))))))</f>
        <v>#N/A</v>
      </c>
      <c r="Y19" s="21" t="e">
        <f t="array" ref="Y19">INDEX(N$118:Y$142,MATCH(1,(N$118:N$142=D19)*(O$118:O$142=E19),0),IF(F19=100,4,IF(F19=150,6,IF(F19=200,8,IF(F19=250,10,IF(F19=300,12,0))))))</f>
        <v>#N/A</v>
      </c>
    </row>
    <row r="20" spans="1:25" x14ac:dyDescent="0.3">
      <c r="A20" s="568" t="str">
        <f>'UFH Guide'!A20</f>
        <v xml:space="preserve"> </v>
      </c>
      <c r="B20" s="568"/>
      <c r="C20" s="21">
        <f>'UFH Guide'!H20</f>
        <v>0</v>
      </c>
      <c r="D20" s="38">
        <f>'UFH Guide'!E20</f>
        <v>0</v>
      </c>
      <c r="E20" s="22">
        <f>'UFH Guide'!B20</f>
        <v>0</v>
      </c>
      <c r="F20" s="22">
        <f>'UFH Guide'!I20</f>
        <v>0</v>
      </c>
      <c r="G20" s="22">
        <f>'UFH Guide'!J20</f>
        <v>0</v>
      </c>
      <c r="H20" s="22">
        <f t="shared" si="0"/>
        <v>0</v>
      </c>
      <c r="I20" s="22">
        <f t="shared" si="0"/>
        <v>0</v>
      </c>
      <c r="J20" s="22" t="e">
        <f t="array" ref="J20">INDEX(A$37:L$61,MATCH(1,(A$37:A$61=D20)*(B$37:B$61=E20),0),IF(F20=100,3,IF(F20=150,5,IF(F20=200,7,IF(F20=250,9,IF(F20=300,11,0))))))</f>
        <v>#N/A</v>
      </c>
      <c r="K20" s="22" t="e">
        <f t="array" ref="K20">INDEX(A$37:L$61,MATCH(1,(A$37:A$61=D20)*(B$37:B$61=E20),0),IF(F20=100,4,IF(F20=150,6,IF(F20=200,8,IF(F20=250,10,IF(F20=300,12,0))))))</f>
        <v>#N/A</v>
      </c>
      <c r="L20" s="21" t="e">
        <f t="array" ref="L20">INDEX(A$64:L$88,MATCH(1,(A$64:A$88=D20)*(B$64:B$88=E20),0),IF(F20=100,3,IF(F20=150,5,IF(F20=200,7,IF(F20=250,9,IF(F20=300,11,0))))))</f>
        <v>#N/A</v>
      </c>
      <c r="M20" s="22" t="e">
        <f t="array" ref="M20">INDEX(A$64:L$88,MATCH(1,(A$64:A$88=D20)*(B$64:B$88=E20),0),IF(F20=100,4,IF(F20=150,6,IF(F20=200,8,IF(F20=250,10,IF(F20=300,12,0))))))</f>
        <v>#N/A</v>
      </c>
      <c r="N20" s="21" t="e">
        <f t="array" ref="N20">INDEX(A$91:L$115,MATCH(1,(A$91:A$115=D20)*(B$91:B$115=E20),0),IF(F20=100,3,IF(F20=150,5,IF(F20=200,7,IF(F20=250,9,IF(F20=300,11,0))))))</f>
        <v>#N/A</v>
      </c>
      <c r="O20" s="21" t="e">
        <f t="array" ref="O20">INDEX(A$91:L$115,MATCH(1,(A$91:A$115=D20)*(B$91:B$115=E20),0),IF(F20=100,4,IF(F20=150,6,IF(F20=200,8,IF(F20=250,10,IF(F20=300,12,0))))))</f>
        <v>#N/A</v>
      </c>
      <c r="P20" s="21" t="e">
        <f t="array" ref="P20">INDEX(A$118:L$142,MATCH(1,(A$118:A$142=D20)*(B$118:B$142=E20),0),IF(F20=100,3,IF(F20=150,5,IF(F20=200,7,IF(F20=250,9,IF(F20=300,11,0))))))</f>
        <v>#N/A</v>
      </c>
      <c r="Q20" s="21" t="e">
        <f t="array" ref="Q20">INDEX(A$118:L$142,MATCH(1,(A$118:A$142=D20)*(B$118:B$142=E20),0),IF(F20=100,4,IF(F20=150,6,IF(F20=200,8,IF(F20=250,10,IF(F20=300,12,0))))))</f>
        <v>#N/A</v>
      </c>
      <c r="R20" s="22" t="e">
        <f t="array" ref="R20">INDEX(N$37:Y$61,MATCH(1,(N$37:N$61=D20)*(O$37:O$61=E20),0),IF(F20=100,3,IF(F20=150,5,IF(F20=200,7,IF(F20=250,9,IF(F20=300,11,0))))))</f>
        <v>#N/A</v>
      </c>
      <c r="S20" s="22" t="e">
        <f t="array" ref="S20">INDEX(N$37:Y$61,MATCH(1,(N$37:N$61=D20)*(O$37:O$61=E20),0),IF(F20=100,4,IF(F20=150,6,IF(F20=200,8,IF(F20=250,10,IF(F20=300,12,0))))))</f>
        <v>#N/A</v>
      </c>
      <c r="T20" s="21" t="e">
        <f t="array" ref="T20">INDEX(N$64:Y$88,MATCH(1,(N$64:N$88=D20)*(O$64:O$88=E20),0),IF(F20=100,3,IF(F20=150,5,IF(F20=200,7,IF(F20=250,9,IF(F20=300,11,0))))))</f>
        <v>#N/A</v>
      </c>
      <c r="U20" s="22" t="e">
        <f t="array" ref="U20">INDEX(N$64:Y$88,MATCH(1,(N$64:N$88=D20)*(O$64:O$88=E20),0),IF(F20=100,4,IF(F20=150,6,IF(F20=200,8,IF(F20=250,10,IF(F20=300,12,0))))))</f>
        <v>#N/A</v>
      </c>
      <c r="V20" s="21" t="e">
        <f t="array" ref="V20">INDEX(N$91:Y$115,MATCH(1,(N$91:N$115=D20)*(O$91:O$115=E20),0),IF(F20=100,3,IF(F20=150,5,IF(F20=200,7,IF(F20=250,9,IF(F20=300,11,0))))))</f>
        <v>#N/A</v>
      </c>
      <c r="W20" s="21" t="e">
        <f t="array" ref="W20">INDEX(N$91:Y$115,MATCH(1,(N$91:N$115=D20)*(O$91:O$115=E20),0),IF(F20=100,4,IF(F20=150,6,IF(F20=200,8,IF(F20=250,10,IF(F20=300,12,0))))))</f>
        <v>#N/A</v>
      </c>
      <c r="X20" s="21" t="e">
        <f t="array" ref="X20">INDEX(N$118:Y$142,MATCH(1,(N$118:N$142=D20)*(O$118:O$142=E20),0),IF(F20=100,3,IF(F20=150,5,IF(F20=200,7,IF(F20=250,9,IF(F20=300,11,0))))))</f>
        <v>#N/A</v>
      </c>
      <c r="Y20" s="21" t="e">
        <f t="array" ref="Y20">INDEX(N$118:Y$142,MATCH(1,(N$118:N$142=D20)*(O$118:O$142=E20),0),IF(F20=100,4,IF(F20=150,6,IF(F20=200,8,IF(F20=250,10,IF(F20=300,12,0))))))</f>
        <v>#N/A</v>
      </c>
    </row>
    <row r="21" spans="1:25" x14ac:dyDescent="0.3">
      <c r="A21" s="568" t="str">
        <f>'UFH Guide'!A21</f>
        <v xml:space="preserve"> </v>
      </c>
      <c r="B21" s="568"/>
      <c r="C21" s="21">
        <f>'UFH Guide'!H21</f>
        <v>0</v>
      </c>
      <c r="D21" s="38">
        <f>'UFH Guide'!E21</f>
        <v>0</v>
      </c>
      <c r="E21" s="22">
        <f>'UFH Guide'!B21</f>
        <v>0</v>
      </c>
      <c r="F21" s="22">
        <f>'UFH Guide'!I21</f>
        <v>0</v>
      </c>
      <c r="G21" s="22">
        <f>'UFH Guide'!J21</f>
        <v>0</v>
      </c>
      <c r="H21" s="22">
        <f t="shared" si="0"/>
        <v>0</v>
      </c>
      <c r="I21" s="22">
        <f t="shared" si="0"/>
        <v>0</v>
      </c>
      <c r="J21" s="22" t="e">
        <f t="array" ref="J21">INDEX(A$37:L$61,MATCH(1,(A$37:A$61=D21)*(B$37:B$61=E21),0),IF(F21=100,3,IF(F21=150,5,IF(F21=200,7,IF(F21=250,9,IF(F21=300,11,0))))))</f>
        <v>#N/A</v>
      </c>
      <c r="K21" s="22" t="e">
        <f t="array" ref="K21">INDEX(A$37:L$61,MATCH(1,(A$37:A$61=D21)*(B$37:B$61=E21),0),IF(F21=100,4,IF(F21=150,6,IF(F21=200,8,IF(F21=250,10,IF(F21=300,12,0))))))</f>
        <v>#N/A</v>
      </c>
      <c r="L21" s="21" t="e">
        <f t="array" ref="L21">INDEX(A$64:L$88,MATCH(1,(A$64:A$88=D21)*(B$64:B$88=E21),0),IF(F21=100,3,IF(F21=150,5,IF(F21=200,7,IF(F21=250,9,IF(F21=300,11,0))))))</f>
        <v>#N/A</v>
      </c>
      <c r="M21" s="22" t="e">
        <f t="array" ref="M21">INDEX(A$64:L$88,MATCH(1,(A$64:A$88=D21)*(B$64:B$88=E21),0),IF(F21=100,4,IF(F21=150,6,IF(F21=200,8,IF(F21=250,10,IF(F21=300,12,0))))))</f>
        <v>#N/A</v>
      </c>
      <c r="N21" s="21" t="e">
        <f t="array" ref="N21">INDEX(A$91:L$115,MATCH(1,(A$91:A$115=D21)*(B$91:B$115=E21),0),IF(F21=100,3,IF(F21=150,5,IF(F21=200,7,IF(F21=250,9,IF(F21=300,11,0))))))</f>
        <v>#N/A</v>
      </c>
      <c r="O21" s="21" t="e">
        <f t="array" ref="O21">INDEX(A$91:L$115,MATCH(1,(A$91:A$115=D21)*(B$91:B$115=E21),0),IF(F21=100,4,IF(F21=150,6,IF(F21=200,8,IF(F21=250,10,IF(F21=300,12,0))))))</f>
        <v>#N/A</v>
      </c>
      <c r="P21" s="21" t="e">
        <f t="array" ref="P21">INDEX(A$118:L$142,MATCH(1,(A$118:A$142=D21)*(B$118:B$142=E21),0),IF(F21=100,3,IF(F21=150,5,IF(F21=200,7,IF(F21=250,9,IF(F21=300,11,0))))))</f>
        <v>#N/A</v>
      </c>
      <c r="Q21" s="21" t="e">
        <f t="array" ref="Q21">INDEX(A$118:L$142,MATCH(1,(A$118:A$142=D21)*(B$118:B$142=E21),0),IF(F21=100,4,IF(F21=150,6,IF(F21=200,8,IF(F21=250,10,IF(F21=300,12,0))))))</f>
        <v>#N/A</v>
      </c>
      <c r="R21" s="22" t="e">
        <f t="array" ref="R21">INDEX(N$37:Y$61,MATCH(1,(N$37:N$61=D21)*(O$37:O$61=E21),0),IF(F21=100,3,IF(F21=150,5,IF(F21=200,7,IF(F21=250,9,IF(F21=300,11,0))))))</f>
        <v>#N/A</v>
      </c>
      <c r="S21" s="22" t="e">
        <f t="array" ref="S21">INDEX(N$37:Y$61,MATCH(1,(N$37:N$61=D21)*(O$37:O$61=E21),0),IF(F21=100,4,IF(F21=150,6,IF(F21=200,8,IF(F21=250,10,IF(F21=300,12,0))))))</f>
        <v>#N/A</v>
      </c>
      <c r="T21" s="21" t="e">
        <f t="array" ref="T21">INDEX(N$64:Y$88,MATCH(1,(N$64:N$88=D21)*(O$64:O$88=E21),0),IF(F21=100,3,IF(F21=150,5,IF(F21=200,7,IF(F21=250,9,IF(F21=300,11,0))))))</f>
        <v>#N/A</v>
      </c>
      <c r="U21" s="22" t="e">
        <f t="array" ref="U21">INDEX(N$64:Y$88,MATCH(1,(N$64:N$88=D21)*(O$64:O$88=E21),0),IF(F21=100,4,IF(F21=150,6,IF(F21=200,8,IF(F21=250,10,IF(F21=300,12,0))))))</f>
        <v>#N/A</v>
      </c>
      <c r="V21" s="21" t="e">
        <f t="array" ref="V21">INDEX(N$91:Y$115,MATCH(1,(N$91:N$115=D21)*(O$91:O$115=E21),0),IF(F21=100,3,IF(F21=150,5,IF(F21=200,7,IF(F21=250,9,IF(F21=300,11,0))))))</f>
        <v>#N/A</v>
      </c>
      <c r="W21" s="21" t="e">
        <f t="array" ref="W21">INDEX(N$91:Y$115,MATCH(1,(N$91:N$115=D21)*(O$91:O$115=E21),0),IF(F21=100,4,IF(F21=150,6,IF(F21=200,8,IF(F21=250,10,IF(F21=300,12,0))))))</f>
        <v>#N/A</v>
      </c>
      <c r="X21" s="21" t="e">
        <f t="array" ref="X21">INDEX(N$118:Y$142,MATCH(1,(N$118:N$142=D21)*(O$118:O$142=E21),0),IF(F21=100,3,IF(F21=150,5,IF(F21=200,7,IF(F21=250,9,IF(F21=300,11,0))))))</f>
        <v>#N/A</v>
      </c>
      <c r="Y21" s="21" t="e">
        <f t="array" ref="Y21">INDEX(N$118:Y$142,MATCH(1,(N$118:N$142=D21)*(O$118:O$142=E21),0),IF(F21=100,4,IF(F21=150,6,IF(F21=200,8,IF(F21=250,10,IF(F21=300,12,0))))))</f>
        <v>#N/A</v>
      </c>
    </row>
    <row r="22" spans="1:25" x14ac:dyDescent="0.3">
      <c r="A22" s="568" t="str">
        <f>'UFH Guide'!A22</f>
        <v xml:space="preserve"> </v>
      </c>
      <c r="B22" s="568"/>
      <c r="C22" s="21">
        <f>'UFH Guide'!H22</f>
        <v>0</v>
      </c>
      <c r="D22" s="38">
        <f>'UFH Guide'!E22</f>
        <v>0</v>
      </c>
      <c r="E22" s="22">
        <f>'UFH Guide'!B22</f>
        <v>0</v>
      </c>
      <c r="F22" s="22">
        <f>'UFH Guide'!I22</f>
        <v>0</v>
      </c>
      <c r="G22" s="22">
        <f>'UFH Guide'!J22</f>
        <v>0</v>
      </c>
      <c r="H22" s="22">
        <f t="shared" si="0"/>
        <v>0</v>
      </c>
      <c r="I22" s="22">
        <f t="shared" si="0"/>
        <v>0</v>
      </c>
      <c r="J22" s="22" t="e">
        <f t="array" ref="J22">INDEX(A$37:L$61,MATCH(1,(A$37:A$61=D22)*(B$37:B$61=E22),0),IF(F22=100,3,IF(F22=150,5,IF(F22=200,7,IF(F22=250,9,IF(F22=300,11,0))))))</f>
        <v>#N/A</v>
      </c>
      <c r="K22" s="22" t="e">
        <f t="array" ref="K22">INDEX(A$37:L$61,MATCH(1,(A$37:A$61=D22)*(B$37:B$61=E22),0),IF(F22=100,4,IF(F22=150,6,IF(F22=200,8,IF(F22=250,10,IF(F22=300,12,0))))))</f>
        <v>#N/A</v>
      </c>
      <c r="L22" s="21" t="e">
        <f t="array" ref="L22">INDEX(A$64:L$88,MATCH(1,(A$64:A$88=D22)*(B$64:B$88=E22),0),IF(F22=100,3,IF(F22=150,5,IF(F22=200,7,IF(F22=250,9,IF(F22=300,11,0))))))</f>
        <v>#N/A</v>
      </c>
      <c r="M22" s="22" t="e">
        <f t="array" ref="M22">INDEX(A$64:L$88,MATCH(1,(A$64:A$88=D22)*(B$64:B$88=E22),0),IF(F22=100,4,IF(F22=150,6,IF(F22=200,8,IF(F22=250,10,IF(F22=300,12,0))))))</f>
        <v>#N/A</v>
      </c>
      <c r="N22" s="21" t="e">
        <f t="array" ref="N22">INDEX(A$91:L$115,MATCH(1,(A$91:A$115=D22)*(B$91:B$115=E22),0),IF(F22=100,3,IF(F22=150,5,IF(F22=200,7,IF(F22=250,9,IF(F22=300,11,0))))))</f>
        <v>#N/A</v>
      </c>
      <c r="O22" s="21" t="e">
        <f t="array" ref="O22">INDEX(A$91:L$115,MATCH(1,(A$91:A$115=D22)*(B$91:B$115=E22),0),IF(F22=100,4,IF(F22=150,6,IF(F22=200,8,IF(F22=250,10,IF(F22=300,12,0))))))</f>
        <v>#N/A</v>
      </c>
      <c r="P22" s="21" t="e">
        <f t="array" ref="P22">INDEX(A$118:L$142,MATCH(1,(A$118:A$142=D22)*(B$118:B$142=E22),0),IF(F22=100,3,IF(F22=150,5,IF(F22=200,7,IF(F22=250,9,IF(F22=300,11,0))))))</f>
        <v>#N/A</v>
      </c>
      <c r="Q22" s="21" t="e">
        <f t="array" ref="Q22">INDEX(A$118:L$142,MATCH(1,(A$118:A$142=D22)*(B$118:B$142=E22),0),IF(F22=100,4,IF(F22=150,6,IF(F22=200,8,IF(F22=250,10,IF(F22=300,12,0))))))</f>
        <v>#N/A</v>
      </c>
      <c r="R22" s="22" t="e">
        <f t="array" ref="R22">INDEX(N$37:Y$61,MATCH(1,(N$37:N$61=D22)*(O$37:O$61=E22),0),IF(F22=100,3,IF(F22=150,5,IF(F22=200,7,IF(F22=250,9,IF(F22=300,11,0))))))</f>
        <v>#N/A</v>
      </c>
      <c r="S22" s="22" t="e">
        <f t="array" ref="S22">INDEX(N$37:Y$61,MATCH(1,(N$37:N$61=D22)*(O$37:O$61=E22),0),IF(F22=100,4,IF(F22=150,6,IF(F22=200,8,IF(F22=250,10,IF(F22=300,12,0))))))</f>
        <v>#N/A</v>
      </c>
      <c r="T22" s="21" t="e">
        <f t="array" ref="T22">INDEX(N$64:Y$88,MATCH(1,(N$64:N$88=D22)*(O$64:O$88=E22),0),IF(F22=100,3,IF(F22=150,5,IF(F22=200,7,IF(F22=250,9,IF(F22=300,11,0))))))</f>
        <v>#N/A</v>
      </c>
      <c r="U22" s="22" t="e">
        <f t="array" ref="U22">INDEX(N$64:Y$88,MATCH(1,(N$64:N$88=D22)*(O$64:O$88=E22),0),IF(F22=100,4,IF(F22=150,6,IF(F22=200,8,IF(F22=250,10,IF(F22=300,12,0))))))</f>
        <v>#N/A</v>
      </c>
      <c r="V22" s="21" t="e">
        <f t="array" ref="V22">INDEX(N$91:Y$115,MATCH(1,(N$91:N$115=D22)*(O$91:O$115=E22),0),IF(F22=100,3,IF(F22=150,5,IF(F22=200,7,IF(F22=250,9,IF(F22=300,11,0))))))</f>
        <v>#N/A</v>
      </c>
      <c r="W22" s="21" t="e">
        <f t="array" ref="W22">INDEX(N$91:Y$115,MATCH(1,(N$91:N$115=D22)*(O$91:O$115=E22),0),IF(F22=100,4,IF(F22=150,6,IF(F22=200,8,IF(F22=250,10,IF(F22=300,12,0))))))</f>
        <v>#N/A</v>
      </c>
      <c r="X22" s="21" t="e">
        <f t="array" ref="X22">INDEX(N$118:Y$142,MATCH(1,(N$118:N$142=D22)*(O$118:O$142=E22),0),IF(F22=100,3,IF(F22=150,5,IF(F22=200,7,IF(F22=250,9,IF(F22=300,11,0))))))</f>
        <v>#N/A</v>
      </c>
      <c r="Y22" s="21" t="e">
        <f t="array" ref="Y22">INDEX(N$118:Y$142,MATCH(1,(N$118:N$142=D22)*(O$118:O$142=E22),0),IF(F22=100,4,IF(F22=150,6,IF(F22=200,8,IF(F22=250,10,IF(F22=300,12,0))))))</f>
        <v>#N/A</v>
      </c>
    </row>
    <row r="23" spans="1:25" x14ac:dyDescent="0.3">
      <c r="A23" s="568" t="str">
        <f>'UFH Guide'!A23</f>
        <v xml:space="preserve"> </v>
      </c>
      <c r="B23" s="568"/>
      <c r="C23" s="21">
        <f>'UFH Guide'!H23</f>
        <v>0</v>
      </c>
      <c r="D23" s="38">
        <f>'UFH Guide'!E23</f>
        <v>0</v>
      </c>
      <c r="E23" s="22">
        <f>'UFH Guide'!B23</f>
        <v>0</v>
      </c>
      <c r="F23" s="22">
        <f>'UFH Guide'!I23</f>
        <v>0</v>
      </c>
      <c r="G23" s="22">
        <f>'UFH Guide'!J23</f>
        <v>0</v>
      </c>
      <c r="H23" s="22">
        <f t="shared" si="0"/>
        <v>0</v>
      </c>
      <c r="I23" s="22">
        <f t="shared" si="0"/>
        <v>0</v>
      </c>
      <c r="J23" s="22" t="e">
        <f t="array" ref="J23">INDEX(A$37:L$61,MATCH(1,(A$37:A$61=D23)*(B$37:B$61=E23),0),IF(F23=100,3,IF(F23=150,5,IF(F23=200,7,IF(F23=250,9,IF(F23=300,11,0))))))</f>
        <v>#N/A</v>
      </c>
      <c r="K23" s="22" t="e">
        <f t="array" ref="K23">INDEX(A$37:L$61,MATCH(1,(A$37:A$61=D23)*(B$37:B$61=E23),0),IF(F23=100,4,IF(F23=150,6,IF(F23=200,8,IF(F23=250,10,IF(F23=300,12,0))))))</f>
        <v>#N/A</v>
      </c>
      <c r="L23" s="21" t="e">
        <f t="array" ref="L23">INDEX(A$64:L$88,MATCH(1,(A$64:A$88=D23)*(B$64:B$88=E23),0),IF(F23=100,3,IF(F23=150,5,IF(F23=200,7,IF(F23=250,9,IF(F23=300,11,0))))))</f>
        <v>#N/A</v>
      </c>
      <c r="M23" s="22" t="e">
        <f t="array" ref="M23">INDEX(A$64:L$88,MATCH(1,(A$64:A$88=D23)*(B$64:B$88=E23),0),IF(F23=100,4,IF(F23=150,6,IF(F23=200,8,IF(F23=250,10,IF(F23=300,12,0))))))</f>
        <v>#N/A</v>
      </c>
      <c r="N23" s="21" t="e">
        <f t="array" ref="N23">INDEX(A$91:L$115,MATCH(1,(A$91:A$115=D23)*(B$91:B$115=E23),0),IF(F23=100,3,IF(F23=150,5,IF(F23=200,7,IF(F23=250,9,IF(F23=300,11,0))))))</f>
        <v>#N/A</v>
      </c>
      <c r="O23" s="21" t="e">
        <f t="array" ref="O23">INDEX(A$91:L$115,MATCH(1,(A$91:A$115=D23)*(B$91:B$115=E23),0),IF(F23=100,4,IF(F23=150,6,IF(F23=200,8,IF(F23=250,10,IF(F23=300,12,0))))))</f>
        <v>#N/A</v>
      </c>
      <c r="P23" s="21" t="e">
        <f t="array" ref="P23">INDEX(A$118:L$142,MATCH(1,(A$118:A$142=D23)*(B$118:B$142=E23),0),IF(F23=100,3,IF(F23=150,5,IF(F23=200,7,IF(F23=250,9,IF(F23=300,11,0))))))</f>
        <v>#N/A</v>
      </c>
      <c r="Q23" s="21" t="e">
        <f t="array" ref="Q23">INDEX(A$118:L$142,MATCH(1,(A$118:A$142=D23)*(B$118:B$142=E23),0),IF(F23=100,4,IF(F23=150,6,IF(F23=200,8,IF(F23=250,10,IF(F23=300,12,0))))))</f>
        <v>#N/A</v>
      </c>
      <c r="R23" s="22" t="e">
        <f t="array" ref="R23">INDEX(N$37:Y$61,MATCH(1,(N$37:N$61=D23)*(O$37:O$61=E23),0),IF(F23=100,3,IF(F23=150,5,IF(F23=200,7,IF(F23=250,9,IF(F23=300,11,0))))))</f>
        <v>#N/A</v>
      </c>
      <c r="S23" s="22" t="e">
        <f t="array" ref="S23">INDEX(N$37:Y$61,MATCH(1,(N$37:N$61=D23)*(O$37:O$61=E23),0),IF(F23=100,4,IF(F23=150,6,IF(F23=200,8,IF(F23=250,10,IF(F23=300,12,0))))))</f>
        <v>#N/A</v>
      </c>
      <c r="T23" s="21" t="e">
        <f t="array" ref="T23">INDEX(N$64:Y$88,MATCH(1,(N$64:N$88=D23)*(O$64:O$88=E23),0),IF(F23=100,3,IF(F23=150,5,IF(F23=200,7,IF(F23=250,9,IF(F23=300,11,0))))))</f>
        <v>#N/A</v>
      </c>
      <c r="U23" s="22" t="e">
        <f t="array" ref="U23">INDEX(N$64:Y$88,MATCH(1,(N$64:N$88=D23)*(O$64:O$88=E23),0),IF(F23=100,4,IF(F23=150,6,IF(F23=200,8,IF(F23=250,10,IF(F23=300,12,0))))))</f>
        <v>#N/A</v>
      </c>
      <c r="V23" s="21" t="e">
        <f t="array" ref="V23">INDEX(N$91:Y$115,MATCH(1,(N$91:N$115=D23)*(O$91:O$115=E23),0),IF(F23=100,3,IF(F23=150,5,IF(F23=200,7,IF(F23=250,9,IF(F23=300,11,0))))))</f>
        <v>#N/A</v>
      </c>
      <c r="W23" s="21" t="e">
        <f t="array" ref="W23">INDEX(N$91:Y$115,MATCH(1,(N$91:N$115=D23)*(O$91:O$115=E23),0),IF(F23=100,4,IF(F23=150,6,IF(F23=200,8,IF(F23=250,10,IF(F23=300,12,0))))))</f>
        <v>#N/A</v>
      </c>
      <c r="X23" s="21" t="e">
        <f t="array" ref="X23">INDEX(N$118:Y$142,MATCH(1,(N$118:N$142=D23)*(O$118:O$142=E23),0),IF(F23=100,3,IF(F23=150,5,IF(F23=200,7,IF(F23=250,9,IF(F23=300,11,0))))))</f>
        <v>#N/A</v>
      </c>
      <c r="Y23" s="21" t="e">
        <f t="array" ref="Y23">INDEX(N$118:Y$142,MATCH(1,(N$118:N$142=D23)*(O$118:O$142=E23),0),IF(F23=100,4,IF(F23=150,6,IF(F23=200,8,IF(F23=250,10,IF(F23=300,12,0))))))</f>
        <v>#N/A</v>
      </c>
    </row>
    <row r="24" spans="1:25" x14ac:dyDescent="0.3">
      <c r="A24" s="568" t="str">
        <f>'UFH Guide'!A24</f>
        <v xml:space="preserve"> </v>
      </c>
      <c r="B24" s="568"/>
      <c r="C24" s="21">
        <f>'UFH Guide'!H24</f>
        <v>0</v>
      </c>
      <c r="D24" s="38">
        <f>'UFH Guide'!E24</f>
        <v>0</v>
      </c>
      <c r="E24" s="22">
        <f>'UFH Guide'!B24</f>
        <v>0</v>
      </c>
      <c r="F24" s="22">
        <f>'UFH Guide'!I24</f>
        <v>0</v>
      </c>
      <c r="G24" s="22">
        <f>'UFH Guide'!J24</f>
        <v>0</v>
      </c>
      <c r="H24" s="22">
        <f t="shared" si="0"/>
        <v>0</v>
      </c>
      <c r="I24" s="22">
        <f t="shared" si="0"/>
        <v>0</v>
      </c>
      <c r="J24" s="22" t="e">
        <f t="array" ref="J24">INDEX(A$37:L$61,MATCH(1,(A$37:A$61=D24)*(B$37:B$61=E24),0),IF(F24=100,3,IF(F24=150,5,IF(F24=200,7,IF(F24=250,9,IF(F24=300,11,0))))))</f>
        <v>#N/A</v>
      </c>
      <c r="K24" s="22" t="e">
        <f t="array" ref="K24">INDEX(A$37:L$61,MATCH(1,(A$37:A$61=D24)*(B$37:B$61=E24),0),IF(F24=100,4,IF(F24=150,6,IF(F24=200,8,IF(F24=250,10,IF(F24=300,12,0))))))</f>
        <v>#N/A</v>
      </c>
      <c r="L24" s="21" t="e">
        <f t="array" ref="L24">INDEX(A$64:L$88,MATCH(1,(A$64:A$88=D24)*(B$64:B$88=E24),0),IF(F24=100,3,IF(F24=150,5,IF(F24=200,7,IF(F24=250,9,IF(F24=300,11,0))))))</f>
        <v>#N/A</v>
      </c>
      <c r="M24" s="22" t="e">
        <f t="array" ref="M24">INDEX(A$64:L$88,MATCH(1,(A$64:A$88=D24)*(B$64:B$88=E24),0),IF(F24=100,4,IF(F24=150,6,IF(F24=200,8,IF(F24=250,10,IF(F24=300,12,0))))))</f>
        <v>#N/A</v>
      </c>
      <c r="N24" s="21" t="e">
        <f t="array" ref="N24">INDEX(A$91:L$115,MATCH(1,(A$91:A$115=D24)*(B$91:B$115=E24),0),IF(F24=100,3,IF(F24=150,5,IF(F24=200,7,IF(F24=250,9,IF(F24=300,11,0))))))</f>
        <v>#N/A</v>
      </c>
      <c r="O24" s="21" t="e">
        <f t="array" ref="O24">INDEX(A$91:L$115,MATCH(1,(A$91:A$115=D24)*(B$91:B$115=E24),0),IF(F24=100,4,IF(F24=150,6,IF(F24=200,8,IF(F24=250,10,IF(F24=300,12,0))))))</f>
        <v>#N/A</v>
      </c>
      <c r="P24" s="21" t="e">
        <f t="array" ref="P24">INDEX(A$118:L$142,MATCH(1,(A$118:A$142=D24)*(B$118:B$142=E24),0),IF(F24=100,3,IF(F24=150,5,IF(F24=200,7,IF(F24=250,9,IF(F24=300,11,0))))))</f>
        <v>#N/A</v>
      </c>
      <c r="Q24" s="21" t="e">
        <f t="array" ref="Q24">INDEX(A$118:L$142,MATCH(1,(A$118:A$142=D24)*(B$118:B$142=E24),0),IF(F24=100,4,IF(F24=150,6,IF(F24=200,8,IF(F24=250,10,IF(F24=300,12,0))))))</f>
        <v>#N/A</v>
      </c>
      <c r="R24" s="22" t="e">
        <f t="array" ref="R24">INDEX(N$37:Y$61,MATCH(1,(N$37:N$61=D24)*(O$37:O$61=E24),0),IF(F24=100,3,IF(F24=150,5,IF(F24=200,7,IF(F24=250,9,IF(F24=300,11,0))))))</f>
        <v>#N/A</v>
      </c>
      <c r="S24" s="22" t="e">
        <f t="array" ref="S24">INDEX(N$37:Y$61,MATCH(1,(N$37:N$61=D24)*(O$37:O$61=E24),0),IF(F24=100,4,IF(F24=150,6,IF(F24=200,8,IF(F24=250,10,IF(F24=300,12,0))))))</f>
        <v>#N/A</v>
      </c>
      <c r="T24" s="21" t="e">
        <f t="array" ref="T24">INDEX(N$64:Y$88,MATCH(1,(N$64:N$88=D24)*(O$64:O$88=E24),0),IF(F24=100,3,IF(F24=150,5,IF(F24=200,7,IF(F24=250,9,IF(F24=300,11,0))))))</f>
        <v>#N/A</v>
      </c>
      <c r="U24" s="22" t="e">
        <f t="array" ref="U24">INDEX(N$64:Y$88,MATCH(1,(N$64:N$88=D24)*(O$64:O$88=E24),0),IF(F24=100,4,IF(F24=150,6,IF(F24=200,8,IF(F24=250,10,IF(F24=300,12,0))))))</f>
        <v>#N/A</v>
      </c>
      <c r="V24" s="21" t="e">
        <f t="array" ref="V24">INDEX(N$91:Y$115,MATCH(1,(N$91:N$115=D24)*(O$91:O$115=E24),0),IF(F24=100,3,IF(F24=150,5,IF(F24=200,7,IF(F24=250,9,IF(F24=300,11,0))))))</f>
        <v>#N/A</v>
      </c>
      <c r="W24" s="21" t="e">
        <f t="array" ref="W24">INDEX(N$91:Y$115,MATCH(1,(N$91:N$115=D24)*(O$91:O$115=E24),0),IF(F24=100,4,IF(F24=150,6,IF(F24=200,8,IF(F24=250,10,IF(F24=300,12,0))))))</f>
        <v>#N/A</v>
      </c>
      <c r="X24" s="21" t="e">
        <f t="array" ref="X24">INDEX(N$118:Y$142,MATCH(1,(N$118:N$142=D24)*(O$118:O$142=E24),0),IF(F24=100,3,IF(F24=150,5,IF(F24=200,7,IF(F24=250,9,IF(F24=300,11,0))))))</f>
        <v>#N/A</v>
      </c>
      <c r="Y24" s="21" t="e">
        <f t="array" ref="Y24">INDEX(N$118:Y$142,MATCH(1,(N$118:N$142=D24)*(O$118:O$142=E24),0),IF(F24=100,4,IF(F24=150,6,IF(F24=200,8,IF(F24=250,10,IF(F24=300,12,0))))))</f>
        <v>#N/A</v>
      </c>
    </row>
    <row r="25" spans="1:25" x14ac:dyDescent="0.3">
      <c r="A25" s="568" t="str">
        <f>'UFH Guide'!A25</f>
        <v xml:space="preserve"> </v>
      </c>
      <c r="B25" s="568"/>
      <c r="C25" s="21">
        <f>'UFH Guide'!H25</f>
        <v>0</v>
      </c>
      <c r="D25" s="38">
        <f>'UFH Guide'!E25</f>
        <v>0</v>
      </c>
      <c r="E25" s="22">
        <f>'UFH Guide'!B25</f>
        <v>0</v>
      </c>
      <c r="F25" s="22">
        <f>'UFH Guide'!I25</f>
        <v>0</v>
      </c>
      <c r="G25" s="22">
        <f>'UFH Guide'!J25</f>
        <v>0</v>
      </c>
      <c r="H25" s="22">
        <f t="shared" si="0"/>
        <v>0</v>
      </c>
      <c r="I25" s="22">
        <f t="shared" si="0"/>
        <v>0</v>
      </c>
      <c r="J25" s="22" t="e">
        <f t="array" ref="J25">INDEX(A$37:L$61,MATCH(1,(A$37:A$61=D25)*(B$37:B$61=E25),0),IF(F25=100,3,IF(F25=150,5,IF(F25=200,7,IF(F25=250,9,IF(F25=300,11,0))))))</f>
        <v>#N/A</v>
      </c>
      <c r="K25" s="22" t="e">
        <f t="array" ref="K25">INDEX(A$37:L$61,MATCH(1,(A$37:A$61=D25)*(B$37:B$61=E25),0),IF(F25=100,4,IF(F25=150,6,IF(F25=200,8,IF(F25=250,10,IF(F25=300,12,0))))))</f>
        <v>#N/A</v>
      </c>
      <c r="L25" s="21" t="e">
        <f t="array" ref="L25">INDEX(A$64:L$88,MATCH(1,(A$64:A$88=D25)*(B$64:B$88=E25),0),IF(F25=100,3,IF(F25=150,5,IF(F25=200,7,IF(F25=250,9,IF(F25=300,11,0))))))</f>
        <v>#N/A</v>
      </c>
      <c r="M25" s="22" t="e">
        <f t="array" ref="M25">INDEX(A$64:L$88,MATCH(1,(A$64:A$88=D25)*(B$64:B$88=E25),0),IF(F25=100,4,IF(F25=150,6,IF(F25=200,8,IF(F25=250,10,IF(F25=300,12,0))))))</f>
        <v>#N/A</v>
      </c>
      <c r="N25" s="21" t="e">
        <f t="array" ref="N25">INDEX(A$91:L$115,MATCH(1,(A$91:A$115=D25)*(B$91:B$115=E25),0),IF(F25=100,3,IF(F25=150,5,IF(F25=200,7,IF(F25=250,9,IF(F25=300,11,0))))))</f>
        <v>#N/A</v>
      </c>
      <c r="O25" s="21" t="e">
        <f t="array" ref="O25">INDEX(A$91:L$115,MATCH(1,(A$91:A$115=D25)*(B$91:B$115=E25),0),IF(F25=100,4,IF(F25=150,6,IF(F25=200,8,IF(F25=250,10,IF(F25=300,12,0))))))</f>
        <v>#N/A</v>
      </c>
      <c r="P25" s="21" t="e">
        <f t="array" ref="P25">INDEX(A$118:L$142,MATCH(1,(A$118:A$142=D25)*(B$118:B$142=E25),0),IF(F25=100,3,IF(F25=150,5,IF(F25=200,7,IF(F25=250,9,IF(F25=300,11,0))))))</f>
        <v>#N/A</v>
      </c>
      <c r="Q25" s="21" t="e">
        <f t="array" ref="Q25">INDEX(A$118:L$142,MATCH(1,(A$118:A$142=D25)*(B$118:B$142=E25),0),IF(F25=100,4,IF(F25=150,6,IF(F25=200,8,IF(F25=250,10,IF(F25=300,12,0))))))</f>
        <v>#N/A</v>
      </c>
      <c r="R25" s="22" t="e">
        <f t="array" ref="R25">INDEX(N$37:Y$61,MATCH(1,(N$37:N$61=D25)*(O$37:O$61=E25),0),IF(F25=100,3,IF(F25=150,5,IF(F25=200,7,IF(F25=250,9,IF(F25=300,11,0))))))</f>
        <v>#N/A</v>
      </c>
      <c r="S25" s="22" t="e">
        <f t="array" ref="S25">INDEX(N$37:Y$61,MATCH(1,(N$37:N$61=D25)*(O$37:O$61=E25),0),IF(F25=100,4,IF(F25=150,6,IF(F25=200,8,IF(F25=250,10,IF(F25=300,12,0))))))</f>
        <v>#N/A</v>
      </c>
      <c r="T25" s="21" t="e">
        <f t="array" ref="T25">INDEX(N$64:Y$88,MATCH(1,(N$64:N$88=D25)*(O$64:O$88=E25),0),IF(F25=100,3,IF(F25=150,5,IF(F25=200,7,IF(F25=250,9,IF(F25=300,11,0))))))</f>
        <v>#N/A</v>
      </c>
      <c r="U25" s="22" t="e">
        <f t="array" ref="U25">INDEX(N$64:Y$88,MATCH(1,(N$64:N$88=D25)*(O$64:O$88=E25),0),IF(F25=100,4,IF(F25=150,6,IF(F25=200,8,IF(F25=250,10,IF(F25=300,12,0))))))</f>
        <v>#N/A</v>
      </c>
      <c r="V25" s="21" t="e">
        <f t="array" ref="V25">INDEX(N$91:Y$115,MATCH(1,(N$91:N$115=D25)*(O$91:O$115=E25),0),IF(F25=100,3,IF(F25=150,5,IF(F25=200,7,IF(F25=250,9,IF(F25=300,11,0))))))</f>
        <v>#N/A</v>
      </c>
      <c r="W25" s="21" t="e">
        <f t="array" ref="W25">INDEX(N$91:Y$115,MATCH(1,(N$91:N$115=D25)*(O$91:O$115=E25),0),IF(F25=100,4,IF(F25=150,6,IF(F25=200,8,IF(F25=250,10,IF(F25=300,12,0))))))</f>
        <v>#N/A</v>
      </c>
      <c r="X25" s="21" t="e">
        <f t="array" ref="X25">INDEX(N$118:Y$142,MATCH(1,(N$118:N$142=D25)*(O$118:O$142=E25),0),IF(F25=100,3,IF(F25=150,5,IF(F25=200,7,IF(F25=250,9,IF(F25=300,11,0))))))</f>
        <v>#N/A</v>
      </c>
      <c r="Y25" s="21" t="e">
        <f t="array" ref="Y25">INDEX(N$118:Y$142,MATCH(1,(N$118:N$142=D25)*(O$118:O$142=E25),0),IF(F25=100,4,IF(F25=150,6,IF(F25=200,8,IF(F25=250,10,IF(F25=300,12,0))))))</f>
        <v>#N/A</v>
      </c>
    </row>
    <row r="26" spans="1:25" x14ac:dyDescent="0.3">
      <c r="A26" s="568" t="str">
        <f>'UFH Guide'!A26</f>
        <v xml:space="preserve"> </v>
      </c>
      <c r="B26" s="568"/>
      <c r="C26" s="21">
        <f>'UFH Guide'!H26</f>
        <v>0</v>
      </c>
      <c r="D26" s="38">
        <f>'UFH Guide'!E26</f>
        <v>0</v>
      </c>
      <c r="E26" s="22">
        <f>'UFH Guide'!B26</f>
        <v>0</v>
      </c>
      <c r="F26" s="22">
        <f>'UFH Guide'!I26</f>
        <v>0</v>
      </c>
      <c r="G26" s="22">
        <f>'UFH Guide'!J26</f>
        <v>0</v>
      </c>
      <c r="H26" s="22">
        <f t="shared" si="0"/>
        <v>0</v>
      </c>
      <c r="I26" s="22">
        <f t="shared" si="0"/>
        <v>0</v>
      </c>
      <c r="J26" s="22" t="e">
        <f t="array" ref="J26">INDEX(A$37:L$61,MATCH(1,(A$37:A$61=D26)*(B$37:B$61=E26),0),IF(F26=100,3,IF(F26=150,5,IF(F26=200,7,IF(F26=250,9,IF(F26=300,11,0))))))</f>
        <v>#N/A</v>
      </c>
      <c r="K26" s="22" t="e">
        <f t="array" ref="K26">INDEX(A$37:L$61,MATCH(1,(A$37:A$61=D26)*(B$37:B$61=E26),0),IF(F26=100,4,IF(F26=150,6,IF(F26=200,8,IF(F26=250,10,IF(F26=300,12,0))))))</f>
        <v>#N/A</v>
      </c>
      <c r="L26" s="21" t="e">
        <f t="array" ref="L26">INDEX(A$64:L$88,MATCH(1,(A$64:A$88=D26)*(B$64:B$88=E26),0),IF(F26=100,3,IF(F26=150,5,IF(F26=200,7,IF(F26=250,9,IF(F26=300,11,0))))))</f>
        <v>#N/A</v>
      </c>
      <c r="M26" s="22" t="e">
        <f t="array" ref="M26">INDEX(A$64:L$88,MATCH(1,(A$64:A$88=D26)*(B$64:B$88=E26),0),IF(F26=100,4,IF(F26=150,6,IF(F26=200,8,IF(F26=250,10,IF(F26=300,12,0))))))</f>
        <v>#N/A</v>
      </c>
      <c r="N26" s="21" t="e">
        <f t="array" ref="N26">INDEX(A$91:L$115,MATCH(1,(A$91:A$115=D26)*(B$91:B$115=E26),0),IF(F26=100,3,IF(F26=150,5,IF(F26=200,7,IF(F26=250,9,IF(F26=300,11,0))))))</f>
        <v>#N/A</v>
      </c>
      <c r="O26" s="21" t="e">
        <f t="array" ref="O26">INDEX(A$91:L$115,MATCH(1,(A$91:A$115=D26)*(B$91:B$115=E26),0),IF(F26=100,4,IF(F26=150,6,IF(F26=200,8,IF(F26=250,10,IF(F26=300,12,0))))))</f>
        <v>#N/A</v>
      </c>
      <c r="P26" s="21" t="e">
        <f t="array" ref="P26">INDEX(A$118:L$142,MATCH(1,(A$118:A$142=D26)*(B$118:B$142=E26),0),IF(F26=100,3,IF(F26=150,5,IF(F26=200,7,IF(F26=250,9,IF(F26=300,11,0))))))</f>
        <v>#N/A</v>
      </c>
      <c r="Q26" s="21" t="e">
        <f t="array" ref="Q26">INDEX(A$118:L$142,MATCH(1,(A$118:A$142=D26)*(B$118:B$142=E26),0),IF(F26=100,4,IF(F26=150,6,IF(F26=200,8,IF(F26=250,10,IF(F26=300,12,0))))))</f>
        <v>#N/A</v>
      </c>
      <c r="R26" s="22" t="e">
        <f t="array" ref="R26">INDEX(N$37:Y$61,MATCH(1,(N$37:N$61=D26)*(O$37:O$61=E26),0),IF(F26=100,3,IF(F26=150,5,IF(F26=200,7,IF(F26=250,9,IF(F26=300,11,0))))))</f>
        <v>#N/A</v>
      </c>
      <c r="S26" s="22" t="e">
        <f t="array" ref="S26">INDEX(N$37:Y$61,MATCH(1,(N$37:N$61=D26)*(O$37:O$61=E26),0),IF(F26=100,4,IF(F26=150,6,IF(F26=200,8,IF(F26=250,10,IF(F26=300,12,0))))))</f>
        <v>#N/A</v>
      </c>
      <c r="T26" s="21" t="e">
        <f t="array" ref="T26">INDEX(N$64:Y$88,MATCH(1,(N$64:N$88=D26)*(O$64:O$88=E26),0),IF(F26=100,3,IF(F26=150,5,IF(F26=200,7,IF(F26=250,9,IF(F26=300,11,0))))))</f>
        <v>#N/A</v>
      </c>
      <c r="U26" s="22" t="e">
        <f t="array" ref="U26">INDEX(N$64:Y$88,MATCH(1,(N$64:N$88=D26)*(O$64:O$88=E26),0),IF(F26=100,4,IF(F26=150,6,IF(F26=200,8,IF(F26=250,10,IF(F26=300,12,0))))))</f>
        <v>#N/A</v>
      </c>
      <c r="V26" s="21" t="e">
        <f t="array" ref="V26">INDEX(N$91:Y$115,MATCH(1,(N$91:N$115=D26)*(O$91:O$115=E26),0),IF(F26=100,3,IF(F26=150,5,IF(F26=200,7,IF(F26=250,9,IF(F26=300,11,0))))))</f>
        <v>#N/A</v>
      </c>
      <c r="W26" s="21" t="e">
        <f t="array" ref="W26">INDEX(N$91:Y$115,MATCH(1,(N$91:N$115=D26)*(O$91:O$115=E26),0),IF(F26=100,4,IF(F26=150,6,IF(F26=200,8,IF(F26=250,10,IF(F26=300,12,0))))))</f>
        <v>#N/A</v>
      </c>
      <c r="X26" s="21" t="e">
        <f t="array" ref="X26">INDEX(N$118:Y$142,MATCH(1,(N$118:N$142=D26)*(O$118:O$142=E26),0),IF(F26=100,3,IF(F26=150,5,IF(F26=200,7,IF(F26=250,9,IF(F26=300,11,0))))))</f>
        <v>#N/A</v>
      </c>
      <c r="Y26" s="21" t="e">
        <f t="array" ref="Y26">INDEX(N$118:Y$142,MATCH(1,(N$118:N$142=D26)*(O$118:O$142=E26),0),IF(F26=100,4,IF(F26=150,6,IF(F26=200,8,IF(F26=250,10,IF(F26=300,12,0))))))</f>
        <v>#N/A</v>
      </c>
    </row>
    <row r="27" spans="1:25" x14ac:dyDescent="0.3">
      <c r="A27" s="568" t="str">
        <f>'UFH Guide'!A27</f>
        <v xml:space="preserve"> </v>
      </c>
      <c r="B27" s="568"/>
      <c r="C27" s="21">
        <f>'UFH Guide'!H27</f>
        <v>0</v>
      </c>
      <c r="D27" s="38">
        <f>'UFH Guide'!E27</f>
        <v>0</v>
      </c>
      <c r="E27" s="22">
        <f>'UFH Guide'!B27</f>
        <v>0</v>
      </c>
      <c r="F27" s="22">
        <f>'UFH Guide'!I27</f>
        <v>0</v>
      </c>
      <c r="G27" s="22">
        <f>'UFH Guide'!J27</f>
        <v>0</v>
      </c>
      <c r="H27" s="22">
        <f t="shared" si="0"/>
        <v>0</v>
      </c>
      <c r="I27" s="22">
        <f t="shared" si="0"/>
        <v>0</v>
      </c>
      <c r="J27" s="22" t="e">
        <f t="array" ref="J27">INDEX(A$37:L$61,MATCH(1,(A$37:A$61=D27)*(B$37:B$61=E27),0),IF(F27=100,3,IF(F27=150,5,IF(F27=200,7,IF(F27=250,9,IF(F27=300,11,0))))))</f>
        <v>#N/A</v>
      </c>
      <c r="K27" s="22" t="e">
        <f t="array" ref="K27">INDEX(A$37:L$61,MATCH(1,(A$37:A$61=D27)*(B$37:B$61=E27),0),IF(F27=100,4,IF(F27=150,6,IF(F27=200,8,IF(F27=250,10,IF(F27=300,12,0))))))</f>
        <v>#N/A</v>
      </c>
      <c r="L27" s="21" t="e">
        <f t="array" ref="L27">INDEX(A$64:L$88,MATCH(1,(A$64:A$88=D27)*(B$64:B$88=E27),0),IF(F27=100,3,IF(F27=150,5,IF(F27=200,7,IF(F27=250,9,IF(F27=300,11,0))))))</f>
        <v>#N/A</v>
      </c>
      <c r="M27" s="22" t="e">
        <f t="array" ref="M27">INDEX(A$64:L$88,MATCH(1,(A$64:A$88=D27)*(B$64:B$88=E27),0),IF(F27=100,4,IF(F27=150,6,IF(F27=200,8,IF(F27=250,10,IF(F27=300,12,0))))))</f>
        <v>#N/A</v>
      </c>
      <c r="N27" s="21" t="e">
        <f t="array" ref="N27">INDEX(A$91:L$115,MATCH(1,(A$91:A$115=D27)*(B$91:B$115=E27),0),IF(F27=100,3,IF(F27=150,5,IF(F27=200,7,IF(F27=250,9,IF(F27=300,11,0))))))</f>
        <v>#N/A</v>
      </c>
      <c r="O27" s="21" t="e">
        <f t="array" ref="O27">INDEX(A$91:L$115,MATCH(1,(A$91:A$115=D27)*(B$91:B$115=E27),0),IF(F27=100,4,IF(F27=150,6,IF(F27=200,8,IF(F27=250,10,IF(F27=300,12,0))))))</f>
        <v>#N/A</v>
      </c>
      <c r="P27" s="21" t="e">
        <f t="array" ref="P27">INDEX(A$118:L$142,MATCH(1,(A$118:A$142=D27)*(B$118:B$142=E27),0),IF(F27=100,3,IF(F27=150,5,IF(F27=200,7,IF(F27=250,9,IF(F27=300,11,0))))))</f>
        <v>#N/A</v>
      </c>
      <c r="Q27" s="21" t="e">
        <f t="array" ref="Q27">INDEX(A$118:L$142,MATCH(1,(A$118:A$142=D27)*(B$118:B$142=E27),0),IF(F27=100,4,IF(F27=150,6,IF(F27=200,8,IF(F27=250,10,IF(F27=300,12,0))))))</f>
        <v>#N/A</v>
      </c>
      <c r="R27" s="22" t="e">
        <f t="array" ref="R27">INDEX(N$37:Y$61,MATCH(1,(N$37:N$61=D27)*(O$37:O$61=E27),0),IF(F27=100,3,IF(F27=150,5,IF(F27=200,7,IF(F27=250,9,IF(F27=300,11,0))))))</f>
        <v>#N/A</v>
      </c>
      <c r="S27" s="22" t="e">
        <f t="array" ref="S27">INDEX(N$37:Y$61,MATCH(1,(N$37:N$61=D27)*(O$37:O$61=E27),0),IF(F27=100,4,IF(F27=150,6,IF(F27=200,8,IF(F27=250,10,IF(F27=300,12,0))))))</f>
        <v>#N/A</v>
      </c>
      <c r="T27" s="21" t="e">
        <f t="array" ref="T27">INDEX(N$64:Y$88,MATCH(1,(N$64:N$88=D27)*(O$64:O$88=E27),0),IF(F27=100,3,IF(F27=150,5,IF(F27=200,7,IF(F27=250,9,IF(F27=300,11,0))))))</f>
        <v>#N/A</v>
      </c>
      <c r="U27" s="22" t="e">
        <f t="array" ref="U27">INDEX(N$64:Y$88,MATCH(1,(N$64:N$88=D27)*(O$64:O$88=E27),0),IF(F27=100,4,IF(F27=150,6,IF(F27=200,8,IF(F27=250,10,IF(F27=300,12,0))))))</f>
        <v>#N/A</v>
      </c>
      <c r="V27" s="21" t="e">
        <f t="array" ref="V27">INDEX(N$91:Y$115,MATCH(1,(N$91:N$115=D27)*(O$91:O$115=E27),0),IF(F27=100,3,IF(F27=150,5,IF(F27=200,7,IF(F27=250,9,IF(F27=300,11,0))))))</f>
        <v>#N/A</v>
      </c>
      <c r="W27" s="21" t="e">
        <f t="array" ref="W27">INDEX(N$91:Y$115,MATCH(1,(N$91:N$115=D27)*(O$91:O$115=E27),0),IF(F27=100,4,IF(F27=150,6,IF(F27=200,8,IF(F27=250,10,IF(F27=300,12,0))))))</f>
        <v>#N/A</v>
      </c>
      <c r="X27" s="21" t="e">
        <f t="array" ref="X27">INDEX(N$118:Y$142,MATCH(1,(N$118:N$142=D27)*(O$118:O$142=E27),0),IF(F27=100,3,IF(F27=150,5,IF(F27=200,7,IF(F27=250,9,IF(F27=300,11,0))))))</f>
        <v>#N/A</v>
      </c>
      <c r="Y27" s="21" t="e">
        <f t="array" ref="Y27">INDEX(N$118:Y$142,MATCH(1,(N$118:N$142=D27)*(O$118:O$142=E27),0),IF(F27=100,4,IF(F27=150,6,IF(F27=200,8,IF(F27=250,10,IF(F27=300,12,0))))))</f>
        <v>#N/A</v>
      </c>
    </row>
    <row r="28" spans="1:25" x14ac:dyDescent="0.3">
      <c r="A28" s="568" t="str">
        <f>'UFH Guide'!A28</f>
        <v xml:space="preserve"> </v>
      </c>
      <c r="B28" s="568"/>
      <c r="C28" s="21">
        <f>'UFH Guide'!H28</f>
        <v>0</v>
      </c>
      <c r="D28" s="38">
        <f>'UFH Guide'!E28</f>
        <v>0</v>
      </c>
      <c r="E28" s="22">
        <f>'UFH Guide'!B28</f>
        <v>0</v>
      </c>
      <c r="F28" s="22">
        <f>'UFH Guide'!I28</f>
        <v>0</v>
      </c>
      <c r="G28" s="22">
        <f>'UFH Guide'!J28</f>
        <v>0</v>
      </c>
      <c r="H28" s="22">
        <f t="shared" si="0"/>
        <v>0</v>
      </c>
      <c r="I28" s="22">
        <f t="shared" si="0"/>
        <v>0</v>
      </c>
      <c r="J28" s="22" t="e">
        <f t="array" ref="J28">INDEX(A$37:L$61,MATCH(1,(A$37:A$61=D28)*(B$37:B$61=E28),0),IF(F28=100,3,IF(F28=150,5,IF(F28=200,7,IF(F28=250,9,IF(F28=300,11,0))))))</f>
        <v>#N/A</v>
      </c>
      <c r="K28" s="22" t="e">
        <f t="array" ref="K28">INDEX(A$37:L$61,MATCH(1,(A$37:A$61=D28)*(B$37:B$61=E28),0),IF(F28=100,4,IF(F28=150,6,IF(F28=200,8,IF(F28=250,10,IF(F28=300,12,0))))))</f>
        <v>#N/A</v>
      </c>
      <c r="L28" s="21" t="e">
        <f t="array" ref="L28">INDEX(A$64:L$88,MATCH(1,(A$64:A$88=D28)*(B$64:B$88=E28),0),IF(F28=100,3,IF(F28=150,5,IF(F28=200,7,IF(F28=250,9,IF(F28=300,11,0))))))</f>
        <v>#N/A</v>
      </c>
      <c r="M28" s="22" t="e">
        <f t="array" ref="M28">INDEX(A$64:L$88,MATCH(1,(A$64:A$88=D28)*(B$64:B$88=E28),0),IF(F28=100,4,IF(F28=150,6,IF(F28=200,8,IF(F28=250,10,IF(F28=300,12,0))))))</f>
        <v>#N/A</v>
      </c>
      <c r="N28" s="21" t="e">
        <f t="array" ref="N28">INDEX(A$91:L$115,MATCH(1,(A$91:A$115=D28)*(B$91:B$115=E28),0),IF(F28=100,3,IF(F28=150,5,IF(F28=200,7,IF(F28=250,9,IF(F28=300,11,0))))))</f>
        <v>#N/A</v>
      </c>
      <c r="O28" s="21" t="e">
        <f t="array" ref="O28">INDEX(A$91:L$115,MATCH(1,(A$91:A$115=D28)*(B$91:B$115=E28),0),IF(F28=100,4,IF(F28=150,6,IF(F28=200,8,IF(F28=250,10,IF(F28=300,12,0))))))</f>
        <v>#N/A</v>
      </c>
      <c r="P28" s="21" t="e">
        <f t="array" ref="P28">INDEX(A$118:L$142,MATCH(1,(A$118:A$142=D28)*(B$118:B$142=E28),0),IF(F28=100,3,IF(F28=150,5,IF(F28=200,7,IF(F28=250,9,IF(F28=300,11,0))))))</f>
        <v>#N/A</v>
      </c>
      <c r="Q28" s="21" t="e">
        <f t="array" ref="Q28">INDEX(A$118:L$142,MATCH(1,(A$118:A$142=D28)*(B$118:B$142=E28),0),IF(F28=100,4,IF(F28=150,6,IF(F28=200,8,IF(F28=250,10,IF(F28=300,12,0))))))</f>
        <v>#N/A</v>
      </c>
      <c r="R28" s="22" t="e">
        <f t="array" ref="R28">INDEX(N$37:Y$61,MATCH(1,(N$37:N$61=D28)*(O$37:O$61=E28),0),IF(F28=100,3,IF(F28=150,5,IF(F28=200,7,IF(F28=250,9,IF(F28=300,11,0))))))</f>
        <v>#N/A</v>
      </c>
      <c r="S28" s="22" t="e">
        <f t="array" ref="S28">INDEX(N$37:Y$61,MATCH(1,(N$37:N$61=D28)*(O$37:O$61=E28),0),IF(F28=100,4,IF(F28=150,6,IF(F28=200,8,IF(F28=250,10,IF(F28=300,12,0))))))</f>
        <v>#N/A</v>
      </c>
      <c r="T28" s="21" t="e">
        <f t="array" ref="T28">INDEX(N$64:Y$88,MATCH(1,(N$64:N$88=D28)*(O$64:O$88=E28),0),IF(F28=100,3,IF(F28=150,5,IF(F28=200,7,IF(F28=250,9,IF(F28=300,11,0))))))</f>
        <v>#N/A</v>
      </c>
      <c r="U28" s="22" t="e">
        <f t="array" ref="U28">INDEX(N$64:Y$88,MATCH(1,(N$64:N$88=D28)*(O$64:O$88=E28),0),IF(F28=100,4,IF(F28=150,6,IF(F28=200,8,IF(F28=250,10,IF(F28=300,12,0))))))</f>
        <v>#N/A</v>
      </c>
      <c r="V28" s="21" t="e">
        <f t="array" ref="V28">INDEX(N$91:Y$115,MATCH(1,(N$91:N$115=D28)*(O$91:O$115=E28),0),IF(F28=100,3,IF(F28=150,5,IF(F28=200,7,IF(F28=250,9,IF(F28=300,11,0))))))</f>
        <v>#N/A</v>
      </c>
      <c r="W28" s="21" t="e">
        <f t="array" ref="W28">INDEX(N$91:Y$115,MATCH(1,(N$91:N$115=D28)*(O$91:O$115=E28),0),IF(F28=100,4,IF(F28=150,6,IF(F28=200,8,IF(F28=250,10,IF(F28=300,12,0))))))</f>
        <v>#N/A</v>
      </c>
      <c r="X28" s="21" t="e">
        <f t="array" ref="X28">INDEX(N$118:Y$142,MATCH(1,(N$118:N$142=D28)*(O$118:O$142=E28),0),IF(F28=100,3,IF(F28=150,5,IF(F28=200,7,IF(F28=250,9,IF(F28=300,11,0))))))</f>
        <v>#N/A</v>
      </c>
      <c r="Y28" s="21" t="e">
        <f t="array" ref="Y28">INDEX(N$118:Y$142,MATCH(1,(N$118:N$142=D28)*(O$118:O$142=E28),0),IF(F28=100,4,IF(F28=150,6,IF(F28=200,8,IF(F28=250,10,IF(F28=300,12,0))))))</f>
        <v>#N/A</v>
      </c>
    </row>
    <row r="29" spans="1:25" x14ac:dyDescent="0.3">
      <c r="A29" s="568" t="str">
        <f>'UFH Guide'!A29</f>
        <v xml:space="preserve"> </v>
      </c>
      <c r="B29" s="568"/>
      <c r="C29" s="21">
        <f>'UFH Guide'!H29</f>
        <v>0</v>
      </c>
      <c r="D29" s="38">
        <f>'UFH Guide'!E29</f>
        <v>0</v>
      </c>
      <c r="E29" s="22">
        <f>'UFH Guide'!B29</f>
        <v>0</v>
      </c>
      <c r="F29" s="22">
        <f>'UFH Guide'!I29</f>
        <v>0</v>
      </c>
      <c r="G29" s="22">
        <f>'UFH Guide'!J29</f>
        <v>0</v>
      </c>
      <c r="H29" s="22">
        <f t="shared" si="0"/>
        <v>0</v>
      </c>
      <c r="I29" s="22">
        <f t="shared" si="0"/>
        <v>0</v>
      </c>
      <c r="J29" s="22" t="e">
        <f t="array" ref="J29">INDEX(A$37:L$61,MATCH(1,(A$37:A$61=D29)*(B$37:B$61=E29),0),IF(F29=100,3,IF(F29=150,5,IF(F29=200,7,IF(F29=250,9,IF(F29=300,11,0))))))</f>
        <v>#N/A</v>
      </c>
      <c r="K29" s="22" t="e">
        <f t="array" ref="K29">INDEX(A$37:L$61,MATCH(1,(A$37:A$61=D29)*(B$37:B$61=E29),0),IF(F29=100,4,IF(F29=150,6,IF(F29=200,8,IF(F29=250,10,IF(F29=300,12,0))))))</f>
        <v>#N/A</v>
      </c>
      <c r="L29" s="21" t="e">
        <f t="array" ref="L29">INDEX(A$64:L$88,MATCH(1,(A$64:A$88=D29)*(B$64:B$88=E29),0),IF(F29=100,3,IF(F29=150,5,IF(F29=200,7,IF(F29=250,9,IF(F29=300,11,0))))))</f>
        <v>#N/A</v>
      </c>
      <c r="M29" s="22" t="e">
        <f t="array" ref="M29">INDEX(A$64:L$88,MATCH(1,(A$64:A$88=D29)*(B$64:B$88=E29),0),IF(F29=100,4,IF(F29=150,6,IF(F29=200,8,IF(F29=250,10,IF(F29=300,12,0))))))</f>
        <v>#N/A</v>
      </c>
      <c r="N29" s="21" t="e">
        <f t="array" ref="N29">INDEX(A$91:L$115,MATCH(1,(A$91:A$115=D29)*(B$91:B$115=E29),0),IF(F29=100,3,IF(F29=150,5,IF(F29=200,7,IF(F29=250,9,IF(F29=300,11,0))))))</f>
        <v>#N/A</v>
      </c>
      <c r="O29" s="21" t="e">
        <f t="array" ref="O29">INDEX(A$91:L$115,MATCH(1,(A$91:A$115=D29)*(B$91:B$115=E29),0),IF(F29=100,4,IF(F29=150,6,IF(F29=200,8,IF(F29=250,10,IF(F29=300,12,0))))))</f>
        <v>#N/A</v>
      </c>
      <c r="P29" s="21" t="e">
        <f t="array" ref="P29">INDEX(A$118:L$142,MATCH(1,(A$118:A$142=D29)*(B$118:B$142=E29),0),IF(F29=100,3,IF(F29=150,5,IF(F29=200,7,IF(F29=250,9,IF(F29=300,11,0))))))</f>
        <v>#N/A</v>
      </c>
      <c r="Q29" s="21" t="e">
        <f t="array" ref="Q29">INDEX(A$118:L$142,MATCH(1,(A$118:A$142=D29)*(B$118:B$142=E29),0),IF(F29=100,4,IF(F29=150,6,IF(F29=200,8,IF(F29=250,10,IF(F29=300,12,0))))))</f>
        <v>#N/A</v>
      </c>
      <c r="R29" s="22" t="e">
        <f t="array" ref="R29">INDEX(N$37:Y$61,MATCH(1,(N$37:N$61=D29)*(O$37:O$61=E29),0),IF(F29=100,3,IF(F29=150,5,IF(F29=200,7,IF(F29=250,9,IF(F29=300,11,0))))))</f>
        <v>#N/A</v>
      </c>
      <c r="S29" s="22" t="e">
        <f t="array" ref="S29">INDEX(N$37:Y$61,MATCH(1,(N$37:N$61=D29)*(O$37:O$61=E29),0),IF(F29=100,4,IF(F29=150,6,IF(F29=200,8,IF(F29=250,10,IF(F29=300,12,0))))))</f>
        <v>#N/A</v>
      </c>
      <c r="T29" s="21" t="e">
        <f t="array" ref="T29">INDEX(N$64:Y$88,MATCH(1,(N$64:N$88=D29)*(O$64:O$88=E29),0),IF(F29=100,3,IF(F29=150,5,IF(F29=200,7,IF(F29=250,9,IF(F29=300,11,0))))))</f>
        <v>#N/A</v>
      </c>
      <c r="U29" s="22" t="e">
        <f t="array" ref="U29">INDEX(N$64:Y$88,MATCH(1,(N$64:N$88=D29)*(O$64:O$88=E29),0),IF(F29=100,4,IF(F29=150,6,IF(F29=200,8,IF(F29=250,10,IF(F29=300,12,0))))))</f>
        <v>#N/A</v>
      </c>
      <c r="V29" s="21" t="e">
        <f t="array" ref="V29">INDEX(N$91:Y$115,MATCH(1,(N$91:N$115=D29)*(O$91:O$115=E29),0),IF(F29=100,3,IF(F29=150,5,IF(F29=200,7,IF(F29=250,9,IF(F29=300,11,0))))))</f>
        <v>#N/A</v>
      </c>
      <c r="W29" s="21" t="e">
        <f t="array" ref="W29">INDEX(N$91:Y$115,MATCH(1,(N$91:N$115=D29)*(O$91:O$115=E29),0),IF(F29=100,4,IF(F29=150,6,IF(F29=200,8,IF(F29=250,10,IF(F29=300,12,0))))))</f>
        <v>#N/A</v>
      </c>
      <c r="X29" s="21" t="e">
        <f t="array" ref="X29">INDEX(N$118:Y$142,MATCH(1,(N$118:N$142=D29)*(O$118:O$142=E29),0),IF(F29=100,3,IF(F29=150,5,IF(F29=200,7,IF(F29=250,9,IF(F29=300,11,0))))))</f>
        <v>#N/A</v>
      </c>
      <c r="Y29" s="21" t="e">
        <f t="array" ref="Y29">INDEX(N$118:Y$142,MATCH(1,(N$118:N$142=D29)*(O$118:O$142=E29),0),IF(F29=100,4,IF(F29=150,6,IF(F29=200,8,IF(F29=250,10,IF(F29=300,12,0))))))</f>
        <v>#N/A</v>
      </c>
    </row>
    <row r="30" spans="1:25" x14ac:dyDescent="0.3">
      <c r="A30" s="568" t="str">
        <f>'UFH Guide'!A30</f>
        <v xml:space="preserve"> </v>
      </c>
      <c r="B30" s="568"/>
      <c r="C30" s="21">
        <f>'UFH Guide'!H30</f>
        <v>0</v>
      </c>
      <c r="D30" s="38">
        <f>'UFH Guide'!E30</f>
        <v>0</v>
      </c>
      <c r="E30" s="22">
        <f>'UFH Guide'!B30</f>
        <v>0</v>
      </c>
      <c r="F30" s="22">
        <f>'UFH Guide'!I30</f>
        <v>0</v>
      </c>
      <c r="G30" s="22">
        <f>'UFH Guide'!J30</f>
        <v>0</v>
      </c>
      <c r="H30" s="22">
        <f t="shared" si="0"/>
        <v>0</v>
      </c>
      <c r="I30" s="22">
        <f t="shared" si="0"/>
        <v>0</v>
      </c>
      <c r="J30" s="22" t="e">
        <f t="array" ref="J30">INDEX(A$37:L$61,MATCH(1,(A$37:A$61=D30)*(B$37:B$61=E30),0),IF(F30=100,3,IF(F30=150,5,IF(F30=200,7,IF(F30=250,9,IF(F30=300,11,0))))))</f>
        <v>#N/A</v>
      </c>
      <c r="K30" s="22" t="e">
        <f t="array" ref="K30">INDEX(A$37:L$61,MATCH(1,(A$37:A$61=D30)*(B$37:B$61=E30),0),IF(F30=100,4,IF(F30=150,6,IF(F30=200,8,IF(F30=250,10,IF(F30=300,12,0))))))</f>
        <v>#N/A</v>
      </c>
      <c r="L30" s="21" t="e">
        <f t="array" ref="L30">INDEX(A$64:L$88,MATCH(1,(A$64:A$88=D30)*(B$64:B$88=E30),0),IF(F30=100,3,IF(F30=150,5,IF(F30=200,7,IF(F30=250,9,IF(F30=300,11,0))))))</f>
        <v>#N/A</v>
      </c>
      <c r="M30" s="22" t="e">
        <f t="array" ref="M30">INDEX(A$64:L$88,MATCH(1,(A$64:A$88=D30)*(B$64:B$88=E30),0),IF(F30=100,4,IF(F30=150,6,IF(F30=200,8,IF(F30=250,10,IF(F30=300,12,0))))))</f>
        <v>#N/A</v>
      </c>
      <c r="N30" s="21" t="e">
        <f t="array" ref="N30">INDEX(A$91:L$115,MATCH(1,(A$91:A$115=D30)*(B$91:B$115=E30),0),IF(F30=100,3,IF(F30=150,5,IF(F30=200,7,IF(F30=250,9,IF(F30=300,11,0))))))</f>
        <v>#N/A</v>
      </c>
      <c r="O30" s="21" t="e">
        <f t="array" ref="O30">INDEX(A$91:L$115,MATCH(1,(A$91:A$115=D30)*(B$91:B$115=E30),0),IF(F30=100,4,IF(F30=150,6,IF(F30=200,8,IF(F30=250,10,IF(F30=300,12,0))))))</f>
        <v>#N/A</v>
      </c>
      <c r="P30" s="21" t="e">
        <f t="array" ref="P30">INDEX(A$118:L$142,MATCH(1,(A$118:A$142=D30)*(B$118:B$142=E30),0),IF(F30=100,3,IF(F30=150,5,IF(F30=200,7,IF(F30=250,9,IF(F30=300,11,0))))))</f>
        <v>#N/A</v>
      </c>
      <c r="Q30" s="21" t="e">
        <f t="array" ref="Q30">INDEX(A$118:L$142,MATCH(1,(A$118:A$142=D30)*(B$118:B$142=E30),0),IF(F30=100,4,IF(F30=150,6,IF(F30=200,8,IF(F30=250,10,IF(F30=300,12,0))))))</f>
        <v>#N/A</v>
      </c>
      <c r="R30" s="22" t="e">
        <f t="array" ref="R30">INDEX(N$37:Y$61,MATCH(1,(N$37:N$61=D30)*(O$37:O$61=E30),0),IF(F30=100,3,IF(F30=150,5,IF(F30=200,7,IF(F30=250,9,IF(F30=300,11,0))))))</f>
        <v>#N/A</v>
      </c>
      <c r="S30" s="22" t="e">
        <f t="array" ref="S30">INDEX(N$37:Y$61,MATCH(1,(N$37:N$61=D30)*(O$37:O$61=E30),0),IF(F30=100,4,IF(F30=150,6,IF(F30=200,8,IF(F30=250,10,IF(F30=300,12,0))))))</f>
        <v>#N/A</v>
      </c>
      <c r="T30" s="21" t="e">
        <f t="array" ref="T30">INDEX(N$64:Y$88,MATCH(1,(N$64:N$88=D30)*(O$64:O$88=E30),0),IF(F30=100,3,IF(F30=150,5,IF(F30=200,7,IF(F30=250,9,IF(F30=300,11,0))))))</f>
        <v>#N/A</v>
      </c>
      <c r="U30" s="22" t="e">
        <f t="array" ref="U30">INDEX(N$64:Y$88,MATCH(1,(N$64:N$88=D30)*(O$64:O$88=E30),0),IF(F30=100,4,IF(F30=150,6,IF(F30=200,8,IF(F30=250,10,IF(F30=300,12,0))))))</f>
        <v>#N/A</v>
      </c>
      <c r="V30" s="21" t="e">
        <f t="array" ref="V30">INDEX(N$91:Y$115,MATCH(1,(N$91:N$115=D30)*(O$91:O$115=E30),0),IF(F30=100,3,IF(F30=150,5,IF(F30=200,7,IF(F30=250,9,IF(F30=300,11,0))))))</f>
        <v>#N/A</v>
      </c>
      <c r="W30" s="21" t="e">
        <f t="array" ref="W30">INDEX(N$91:Y$115,MATCH(1,(N$91:N$115=D30)*(O$91:O$115=E30),0),IF(F30=100,4,IF(F30=150,6,IF(F30=200,8,IF(F30=250,10,IF(F30=300,12,0))))))</f>
        <v>#N/A</v>
      </c>
      <c r="X30" s="21" t="e">
        <f t="array" ref="X30">INDEX(N$118:Y$142,MATCH(1,(N$118:N$142=D30)*(O$118:O$142=E30),0),IF(F30=100,3,IF(F30=150,5,IF(F30=200,7,IF(F30=250,9,IF(F30=300,11,0))))))</f>
        <v>#N/A</v>
      </c>
      <c r="Y30" s="21" t="e">
        <f t="array" ref="Y30">INDEX(N$118:Y$142,MATCH(1,(N$118:N$142=D30)*(O$118:O$142=E30),0),IF(F30=100,4,IF(F30=150,6,IF(F30=200,8,IF(F30=250,10,IF(F30=300,12,0))))))</f>
        <v>#N/A</v>
      </c>
    </row>
    <row r="31" spans="1:25" x14ac:dyDescent="0.3">
      <c r="A31" s="568" t="str">
        <f>'UFH Guide'!A31</f>
        <v xml:space="preserve"> </v>
      </c>
      <c r="B31" s="568"/>
      <c r="C31" s="21">
        <f>'UFH Guide'!H31</f>
        <v>0</v>
      </c>
      <c r="D31" s="38">
        <f>'UFH Guide'!E31</f>
        <v>0</v>
      </c>
      <c r="E31" s="22">
        <f>'UFH Guide'!B31</f>
        <v>0</v>
      </c>
      <c r="F31" s="22">
        <f>'UFH Guide'!I31</f>
        <v>0</v>
      </c>
      <c r="G31" s="22">
        <f>'UFH Guide'!J31</f>
        <v>0</v>
      </c>
      <c r="H31" s="22">
        <f t="shared" si="0"/>
        <v>0</v>
      </c>
      <c r="I31" s="22">
        <f t="shared" si="0"/>
        <v>0</v>
      </c>
      <c r="J31" s="22" t="e">
        <f t="array" ref="J31">INDEX(A$37:L$61,MATCH(1,(A$37:A$61=D31)*(B$37:B$61=E31),0),IF(F31=100,3,IF(F31=150,5,IF(F31=200,7,IF(F31=250,9,IF(F31=300,11,0))))))</f>
        <v>#N/A</v>
      </c>
      <c r="K31" s="22" t="e">
        <f t="array" ref="K31">INDEX(A$37:L$61,MATCH(1,(A$37:A$61=D31)*(B$37:B$61=E31),0),IF(F31=100,4,IF(F31=150,6,IF(F31=200,8,IF(F31=250,10,IF(F31=300,12,0))))))</f>
        <v>#N/A</v>
      </c>
      <c r="L31" s="21" t="e">
        <f t="array" ref="L31">INDEX(A$64:L$88,MATCH(1,(A$64:A$88=D31)*(B$64:B$88=E31),0),IF(F31=100,3,IF(F31=150,5,IF(F31=200,7,IF(F31=250,9,IF(F31=300,11,0))))))</f>
        <v>#N/A</v>
      </c>
      <c r="M31" s="22" t="e">
        <f t="array" ref="M31">INDEX(A$64:L$88,MATCH(1,(A$64:A$88=D31)*(B$64:B$88=E31),0),IF(F31=100,4,IF(F31=150,6,IF(F31=200,8,IF(F31=250,10,IF(F31=300,12,0))))))</f>
        <v>#N/A</v>
      </c>
      <c r="N31" s="21" t="e">
        <f t="array" ref="N31">INDEX(A$91:L$115,MATCH(1,(A$91:A$115=D31)*(B$91:B$115=E31),0),IF(F31=100,3,IF(F31=150,5,IF(F31=200,7,IF(F31=250,9,IF(F31=300,11,0))))))</f>
        <v>#N/A</v>
      </c>
      <c r="O31" s="21" t="e">
        <f t="array" ref="O31">INDEX(A$91:L$115,MATCH(1,(A$91:A$115=D31)*(B$91:B$115=E31),0),IF(F31=100,4,IF(F31=150,6,IF(F31=200,8,IF(F31=250,10,IF(F31=300,12,0))))))</f>
        <v>#N/A</v>
      </c>
      <c r="P31" s="21" t="e">
        <f t="array" ref="P31">INDEX(A$118:L$142,MATCH(1,(A$118:A$142=D31)*(B$118:B$142=E31),0),IF(F31=100,3,IF(F31=150,5,IF(F31=200,7,IF(F31=250,9,IF(F31=300,11,0))))))</f>
        <v>#N/A</v>
      </c>
      <c r="Q31" s="21" t="e">
        <f t="array" ref="Q31">INDEX(A$118:L$142,MATCH(1,(A$118:A$142=D31)*(B$118:B$142=E31),0),IF(F31=100,4,IF(F31=150,6,IF(F31=200,8,IF(F31=250,10,IF(F31=300,12,0))))))</f>
        <v>#N/A</v>
      </c>
      <c r="R31" s="22" t="e">
        <f t="array" ref="R31">INDEX(N$37:Y$61,MATCH(1,(N$37:N$61=D31)*(O$37:O$61=E31),0),IF(F31=100,3,IF(F31=150,5,IF(F31=200,7,IF(F31=250,9,IF(F31=300,11,0))))))</f>
        <v>#N/A</v>
      </c>
      <c r="S31" s="22" t="e">
        <f t="array" ref="S31">INDEX(N$37:Y$61,MATCH(1,(N$37:N$61=D31)*(O$37:O$61=E31),0),IF(F31=100,4,IF(F31=150,6,IF(F31=200,8,IF(F31=250,10,IF(F31=300,12,0))))))</f>
        <v>#N/A</v>
      </c>
      <c r="T31" s="21" t="e">
        <f t="array" ref="T31">INDEX(N$64:Y$88,MATCH(1,(N$64:N$88=D31)*(O$64:O$88=E31),0),IF(F31=100,3,IF(F31=150,5,IF(F31=200,7,IF(F31=250,9,IF(F31=300,11,0))))))</f>
        <v>#N/A</v>
      </c>
      <c r="U31" s="22" t="e">
        <f t="array" ref="U31">INDEX(N$64:Y$88,MATCH(1,(N$64:N$88=D31)*(O$64:O$88=E31),0),IF(F31=100,4,IF(F31=150,6,IF(F31=200,8,IF(F31=250,10,IF(F31=300,12,0))))))</f>
        <v>#N/A</v>
      </c>
      <c r="V31" s="21" t="e">
        <f t="array" ref="V31">INDEX(N$91:Y$115,MATCH(1,(N$91:N$115=D31)*(O$91:O$115=E31),0),IF(F31=100,3,IF(F31=150,5,IF(F31=200,7,IF(F31=250,9,IF(F31=300,11,0))))))</f>
        <v>#N/A</v>
      </c>
      <c r="W31" s="21" t="e">
        <f t="array" ref="W31">INDEX(N$91:Y$115,MATCH(1,(N$91:N$115=D31)*(O$91:O$115=E31),0),IF(F31=100,4,IF(F31=150,6,IF(F31=200,8,IF(F31=250,10,IF(F31=300,12,0))))))</f>
        <v>#N/A</v>
      </c>
      <c r="X31" s="21" t="e">
        <f t="array" ref="X31">INDEX(N$118:Y$142,MATCH(1,(N$118:N$142=D31)*(O$118:O$142=E31),0),IF(F31=100,3,IF(F31=150,5,IF(F31=200,7,IF(F31=250,9,IF(F31=300,11,0))))))</f>
        <v>#N/A</v>
      </c>
      <c r="Y31" s="21" t="e">
        <f t="array" ref="Y31">INDEX(N$118:Y$142,MATCH(1,(N$118:N$142=D31)*(O$118:O$142=E31),0),IF(F31=100,4,IF(F31=150,6,IF(F31=200,8,IF(F31=250,10,IF(F31=300,12,0))))))</f>
        <v>#N/A</v>
      </c>
    </row>
    <row r="32" spans="1:25" x14ac:dyDescent="0.3">
      <c r="D32" s="22"/>
      <c r="E32" s="22"/>
      <c r="F32" s="22"/>
      <c r="G32" s="22"/>
      <c r="H32" s="22"/>
      <c r="I32" s="22"/>
      <c r="J32" s="22"/>
    </row>
    <row r="33" spans="1:25" x14ac:dyDescent="0.3">
      <c r="D33" s="22"/>
      <c r="E33" s="22"/>
      <c r="F33" s="22"/>
      <c r="G33" s="22"/>
      <c r="H33" s="22"/>
      <c r="I33" s="22"/>
      <c r="J33" s="22"/>
    </row>
    <row r="34" spans="1:25" x14ac:dyDescent="0.3">
      <c r="A34" s="567" t="s">
        <v>326</v>
      </c>
      <c r="B34" s="567"/>
      <c r="C34" s="567"/>
      <c r="D34" s="567"/>
      <c r="E34" s="567"/>
      <c r="F34" s="567"/>
      <c r="G34" s="567"/>
      <c r="H34" s="567"/>
      <c r="I34" s="567"/>
      <c r="J34" s="567"/>
      <c r="K34" s="567"/>
      <c r="L34" s="567"/>
      <c r="N34" s="567" t="s">
        <v>327</v>
      </c>
      <c r="O34" s="567"/>
      <c r="P34" s="567"/>
      <c r="Q34" s="567"/>
      <c r="R34" s="567"/>
      <c r="S34" s="567"/>
      <c r="T34" s="567"/>
      <c r="U34" s="567"/>
      <c r="V34" s="567"/>
      <c r="W34" s="567"/>
      <c r="X34" s="567"/>
      <c r="Y34" s="567"/>
    </row>
    <row r="35" spans="1:25" x14ac:dyDescent="0.3">
      <c r="A35" s="39">
        <v>0</v>
      </c>
      <c r="B35" s="39" t="s">
        <v>328</v>
      </c>
      <c r="C35" s="567">
        <v>100</v>
      </c>
      <c r="D35" s="567"/>
      <c r="E35" s="567">
        <v>150</v>
      </c>
      <c r="F35" s="567"/>
      <c r="G35" s="567">
        <v>200</v>
      </c>
      <c r="H35" s="567"/>
      <c r="I35" s="567">
        <v>250</v>
      </c>
      <c r="J35" s="567"/>
      <c r="K35" s="567">
        <v>300</v>
      </c>
      <c r="L35" s="567"/>
      <c r="N35" s="39">
        <v>0</v>
      </c>
      <c r="O35" s="39" t="s">
        <v>328</v>
      </c>
      <c r="P35" s="567">
        <v>100</v>
      </c>
      <c r="Q35" s="567"/>
      <c r="R35" s="567">
        <v>150</v>
      </c>
      <c r="S35" s="567"/>
      <c r="T35" s="567">
        <v>200</v>
      </c>
      <c r="U35" s="567"/>
      <c r="V35" s="567">
        <v>250</v>
      </c>
      <c r="W35" s="567"/>
      <c r="X35" s="567">
        <v>300</v>
      </c>
      <c r="Y35" s="567"/>
    </row>
    <row r="36" spans="1:25" x14ac:dyDescent="0.3">
      <c r="A36" s="36" t="s">
        <v>329</v>
      </c>
      <c r="B36" s="36" t="s">
        <v>330</v>
      </c>
      <c r="C36" s="36" t="s">
        <v>316</v>
      </c>
      <c r="D36" s="36" t="s">
        <v>331</v>
      </c>
      <c r="E36" s="36" t="s">
        <v>316</v>
      </c>
      <c r="F36" s="36" t="s">
        <v>331</v>
      </c>
      <c r="G36" s="36" t="s">
        <v>316</v>
      </c>
      <c r="H36" s="36" t="s">
        <v>331</v>
      </c>
      <c r="I36" s="36" t="s">
        <v>316</v>
      </c>
      <c r="J36" s="36" t="s">
        <v>331</v>
      </c>
      <c r="K36" s="36" t="s">
        <v>316</v>
      </c>
      <c r="L36" s="36" t="s">
        <v>331</v>
      </c>
      <c r="N36" s="36" t="s">
        <v>329</v>
      </c>
      <c r="O36" s="36" t="s">
        <v>330</v>
      </c>
      <c r="P36" s="36" t="s">
        <v>316</v>
      </c>
      <c r="Q36" s="36" t="s">
        <v>331</v>
      </c>
      <c r="R36" s="36" t="s">
        <v>316</v>
      </c>
      <c r="S36" s="36" t="s">
        <v>331</v>
      </c>
      <c r="T36" s="36" t="s">
        <v>316</v>
      </c>
      <c r="U36" s="36" t="s">
        <v>331</v>
      </c>
      <c r="V36" s="36" t="s">
        <v>316</v>
      </c>
      <c r="W36" s="36" t="s">
        <v>331</v>
      </c>
      <c r="X36" s="36" t="s">
        <v>316</v>
      </c>
      <c r="Y36" s="36" t="s">
        <v>331</v>
      </c>
    </row>
    <row r="37" spans="1:25" x14ac:dyDescent="0.3">
      <c r="A37" s="23">
        <v>40</v>
      </c>
      <c r="B37" s="23">
        <v>15</v>
      </c>
      <c r="C37" s="24"/>
      <c r="D37" s="24"/>
      <c r="E37" s="24"/>
      <c r="F37" s="40"/>
      <c r="G37" s="24">
        <v>60.6</v>
      </c>
      <c r="H37" s="40">
        <v>20.7</v>
      </c>
      <c r="I37" s="40"/>
      <c r="J37" s="40"/>
      <c r="K37" s="40"/>
      <c r="L37" s="40"/>
      <c r="N37" s="23">
        <v>40</v>
      </c>
      <c r="O37" s="21">
        <v>15</v>
      </c>
      <c r="T37" s="24">
        <v>60.6</v>
      </c>
      <c r="U37" s="40">
        <v>20.7</v>
      </c>
    </row>
    <row r="38" spans="1:25" x14ac:dyDescent="0.3">
      <c r="A38" s="23">
        <v>40</v>
      </c>
      <c r="B38" s="23">
        <v>18</v>
      </c>
      <c r="C38" s="24"/>
      <c r="D38" s="24"/>
      <c r="E38" s="24"/>
      <c r="F38" s="40"/>
      <c r="G38" s="24">
        <v>51.5</v>
      </c>
      <c r="H38" s="40">
        <v>22.9</v>
      </c>
      <c r="I38" s="40"/>
      <c r="J38" s="40"/>
      <c r="K38" s="40"/>
      <c r="L38" s="40"/>
      <c r="N38" s="23">
        <v>40</v>
      </c>
      <c r="O38" s="21">
        <v>18</v>
      </c>
      <c r="T38" s="24">
        <v>51.5</v>
      </c>
      <c r="U38" s="40">
        <v>22.9</v>
      </c>
    </row>
    <row r="39" spans="1:25" x14ac:dyDescent="0.3">
      <c r="A39" s="23">
        <v>40</v>
      </c>
      <c r="B39" s="23">
        <v>20</v>
      </c>
      <c r="C39" s="24"/>
      <c r="D39" s="24"/>
      <c r="E39" s="24"/>
      <c r="F39" s="40"/>
      <c r="G39" s="24">
        <v>45.5</v>
      </c>
      <c r="H39" s="40">
        <v>24.4</v>
      </c>
      <c r="I39" s="40"/>
      <c r="J39" s="40"/>
      <c r="K39" s="40"/>
      <c r="L39" s="40"/>
      <c r="N39" s="23">
        <v>40</v>
      </c>
      <c r="O39" s="21">
        <v>20</v>
      </c>
      <c r="T39" s="24">
        <v>45.5</v>
      </c>
      <c r="U39" s="40">
        <v>24.4</v>
      </c>
    </row>
    <row r="40" spans="1:25" x14ac:dyDescent="0.3">
      <c r="A40" s="23">
        <v>40</v>
      </c>
      <c r="B40" s="23">
        <v>22</v>
      </c>
      <c r="C40" s="24"/>
      <c r="D40" s="24"/>
      <c r="E40" s="24"/>
      <c r="F40" s="40"/>
      <c r="G40" s="24">
        <v>39.4</v>
      </c>
      <c r="H40" s="40">
        <v>25.9</v>
      </c>
      <c r="I40" s="40"/>
      <c r="J40" s="40"/>
      <c r="K40" s="40"/>
      <c r="L40" s="40"/>
      <c r="N40" s="23">
        <v>40</v>
      </c>
      <c r="O40" s="21">
        <v>22</v>
      </c>
      <c r="T40" s="24">
        <v>39.4</v>
      </c>
      <c r="U40" s="40">
        <v>25.9</v>
      </c>
    </row>
    <row r="41" spans="1:25" x14ac:dyDescent="0.3">
      <c r="A41" s="23">
        <v>40</v>
      </c>
      <c r="B41" s="23">
        <v>24</v>
      </c>
      <c r="C41" s="24"/>
      <c r="D41" s="24"/>
      <c r="E41" s="24"/>
      <c r="F41" s="40"/>
      <c r="G41" s="24">
        <v>33.299999999999997</v>
      </c>
      <c r="H41" s="40">
        <v>27.3</v>
      </c>
      <c r="I41" s="40"/>
      <c r="J41" s="40"/>
      <c r="K41" s="40"/>
      <c r="L41" s="40"/>
      <c r="N41" s="23">
        <v>40</v>
      </c>
      <c r="O41" s="21">
        <v>24</v>
      </c>
      <c r="T41" s="24">
        <v>33.299999999999997</v>
      </c>
      <c r="U41" s="40">
        <v>27.3</v>
      </c>
    </row>
    <row r="42" spans="1:25" x14ac:dyDescent="0.3">
      <c r="A42" s="23">
        <v>45</v>
      </c>
      <c r="B42" s="23">
        <v>15</v>
      </c>
      <c r="C42" s="24"/>
      <c r="D42" s="24"/>
      <c r="E42" s="24"/>
      <c r="F42" s="24"/>
      <c r="G42" s="24">
        <v>75.8</v>
      </c>
      <c r="H42" s="24">
        <v>22</v>
      </c>
      <c r="I42" s="24"/>
      <c r="J42" s="24"/>
      <c r="K42" s="24"/>
      <c r="L42" s="24"/>
      <c r="N42" s="23">
        <v>45</v>
      </c>
      <c r="O42" s="21">
        <v>15</v>
      </c>
      <c r="T42" s="24">
        <v>75.8</v>
      </c>
      <c r="U42" s="24">
        <v>22</v>
      </c>
    </row>
    <row r="43" spans="1:25" x14ac:dyDescent="0.3">
      <c r="A43" s="23">
        <v>45</v>
      </c>
      <c r="B43" s="23">
        <v>18</v>
      </c>
      <c r="C43" s="24"/>
      <c r="D43" s="24"/>
      <c r="E43" s="24"/>
      <c r="F43" s="24"/>
      <c r="G43" s="24">
        <v>66.7</v>
      </c>
      <c r="H43" s="24">
        <v>24.2</v>
      </c>
      <c r="I43" s="24"/>
      <c r="J43" s="24"/>
      <c r="K43" s="24"/>
      <c r="L43" s="24"/>
      <c r="N43" s="23">
        <v>45</v>
      </c>
      <c r="O43" s="21">
        <v>18</v>
      </c>
      <c r="T43" s="24">
        <v>66.7</v>
      </c>
      <c r="U43" s="24">
        <v>24.2</v>
      </c>
    </row>
    <row r="44" spans="1:25" x14ac:dyDescent="0.3">
      <c r="A44" s="23">
        <v>45</v>
      </c>
      <c r="B44" s="23">
        <v>20</v>
      </c>
      <c r="C44" s="24"/>
      <c r="D44" s="24"/>
      <c r="E44" s="24"/>
      <c r="F44" s="24"/>
      <c r="G44" s="24">
        <v>60.6</v>
      </c>
      <c r="H44" s="24">
        <v>25.7</v>
      </c>
      <c r="I44" s="24"/>
      <c r="J44" s="24"/>
      <c r="K44" s="24"/>
      <c r="L44" s="24"/>
      <c r="N44" s="23">
        <v>45</v>
      </c>
      <c r="O44" s="21">
        <v>20</v>
      </c>
      <c r="T44" s="24">
        <v>60.6</v>
      </c>
      <c r="U44" s="24">
        <v>25.7</v>
      </c>
    </row>
    <row r="45" spans="1:25" x14ac:dyDescent="0.3">
      <c r="A45" s="23">
        <v>45</v>
      </c>
      <c r="B45" s="23">
        <v>22</v>
      </c>
      <c r="C45" s="24"/>
      <c r="D45" s="24"/>
      <c r="E45" s="24"/>
      <c r="F45" s="24"/>
      <c r="G45" s="24">
        <v>54.5</v>
      </c>
      <c r="H45" s="24">
        <v>27.2</v>
      </c>
      <c r="I45" s="24"/>
      <c r="J45" s="24"/>
      <c r="K45" s="24"/>
      <c r="L45" s="24"/>
      <c r="N45" s="23">
        <v>45</v>
      </c>
      <c r="O45" s="21">
        <v>22</v>
      </c>
      <c r="T45" s="24">
        <v>54.5</v>
      </c>
      <c r="U45" s="24">
        <v>27.2</v>
      </c>
    </row>
    <row r="46" spans="1:25" x14ac:dyDescent="0.3">
      <c r="A46" s="23">
        <v>45</v>
      </c>
      <c r="B46" s="23">
        <v>24</v>
      </c>
      <c r="C46" s="24"/>
      <c r="D46" s="24"/>
      <c r="E46" s="24"/>
      <c r="F46" s="24"/>
      <c r="G46" s="24">
        <v>48.5</v>
      </c>
      <c r="H46" s="24">
        <v>28.7</v>
      </c>
      <c r="I46" s="24"/>
      <c r="J46" s="24"/>
      <c r="K46" s="24"/>
      <c r="L46" s="24"/>
      <c r="N46" s="23">
        <v>45</v>
      </c>
      <c r="O46" s="21">
        <v>24</v>
      </c>
      <c r="T46" s="24">
        <v>48.5</v>
      </c>
      <c r="U46" s="24">
        <v>28.7</v>
      </c>
    </row>
    <row r="47" spans="1:25" x14ac:dyDescent="0.3">
      <c r="A47" s="23">
        <v>50</v>
      </c>
      <c r="B47" s="23">
        <v>15</v>
      </c>
      <c r="C47" s="24"/>
      <c r="D47" s="24"/>
      <c r="E47" s="24"/>
      <c r="F47" s="24"/>
      <c r="G47" s="24">
        <v>90.9</v>
      </c>
      <c r="H47" s="24">
        <v>23.3</v>
      </c>
      <c r="I47" s="24"/>
      <c r="J47" s="24"/>
      <c r="K47" s="24"/>
      <c r="L47" s="24"/>
      <c r="N47" s="23">
        <v>50</v>
      </c>
      <c r="O47" s="21">
        <v>15</v>
      </c>
      <c r="T47" s="24">
        <v>90.9</v>
      </c>
      <c r="U47" s="24">
        <v>23.3</v>
      </c>
    </row>
    <row r="48" spans="1:25" x14ac:dyDescent="0.3">
      <c r="A48" s="23">
        <v>50</v>
      </c>
      <c r="B48" s="23">
        <v>18</v>
      </c>
      <c r="C48" s="24"/>
      <c r="D48" s="24"/>
      <c r="E48" s="24"/>
      <c r="F48" s="24"/>
      <c r="G48" s="24">
        <v>81.8</v>
      </c>
      <c r="H48" s="24">
        <v>25.5</v>
      </c>
      <c r="I48" s="24"/>
      <c r="J48" s="24"/>
      <c r="K48" s="24"/>
      <c r="L48" s="24"/>
      <c r="N48" s="23">
        <v>50</v>
      </c>
      <c r="O48" s="21">
        <v>18</v>
      </c>
      <c r="T48" s="24">
        <v>81.8</v>
      </c>
      <c r="U48" s="24">
        <v>25.5</v>
      </c>
    </row>
    <row r="49" spans="1:25" x14ac:dyDescent="0.3">
      <c r="A49" s="23">
        <v>50</v>
      </c>
      <c r="B49" s="23">
        <v>20</v>
      </c>
      <c r="C49" s="24"/>
      <c r="D49" s="24"/>
      <c r="E49" s="24"/>
      <c r="F49" s="24"/>
      <c r="G49" s="24">
        <v>75.8</v>
      </c>
      <c r="H49" s="24">
        <v>27</v>
      </c>
      <c r="I49" s="24"/>
      <c r="J49" s="24"/>
      <c r="K49" s="24"/>
      <c r="L49" s="24"/>
      <c r="N49" s="23">
        <v>50</v>
      </c>
      <c r="O49" s="21">
        <v>20</v>
      </c>
      <c r="T49" s="24">
        <v>75.8</v>
      </c>
      <c r="U49" s="24">
        <v>27</v>
      </c>
    </row>
    <row r="50" spans="1:25" x14ac:dyDescent="0.3">
      <c r="A50" s="23">
        <v>50</v>
      </c>
      <c r="B50" s="23">
        <v>22</v>
      </c>
      <c r="C50" s="24"/>
      <c r="D50" s="24"/>
      <c r="E50" s="24"/>
      <c r="F50" s="24"/>
      <c r="G50" s="24">
        <v>69.7</v>
      </c>
      <c r="H50" s="24">
        <v>28.5</v>
      </c>
      <c r="I50" s="24"/>
      <c r="J50" s="24"/>
      <c r="K50" s="24"/>
      <c r="L50" s="24"/>
      <c r="N50" s="23">
        <v>50</v>
      </c>
      <c r="O50" s="21">
        <v>22</v>
      </c>
      <c r="T50" s="24">
        <v>69.7</v>
      </c>
      <c r="U50" s="24">
        <v>28.5</v>
      </c>
    </row>
    <row r="51" spans="1:25" x14ac:dyDescent="0.3">
      <c r="A51" s="23">
        <v>50</v>
      </c>
      <c r="B51" s="23">
        <v>24</v>
      </c>
      <c r="C51" s="24"/>
      <c r="D51" s="24"/>
      <c r="E51" s="24"/>
      <c r="F51" s="24"/>
      <c r="G51" s="24">
        <v>63.6</v>
      </c>
      <c r="H51" s="24">
        <v>30</v>
      </c>
      <c r="I51" s="24"/>
      <c r="J51" s="24"/>
      <c r="K51" s="24"/>
      <c r="L51" s="24"/>
      <c r="N51" s="23">
        <v>50</v>
      </c>
      <c r="O51" s="21">
        <v>24</v>
      </c>
      <c r="T51" s="24">
        <v>63.6</v>
      </c>
      <c r="U51" s="24">
        <v>30</v>
      </c>
    </row>
    <row r="52" spans="1:25" x14ac:dyDescent="0.3">
      <c r="A52" s="23">
        <v>55</v>
      </c>
      <c r="B52" s="23">
        <v>15</v>
      </c>
      <c r="C52" s="24"/>
      <c r="D52" s="24"/>
      <c r="E52" s="24"/>
      <c r="F52" s="24"/>
      <c r="G52" s="24">
        <v>106.1</v>
      </c>
      <c r="H52" s="24">
        <v>24.5</v>
      </c>
      <c r="I52" s="24"/>
      <c r="J52" s="24"/>
      <c r="K52" s="24"/>
      <c r="L52" s="24"/>
      <c r="N52" s="23">
        <v>55</v>
      </c>
      <c r="O52" s="21">
        <v>15</v>
      </c>
      <c r="T52" s="24">
        <v>106.1</v>
      </c>
      <c r="U52" s="24">
        <v>24.5</v>
      </c>
    </row>
    <row r="53" spans="1:25" x14ac:dyDescent="0.3">
      <c r="A53" s="23">
        <v>55</v>
      </c>
      <c r="B53" s="23">
        <v>18</v>
      </c>
      <c r="C53" s="24"/>
      <c r="D53" s="24"/>
      <c r="E53" s="24"/>
      <c r="F53" s="24"/>
      <c r="G53" s="24">
        <v>97</v>
      </c>
      <c r="H53" s="24">
        <v>26.8</v>
      </c>
      <c r="I53" s="24"/>
      <c r="J53" s="24"/>
      <c r="K53" s="24"/>
      <c r="L53" s="24"/>
      <c r="N53" s="23">
        <v>55</v>
      </c>
      <c r="O53" s="21">
        <v>18</v>
      </c>
      <c r="T53" s="24">
        <v>97</v>
      </c>
      <c r="U53" s="24">
        <v>26.8</v>
      </c>
    </row>
    <row r="54" spans="1:25" x14ac:dyDescent="0.3">
      <c r="A54" s="23">
        <v>55</v>
      </c>
      <c r="B54" s="23">
        <v>20</v>
      </c>
      <c r="C54" s="24"/>
      <c r="D54" s="24"/>
      <c r="E54" s="24"/>
      <c r="F54" s="24"/>
      <c r="G54" s="24">
        <v>90.9</v>
      </c>
      <c r="H54" s="24">
        <v>28.3</v>
      </c>
      <c r="I54" s="24"/>
      <c r="J54" s="24"/>
      <c r="K54" s="24"/>
      <c r="L54" s="24"/>
      <c r="N54" s="23">
        <v>55</v>
      </c>
      <c r="O54" s="21">
        <v>20</v>
      </c>
      <c r="T54" s="24">
        <v>90.9</v>
      </c>
      <c r="U54" s="24">
        <v>28.3</v>
      </c>
    </row>
    <row r="55" spans="1:25" x14ac:dyDescent="0.3">
      <c r="A55" s="23">
        <v>55</v>
      </c>
      <c r="B55" s="23">
        <v>22</v>
      </c>
      <c r="C55" s="24"/>
      <c r="D55" s="24"/>
      <c r="E55" s="24"/>
      <c r="F55" s="24"/>
      <c r="G55" s="24">
        <v>84.8</v>
      </c>
      <c r="H55" s="24">
        <v>29.8</v>
      </c>
      <c r="I55" s="24"/>
      <c r="J55" s="24"/>
      <c r="K55" s="24"/>
      <c r="L55" s="24"/>
      <c r="N55" s="23">
        <v>55</v>
      </c>
      <c r="O55" s="21">
        <v>22</v>
      </c>
      <c r="T55" s="24">
        <v>84.8</v>
      </c>
      <c r="U55" s="24">
        <v>29.8</v>
      </c>
    </row>
    <row r="56" spans="1:25" x14ac:dyDescent="0.3">
      <c r="A56" s="23">
        <v>55</v>
      </c>
      <c r="B56" s="23">
        <v>24</v>
      </c>
      <c r="C56" s="24"/>
      <c r="D56" s="24"/>
      <c r="E56" s="24"/>
      <c r="F56" s="24"/>
      <c r="G56" s="24">
        <v>78.8</v>
      </c>
      <c r="H56" s="24">
        <v>31.2</v>
      </c>
      <c r="I56" s="24"/>
      <c r="J56" s="24"/>
      <c r="K56" s="24"/>
      <c r="L56" s="24"/>
      <c r="N56" s="23">
        <v>55</v>
      </c>
      <c r="O56" s="21">
        <v>24</v>
      </c>
      <c r="T56" s="24">
        <v>78.8</v>
      </c>
      <c r="U56" s="24">
        <v>31.2</v>
      </c>
    </row>
    <row r="57" spans="1:25" x14ac:dyDescent="0.3">
      <c r="A57" s="23">
        <v>60</v>
      </c>
      <c r="B57" s="23">
        <v>15</v>
      </c>
      <c r="C57" s="24"/>
      <c r="D57" s="24"/>
      <c r="E57" s="24"/>
      <c r="F57" s="24"/>
      <c r="G57" s="24">
        <v>121.2</v>
      </c>
      <c r="H57" s="24">
        <v>25.7</v>
      </c>
      <c r="I57" s="24"/>
      <c r="J57" s="24"/>
      <c r="K57" s="24"/>
      <c r="L57" s="24"/>
      <c r="N57" s="23">
        <v>60</v>
      </c>
      <c r="O57" s="21">
        <v>15</v>
      </c>
      <c r="T57" s="24">
        <v>121.2</v>
      </c>
      <c r="U57" s="24">
        <v>25.7</v>
      </c>
    </row>
    <row r="58" spans="1:25" x14ac:dyDescent="0.3">
      <c r="A58" s="23">
        <v>60</v>
      </c>
      <c r="B58" s="23">
        <v>18</v>
      </c>
      <c r="C58" s="24"/>
      <c r="D58" s="24"/>
      <c r="E58" s="24"/>
      <c r="F58" s="24"/>
      <c r="G58" s="24">
        <v>112.1</v>
      </c>
      <c r="H58" s="24">
        <v>28</v>
      </c>
      <c r="I58" s="24"/>
      <c r="J58" s="24"/>
      <c r="K58" s="24"/>
      <c r="L58" s="24"/>
      <c r="N58" s="23">
        <v>60</v>
      </c>
      <c r="O58" s="21">
        <v>18</v>
      </c>
      <c r="T58" s="24">
        <v>112.1</v>
      </c>
      <c r="U58" s="24">
        <v>28</v>
      </c>
    </row>
    <row r="59" spans="1:25" x14ac:dyDescent="0.3">
      <c r="A59" s="23">
        <v>60</v>
      </c>
      <c r="B59" s="23">
        <v>20</v>
      </c>
      <c r="C59" s="24"/>
      <c r="D59" s="24"/>
      <c r="E59" s="24"/>
      <c r="F59" s="24"/>
      <c r="G59" s="24">
        <v>106.1</v>
      </c>
      <c r="H59" s="24">
        <v>29.5</v>
      </c>
      <c r="I59" s="24"/>
      <c r="J59" s="24"/>
      <c r="K59" s="24"/>
      <c r="L59" s="24"/>
      <c r="N59" s="23">
        <v>60</v>
      </c>
      <c r="O59" s="21">
        <v>20</v>
      </c>
      <c r="T59" s="24">
        <v>106.1</v>
      </c>
      <c r="U59" s="24">
        <v>29.5</v>
      </c>
    </row>
    <row r="60" spans="1:25" x14ac:dyDescent="0.3">
      <c r="A60" s="23">
        <v>60</v>
      </c>
      <c r="B60" s="23">
        <v>22</v>
      </c>
      <c r="C60" s="24"/>
      <c r="D60" s="24"/>
      <c r="E60" s="24"/>
      <c r="F60" s="24"/>
      <c r="G60" s="24">
        <v>100</v>
      </c>
      <c r="H60" s="24">
        <v>31</v>
      </c>
      <c r="I60" s="24"/>
      <c r="J60" s="24"/>
      <c r="K60" s="24"/>
      <c r="L60" s="24"/>
      <c r="N60" s="23">
        <v>60</v>
      </c>
      <c r="O60" s="21">
        <v>22</v>
      </c>
      <c r="T60" s="24">
        <v>100</v>
      </c>
      <c r="U60" s="24">
        <v>31</v>
      </c>
    </row>
    <row r="61" spans="1:25" x14ac:dyDescent="0.3">
      <c r="A61" s="23">
        <v>60</v>
      </c>
      <c r="B61" s="23">
        <v>24</v>
      </c>
      <c r="C61" s="24"/>
      <c r="D61" s="24"/>
      <c r="E61" s="24"/>
      <c r="F61" s="24"/>
      <c r="G61" s="24">
        <v>93.9</v>
      </c>
      <c r="H61" s="24">
        <v>32.5</v>
      </c>
      <c r="I61" s="24"/>
      <c r="J61" s="24"/>
      <c r="K61" s="24"/>
      <c r="L61" s="24"/>
      <c r="N61" s="23">
        <v>60</v>
      </c>
      <c r="O61" s="21">
        <v>24</v>
      </c>
      <c r="T61" s="24">
        <v>93.9</v>
      </c>
      <c r="U61" s="24">
        <v>32.5</v>
      </c>
    </row>
    <row r="62" spans="1:25" x14ac:dyDescent="0.3">
      <c r="A62" s="39">
        <v>0.05</v>
      </c>
      <c r="B62" s="39" t="s">
        <v>328</v>
      </c>
      <c r="N62" s="39">
        <v>0.05</v>
      </c>
      <c r="O62" s="39" t="s">
        <v>328</v>
      </c>
    </row>
    <row r="63" spans="1:25" x14ac:dyDescent="0.3">
      <c r="A63" s="36" t="s">
        <v>329</v>
      </c>
      <c r="B63" s="36" t="s">
        <v>330</v>
      </c>
      <c r="C63" s="36" t="s">
        <v>316</v>
      </c>
      <c r="D63" s="36" t="s">
        <v>331</v>
      </c>
      <c r="E63" s="36" t="s">
        <v>316</v>
      </c>
      <c r="F63" s="36" t="s">
        <v>331</v>
      </c>
      <c r="G63" s="36" t="s">
        <v>316</v>
      </c>
      <c r="H63" s="36" t="s">
        <v>331</v>
      </c>
      <c r="I63" s="36" t="s">
        <v>316</v>
      </c>
      <c r="J63" s="36" t="s">
        <v>331</v>
      </c>
      <c r="K63" s="36" t="s">
        <v>316</v>
      </c>
      <c r="L63" s="36" t="s">
        <v>331</v>
      </c>
      <c r="N63" s="36" t="s">
        <v>329</v>
      </c>
      <c r="O63" s="36" t="s">
        <v>330</v>
      </c>
      <c r="P63" s="36" t="s">
        <v>316</v>
      </c>
      <c r="Q63" s="36" t="s">
        <v>331</v>
      </c>
      <c r="R63" s="36" t="s">
        <v>316</v>
      </c>
      <c r="S63" s="36" t="s">
        <v>331</v>
      </c>
      <c r="T63" s="36" t="s">
        <v>316</v>
      </c>
      <c r="U63" s="36" t="s">
        <v>331</v>
      </c>
      <c r="V63" s="36" t="s">
        <v>316</v>
      </c>
      <c r="W63" s="36" t="s">
        <v>331</v>
      </c>
      <c r="X63" s="36" t="s">
        <v>316</v>
      </c>
      <c r="Y63" s="36" t="s">
        <v>331</v>
      </c>
    </row>
    <row r="64" spans="1:25" x14ac:dyDescent="0.3">
      <c r="A64" s="23">
        <v>40</v>
      </c>
      <c r="B64" s="23">
        <v>15</v>
      </c>
      <c r="C64" s="24"/>
      <c r="D64" s="24"/>
      <c r="E64" s="24"/>
      <c r="F64" s="24"/>
      <c r="G64" s="24">
        <v>0</v>
      </c>
      <c r="H64" s="24">
        <v>0</v>
      </c>
      <c r="I64" s="24"/>
      <c r="J64" s="24"/>
      <c r="K64" s="24"/>
      <c r="L64" s="24"/>
      <c r="N64" s="23">
        <v>40</v>
      </c>
      <c r="O64" s="21">
        <v>15</v>
      </c>
    </row>
    <row r="65" spans="1:15" x14ac:dyDescent="0.3">
      <c r="A65" s="23">
        <v>40</v>
      </c>
      <c r="B65" s="23">
        <v>18</v>
      </c>
      <c r="C65" s="24"/>
      <c r="D65" s="24"/>
      <c r="E65" s="24"/>
      <c r="F65" s="24"/>
      <c r="G65" s="24">
        <v>0</v>
      </c>
      <c r="H65" s="24">
        <v>0</v>
      </c>
      <c r="I65" s="24"/>
      <c r="J65" s="24"/>
      <c r="K65" s="24"/>
      <c r="L65" s="24"/>
      <c r="N65" s="23">
        <v>40</v>
      </c>
      <c r="O65" s="21">
        <v>18</v>
      </c>
    </row>
    <row r="66" spans="1:15" x14ac:dyDescent="0.3">
      <c r="A66" s="23">
        <v>40</v>
      </c>
      <c r="B66" s="23">
        <v>20</v>
      </c>
      <c r="C66" s="24"/>
      <c r="D66" s="24"/>
      <c r="E66" s="24"/>
      <c r="F66" s="24"/>
      <c r="G66" s="24">
        <v>0</v>
      </c>
      <c r="H66" s="24">
        <v>0</v>
      </c>
      <c r="I66" s="24"/>
      <c r="J66" s="24"/>
      <c r="K66" s="24"/>
      <c r="L66" s="24"/>
      <c r="N66" s="23">
        <v>40</v>
      </c>
      <c r="O66" s="21">
        <v>20</v>
      </c>
    </row>
    <row r="67" spans="1:15" x14ac:dyDescent="0.3">
      <c r="A67" s="23">
        <v>40</v>
      </c>
      <c r="B67" s="23">
        <v>22</v>
      </c>
      <c r="C67" s="24"/>
      <c r="D67" s="24"/>
      <c r="E67" s="24"/>
      <c r="F67" s="24"/>
      <c r="G67" s="24">
        <v>0</v>
      </c>
      <c r="H67" s="24">
        <v>0</v>
      </c>
      <c r="I67" s="24"/>
      <c r="J67" s="24"/>
      <c r="K67" s="24"/>
      <c r="L67" s="24"/>
      <c r="N67" s="23">
        <v>40</v>
      </c>
      <c r="O67" s="21">
        <v>22</v>
      </c>
    </row>
    <row r="68" spans="1:15" x14ac:dyDescent="0.3">
      <c r="A68" s="23">
        <v>40</v>
      </c>
      <c r="B68" s="23">
        <v>24</v>
      </c>
      <c r="C68" s="24"/>
      <c r="D68" s="24"/>
      <c r="E68" s="24"/>
      <c r="F68" s="24"/>
      <c r="G68" s="24">
        <v>0</v>
      </c>
      <c r="H68" s="24">
        <v>0</v>
      </c>
      <c r="I68" s="24"/>
      <c r="J68" s="24"/>
      <c r="K68" s="24"/>
      <c r="L68" s="24"/>
      <c r="N68" s="23">
        <v>40</v>
      </c>
      <c r="O68" s="21">
        <v>24</v>
      </c>
    </row>
    <row r="69" spans="1:15" x14ac:dyDescent="0.3">
      <c r="A69" s="23">
        <v>45</v>
      </c>
      <c r="B69" s="23">
        <v>15</v>
      </c>
      <c r="C69" s="24"/>
      <c r="D69" s="24"/>
      <c r="E69" s="24"/>
      <c r="F69" s="24"/>
      <c r="G69" s="24">
        <v>0</v>
      </c>
      <c r="H69" s="24">
        <v>0</v>
      </c>
      <c r="I69" s="24"/>
      <c r="J69" s="24"/>
      <c r="K69" s="24"/>
      <c r="L69" s="24"/>
      <c r="N69" s="23">
        <v>45</v>
      </c>
      <c r="O69" s="21">
        <v>15</v>
      </c>
    </row>
    <row r="70" spans="1:15" x14ac:dyDescent="0.3">
      <c r="A70" s="23">
        <v>45</v>
      </c>
      <c r="B70" s="23">
        <v>18</v>
      </c>
      <c r="C70" s="24"/>
      <c r="D70" s="24"/>
      <c r="E70" s="24"/>
      <c r="F70" s="24"/>
      <c r="G70" s="24">
        <v>0</v>
      </c>
      <c r="H70" s="24">
        <v>0</v>
      </c>
      <c r="I70" s="24"/>
      <c r="J70" s="24"/>
      <c r="K70" s="24"/>
      <c r="L70" s="24"/>
      <c r="N70" s="23">
        <v>45</v>
      </c>
      <c r="O70" s="21">
        <v>18</v>
      </c>
    </row>
    <row r="71" spans="1:15" x14ac:dyDescent="0.3">
      <c r="A71" s="23">
        <v>45</v>
      </c>
      <c r="B71" s="23">
        <v>20</v>
      </c>
      <c r="C71" s="24"/>
      <c r="D71" s="24"/>
      <c r="E71" s="24"/>
      <c r="F71" s="24"/>
      <c r="G71" s="24">
        <v>0</v>
      </c>
      <c r="H71" s="24">
        <v>0</v>
      </c>
      <c r="I71" s="24"/>
      <c r="J71" s="24"/>
      <c r="K71" s="24"/>
      <c r="L71" s="24"/>
      <c r="N71" s="23">
        <v>45</v>
      </c>
      <c r="O71" s="21">
        <v>20</v>
      </c>
    </row>
    <row r="72" spans="1:15" x14ac:dyDescent="0.3">
      <c r="A72" s="23">
        <v>45</v>
      </c>
      <c r="B72" s="23">
        <v>22</v>
      </c>
      <c r="C72" s="24"/>
      <c r="D72" s="24"/>
      <c r="E72" s="24"/>
      <c r="F72" s="24"/>
      <c r="G72" s="24">
        <v>0</v>
      </c>
      <c r="H72" s="24">
        <v>0</v>
      </c>
      <c r="I72" s="24"/>
      <c r="J72" s="24"/>
      <c r="K72" s="24"/>
      <c r="L72" s="24"/>
      <c r="N72" s="23">
        <v>45</v>
      </c>
      <c r="O72" s="21">
        <v>22</v>
      </c>
    </row>
    <row r="73" spans="1:15" x14ac:dyDescent="0.3">
      <c r="A73" s="23">
        <v>45</v>
      </c>
      <c r="B73" s="23">
        <v>24</v>
      </c>
      <c r="C73" s="24"/>
      <c r="D73" s="24"/>
      <c r="E73" s="24"/>
      <c r="F73" s="24"/>
      <c r="G73" s="24">
        <v>0</v>
      </c>
      <c r="H73" s="24">
        <v>0</v>
      </c>
      <c r="I73" s="24"/>
      <c r="J73" s="24"/>
      <c r="K73" s="24"/>
      <c r="L73" s="24"/>
      <c r="N73" s="23">
        <v>45</v>
      </c>
      <c r="O73" s="21">
        <v>24</v>
      </c>
    </row>
    <row r="74" spans="1:15" x14ac:dyDescent="0.3">
      <c r="A74" s="23">
        <v>50</v>
      </c>
      <c r="B74" s="23">
        <v>15</v>
      </c>
      <c r="C74" s="24"/>
      <c r="D74" s="24"/>
      <c r="E74" s="24"/>
      <c r="F74" s="24"/>
      <c r="G74" s="24">
        <v>0</v>
      </c>
      <c r="H74" s="24">
        <v>0</v>
      </c>
      <c r="I74" s="24"/>
      <c r="J74" s="24"/>
      <c r="K74" s="24"/>
      <c r="L74" s="24"/>
      <c r="N74" s="23">
        <v>50</v>
      </c>
      <c r="O74" s="21">
        <v>15</v>
      </c>
    </row>
    <row r="75" spans="1:15" x14ac:dyDescent="0.3">
      <c r="A75" s="23">
        <v>50</v>
      </c>
      <c r="B75" s="23">
        <v>18</v>
      </c>
      <c r="C75" s="40"/>
      <c r="D75" s="24"/>
      <c r="E75" s="24"/>
      <c r="F75" s="24"/>
      <c r="G75" s="24">
        <v>0</v>
      </c>
      <c r="H75" s="24">
        <v>0</v>
      </c>
      <c r="I75" s="24"/>
      <c r="J75" s="24"/>
      <c r="K75" s="24"/>
      <c r="L75" s="24"/>
      <c r="N75" s="23">
        <v>50</v>
      </c>
      <c r="O75" s="21">
        <v>18</v>
      </c>
    </row>
    <row r="76" spans="1:15" x14ac:dyDescent="0.3">
      <c r="A76" s="23">
        <v>50</v>
      </c>
      <c r="B76" s="23">
        <v>20</v>
      </c>
      <c r="C76" s="40"/>
      <c r="D76" s="24"/>
      <c r="E76" s="24"/>
      <c r="F76" s="24"/>
      <c r="G76" s="24">
        <v>0</v>
      </c>
      <c r="H76" s="24">
        <v>0</v>
      </c>
      <c r="I76" s="24"/>
      <c r="J76" s="24"/>
      <c r="K76" s="24"/>
      <c r="L76" s="24"/>
      <c r="N76" s="23">
        <v>50</v>
      </c>
      <c r="O76" s="21">
        <v>20</v>
      </c>
    </row>
    <row r="77" spans="1:15" x14ac:dyDescent="0.3">
      <c r="A77" s="23">
        <v>50</v>
      </c>
      <c r="B77" s="23">
        <v>22</v>
      </c>
      <c r="C77" s="40"/>
      <c r="D77" s="24"/>
      <c r="E77" s="24"/>
      <c r="F77" s="24"/>
      <c r="G77" s="24">
        <v>0</v>
      </c>
      <c r="H77" s="24">
        <v>0</v>
      </c>
      <c r="I77" s="24"/>
      <c r="J77" s="24"/>
      <c r="K77" s="24"/>
      <c r="L77" s="24"/>
      <c r="N77" s="23">
        <v>50</v>
      </c>
      <c r="O77" s="21">
        <v>22</v>
      </c>
    </row>
    <row r="78" spans="1:15" x14ac:dyDescent="0.3">
      <c r="A78" s="23">
        <v>50</v>
      </c>
      <c r="B78" s="23">
        <v>24</v>
      </c>
      <c r="C78" s="40"/>
      <c r="D78" s="24"/>
      <c r="E78" s="24"/>
      <c r="F78" s="24"/>
      <c r="G78" s="24">
        <v>0</v>
      </c>
      <c r="H78" s="24">
        <v>0</v>
      </c>
      <c r="I78" s="24"/>
      <c r="J78" s="24"/>
      <c r="K78" s="24"/>
      <c r="L78" s="24"/>
      <c r="N78" s="23">
        <v>50</v>
      </c>
      <c r="O78" s="21">
        <v>24</v>
      </c>
    </row>
    <row r="79" spans="1:15" x14ac:dyDescent="0.3">
      <c r="A79" s="23">
        <v>55</v>
      </c>
      <c r="B79" s="23">
        <v>15</v>
      </c>
      <c r="C79" s="40"/>
      <c r="D79" s="24"/>
      <c r="E79" s="24"/>
      <c r="F79" s="24"/>
      <c r="G79" s="24">
        <v>0</v>
      </c>
      <c r="H79" s="24">
        <v>0</v>
      </c>
      <c r="I79" s="24"/>
      <c r="J79" s="24"/>
      <c r="K79" s="24"/>
      <c r="L79" s="24"/>
      <c r="N79" s="23">
        <v>55</v>
      </c>
      <c r="O79" s="21">
        <v>15</v>
      </c>
    </row>
    <row r="80" spans="1:15" x14ac:dyDescent="0.3">
      <c r="A80" s="23">
        <v>55</v>
      </c>
      <c r="B80" s="23">
        <v>18</v>
      </c>
      <c r="C80" s="40"/>
      <c r="D80" s="24"/>
      <c r="E80" s="24"/>
      <c r="F80" s="24"/>
      <c r="G80" s="24">
        <v>0</v>
      </c>
      <c r="H80" s="24">
        <v>0</v>
      </c>
      <c r="I80" s="24"/>
      <c r="J80" s="24"/>
      <c r="K80" s="24"/>
      <c r="L80" s="24"/>
      <c r="N80" s="23">
        <v>55</v>
      </c>
      <c r="O80" s="21">
        <v>18</v>
      </c>
    </row>
    <row r="81" spans="1:25" x14ac:dyDescent="0.3">
      <c r="A81" s="23">
        <v>55</v>
      </c>
      <c r="B81" s="23">
        <v>20</v>
      </c>
      <c r="C81" s="40"/>
      <c r="D81" s="24"/>
      <c r="E81" s="24"/>
      <c r="F81" s="24"/>
      <c r="G81" s="24">
        <v>0</v>
      </c>
      <c r="H81" s="24">
        <v>0</v>
      </c>
      <c r="I81" s="24"/>
      <c r="J81" s="24"/>
      <c r="K81" s="24"/>
      <c r="L81" s="24"/>
      <c r="N81" s="23">
        <v>55</v>
      </c>
      <c r="O81" s="21">
        <v>20</v>
      </c>
    </row>
    <row r="82" spans="1:25" x14ac:dyDescent="0.3">
      <c r="A82" s="23">
        <v>55</v>
      </c>
      <c r="B82" s="23">
        <v>22</v>
      </c>
      <c r="C82" s="40"/>
      <c r="D82" s="24"/>
      <c r="E82" s="24"/>
      <c r="F82" s="24"/>
      <c r="G82" s="24">
        <v>0</v>
      </c>
      <c r="H82" s="24">
        <v>0</v>
      </c>
      <c r="I82" s="24"/>
      <c r="J82" s="24"/>
      <c r="K82" s="24"/>
      <c r="L82" s="24"/>
      <c r="N82" s="23">
        <v>55</v>
      </c>
      <c r="O82" s="21">
        <v>22</v>
      </c>
    </row>
    <row r="83" spans="1:25" x14ac:dyDescent="0.3">
      <c r="A83" s="23">
        <v>55</v>
      </c>
      <c r="B83" s="23">
        <v>24</v>
      </c>
      <c r="C83" s="40"/>
      <c r="D83" s="24"/>
      <c r="E83" s="24"/>
      <c r="F83" s="24"/>
      <c r="G83" s="24">
        <v>0</v>
      </c>
      <c r="H83" s="24">
        <v>0</v>
      </c>
      <c r="I83" s="24"/>
      <c r="J83" s="24"/>
      <c r="K83" s="24"/>
      <c r="L83" s="24"/>
      <c r="N83" s="23">
        <v>55</v>
      </c>
      <c r="O83" s="21">
        <v>24</v>
      </c>
    </row>
    <row r="84" spans="1:25" x14ac:dyDescent="0.3">
      <c r="A84" s="23">
        <v>60</v>
      </c>
      <c r="B84" s="23">
        <v>15</v>
      </c>
      <c r="C84" s="24"/>
      <c r="D84" s="24"/>
      <c r="E84" s="24"/>
      <c r="F84" s="24"/>
      <c r="G84" s="24">
        <v>0</v>
      </c>
      <c r="H84" s="24">
        <v>0</v>
      </c>
      <c r="I84" s="24"/>
      <c r="J84" s="24"/>
      <c r="K84" s="24"/>
      <c r="L84" s="24"/>
      <c r="N84" s="23">
        <v>60</v>
      </c>
      <c r="O84" s="21">
        <v>15</v>
      </c>
    </row>
    <row r="85" spans="1:25" x14ac:dyDescent="0.3">
      <c r="A85" s="23">
        <v>60</v>
      </c>
      <c r="B85" s="23">
        <v>18</v>
      </c>
      <c r="C85" s="24"/>
      <c r="D85" s="24"/>
      <c r="E85" s="24"/>
      <c r="F85" s="24"/>
      <c r="G85" s="24">
        <v>0</v>
      </c>
      <c r="H85" s="24">
        <v>0</v>
      </c>
      <c r="I85" s="24"/>
      <c r="J85" s="24"/>
      <c r="K85" s="24"/>
      <c r="L85" s="24"/>
      <c r="N85" s="23">
        <v>60</v>
      </c>
      <c r="O85" s="21">
        <v>18</v>
      </c>
    </row>
    <row r="86" spans="1:25" x14ac:dyDescent="0.3">
      <c r="A86" s="23">
        <v>60</v>
      </c>
      <c r="B86" s="23">
        <v>20</v>
      </c>
      <c r="C86" s="24"/>
      <c r="D86" s="24"/>
      <c r="E86" s="24"/>
      <c r="F86" s="24"/>
      <c r="G86" s="24">
        <v>0</v>
      </c>
      <c r="H86" s="24">
        <v>0</v>
      </c>
      <c r="I86" s="24"/>
      <c r="J86" s="24"/>
      <c r="K86" s="24"/>
      <c r="L86" s="24"/>
      <c r="N86" s="23">
        <v>60</v>
      </c>
      <c r="O86" s="21">
        <v>20</v>
      </c>
    </row>
    <row r="87" spans="1:25" x14ac:dyDescent="0.3">
      <c r="A87" s="23">
        <v>60</v>
      </c>
      <c r="B87" s="23">
        <v>22</v>
      </c>
      <c r="C87" s="24"/>
      <c r="D87" s="24"/>
      <c r="E87" s="24"/>
      <c r="F87" s="24"/>
      <c r="G87" s="24">
        <v>0</v>
      </c>
      <c r="H87" s="24">
        <v>0</v>
      </c>
      <c r="I87" s="24"/>
      <c r="J87" s="24"/>
      <c r="K87" s="24"/>
      <c r="L87" s="24"/>
      <c r="N87" s="23">
        <v>60</v>
      </c>
      <c r="O87" s="21">
        <v>22</v>
      </c>
    </row>
    <row r="88" spans="1:25" x14ac:dyDescent="0.3">
      <c r="A88" s="23">
        <v>60</v>
      </c>
      <c r="B88" s="23">
        <v>24</v>
      </c>
      <c r="C88" s="24"/>
      <c r="D88" s="24"/>
      <c r="E88" s="24"/>
      <c r="F88" s="24"/>
      <c r="G88" s="24">
        <v>0</v>
      </c>
      <c r="H88" s="24">
        <v>0</v>
      </c>
      <c r="I88" s="24"/>
      <c r="J88" s="24"/>
      <c r="K88" s="24"/>
      <c r="L88" s="24"/>
      <c r="N88" s="23">
        <v>60</v>
      </c>
      <c r="O88" s="21">
        <v>24</v>
      </c>
    </row>
    <row r="89" spans="1:25" x14ac:dyDescent="0.3">
      <c r="A89" s="39">
        <v>0.1</v>
      </c>
      <c r="B89" s="39" t="s">
        <v>328</v>
      </c>
      <c r="G89" s="24">
        <v>0</v>
      </c>
      <c r="H89" s="24">
        <v>0</v>
      </c>
      <c r="N89" s="39">
        <v>0.1</v>
      </c>
      <c r="O89" s="39" t="s">
        <v>328</v>
      </c>
    </row>
    <row r="90" spans="1:25" x14ac:dyDescent="0.3">
      <c r="A90" s="36" t="s">
        <v>329</v>
      </c>
      <c r="B90" s="36" t="s">
        <v>330</v>
      </c>
      <c r="C90" s="36" t="s">
        <v>316</v>
      </c>
      <c r="D90" s="36" t="s">
        <v>331</v>
      </c>
      <c r="E90" s="36" t="s">
        <v>316</v>
      </c>
      <c r="F90" s="36" t="s">
        <v>331</v>
      </c>
      <c r="G90" s="36" t="s">
        <v>316</v>
      </c>
      <c r="H90" s="36" t="s">
        <v>331</v>
      </c>
      <c r="I90" s="36" t="s">
        <v>316</v>
      </c>
      <c r="J90" s="36" t="s">
        <v>331</v>
      </c>
      <c r="K90" s="36" t="s">
        <v>316</v>
      </c>
      <c r="L90" s="36" t="s">
        <v>331</v>
      </c>
      <c r="N90" s="36" t="s">
        <v>329</v>
      </c>
      <c r="O90" s="36" t="s">
        <v>330</v>
      </c>
      <c r="P90" s="36" t="s">
        <v>316</v>
      </c>
      <c r="Q90" s="36" t="s">
        <v>331</v>
      </c>
      <c r="R90" s="36" t="s">
        <v>316</v>
      </c>
      <c r="S90" s="36" t="s">
        <v>331</v>
      </c>
      <c r="T90" s="36" t="s">
        <v>316</v>
      </c>
      <c r="U90" s="36" t="s">
        <v>331</v>
      </c>
      <c r="V90" s="36" t="s">
        <v>316</v>
      </c>
      <c r="W90" s="36" t="s">
        <v>331</v>
      </c>
      <c r="X90" s="36" t="s">
        <v>316</v>
      </c>
      <c r="Y90" s="36" t="s">
        <v>331</v>
      </c>
    </row>
    <row r="91" spans="1:25" x14ac:dyDescent="0.3">
      <c r="A91" s="23">
        <v>40</v>
      </c>
      <c r="B91" s="23">
        <v>15</v>
      </c>
      <c r="C91" s="24"/>
      <c r="D91" s="24"/>
      <c r="E91" s="24"/>
      <c r="F91" s="24"/>
      <c r="G91" s="24">
        <v>46.5</v>
      </c>
      <c r="H91" s="24">
        <v>19.5</v>
      </c>
      <c r="I91" s="24"/>
      <c r="J91" s="24"/>
      <c r="K91" s="24"/>
      <c r="L91" s="24"/>
      <c r="N91" s="23">
        <v>40</v>
      </c>
      <c r="O91" s="21">
        <v>15</v>
      </c>
      <c r="T91" s="24">
        <v>46.5</v>
      </c>
      <c r="U91" s="24">
        <v>19.5</v>
      </c>
    </row>
    <row r="92" spans="1:25" x14ac:dyDescent="0.3">
      <c r="A92" s="23">
        <v>40</v>
      </c>
      <c r="B92" s="23">
        <v>18</v>
      </c>
      <c r="C92" s="24"/>
      <c r="D92" s="24"/>
      <c r="E92" s="24"/>
      <c r="F92" s="24"/>
      <c r="G92" s="24">
        <v>39.5</v>
      </c>
      <c r="H92" s="24">
        <v>21.9</v>
      </c>
      <c r="I92" s="24"/>
      <c r="J92" s="24"/>
      <c r="K92" s="24"/>
      <c r="L92" s="24"/>
      <c r="N92" s="23">
        <v>40</v>
      </c>
      <c r="O92" s="21">
        <v>18</v>
      </c>
      <c r="T92" s="24">
        <v>39.5</v>
      </c>
      <c r="U92" s="24">
        <v>21.9</v>
      </c>
    </row>
    <row r="93" spans="1:25" x14ac:dyDescent="0.3">
      <c r="A93" s="23">
        <v>40</v>
      </c>
      <c r="B93" s="23">
        <v>20</v>
      </c>
      <c r="C93" s="24"/>
      <c r="D93" s="24"/>
      <c r="E93" s="24"/>
      <c r="F93" s="24"/>
      <c r="G93" s="24">
        <v>34.9</v>
      </c>
      <c r="H93" s="24">
        <v>23.5</v>
      </c>
      <c r="I93" s="24"/>
      <c r="J93" s="24"/>
      <c r="K93" s="24"/>
      <c r="L93" s="24"/>
      <c r="N93" s="23">
        <v>40</v>
      </c>
      <c r="O93" s="21">
        <v>20</v>
      </c>
      <c r="T93" s="24">
        <v>34.9</v>
      </c>
      <c r="U93" s="24">
        <v>23.5</v>
      </c>
    </row>
    <row r="94" spans="1:25" x14ac:dyDescent="0.3">
      <c r="A94" s="23">
        <v>40</v>
      </c>
      <c r="B94" s="23">
        <v>22</v>
      </c>
      <c r="C94" s="24"/>
      <c r="D94" s="24"/>
      <c r="E94" s="24"/>
      <c r="F94" s="24"/>
      <c r="G94" s="24">
        <v>30.2</v>
      </c>
      <c r="H94" s="24">
        <v>25</v>
      </c>
      <c r="I94" s="24"/>
      <c r="J94" s="24"/>
      <c r="K94" s="24"/>
      <c r="L94" s="24"/>
      <c r="N94" s="23">
        <v>40</v>
      </c>
      <c r="O94" s="21">
        <v>22</v>
      </c>
      <c r="T94" s="24">
        <v>30.2</v>
      </c>
      <c r="U94" s="24">
        <v>25</v>
      </c>
    </row>
    <row r="95" spans="1:25" x14ac:dyDescent="0.3">
      <c r="A95" s="23">
        <v>40</v>
      </c>
      <c r="B95" s="23">
        <v>24</v>
      </c>
      <c r="C95" s="24"/>
      <c r="D95" s="24"/>
      <c r="E95" s="24"/>
      <c r="F95" s="24"/>
      <c r="G95" s="24">
        <v>25.6</v>
      </c>
      <c r="H95" s="24">
        <v>26.6</v>
      </c>
      <c r="I95" s="24"/>
      <c r="J95" s="24"/>
      <c r="K95" s="24"/>
      <c r="L95" s="24"/>
      <c r="N95" s="23">
        <v>40</v>
      </c>
      <c r="O95" s="21">
        <v>24</v>
      </c>
      <c r="T95" s="24">
        <v>25.6</v>
      </c>
      <c r="U95" s="24">
        <v>26.6</v>
      </c>
    </row>
    <row r="96" spans="1:25" x14ac:dyDescent="0.3">
      <c r="A96" s="23">
        <v>45</v>
      </c>
      <c r="B96" s="23">
        <v>15</v>
      </c>
      <c r="C96" s="24"/>
      <c r="D96" s="24"/>
      <c r="E96" s="24"/>
      <c r="F96" s="24"/>
      <c r="G96" s="24">
        <v>58.2</v>
      </c>
      <c r="H96" s="24">
        <v>20.5</v>
      </c>
      <c r="I96" s="24"/>
      <c r="J96" s="24"/>
      <c r="K96" s="24"/>
      <c r="L96" s="24"/>
      <c r="N96" s="23">
        <v>45</v>
      </c>
      <c r="O96" s="21">
        <v>15</v>
      </c>
      <c r="T96" s="24">
        <v>58.2</v>
      </c>
      <c r="U96" s="24">
        <v>20.5</v>
      </c>
    </row>
    <row r="97" spans="1:21" x14ac:dyDescent="0.3">
      <c r="A97" s="23">
        <v>45</v>
      </c>
      <c r="B97" s="23">
        <v>18</v>
      </c>
      <c r="C97" s="24"/>
      <c r="D97" s="24"/>
      <c r="E97" s="24"/>
      <c r="F97" s="24"/>
      <c r="G97" s="24">
        <v>51.2</v>
      </c>
      <c r="H97" s="24">
        <v>22.9</v>
      </c>
      <c r="I97" s="24"/>
      <c r="J97" s="24"/>
      <c r="K97" s="24"/>
      <c r="L97" s="24"/>
      <c r="N97" s="23">
        <v>45</v>
      </c>
      <c r="O97" s="21">
        <v>18</v>
      </c>
      <c r="T97" s="24">
        <v>51.2</v>
      </c>
      <c r="U97" s="24">
        <v>22.9</v>
      </c>
    </row>
    <row r="98" spans="1:21" x14ac:dyDescent="0.3">
      <c r="A98" s="23">
        <v>45</v>
      </c>
      <c r="B98" s="23">
        <v>20</v>
      </c>
      <c r="C98" s="24"/>
      <c r="D98" s="24"/>
      <c r="E98" s="24"/>
      <c r="F98" s="24"/>
      <c r="G98" s="24">
        <v>46.5</v>
      </c>
      <c r="H98" s="24">
        <v>24.5</v>
      </c>
      <c r="I98" s="24"/>
      <c r="J98" s="24"/>
      <c r="K98" s="24"/>
      <c r="L98" s="24"/>
      <c r="N98" s="23">
        <v>45</v>
      </c>
      <c r="O98" s="21">
        <v>20</v>
      </c>
      <c r="T98" s="24">
        <v>46.5</v>
      </c>
      <c r="U98" s="24">
        <v>24.5</v>
      </c>
    </row>
    <row r="99" spans="1:21" x14ac:dyDescent="0.3">
      <c r="A99" s="23">
        <v>45</v>
      </c>
      <c r="B99" s="23">
        <v>22</v>
      </c>
      <c r="C99" s="24"/>
      <c r="D99" s="24"/>
      <c r="E99" s="24"/>
      <c r="F99" s="24"/>
      <c r="G99" s="24">
        <v>41.9</v>
      </c>
      <c r="H99" s="24">
        <v>26.1</v>
      </c>
      <c r="I99" s="24"/>
      <c r="J99" s="24"/>
      <c r="K99" s="24"/>
      <c r="L99" s="24"/>
      <c r="N99" s="23">
        <v>45</v>
      </c>
      <c r="O99" s="21">
        <v>22</v>
      </c>
      <c r="T99" s="24">
        <v>41.9</v>
      </c>
      <c r="U99" s="24">
        <v>26.1</v>
      </c>
    </row>
    <row r="100" spans="1:21" x14ac:dyDescent="0.3">
      <c r="A100" s="23">
        <v>45</v>
      </c>
      <c r="B100" s="23">
        <v>24</v>
      </c>
      <c r="C100" s="24"/>
      <c r="D100" s="24"/>
      <c r="E100" s="24"/>
      <c r="F100" s="24"/>
      <c r="G100" s="24">
        <v>37.200000000000003</v>
      </c>
      <c r="H100" s="24">
        <v>27.7</v>
      </c>
      <c r="I100" s="24"/>
      <c r="J100" s="24"/>
      <c r="K100" s="24"/>
      <c r="L100" s="24"/>
      <c r="N100" s="23">
        <v>45</v>
      </c>
      <c r="O100" s="21">
        <v>24</v>
      </c>
      <c r="T100" s="24">
        <v>37.200000000000003</v>
      </c>
      <c r="U100" s="24">
        <v>27.7</v>
      </c>
    </row>
    <row r="101" spans="1:21" x14ac:dyDescent="0.3">
      <c r="A101" s="23">
        <v>50</v>
      </c>
      <c r="B101" s="23">
        <v>15</v>
      </c>
      <c r="C101" s="24"/>
      <c r="D101" s="24"/>
      <c r="E101" s="24"/>
      <c r="F101" s="24"/>
      <c r="G101" s="24">
        <v>69.8</v>
      </c>
      <c r="H101" s="24">
        <v>21.5</v>
      </c>
      <c r="I101" s="24"/>
      <c r="J101" s="24"/>
      <c r="K101" s="24"/>
      <c r="L101" s="24"/>
      <c r="N101" s="23">
        <v>50</v>
      </c>
      <c r="O101" s="21">
        <v>15</v>
      </c>
      <c r="T101" s="24">
        <v>69.8</v>
      </c>
      <c r="U101" s="24">
        <v>21.5</v>
      </c>
    </row>
    <row r="102" spans="1:21" x14ac:dyDescent="0.3">
      <c r="A102" s="23">
        <v>50</v>
      </c>
      <c r="B102" s="23">
        <v>18</v>
      </c>
      <c r="C102" s="24"/>
      <c r="D102" s="24"/>
      <c r="E102" s="24"/>
      <c r="F102" s="24"/>
      <c r="G102" s="24">
        <v>62.8</v>
      </c>
      <c r="H102" s="24">
        <v>23.9</v>
      </c>
      <c r="I102" s="24"/>
      <c r="J102" s="24"/>
      <c r="K102" s="24"/>
      <c r="L102" s="24"/>
      <c r="N102" s="23">
        <v>50</v>
      </c>
      <c r="O102" s="21">
        <v>18</v>
      </c>
      <c r="T102" s="24">
        <v>62.8</v>
      </c>
      <c r="U102" s="24">
        <v>23.9</v>
      </c>
    </row>
    <row r="103" spans="1:21" x14ac:dyDescent="0.3">
      <c r="A103" s="23">
        <v>50</v>
      </c>
      <c r="B103" s="23">
        <v>20</v>
      </c>
      <c r="C103" s="24"/>
      <c r="D103" s="24"/>
      <c r="E103" s="24"/>
      <c r="F103" s="24"/>
      <c r="G103" s="24">
        <v>58.2</v>
      </c>
      <c r="H103" s="24">
        <v>25.5</v>
      </c>
      <c r="I103" s="24"/>
      <c r="J103" s="24"/>
      <c r="K103" s="24"/>
      <c r="L103" s="24"/>
      <c r="N103" s="23">
        <v>50</v>
      </c>
      <c r="O103" s="21">
        <v>20</v>
      </c>
      <c r="T103" s="24">
        <v>58.2</v>
      </c>
      <c r="U103" s="24">
        <v>25.5</v>
      </c>
    </row>
    <row r="104" spans="1:21" x14ac:dyDescent="0.3">
      <c r="A104" s="23">
        <v>50</v>
      </c>
      <c r="B104" s="23">
        <v>22</v>
      </c>
      <c r="C104" s="24"/>
      <c r="D104" s="24"/>
      <c r="E104" s="24"/>
      <c r="F104" s="24"/>
      <c r="G104" s="24">
        <v>53.5</v>
      </c>
      <c r="H104" s="24">
        <v>27.1</v>
      </c>
      <c r="I104" s="24"/>
      <c r="J104" s="24"/>
      <c r="K104" s="24"/>
      <c r="L104" s="24"/>
      <c r="N104" s="23">
        <v>50</v>
      </c>
      <c r="O104" s="21">
        <v>22</v>
      </c>
      <c r="T104" s="24">
        <v>53.5</v>
      </c>
      <c r="U104" s="24">
        <v>27.1</v>
      </c>
    </row>
    <row r="105" spans="1:21" x14ac:dyDescent="0.3">
      <c r="A105" s="23">
        <v>50</v>
      </c>
      <c r="B105" s="23">
        <v>24</v>
      </c>
      <c r="C105" s="24"/>
      <c r="D105" s="24"/>
      <c r="E105" s="24"/>
      <c r="F105" s="24"/>
      <c r="G105" s="24">
        <v>48.8</v>
      </c>
      <c r="H105" s="24">
        <v>28.7</v>
      </c>
      <c r="I105" s="24"/>
      <c r="J105" s="24"/>
      <c r="K105" s="24"/>
      <c r="L105" s="24"/>
      <c r="N105" s="23">
        <v>50</v>
      </c>
      <c r="O105" s="21">
        <v>24</v>
      </c>
      <c r="T105" s="24">
        <v>48.8</v>
      </c>
      <c r="U105" s="24">
        <v>28.7</v>
      </c>
    </row>
    <row r="106" spans="1:21" x14ac:dyDescent="0.3">
      <c r="A106" s="23">
        <v>55</v>
      </c>
      <c r="B106" s="23">
        <v>15</v>
      </c>
      <c r="C106" s="24"/>
      <c r="D106" s="24"/>
      <c r="E106" s="24"/>
      <c r="F106" s="24"/>
      <c r="G106" s="24">
        <v>81.400000000000006</v>
      </c>
      <c r="H106" s="24">
        <v>22.5</v>
      </c>
      <c r="I106" s="24"/>
      <c r="J106" s="24"/>
      <c r="K106" s="24"/>
      <c r="L106" s="24"/>
      <c r="N106" s="23">
        <v>55</v>
      </c>
      <c r="O106" s="21">
        <v>15</v>
      </c>
      <c r="T106" s="24">
        <v>81.400000000000006</v>
      </c>
      <c r="U106" s="24">
        <v>22.5</v>
      </c>
    </row>
    <row r="107" spans="1:21" x14ac:dyDescent="0.3">
      <c r="A107" s="23">
        <v>55</v>
      </c>
      <c r="B107" s="23">
        <v>18</v>
      </c>
      <c r="C107" s="24"/>
      <c r="D107" s="24"/>
      <c r="E107" s="24"/>
      <c r="F107" s="24"/>
      <c r="G107" s="24">
        <v>74.400000000000006</v>
      </c>
      <c r="H107" s="24">
        <v>24.9</v>
      </c>
      <c r="I107" s="24"/>
      <c r="J107" s="24"/>
      <c r="K107" s="24"/>
      <c r="L107" s="24"/>
      <c r="N107" s="23">
        <v>55</v>
      </c>
      <c r="O107" s="21">
        <v>18</v>
      </c>
      <c r="T107" s="24">
        <v>74.400000000000006</v>
      </c>
      <c r="U107" s="24">
        <v>24.9</v>
      </c>
    </row>
    <row r="108" spans="1:21" x14ac:dyDescent="0.3">
      <c r="A108" s="23">
        <v>55</v>
      </c>
      <c r="B108" s="23">
        <v>20</v>
      </c>
      <c r="C108" s="24"/>
      <c r="D108" s="24"/>
      <c r="E108" s="24"/>
      <c r="F108" s="24"/>
      <c r="G108" s="24">
        <v>69.8</v>
      </c>
      <c r="H108" s="24">
        <v>26.5</v>
      </c>
      <c r="I108" s="24"/>
      <c r="J108" s="24"/>
      <c r="K108" s="24"/>
      <c r="L108" s="24"/>
      <c r="N108" s="23">
        <v>55</v>
      </c>
      <c r="O108" s="21">
        <v>20</v>
      </c>
      <c r="T108" s="24">
        <v>69.8</v>
      </c>
      <c r="U108" s="24">
        <v>26.5</v>
      </c>
    </row>
    <row r="109" spans="1:21" x14ac:dyDescent="0.3">
      <c r="A109" s="23">
        <v>55</v>
      </c>
      <c r="B109" s="23">
        <v>22</v>
      </c>
      <c r="C109" s="24"/>
      <c r="D109" s="24"/>
      <c r="E109" s="24"/>
      <c r="F109" s="24"/>
      <c r="G109" s="24">
        <v>65.099999999999994</v>
      </c>
      <c r="H109" s="24">
        <v>28.1</v>
      </c>
      <c r="I109" s="24"/>
      <c r="J109" s="24"/>
      <c r="K109" s="24"/>
      <c r="L109" s="24"/>
      <c r="N109" s="23">
        <v>55</v>
      </c>
      <c r="O109" s="21">
        <v>22</v>
      </c>
      <c r="T109" s="24">
        <v>65.099999999999994</v>
      </c>
      <c r="U109" s="24">
        <v>28.1</v>
      </c>
    </row>
    <row r="110" spans="1:21" x14ac:dyDescent="0.3">
      <c r="A110" s="23">
        <v>55</v>
      </c>
      <c r="B110" s="23">
        <v>24</v>
      </c>
      <c r="C110" s="24"/>
      <c r="D110" s="24"/>
      <c r="E110" s="24"/>
      <c r="F110" s="24"/>
      <c r="G110" s="24">
        <v>60.5</v>
      </c>
      <c r="H110" s="24">
        <v>29.7</v>
      </c>
      <c r="I110" s="24"/>
      <c r="J110" s="24"/>
      <c r="K110" s="24"/>
      <c r="L110" s="24"/>
      <c r="N110" s="23">
        <v>55</v>
      </c>
      <c r="O110" s="21">
        <v>24</v>
      </c>
      <c r="T110" s="24">
        <v>60.5</v>
      </c>
      <c r="U110" s="24">
        <v>29.7</v>
      </c>
    </row>
    <row r="111" spans="1:21" x14ac:dyDescent="0.3">
      <c r="A111" s="23">
        <v>60</v>
      </c>
      <c r="B111" s="23">
        <v>15</v>
      </c>
      <c r="C111" s="24"/>
      <c r="D111" s="24"/>
      <c r="E111" s="24"/>
      <c r="F111" s="24"/>
      <c r="G111" s="24">
        <v>93</v>
      </c>
      <c r="H111" s="24">
        <v>23.4</v>
      </c>
      <c r="I111" s="24"/>
      <c r="J111" s="24"/>
      <c r="K111" s="24"/>
      <c r="L111" s="24"/>
      <c r="N111" s="23">
        <v>60</v>
      </c>
      <c r="O111" s="21">
        <v>15</v>
      </c>
      <c r="T111" s="24">
        <v>93</v>
      </c>
      <c r="U111" s="24">
        <v>23.4</v>
      </c>
    </row>
    <row r="112" spans="1:21" x14ac:dyDescent="0.3">
      <c r="A112" s="23">
        <v>60</v>
      </c>
      <c r="B112" s="23">
        <v>18</v>
      </c>
      <c r="C112" s="24"/>
      <c r="D112" s="24"/>
      <c r="E112" s="24"/>
      <c r="F112" s="24"/>
      <c r="G112" s="24">
        <v>86.1</v>
      </c>
      <c r="H112" s="24">
        <v>25.9</v>
      </c>
      <c r="I112" s="24"/>
      <c r="J112" s="24"/>
      <c r="K112" s="24"/>
      <c r="L112" s="24"/>
      <c r="N112" s="23">
        <v>60</v>
      </c>
      <c r="O112" s="21">
        <v>18</v>
      </c>
      <c r="T112" s="24">
        <v>86.1</v>
      </c>
      <c r="U112" s="24">
        <v>25.9</v>
      </c>
    </row>
    <row r="113" spans="1:25" x14ac:dyDescent="0.3">
      <c r="A113" s="23">
        <v>60</v>
      </c>
      <c r="B113" s="23">
        <v>20</v>
      </c>
      <c r="C113" s="24"/>
      <c r="D113" s="24"/>
      <c r="E113" s="24"/>
      <c r="F113" s="24"/>
      <c r="G113" s="24">
        <v>81.400000000000006</v>
      </c>
      <c r="H113" s="24">
        <v>27.5</v>
      </c>
      <c r="I113" s="24"/>
      <c r="J113" s="24"/>
      <c r="K113" s="24"/>
      <c r="L113" s="24"/>
      <c r="N113" s="23">
        <v>60</v>
      </c>
      <c r="O113" s="21">
        <v>20</v>
      </c>
      <c r="T113" s="24">
        <v>81.400000000000006</v>
      </c>
      <c r="U113" s="24">
        <v>27.5</v>
      </c>
    </row>
    <row r="114" spans="1:25" x14ac:dyDescent="0.3">
      <c r="A114" s="23">
        <v>60</v>
      </c>
      <c r="B114" s="23">
        <v>22</v>
      </c>
      <c r="C114" s="24"/>
      <c r="D114" s="24"/>
      <c r="E114" s="24"/>
      <c r="F114" s="24"/>
      <c r="G114" s="24">
        <v>76.8</v>
      </c>
      <c r="H114" s="24">
        <v>29.1</v>
      </c>
      <c r="I114" s="24"/>
      <c r="J114" s="24"/>
      <c r="K114" s="24"/>
      <c r="L114" s="24"/>
      <c r="N114" s="23">
        <v>60</v>
      </c>
      <c r="O114" s="21">
        <v>22</v>
      </c>
      <c r="T114" s="24">
        <v>76.8</v>
      </c>
      <c r="U114" s="24">
        <v>29.1</v>
      </c>
    </row>
    <row r="115" spans="1:25" x14ac:dyDescent="0.3">
      <c r="A115" s="23">
        <v>60</v>
      </c>
      <c r="B115" s="23">
        <v>24</v>
      </c>
      <c r="C115" s="24"/>
      <c r="D115" s="24"/>
      <c r="E115" s="24"/>
      <c r="F115" s="24"/>
      <c r="G115" s="24">
        <v>72.099999999999994</v>
      </c>
      <c r="H115" s="24">
        <v>30.7</v>
      </c>
      <c r="I115" s="24"/>
      <c r="J115" s="24"/>
      <c r="K115" s="24"/>
      <c r="L115" s="24"/>
      <c r="N115" s="23">
        <v>60</v>
      </c>
      <c r="O115" s="21">
        <v>24</v>
      </c>
      <c r="T115" s="24">
        <v>72.099999999999994</v>
      </c>
      <c r="U115" s="24">
        <v>30.7</v>
      </c>
    </row>
    <row r="116" spans="1:25" x14ac:dyDescent="0.3">
      <c r="A116" s="39">
        <v>0.2</v>
      </c>
      <c r="B116" s="39" t="s">
        <v>328</v>
      </c>
      <c r="N116" s="39">
        <v>0.15</v>
      </c>
      <c r="O116" s="39" t="s">
        <v>328</v>
      </c>
    </row>
    <row r="117" spans="1:25" x14ac:dyDescent="0.3">
      <c r="A117" s="36" t="s">
        <v>329</v>
      </c>
      <c r="B117" s="36" t="s">
        <v>330</v>
      </c>
      <c r="C117" s="36" t="s">
        <v>316</v>
      </c>
      <c r="D117" s="36" t="s">
        <v>331</v>
      </c>
      <c r="E117" s="36" t="s">
        <v>316</v>
      </c>
      <c r="F117" s="36" t="s">
        <v>331</v>
      </c>
      <c r="G117" s="36" t="s">
        <v>316</v>
      </c>
      <c r="H117" s="36" t="s">
        <v>331</v>
      </c>
      <c r="I117" s="36" t="s">
        <v>316</v>
      </c>
      <c r="J117" s="36" t="s">
        <v>331</v>
      </c>
      <c r="K117" s="36" t="s">
        <v>316</v>
      </c>
      <c r="L117" s="36" t="s">
        <v>331</v>
      </c>
      <c r="N117" s="36" t="s">
        <v>329</v>
      </c>
      <c r="O117" s="36" t="s">
        <v>330</v>
      </c>
      <c r="P117" s="36" t="s">
        <v>316</v>
      </c>
      <c r="Q117" s="36" t="s">
        <v>331</v>
      </c>
      <c r="R117" s="36" t="s">
        <v>316</v>
      </c>
      <c r="S117" s="36" t="s">
        <v>331</v>
      </c>
      <c r="T117" s="36" t="s">
        <v>316</v>
      </c>
      <c r="U117" s="36" t="s">
        <v>331</v>
      </c>
      <c r="V117" s="36" t="s">
        <v>316</v>
      </c>
      <c r="W117" s="36" t="s">
        <v>331</v>
      </c>
      <c r="X117" s="36" t="s">
        <v>316</v>
      </c>
      <c r="Y117" s="36" t="s">
        <v>331</v>
      </c>
    </row>
    <row r="118" spans="1:25" x14ac:dyDescent="0.3">
      <c r="A118" s="23">
        <v>40</v>
      </c>
      <c r="B118" s="23">
        <v>15</v>
      </c>
      <c r="C118" s="24"/>
      <c r="D118" s="24"/>
      <c r="E118" s="24"/>
      <c r="F118" s="24"/>
      <c r="G118" s="24">
        <v>37.700000000000003</v>
      </c>
      <c r="H118" s="24">
        <v>18.7</v>
      </c>
      <c r="I118" s="24"/>
      <c r="J118" s="24"/>
      <c r="K118" s="24"/>
      <c r="L118" s="24"/>
      <c r="N118" s="23">
        <v>40</v>
      </c>
      <c r="O118" s="21">
        <v>15</v>
      </c>
      <c r="T118" s="24">
        <v>37.700000000000003</v>
      </c>
      <c r="U118" s="24">
        <v>18.7</v>
      </c>
    </row>
    <row r="119" spans="1:25" x14ac:dyDescent="0.3">
      <c r="A119" s="23">
        <v>40</v>
      </c>
      <c r="B119" s="23">
        <v>18</v>
      </c>
      <c r="C119" s="24"/>
      <c r="D119" s="24"/>
      <c r="E119" s="24"/>
      <c r="F119" s="24"/>
      <c r="G119" s="24">
        <v>32.1</v>
      </c>
      <c r="H119" s="24">
        <v>21.2</v>
      </c>
      <c r="I119" s="24"/>
      <c r="J119" s="24"/>
      <c r="K119" s="24"/>
      <c r="L119" s="24"/>
      <c r="N119" s="23">
        <v>40</v>
      </c>
      <c r="O119" s="21">
        <v>18</v>
      </c>
      <c r="T119" s="24">
        <v>32.1</v>
      </c>
      <c r="U119" s="24">
        <v>21.2</v>
      </c>
    </row>
    <row r="120" spans="1:25" x14ac:dyDescent="0.3">
      <c r="A120" s="23">
        <v>40</v>
      </c>
      <c r="B120" s="23">
        <v>20</v>
      </c>
      <c r="C120" s="24"/>
      <c r="D120" s="24"/>
      <c r="E120" s="24"/>
      <c r="F120" s="24"/>
      <c r="G120" s="24">
        <v>28.3</v>
      </c>
      <c r="H120" s="24">
        <v>22.9</v>
      </c>
      <c r="I120" s="24"/>
      <c r="J120" s="24"/>
      <c r="K120" s="24"/>
      <c r="L120" s="24"/>
      <c r="N120" s="23">
        <v>40</v>
      </c>
      <c r="O120" s="21">
        <v>20</v>
      </c>
      <c r="T120" s="24">
        <v>28.3</v>
      </c>
      <c r="U120" s="24">
        <v>22.9</v>
      </c>
    </row>
    <row r="121" spans="1:25" x14ac:dyDescent="0.3">
      <c r="A121" s="23">
        <v>40</v>
      </c>
      <c r="B121" s="23">
        <v>22</v>
      </c>
      <c r="C121" s="24"/>
      <c r="D121" s="24"/>
      <c r="E121" s="24"/>
      <c r="F121" s="24"/>
      <c r="G121" s="24">
        <v>24.5</v>
      </c>
      <c r="H121" s="24">
        <v>24.5</v>
      </c>
      <c r="I121" s="24"/>
      <c r="J121" s="24"/>
      <c r="K121" s="24"/>
      <c r="L121" s="24"/>
      <c r="N121" s="23">
        <v>40</v>
      </c>
      <c r="O121" s="21">
        <v>22</v>
      </c>
      <c r="T121" s="24">
        <v>24.5</v>
      </c>
      <c r="U121" s="24">
        <v>24.5</v>
      </c>
    </row>
    <row r="122" spans="1:25" x14ac:dyDescent="0.3">
      <c r="A122" s="23">
        <v>40</v>
      </c>
      <c r="B122" s="23">
        <v>24</v>
      </c>
      <c r="C122" s="24"/>
      <c r="D122" s="24"/>
      <c r="E122" s="24"/>
      <c r="F122" s="24"/>
      <c r="G122" s="24">
        <v>20.8</v>
      </c>
      <c r="H122" s="24">
        <v>26.2</v>
      </c>
      <c r="I122" s="24"/>
      <c r="J122" s="24"/>
      <c r="K122" s="24"/>
      <c r="L122" s="24"/>
      <c r="N122" s="23">
        <v>40</v>
      </c>
      <c r="O122" s="21">
        <v>24</v>
      </c>
      <c r="T122" s="24">
        <v>20.8</v>
      </c>
      <c r="U122" s="24">
        <v>26.2</v>
      </c>
    </row>
    <row r="123" spans="1:25" x14ac:dyDescent="0.3">
      <c r="A123" s="23">
        <v>45</v>
      </c>
      <c r="B123" s="23">
        <v>15</v>
      </c>
      <c r="C123" s="24"/>
      <c r="D123" s="24"/>
      <c r="E123" s="24"/>
      <c r="F123" s="24"/>
      <c r="G123" s="24">
        <v>47.2</v>
      </c>
      <c r="H123" s="24">
        <v>19.5</v>
      </c>
      <c r="I123" s="24"/>
      <c r="J123" s="24"/>
      <c r="K123" s="24"/>
      <c r="L123" s="24"/>
      <c r="N123" s="23">
        <v>45</v>
      </c>
      <c r="O123" s="21">
        <v>15</v>
      </c>
      <c r="T123" s="24">
        <v>47.2</v>
      </c>
      <c r="U123" s="24">
        <v>19.5</v>
      </c>
    </row>
    <row r="124" spans="1:25" x14ac:dyDescent="0.3">
      <c r="A124" s="23">
        <v>45</v>
      </c>
      <c r="B124" s="23">
        <v>18</v>
      </c>
      <c r="C124" s="24"/>
      <c r="D124" s="24"/>
      <c r="E124" s="24"/>
      <c r="F124" s="24"/>
      <c r="G124" s="24">
        <v>41.5</v>
      </c>
      <c r="H124" s="24">
        <v>22</v>
      </c>
      <c r="I124" s="24"/>
      <c r="J124" s="24"/>
      <c r="K124" s="24"/>
      <c r="L124" s="24"/>
      <c r="N124" s="23">
        <v>45</v>
      </c>
      <c r="O124" s="21">
        <v>18</v>
      </c>
      <c r="T124" s="24">
        <v>41.5</v>
      </c>
      <c r="U124" s="24">
        <v>22</v>
      </c>
    </row>
    <row r="125" spans="1:25" x14ac:dyDescent="0.3">
      <c r="A125" s="23">
        <v>45</v>
      </c>
      <c r="B125" s="23">
        <v>20</v>
      </c>
      <c r="C125" s="24"/>
      <c r="D125" s="24"/>
      <c r="E125" s="24"/>
      <c r="F125" s="24"/>
      <c r="G125" s="24">
        <v>37.700000000000003</v>
      </c>
      <c r="H125" s="24">
        <v>23.7</v>
      </c>
      <c r="I125" s="24"/>
      <c r="J125" s="24"/>
      <c r="K125" s="24"/>
      <c r="L125" s="24"/>
      <c r="N125" s="23">
        <v>45</v>
      </c>
      <c r="O125" s="21">
        <v>20</v>
      </c>
      <c r="T125" s="24">
        <v>37.700000000000003</v>
      </c>
      <c r="U125" s="24">
        <v>23.7</v>
      </c>
    </row>
    <row r="126" spans="1:25" x14ac:dyDescent="0.3">
      <c r="A126" s="23">
        <v>45</v>
      </c>
      <c r="B126" s="23">
        <v>22</v>
      </c>
      <c r="C126" s="24"/>
      <c r="D126" s="24"/>
      <c r="E126" s="24"/>
      <c r="F126" s="24"/>
      <c r="G126" s="24">
        <v>34</v>
      </c>
      <c r="H126" s="24">
        <v>25.4</v>
      </c>
      <c r="I126" s="24"/>
      <c r="J126" s="24"/>
      <c r="K126" s="24"/>
      <c r="L126" s="24"/>
      <c r="N126" s="23">
        <v>45</v>
      </c>
      <c r="O126" s="21">
        <v>22</v>
      </c>
      <c r="T126" s="24">
        <v>34</v>
      </c>
      <c r="U126" s="24">
        <v>25.4</v>
      </c>
    </row>
    <row r="127" spans="1:25" x14ac:dyDescent="0.3">
      <c r="A127" s="23">
        <v>45</v>
      </c>
      <c r="B127" s="23">
        <v>24</v>
      </c>
      <c r="C127" s="24"/>
      <c r="D127" s="24"/>
      <c r="E127" s="24"/>
      <c r="F127" s="24"/>
      <c r="G127" s="24">
        <v>30.2</v>
      </c>
      <c r="H127" s="24">
        <v>27</v>
      </c>
      <c r="I127" s="24"/>
      <c r="J127" s="24"/>
      <c r="K127" s="24"/>
      <c r="L127" s="24"/>
      <c r="N127" s="23">
        <v>45</v>
      </c>
      <c r="O127" s="21">
        <v>24</v>
      </c>
      <c r="T127" s="24">
        <v>30.2</v>
      </c>
      <c r="U127" s="24">
        <v>27</v>
      </c>
    </row>
    <row r="128" spans="1:25" x14ac:dyDescent="0.3">
      <c r="A128" s="23">
        <v>50</v>
      </c>
      <c r="B128" s="23">
        <v>15</v>
      </c>
      <c r="C128" s="24"/>
      <c r="D128" s="24"/>
      <c r="E128" s="24"/>
      <c r="F128" s="24"/>
      <c r="G128" s="24">
        <v>56.6</v>
      </c>
      <c r="H128" s="24">
        <v>20.399999999999999</v>
      </c>
      <c r="I128" s="24"/>
      <c r="J128" s="24"/>
      <c r="K128" s="24"/>
      <c r="L128" s="24"/>
      <c r="N128" s="23">
        <v>50</v>
      </c>
      <c r="O128" s="21">
        <v>15</v>
      </c>
      <c r="T128" s="24">
        <v>56.6</v>
      </c>
      <c r="U128" s="24">
        <v>20.399999999999999</v>
      </c>
    </row>
    <row r="129" spans="1:21" x14ac:dyDescent="0.3">
      <c r="A129" s="23">
        <v>50</v>
      </c>
      <c r="B129" s="23">
        <v>18</v>
      </c>
      <c r="C129" s="24"/>
      <c r="D129" s="24"/>
      <c r="E129" s="24"/>
      <c r="F129" s="24"/>
      <c r="G129" s="24">
        <v>50.9</v>
      </c>
      <c r="H129" s="24">
        <v>22.9</v>
      </c>
      <c r="I129" s="24"/>
      <c r="J129" s="24"/>
      <c r="K129" s="24"/>
      <c r="L129" s="24"/>
      <c r="N129" s="23">
        <v>50</v>
      </c>
      <c r="O129" s="21">
        <v>18</v>
      </c>
      <c r="T129" s="24">
        <v>50.9</v>
      </c>
      <c r="U129" s="24">
        <v>22.9</v>
      </c>
    </row>
    <row r="130" spans="1:21" x14ac:dyDescent="0.3">
      <c r="A130" s="23">
        <v>50</v>
      </c>
      <c r="B130" s="23">
        <v>20</v>
      </c>
      <c r="C130" s="24"/>
      <c r="D130" s="24"/>
      <c r="E130" s="24"/>
      <c r="F130" s="24"/>
      <c r="G130" s="24">
        <v>47.2</v>
      </c>
      <c r="H130" s="24">
        <v>24.5</v>
      </c>
      <c r="I130" s="24"/>
      <c r="J130" s="24"/>
      <c r="K130" s="24"/>
      <c r="L130" s="24"/>
      <c r="N130" s="23">
        <v>50</v>
      </c>
      <c r="O130" s="21">
        <v>20</v>
      </c>
      <c r="T130" s="24">
        <v>47.2</v>
      </c>
      <c r="U130" s="24">
        <v>24.5</v>
      </c>
    </row>
    <row r="131" spans="1:21" x14ac:dyDescent="0.3">
      <c r="A131" s="23">
        <v>50</v>
      </c>
      <c r="B131" s="23">
        <v>22</v>
      </c>
      <c r="C131" s="24"/>
      <c r="D131" s="24"/>
      <c r="E131" s="24"/>
      <c r="F131" s="24"/>
      <c r="G131" s="24">
        <v>43.4</v>
      </c>
      <c r="H131" s="24">
        <v>26.2</v>
      </c>
      <c r="I131" s="24"/>
      <c r="J131" s="24"/>
      <c r="K131" s="24"/>
      <c r="L131" s="24"/>
      <c r="N131" s="23">
        <v>50</v>
      </c>
      <c r="O131" s="21">
        <v>22</v>
      </c>
      <c r="T131" s="24">
        <v>43.4</v>
      </c>
      <c r="U131" s="24">
        <v>26.2</v>
      </c>
    </row>
    <row r="132" spans="1:21" x14ac:dyDescent="0.3">
      <c r="A132" s="23">
        <v>50</v>
      </c>
      <c r="B132" s="23">
        <v>24</v>
      </c>
      <c r="C132" s="24"/>
      <c r="D132" s="24"/>
      <c r="E132" s="24"/>
      <c r="F132" s="24"/>
      <c r="G132" s="24">
        <v>39.6</v>
      </c>
      <c r="H132" s="24">
        <v>27.9</v>
      </c>
      <c r="I132" s="24"/>
      <c r="J132" s="24"/>
      <c r="K132" s="24"/>
      <c r="L132" s="24"/>
      <c r="N132" s="23">
        <v>50</v>
      </c>
      <c r="O132" s="21">
        <v>24</v>
      </c>
      <c r="T132" s="24">
        <v>39.6</v>
      </c>
      <c r="U132" s="24">
        <v>27.9</v>
      </c>
    </row>
    <row r="133" spans="1:21" x14ac:dyDescent="0.3">
      <c r="A133" s="23">
        <v>55</v>
      </c>
      <c r="B133" s="23">
        <v>15</v>
      </c>
      <c r="C133" s="24"/>
      <c r="D133" s="24"/>
      <c r="E133" s="24"/>
      <c r="F133" s="24"/>
      <c r="G133" s="24">
        <v>66</v>
      </c>
      <c r="H133" s="24">
        <v>21.2</v>
      </c>
      <c r="I133" s="24"/>
      <c r="J133" s="24"/>
      <c r="K133" s="24"/>
      <c r="L133" s="24"/>
      <c r="N133" s="23">
        <v>55</v>
      </c>
      <c r="O133" s="21">
        <v>15</v>
      </c>
      <c r="T133" s="24">
        <v>66</v>
      </c>
      <c r="U133" s="24">
        <v>21.2</v>
      </c>
    </row>
    <row r="134" spans="1:21" x14ac:dyDescent="0.3">
      <c r="A134" s="23">
        <v>55</v>
      </c>
      <c r="B134" s="23">
        <v>18</v>
      </c>
      <c r="C134" s="24"/>
      <c r="D134" s="24"/>
      <c r="E134" s="24"/>
      <c r="F134" s="24"/>
      <c r="G134" s="24">
        <v>60.4</v>
      </c>
      <c r="H134" s="24">
        <v>23.7</v>
      </c>
      <c r="I134" s="24"/>
      <c r="J134" s="24"/>
      <c r="K134" s="24"/>
      <c r="L134" s="24"/>
      <c r="N134" s="23">
        <v>55</v>
      </c>
      <c r="O134" s="21">
        <v>18</v>
      </c>
      <c r="T134" s="24">
        <v>60.4</v>
      </c>
      <c r="U134" s="24">
        <v>23.7</v>
      </c>
    </row>
    <row r="135" spans="1:21" x14ac:dyDescent="0.3">
      <c r="A135" s="23">
        <v>55</v>
      </c>
      <c r="B135" s="23">
        <v>20</v>
      </c>
      <c r="C135" s="24"/>
      <c r="D135" s="24"/>
      <c r="E135" s="24"/>
      <c r="F135" s="24"/>
      <c r="G135" s="24">
        <v>56.6</v>
      </c>
      <c r="H135" s="24">
        <v>25.4</v>
      </c>
      <c r="I135" s="24"/>
      <c r="J135" s="24"/>
      <c r="K135" s="24"/>
      <c r="L135" s="24"/>
      <c r="N135" s="23">
        <v>55</v>
      </c>
      <c r="O135" s="21">
        <v>20</v>
      </c>
      <c r="T135" s="24">
        <v>56.6</v>
      </c>
      <c r="U135" s="24">
        <v>25.4</v>
      </c>
    </row>
    <row r="136" spans="1:21" x14ac:dyDescent="0.3">
      <c r="A136" s="23">
        <v>55</v>
      </c>
      <c r="B136" s="23">
        <v>22</v>
      </c>
      <c r="C136" s="24"/>
      <c r="D136" s="24"/>
      <c r="E136" s="24"/>
      <c r="F136" s="24"/>
      <c r="G136" s="24">
        <v>52.8</v>
      </c>
      <c r="H136" s="24">
        <v>27</v>
      </c>
      <c r="I136" s="24"/>
      <c r="J136" s="24"/>
      <c r="K136" s="24"/>
      <c r="L136" s="24"/>
      <c r="N136" s="23">
        <v>55</v>
      </c>
      <c r="O136" s="21">
        <v>22</v>
      </c>
      <c r="T136" s="24">
        <v>52.8</v>
      </c>
      <c r="U136" s="24">
        <v>27</v>
      </c>
    </row>
    <row r="137" spans="1:21" x14ac:dyDescent="0.3">
      <c r="A137" s="23">
        <v>55</v>
      </c>
      <c r="B137" s="23">
        <v>24</v>
      </c>
      <c r="C137" s="24"/>
      <c r="D137" s="24"/>
      <c r="E137" s="24"/>
      <c r="F137" s="24"/>
      <c r="G137" s="24">
        <v>49.1</v>
      </c>
      <c r="H137" s="24">
        <v>28.7</v>
      </c>
      <c r="I137" s="24"/>
      <c r="J137" s="24"/>
      <c r="K137" s="24"/>
      <c r="L137" s="24"/>
      <c r="N137" s="23">
        <v>55</v>
      </c>
      <c r="O137" s="21">
        <v>24</v>
      </c>
      <c r="T137" s="24">
        <v>49.1</v>
      </c>
      <c r="U137" s="24">
        <v>28.7</v>
      </c>
    </row>
    <row r="138" spans="1:21" x14ac:dyDescent="0.3">
      <c r="A138" s="23">
        <v>60</v>
      </c>
      <c r="B138" s="23">
        <v>15</v>
      </c>
      <c r="C138" s="24"/>
      <c r="D138" s="24"/>
      <c r="E138" s="24"/>
      <c r="F138" s="24"/>
      <c r="G138" s="24">
        <v>68</v>
      </c>
      <c r="H138" s="24">
        <v>21.3</v>
      </c>
      <c r="I138" s="24"/>
      <c r="J138" s="24"/>
      <c r="K138" s="24"/>
      <c r="L138" s="24"/>
      <c r="N138" s="23">
        <v>60</v>
      </c>
      <c r="O138" s="21">
        <v>15</v>
      </c>
      <c r="T138" s="24">
        <v>68</v>
      </c>
      <c r="U138" s="24">
        <v>21.3</v>
      </c>
    </row>
    <row r="139" spans="1:21" x14ac:dyDescent="0.3">
      <c r="A139" s="23">
        <v>60</v>
      </c>
      <c r="B139" s="23">
        <v>18</v>
      </c>
      <c r="C139" s="24"/>
      <c r="D139" s="24"/>
      <c r="E139" s="24"/>
      <c r="F139" s="24"/>
      <c r="G139" s="24">
        <v>62.9</v>
      </c>
      <c r="H139" s="24">
        <v>23.9</v>
      </c>
      <c r="I139" s="24"/>
      <c r="J139" s="24"/>
      <c r="K139" s="24"/>
      <c r="L139" s="24"/>
      <c r="N139" s="23">
        <v>60</v>
      </c>
      <c r="O139" s="21">
        <v>18</v>
      </c>
      <c r="T139" s="24">
        <v>62.9</v>
      </c>
      <c r="U139" s="24">
        <v>23.9</v>
      </c>
    </row>
    <row r="140" spans="1:21" x14ac:dyDescent="0.3">
      <c r="A140" s="23">
        <v>60</v>
      </c>
      <c r="B140" s="23">
        <v>20</v>
      </c>
      <c r="C140" s="24"/>
      <c r="D140" s="24"/>
      <c r="E140" s="24"/>
      <c r="F140" s="24"/>
      <c r="G140" s="24">
        <v>59.5</v>
      </c>
      <c r="H140" s="24">
        <v>25.6</v>
      </c>
      <c r="I140" s="24"/>
      <c r="J140" s="24"/>
      <c r="K140" s="24"/>
      <c r="L140" s="24"/>
      <c r="N140" s="23">
        <v>60</v>
      </c>
      <c r="O140" s="21">
        <v>20</v>
      </c>
      <c r="T140" s="24">
        <v>59.5</v>
      </c>
      <c r="U140" s="24">
        <v>25.6</v>
      </c>
    </row>
    <row r="141" spans="1:21" x14ac:dyDescent="0.3">
      <c r="A141" s="23">
        <v>60</v>
      </c>
      <c r="B141" s="23">
        <v>22</v>
      </c>
      <c r="C141" s="24"/>
      <c r="D141" s="24"/>
      <c r="E141" s="24"/>
      <c r="F141" s="24"/>
      <c r="G141" s="24">
        <v>56.1</v>
      </c>
      <c r="H141" s="24">
        <v>27.3</v>
      </c>
      <c r="I141" s="24"/>
      <c r="J141" s="24"/>
      <c r="K141" s="24"/>
      <c r="L141" s="24"/>
      <c r="N141" s="23">
        <v>60</v>
      </c>
      <c r="O141" s="21">
        <v>22</v>
      </c>
      <c r="T141" s="24">
        <v>56.1</v>
      </c>
      <c r="U141" s="24">
        <v>27.3</v>
      </c>
    </row>
    <row r="142" spans="1:21" x14ac:dyDescent="0.3">
      <c r="A142" s="23">
        <v>60</v>
      </c>
      <c r="B142" s="23">
        <v>24</v>
      </c>
      <c r="C142" s="24"/>
      <c r="D142" s="24"/>
      <c r="E142" s="24"/>
      <c r="F142" s="24"/>
      <c r="G142" s="24">
        <v>52.7</v>
      </c>
      <c r="H142" s="24">
        <v>29</v>
      </c>
      <c r="I142" s="24"/>
      <c r="J142" s="24"/>
      <c r="K142" s="24"/>
      <c r="L142" s="24"/>
      <c r="N142" s="23">
        <v>60</v>
      </c>
      <c r="O142" s="21">
        <v>24</v>
      </c>
      <c r="T142" s="24">
        <v>52.7</v>
      </c>
      <c r="U142" s="24">
        <v>29</v>
      </c>
    </row>
  </sheetData>
  <sheetProtection formatColumns="0" formatRows="0"/>
  <mergeCells count="51">
    <mergeCell ref="A4:B4"/>
    <mergeCell ref="A1:B1"/>
    <mergeCell ref="J1:K1"/>
    <mergeCell ref="L1:M1"/>
    <mergeCell ref="N1:O1"/>
    <mergeCell ref="T1:U1"/>
    <mergeCell ref="V1:W1"/>
    <mergeCell ref="X1:Y1"/>
    <mergeCell ref="A2:B2"/>
    <mergeCell ref="A3:B3"/>
    <mergeCell ref="P1:Q1"/>
    <mergeCell ref="R1:S1"/>
    <mergeCell ref="A16:B16"/>
    <mergeCell ref="A5:B5"/>
    <mergeCell ref="A6:B6"/>
    <mergeCell ref="A7:B7"/>
    <mergeCell ref="A8:B8"/>
    <mergeCell ref="A9:B9"/>
    <mergeCell ref="A10:B10"/>
    <mergeCell ref="A11:B11"/>
    <mergeCell ref="A12:B12"/>
    <mergeCell ref="A13:B13"/>
    <mergeCell ref="A14:B14"/>
    <mergeCell ref="A15:B15"/>
    <mergeCell ref="A28:B28"/>
    <mergeCell ref="A17:B17"/>
    <mergeCell ref="A18:B18"/>
    <mergeCell ref="A19:B19"/>
    <mergeCell ref="A20:B20"/>
    <mergeCell ref="A21:B21"/>
    <mergeCell ref="A22:B22"/>
    <mergeCell ref="A23:B23"/>
    <mergeCell ref="A24:B24"/>
    <mergeCell ref="A25:B25"/>
    <mergeCell ref="A26:B26"/>
    <mergeCell ref="A27:B27"/>
    <mergeCell ref="C35:D35"/>
    <mergeCell ref="E35:F35"/>
    <mergeCell ref="G35:H35"/>
    <mergeCell ref="I35:J35"/>
    <mergeCell ref="K35:L35"/>
    <mergeCell ref="A29:B29"/>
    <mergeCell ref="A30:B30"/>
    <mergeCell ref="A31:B31"/>
    <mergeCell ref="A34:L34"/>
    <mergeCell ref="N34:Y34"/>
    <mergeCell ref="P35:Q35"/>
    <mergeCell ref="R35:S35"/>
    <mergeCell ref="T35:U35"/>
    <mergeCell ref="V35:W35"/>
    <mergeCell ref="X35:Y35"/>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44">
    <tabColor theme="8"/>
  </sheetPr>
  <dimension ref="A1:AL37"/>
  <sheetViews>
    <sheetView showGridLines="0" showRowColHeaders="0" workbookViewId="0">
      <selection activeCell="I14" sqref="I14"/>
    </sheetView>
  </sheetViews>
  <sheetFormatPr defaultColWidth="9.109375" defaultRowHeight="13.8" x14ac:dyDescent="0.3"/>
  <cols>
    <col min="1" max="1" width="23" style="21" customWidth="1"/>
    <col min="2" max="3" width="9.109375" style="21"/>
    <col min="4" max="4" width="9.109375" style="21" customWidth="1"/>
    <col min="5" max="9" width="9.109375" style="21"/>
    <col min="10" max="10" width="11.109375" style="21" customWidth="1"/>
    <col min="11" max="11" width="14.109375" style="21" customWidth="1"/>
    <col min="12" max="12" width="13.109375" style="21" customWidth="1"/>
    <col min="13" max="13" width="15.6640625" style="21" customWidth="1"/>
    <col min="14" max="14" width="17.109375" style="21" customWidth="1"/>
    <col min="15" max="15" width="14.109375" style="21" customWidth="1"/>
    <col min="16" max="30" width="9.109375" style="21"/>
    <col min="31" max="38" width="0" style="21" hidden="1" customWidth="1"/>
    <col min="39" max="16384" width="9.109375" style="21"/>
  </cols>
  <sheetData>
    <row r="1" spans="1:38" ht="53.4" x14ac:dyDescent="0.3">
      <c r="A1" s="279" t="s">
        <v>0</v>
      </c>
      <c r="B1" s="280" t="s">
        <v>237</v>
      </c>
      <c r="C1" s="281" t="s">
        <v>148</v>
      </c>
      <c r="D1" s="281" t="s">
        <v>238</v>
      </c>
      <c r="E1" s="281" t="s">
        <v>1188</v>
      </c>
      <c r="F1" s="280" t="s">
        <v>1189</v>
      </c>
      <c r="G1" s="280" t="s">
        <v>1190</v>
      </c>
      <c r="H1" s="280" t="s">
        <v>239</v>
      </c>
      <c r="I1" s="280" t="s">
        <v>240</v>
      </c>
      <c r="J1" s="280" t="s">
        <v>1191</v>
      </c>
      <c r="K1" s="280" t="s">
        <v>241</v>
      </c>
      <c r="L1" s="280" t="s">
        <v>1192</v>
      </c>
      <c r="M1" s="280" t="s">
        <v>1193</v>
      </c>
      <c r="N1" s="280" t="s">
        <v>242</v>
      </c>
      <c r="O1" s="280" t="s">
        <v>243</v>
      </c>
      <c r="AE1" s="21" t="s">
        <v>244</v>
      </c>
      <c r="AF1" s="21" t="s">
        <v>245</v>
      </c>
      <c r="AG1" s="21" t="s">
        <v>246</v>
      </c>
      <c r="AH1" s="21" t="s">
        <v>247</v>
      </c>
      <c r="AI1" s="21" t="s">
        <v>248</v>
      </c>
      <c r="AJ1" s="21" t="s">
        <v>249</v>
      </c>
      <c r="AK1" s="21" t="s">
        <v>250</v>
      </c>
      <c r="AL1" s="21" t="s">
        <v>251</v>
      </c>
    </row>
    <row r="2" spans="1:38" x14ac:dyDescent="0.3">
      <c r="A2" s="282" t="str">
        <f>'Design Details'!B87</f>
        <v xml:space="preserve">Bed/Study </v>
      </c>
      <c r="B2" s="283"/>
      <c r="C2" s="284">
        <f ca="1">'Design Details'!C87</f>
        <v>0</v>
      </c>
      <c r="D2" s="285"/>
      <c r="E2" s="285"/>
      <c r="F2" s="286">
        <f>IF(D2="Solid",'Design Details'!H87,IF(D2="Suspended",'Design Details'!H87*80%,0))</f>
        <v>0</v>
      </c>
      <c r="G2" s="287"/>
      <c r="H2" s="287"/>
      <c r="I2" s="287"/>
      <c r="J2" s="287"/>
      <c r="K2" s="286">
        <f>IF(I2=100,(F2-G2)*10,IF(I2=150,(F2-G2)*6.7,IF(I2=200,(F2-G2)*5,IF(I2=250,(F2-G2)*4,IF(I2=300,(F2-G2)*3.4,0)))))</f>
        <v>0</v>
      </c>
      <c r="L2" s="286">
        <f>IF(D2="Solid",Solid!H2,Suspended!H2)</f>
        <v>0</v>
      </c>
      <c r="M2" s="286">
        <f>IF(D2="Solid",Solid!I2,Suspended!I2)</f>
        <v>0</v>
      </c>
      <c r="N2" s="286">
        <f>(F2-G2)*L2</f>
        <v>0</v>
      </c>
      <c r="O2" s="286">
        <f ca="1">N2-C2</f>
        <v>0</v>
      </c>
      <c r="AE2" s="21" t="s">
        <v>252</v>
      </c>
      <c r="AF2" s="23">
        <v>35</v>
      </c>
      <c r="AG2" s="23">
        <v>16</v>
      </c>
      <c r="AH2" s="23">
        <v>100</v>
      </c>
      <c r="AI2" s="23">
        <v>200</v>
      </c>
      <c r="AJ2" s="24">
        <v>0</v>
      </c>
      <c r="AK2" s="24">
        <v>0</v>
      </c>
      <c r="AL2" s="21">
        <v>15</v>
      </c>
    </row>
    <row r="3" spans="1:38" x14ac:dyDescent="0.3">
      <c r="A3" s="282" t="str">
        <f>'Design Details'!B88</f>
        <v xml:space="preserve"> </v>
      </c>
      <c r="B3" s="283"/>
      <c r="C3" s="284">
        <f ca="1">'Design Details'!C88</f>
        <v>0</v>
      </c>
      <c r="D3" s="285"/>
      <c r="E3" s="285"/>
      <c r="F3" s="286">
        <f>IF(D3="Solid",'Design Details'!H88,IF(D3="Suspended",'Design Details'!H88*80%,0))</f>
        <v>0</v>
      </c>
      <c r="G3" s="287"/>
      <c r="H3" s="287"/>
      <c r="I3" s="287"/>
      <c r="J3" s="287"/>
      <c r="K3" s="286">
        <f t="shared" ref="K3:K31" si="0">IF(I3=100,(F3-G3)*10,IF(I3=150,(F3-G3)*6.7,IF(I3=200,(F3-G3)*5,IF(I3=250,(F3-G3)*4,IF(I3=300,(F3-G3)*3.4,0)))))</f>
        <v>0</v>
      </c>
      <c r="L3" s="286">
        <f>IF(D3="Solid",Solid!H3,Suspended!H3)</f>
        <v>0</v>
      </c>
      <c r="M3" s="286">
        <f>IF(D3="Solid",Solid!I3,Suspended!I3)</f>
        <v>0</v>
      </c>
      <c r="N3" s="286">
        <f t="shared" ref="N3:N31" si="1">(F3-G3)*L3</f>
        <v>0</v>
      </c>
      <c r="O3" s="286">
        <f t="shared" ref="O3:O31" ca="1" si="2">N3-C3</f>
        <v>0</v>
      </c>
      <c r="AE3" s="21" t="s">
        <v>253</v>
      </c>
      <c r="AF3" s="23">
        <v>40</v>
      </c>
      <c r="AG3" s="23">
        <v>20</v>
      </c>
      <c r="AH3" s="23">
        <v>150</v>
      </c>
      <c r="AI3" s="23"/>
      <c r="AJ3" s="24">
        <v>0.05</v>
      </c>
      <c r="AK3" s="24">
        <v>0.1</v>
      </c>
      <c r="AL3" s="21">
        <v>18</v>
      </c>
    </row>
    <row r="4" spans="1:38" x14ac:dyDescent="0.3">
      <c r="A4" s="282" t="str">
        <f>'Design Details'!B89</f>
        <v xml:space="preserve"> </v>
      </c>
      <c r="B4" s="283"/>
      <c r="C4" s="284">
        <f ca="1">'Design Details'!C89</f>
        <v>0</v>
      </c>
      <c r="D4" s="285"/>
      <c r="E4" s="285"/>
      <c r="F4" s="286">
        <f>IF(D4="Solid",'Design Details'!H89,IF(D4="Suspended",'Design Details'!H89*80%,0))</f>
        <v>0</v>
      </c>
      <c r="G4" s="287"/>
      <c r="H4" s="287"/>
      <c r="I4" s="287"/>
      <c r="J4" s="287"/>
      <c r="K4" s="286">
        <f t="shared" si="0"/>
        <v>0</v>
      </c>
      <c r="L4" s="286">
        <f>IF(D4="Solid",Solid!H4,Suspended!H4)</f>
        <v>0</v>
      </c>
      <c r="M4" s="286">
        <f>IF(D4="Solid",Solid!I4,Suspended!I4)</f>
        <v>0</v>
      </c>
      <c r="N4" s="286">
        <f t="shared" si="1"/>
        <v>0</v>
      </c>
      <c r="O4" s="286">
        <f t="shared" ca="1" si="2"/>
        <v>0</v>
      </c>
      <c r="AF4" s="23">
        <v>45</v>
      </c>
      <c r="AG4" s="23"/>
      <c r="AH4" s="23">
        <v>200</v>
      </c>
      <c r="AI4" s="23"/>
      <c r="AJ4" s="24">
        <v>0.1</v>
      </c>
      <c r="AK4" s="24">
        <v>0.2</v>
      </c>
      <c r="AL4" s="21">
        <v>20</v>
      </c>
    </row>
    <row r="5" spans="1:38" x14ac:dyDescent="0.3">
      <c r="A5" s="282" t="str">
        <f>'Design Details'!B90</f>
        <v xml:space="preserve"> </v>
      </c>
      <c r="B5" s="283"/>
      <c r="C5" s="284">
        <f ca="1">'Design Details'!C90</f>
        <v>0</v>
      </c>
      <c r="D5" s="285"/>
      <c r="E5" s="285"/>
      <c r="F5" s="286">
        <f>IF(D5="Solid",'Design Details'!H90,IF(D5="Suspended",'Design Details'!H90*80%,0))</f>
        <v>0</v>
      </c>
      <c r="G5" s="287"/>
      <c r="H5" s="287"/>
      <c r="I5" s="287"/>
      <c r="J5" s="287"/>
      <c r="K5" s="286">
        <f t="shared" si="0"/>
        <v>0</v>
      </c>
      <c r="L5" s="286">
        <f>IF(D5="Solid",Solid!H5,Suspended!H5)</f>
        <v>0</v>
      </c>
      <c r="M5" s="286">
        <f>IF(D5="Solid",Solid!I5,Suspended!I5)</f>
        <v>0</v>
      </c>
      <c r="N5" s="286">
        <f t="shared" si="1"/>
        <v>0</v>
      </c>
      <c r="O5" s="286">
        <f t="shared" ca="1" si="2"/>
        <v>0</v>
      </c>
      <c r="AF5" s="23">
        <v>50</v>
      </c>
      <c r="AG5" s="23"/>
      <c r="AH5" s="23">
        <v>250</v>
      </c>
      <c r="AI5" s="23"/>
      <c r="AJ5" s="24">
        <v>0.15</v>
      </c>
      <c r="AK5" s="24"/>
      <c r="AL5" s="21">
        <v>22</v>
      </c>
    </row>
    <row r="6" spans="1:38" x14ac:dyDescent="0.3">
      <c r="A6" s="282" t="str">
        <f>'Design Details'!B91</f>
        <v xml:space="preserve"> </v>
      </c>
      <c r="B6" s="283"/>
      <c r="C6" s="284">
        <f ca="1">'Design Details'!C91</f>
        <v>0</v>
      </c>
      <c r="D6" s="285"/>
      <c r="E6" s="285"/>
      <c r="F6" s="286">
        <f>IF(D6="Solid",'Design Details'!H91,IF(D6="Suspended",'Design Details'!H91*80%,0))</f>
        <v>0</v>
      </c>
      <c r="G6" s="287"/>
      <c r="H6" s="287"/>
      <c r="I6" s="287"/>
      <c r="J6" s="287"/>
      <c r="K6" s="286">
        <f t="shared" si="0"/>
        <v>0</v>
      </c>
      <c r="L6" s="286">
        <f>IF(D6="Solid",Solid!H6,Suspended!H6)</f>
        <v>0</v>
      </c>
      <c r="M6" s="286">
        <f>IF(D6="Solid",Solid!I6,Suspended!I6)</f>
        <v>0</v>
      </c>
      <c r="N6" s="286">
        <f t="shared" si="1"/>
        <v>0</v>
      </c>
      <c r="O6" s="286">
        <f t="shared" ca="1" si="2"/>
        <v>0</v>
      </c>
      <c r="AF6" s="23">
        <v>55</v>
      </c>
      <c r="AG6" s="23"/>
      <c r="AH6" s="23">
        <v>300</v>
      </c>
      <c r="AI6" s="23"/>
      <c r="AJ6" s="24"/>
      <c r="AK6" s="24"/>
      <c r="AL6" s="21">
        <v>24</v>
      </c>
    </row>
    <row r="7" spans="1:38" x14ac:dyDescent="0.3">
      <c r="A7" s="282" t="str">
        <f>'Design Details'!B92</f>
        <v xml:space="preserve"> </v>
      </c>
      <c r="B7" s="283"/>
      <c r="C7" s="284">
        <f ca="1">'Design Details'!C92</f>
        <v>0</v>
      </c>
      <c r="D7" s="285"/>
      <c r="E7" s="285"/>
      <c r="F7" s="286">
        <f>IF(D7="Solid",'Design Details'!H92,IF(D7="Suspended",'Design Details'!H92*80%,0))</f>
        <v>0</v>
      </c>
      <c r="G7" s="287"/>
      <c r="H7" s="287"/>
      <c r="I7" s="287"/>
      <c r="J7" s="287"/>
      <c r="K7" s="286">
        <f t="shared" si="0"/>
        <v>0</v>
      </c>
      <c r="L7" s="286">
        <f>IF(D7="Solid",Solid!H7,Suspended!H7)</f>
        <v>0</v>
      </c>
      <c r="M7" s="286">
        <f>IF(D7="Solid",Solid!I7,Suspended!I7)</f>
        <v>0</v>
      </c>
      <c r="N7" s="286">
        <f t="shared" si="1"/>
        <v>0</v>
      </c>
      <c r="O7" s="286">
        <f t="shared" ca="1" si="2"/>
        <v>0</v>
      </c>
      <c r="AF7" s="21">
        <v>60</v>
      </c>
    </row>
    <row r="8" spans="1:38" x14ac:dyDescent="0.3">
      <c r="A8" s="282" t="str">
        <f>'Design Details'!B93</f>
        <v xml:space="preserve"> </v>
      </c>
      <c r="B8" s="283"/>
      <c r="C8" s="284">
        <f ca="1">'Design Details'!C93</f>
        <v>0</v>
      </c>
      <c r="D8" s="285"/>
      <c r="E8" s="285"/>
      <c r="F8" s="286">
        <f>IF(D8="Solid",'Design Details'!H93,IF(D8="Suspended",'Design Details'!H93*80%,0))</f>
        <v>0</v>
      </c>
      <c r="G8" s="287"/>
      <c r="H8" s="287"/>
      <c r="I8" s="287"/>
      <c r="J8" s="287"/>
      <c r="K8" s="286">
        <f t="shared" si="0"/>
        <v>0</v>
      </c>
      <c r="L8" s="286">
        <f>IF(D8="Solid",Solid!H8,Suspended!H8)</f>
        <v>0</v>
      </c>
      <c r="M8" s="286">
        <f>IF(D8="Solid",Solid!I8,Suspended!I8)</f>
        <v>0</v>
      </c>
      <c r="N8" s="286">
        <f t="shared" si="1"/>
        <v>0</v>
      </c>
      <c r="O8" s="286">
        <f t="shared" ca="1" si="2"/>
        <v>0</v>
      </c>
    </row>
    <row r="9" spans="1:38" x14ac:dyDescent="0.3">
      <c r="A9" s="282" t="str">
        <f>'Design Details'!B94</f>
        <v xml:space="preserve"> </v>
      </c>
      <c r="B9" s="283"/>
      <c r="C9" s="284">
        <f ca="1">'Design Details'!C94</f>
        <v>0</v>
      </c>
      <c r="D9" s="285"/>
      <c r="E9" s="285"/>
      <c r="F9" s="286">
        <f>IF(D9="Solid",'Design Details'!H94,IF(D9="Suspended",'Design Details'!H94*80%,0))</f>
        <v>0</v>
      </c>
      <c r="G9" s="287"/>
      <c r="H9" s="287"/>
      <c r="I9" s="287"/>
      <c r="J9" s="287"/>
      <c r="K9" s="286">
        <f t="shared" si="0"/>
        <v>0</v>
      </c>
      <c r="L9" s="286">
        <f>IF(D9="Solid",Solid!H9,Suspended!H9)</f>
        <v>0</v>
      </c>
      <c r="M9" s="286">
        <f>IF(D9="Solid",Solid!I9,Suspended!I9)</f>
        <v>0</v>
      </c>
      <c r="N9" s="286">
        <f t="shared" si="1"/>
        <v>0</v>
      </c>
      <c r="O9" s="286">
        <f t="shared" ca="1" si="2"/>
        <v>0</v>
      </c>
    </row>
    <row r="10" spans="1:38" x14ac:dyDescent="0.3">
      <c r="A10" s="282" t="str">
        <f>'Design Details'!B95</f>
        <v xml:space="preserve"> </v>
      </c>
      <c r="B10" s="283"/>
      <c r="C10" s="284">
        <f ca="1">'Design Details'!C95</f>
        <v>0</v>
      </c>
      <c r="D10" s="285"/>
      <c r="E10" s="285"/>
      <c r="F10" s="286">
        <f>IF(D10="Solid",'Design Details'!H95,IF(D10="Suspended",'Design Details'!H95*80%,0))</f>
        <v>0</v>
      </c>
      <c r="G10" s="288"/>
      <c r="H10" s="287"/>
      <c r="I10" s="287"/>
      <c r="J10" s="287"/>
      <c r="K10" s="286">
        <f t="shared" si="0"/>
        <v>0</v>
      </c>
      <c r="L10" s="286">
        <f>IF(D10="Solid",Solid!H10,Suspended!H10)</f>
        <v>0</v>
      </c>
      <c r="M10" s="286">
        <f>IF(D10="Solid",Solid!I10,Suspended!I10)</f>
        <v>0</v>
      </c>
      <c r="N10" s="286">
        <f t="shared" si="1"/>
        <v>0</v>
      </c>
      <c r="O10" s="286">
        <f t="shared" ca="1" si="2"/>
        <v>0</v>
      </c>
    </row>
    <row r="11" spans="1:38" x14ac:dyDescent="0.3">
      <c r="A11" s="282" t="str">
        <f>'Design Details'!B96</f>
        <v xml:space="preserve"> </v>
      </c>
      <c r="B11" s="283"/>
      <c r="C11" s="284">
        <f ca="1">'Design Details'!C96</f>
        <v>0</v>
      </c>
      <c r="D11" s="285"/>
      <c r="E11" s="285"/>
      <c r="F11" s="286">
        <f>IF(D11="Solid",'Design Details'!H96,IF(D11="Suspended",'Design Details'!H96*80%,0))</f>
        <v>0</v>
      </c>
      <c r="G11" s="288"/>
      <c r="H11" s="287"/>
      <c r="I11" s="287"/>
      <c r="J11" s="289"/>
      <c r="K11" s="286">
        <f t="shared" si="0"/>
        <v>0</v>
      </c>
      <c r="L11" s="286">
        <f>IF(D11="Solid",Solid!H11,Suspended!H11)</f>
        <v>0</v>
      </c>
      <c r="M11" s="286">
        <f>IF(D11="Solid",Solid!I11,Suspended!I11)</f>
        <v>0</v>
      </c>
      <c r="N11" s="286">
        <f t="shared" si="1"/>
        <v>0</v>
      </c>
      <c r="O11" s="286">
        <f t="shared" ca="1" si="2"/>
        <v>0</v>
      </c>
    </row>
    <row r="12" spans="1:38" x14ac:dyDescent="0.3">
      <c r="A12" s="282" t="str">
        <f>'Design Details'!B97</f>
        <v xml:space="preserve"> </v>
      </c>
      <c r="B12" s="283"/>
      <c r="C12" s="284">
        <f ca="1">'Design Details'!C97</f>
        <v>0</v>
      </c>
      <c r="D12" s="285"/>
      <c r="E12" s="285"/>
      <c r="F12" s="286">
        <f>IF(D12="Solid",'Design Details'!H97,IF(D12="Suspended",'Design Details'!H97*80%,0))</f>
        <v>0</v>
      </c>
      <c r="G12" s="288"/>
      <c r="H12" s="287"/>
      <c r="I12" s="287"/>
      <c r="J12" s="287"/>
      <c r="K12" s="286">
        <f t="shared" si="0"/>
        <v>0</v>
      </c>
      <c r="L12" s="286">
        <f>IF(D12="Solid",Solid!H12,Suspended!H12)</f>
        <v>0</v>
      </c>
      <c r="M12" s="286">
        <f>IF(D12="Solid",Solid!I12,Suspended!I12)</f>
        <v>0</v>
      </c>
      <c r="N12" s="286">
        <f t="shared" si="1"/>
        <v>0</v>
      </c>
      <c r="O12" s="286">
        <f t="shared" ca="1" si="2"/>
        <v>0</v>
      </c>
    </row>
    <row r="13" spans="1:38" x14ac:dyDescent="0.3">
      <c r="A13" s="282" t="str">
        <f>'Design Details'!B98</f>
        <v xml:space="preserve"> </v>
      </c>
      <c r="B13" s="283"/>
      <c r="C13" s="284">
        <f ca="1">'Design Details'!C98</f>
        <v>0</v>
      </c>
      <c r="D13" s="285"/>
      <c r="E13" s="285"/>
      <c r="F13" s="286">
        <f>IF(D13="Solid",'Design Details'!H98,IF(D13="Suspended",'Design Details'!H98*80%,0))</f>
        <v>0</v>
      </c>
      <c r="G13" s="288"/>
      <c r="H13" s="287"/>
      <c r="I13" s="287"/>
      <c r="J13" s="287"/>
      <c r="K13" s="286">
        <f t="shared" si="0"/>
        <v>0</v>
      </c>
      <c r="L13" s="286">
        <f>IF(D13="Solid",Solid!H13,Suspended!H13)</f>
        <v>0</v>
      </c>
      <c r="M13" s="286">
        <f>IF(D13="Solid",Solid!I13,Suspended!I13)</f>
        <v>0</v>
      </c>
      <c r="N13" s="286">
        <f t="shared" si="1"/>
        <v>0</v>
      </c>
      <c r="O13" s="286">
        <f t="shared" ca="1" si="2"/>
        <v>0</v>
      </c>
    </row>
    <row r="14" spans="1:38" x14ac:dyDescent="0.3">
      <c r="A14" s="282" t="str">
        <f>'Design Details'!B99</f>
        <v xml:space="preserve"> </v>
      </c>
      <c r="B14" s="283"/>
      <c r="C14" s="284">
        <f ca="1">'Design Details'!C99</f>
        <v>0</v>
      </c>
      <c r="D14" s="285"/>
      <c r="E14" s="285"/>
      <c r="F14" s="286">
        <f>IF(D14="Solid",'Design Details'!H99,IF(D14="Suspended",'Design Details'!H99*80%,0))</f>
        <v>0</v>
      </c>
      <c r="G14" s="288"/>
      <c r="H14" s="287"/>
      <c r="I14" s="287"/>
      <c r="J14" s="287"/>
      <c r="K14" s="286">
        <f t="shared" si="0"/>
        <v>0</v>
      </c>
      <c r="L14" s="286">
        <f>IF(D14="Solid",Solid!H14,Suspended!H14)</f>
        <v>0</v>
      </c>
      <c r="M14" s="286">
        <f>IF(D14="Solid",Solid!I14,Suspended!I14)</f>
        <v>0</v>
      </c>
      <c r="N14" s="286">
        <f t="shared" si="1"/>
        <v>0</v>
      </c>
      <c r="O14" s="286">
        <f t="shared" ca="1" si="2"/>
        <v>0</v>
      </c>
    </row>
    <row r="15" spans="1:38" x14ac:dyDescent="0.3">
      <c r="A15" s="282" t="str">
        <f>'Design Details'!B100</f>
        <v xml:space="preserve"> </v>
      </c>
      <c r="B15" s="283"/>
      <c r="C15" s="284">
        <f ca="1">'Design Details'!C100</f>
        <v>0</v>
      </c>
      <c r="D15" s="285"/>
      <c r="E15" s="285"/>
      <c r="F15" s="286">
        <f>IF(D15="Solid",'Design Details'!H100,IF(D15="Suspended",'Design Details'!H100*80%,0))</f>
        <v>0</v>
      </c>
      <c r="G15" s="288"/>
      <c r="H15" s="287"/>
      <c r="I15" s="287"/>
      <c r="J15" s="287"/>
      <c r="K15" s="286">
        <f t="shared" si="0"/>
        <v>0</v>
      </c>
      <c r="L15" s="286">
        <f>IF(D15="Solid",Solid!H15,Suspended!H15)</f>
        <v>0</v>
      </c>
      <c r="M15" s="286">
        <f>IF(D15="Solid",Solid!I15,Suspended!I15)</f>
        <v>0</v>
      </c>
      <c r="N15" s="286">
        <f t="shared" si="1"/>
        <v>0</v>
      </c>
      <c r="O15" s="286">
        <f t="shared" ca="1" si="2"/>
        <v>0</v>
      </c>
    </row>
    <row r="16" spans="1:38" x14ac:dyDescent="0.3">
      <c r="A16" s="282" t="str">
        <f>'Design Details'!B101</f>
        <v xml:space="preserve"> </v>
      </c>
      <c r="B16" s="283"/>
      <c r="C16" s="284">
        <f ca="1">'Design Details'!C101</f>
        <v>0</v>
      </c>
      <c r="D16" s="285"/>
      <c r="E16" s="285"/>
      <c r="F16" s="286">
        <f>IF(D16="Solid",'Design Details'!H101,IF(D16="Suspended",'Design Details'!H101*80%,0))</f>
        <v>0</v>
      </c>
      <c r="G16" s="288"/>
      <c r="H16" s="287"/>
      <c r="I16" s="287"/>
      <c r="J16" s="287"/>
      <c r="K16" s="286">
        <f t="shared" si="0"/>
        <v>0</v>
      </c>
      <c r="L16" s="286">
        <f>IF(D16="Solid",Solid!H16,Suspended!H16)</f>
        <v>0</v>
      </c>
      <c r="M16" s="286">
        <f>IF(D16="Solid",Solid!I16,Suspended!I16)</f>
        <v>0</v>
      </c>
      <c r="N16" s="286">
        <f t="shared" si="1"/>
        <v>0</v>
      </c>
      <c r="O16" s="286">
        <f t="shared" ca="1" si="2"/>
        <v>0</v>
      </c>
    </row>
    <row r="17" spans="1:15" x14ac:dyDescent="0.3">
      <c r="A17" s="282" t="str">
        <f>'Design Details'!B102</f>
        <v xml:space="preserve"> </v>
      </c>
      <c r="B17" s="283"/>
      <c r="C17" s="284">
        <f ca="1">'Design Details'!C102</f>
        <v>0</v>
      </c>
      <c r="D17" s="285"/>
      <c r="E17" s="285"/>
      <c r="F17" s="286">
        <f>IF(D17="Solid",'Design Details'!H102,IF(D17="Suspended",'Design Details'!H102*80%,0))</f>
        <v>0</v>
      </c>
      <c r="G17" s="288"/>
      <c r="H17" s="287"/>
      <c r="I17" s="287"/>
      <c r="J17" s="287"/>
      <c r="K17" s="286">
        <f t="shared" si="0"/>
        <v>0</v>
      </c>
      <c r="L17" s="286">
        <f>IF(D17="Solid",Solid!H17,Suspended!H17)</f>
        <v>0</v>
      </c>
      <c r="M17" s="286">
        <f>IF(D17="Solid",Solid!I17,Suspended!I17)</f>
        <v>0</v>
      </c>
      <c r="N17" s="286">
        <f t="shared" si="1"/>
        <v>0</v>
      </c>
      <c r="O17" s="286">
        <f t="shared" ca="1" si="2"/>
        <v>0</v>
      </c>
    </row>
    <row r="18" spans="1:15" x14ac:dyDescent="0.3">
      <c r="A18" s="282" t="str">
        <f>'Design Details'!B103</f>
        <v xml:space="preserve"> </v>
      </c>
      <c r="B18" s="283"/>
      <c r="C18" s="284">
        <f ca="1">'Design Details'!C103</f>
        <v>0</v>
      </c>
      <c r="D18" s="285"/>
      <c r="E18" s="285"/>
      <c r="F18" s="286">
        <f>IF(D18="Solid",'Design Details'!H103,IF(D18="Suspended",'Design Details'!H103*80%,0))</f>
        <v>0</v>
      </c>
      <c r="G18" s="288"/>
      <c r="H18" s="287"/>
      <c r="I18" s="287"/>
      <c r="J18" s="287"/>
      <c r="K18" s="286">
        <f t="shared" si="0"/>
        <v>0</v>
      </c>
      <c r="L18" s="286">
        <f>IF(D18="Solid",Solid!H18,Suspended!H18)</f>
        <v>0</v>
      </c>
      <c r="M18" s="286">
        <f>IF(D18="Solid",Solid!I18,Suspended!I18)</f>
        <v>0</v>
      </c>
      <c r="N18" s="286">
        <f t="shared" si="1"/>
        <v>0</v>
      </c>
      <c r="O18" s="286">
        <f t="shared" ca="1" si="2"/>
        <v>0</v>
      </c>
    </row>
    <row r="19" spans="1:15" x14ac:dyDescent="0.3">
      <c r="A19" s="282" t="str">
        <f>'Design Details'!B104</f>
        <v xml:space="preserve"> </v>
      </c>
      <c r="B19" s="283"/>
      <c r="C19" s="284">
        <f ca="1">'Design Details'!C104</f>
        <v>0</v>
      </c>
      <c r="D19" s="285"/>
      <c r="E19" s="285"/>
      <c r="F19" s="286">
        <f>IF(D19="Solid",'Design Details'!H104,IF(D19="Suspended",'Design Details'!H104*80%,0))</f>
        <v>0</v>
      </c>
      <c r="G19" s="288"/>
      <c r="H19" s="287"/>
      <c r="I19" s="287"/>
      <c r="J19" s="287"/>
      <c r="K19" s="286">
        <f t="shared" si="0"/>
        <v>0</v>
      </c>
      <c r="L19" s="286">
        <f>IF(D19="Solid",Solid!H19,Suspended!H19)</f>
        <v>0</v>
      </c>
      <c r="M19" s="286">
        <f>IF(D19="Solid",Solid!I19,Suspended!I19)</f>
        <v>0</v>
      </c>
      <c r="N19" s="286">
        <f t="shared" si="1"/>
        <v>0</v>
      </c>
      <c r="O19" s="286">
        <f t="shared" ca="1" si="2"/>
        <v>0</v>
      </c>
    </row>
    <row r="20" spans="1:15" x14ac:dyDescent="0.3">
      <c r="A20" s="282" t="str">
        <f>'Design Details'!B105</f>
        <v xml:space="preserve"> </v>
      </c>
      <c r="B20" s="283"/>
      <c r="C20" s="284">
        <f ca="1">'Design Details'!C105</f>
        <v>0</v>
      </c>
      <c r="D20" s="285"/>
      <c r="E20" s="285"/>
      <c r="F20" s="286">
        <f>IF(D20="Solid",'Design Details'!H105,IF(D20="Suspended",'Design Details'!H105*80%,0))</f>
        <v>0</v>
      </c>
      <c r="G20" s="288"/>
      <c r="H20" s="287"/>
      <c r="I20" s="287"/>
      <c r="J20" s="287"/>
      <c r="K20" s="286">
        <f t="shared" si="0"/>
        <v>0</v>
      </c>
      <c r="L20" s="286">
        <f>IF(D20="Solid",Solid!H20,Suspended!H20)</f>
        <v>0</v>
      </c>
      <c r="M20" s="286">
        <f>IF(D20="Solid",Solid!I20,Suspended!I20)</f>
        <v>0</v>
      </c>
      <c r="N20" s="286">
        <f t="shared" si="1"/>
        <v>0</v>
      </c>
      <c r="O20" s="286">
        <f t="shared" ca="1" si="2"/>
        <v>0</v>
      </c>
    </row>
    <row r="21" spans="1:15" x14ac:dyDescent="0.3">
      <c r="A21" s="282" t="str">
        <f>'Design Details'!B106</f>
        <v xml:space="preserve"> </v>
      </c>
      <c r="B21" s="283"/>
      <c r="C21" s="284">
        <f ca="1">'Design Details'!C106</f>
        <v>0</v>
      </c>
      <c r="D21" s="285"/>
      <c r="E21" s="285"/>
      <c r="F21" s="286">
        <f>IF(D21="Solid",'Design Details'!H106,IF(D21="Suspended",'Design Details'!H106*80%,0))</f>
        <v>0</v>
      </c>
      <c r="G21" s="288"/>
      <c r="H21" s="287"/>
      <c r="I21" s="287"/>
      <c r="J21" s="287"/>
      <c r="K21" s="286">
        <f t="shared" si="0"/>
        <v>0</v>
      </c>
      <c r="L21" s="286">
        <f>IF(D21="Solid",Solid!H21,Suspended!H21)</f>
        <v>0</v>
      </c>
      <c r="M21" s="286">
        <f>IF(D21="Solid",Solid!I21,Suspended!I21)</f>
        <v>0</v>
      </c>
      <c r="N21" s="286">
        <f t="shared" si="1"/>
        <v>0</v>
      </c>
      <c r="O21" s="286">
        <f t="shared" ca="1" si="2"/>
        <v>0</v>
      </c>
    </row>
    <row r="22" spans="1:15" x14ac:dyDescent="0.3">
      <c r="A22" s="282" t="str">
        <f>'Design Details'!B107</f>
        <v xml:space="preserve"> </v>
      </c>
      <c r="B22" s="283"/>
      <c r="C22" s="284">
        <f ca="1">'Design Details'!C107</f>
        <v>0</v>
      </c>
      <c r="D22" s="285"/>
      <c r="E22" s="285"/>
      <c r="F22" s="286">
        <f>IF(D22="Solid",'Design Details'!H107,IF(D22="Suspended",'Design Details'!H107*80%,0))</f>
        <v>0</v>
      </c>
      <c r="G22" s="288"/>
      <c r="H22" s="287"/>
      <c r="I22" s="287"/>
      <c r="J22" s="287"/>
      <c r="K22" s="286">
        <f t="shared" si="0"/>
        <v>0</v>
      </c>
      <c r="L22" s="286">
        <f>IF(D22="Solid",Solid!H22,Suspended!H22)</f>
        <v>0</v>
      </c>
      <c r="M22" s="286">
        <f>IF(D22="Solid",Solid!I22,Suspended!I22)</f>
        <v>0</v>
      </c>
      <c r="N22" s="286">
        <f t="shared" si="1"/>
        <v>0</v>
      </c>
      <c r="O22" s="286">
        <f t="shared" ca="1" si="2"/>
        <v>0</v>
      </c>
    </row>
    <row r="23" spans="1:15" x14ac:dyDescent="0.3">
      <c r="A23" s="282" t="str">
        <f>'Design Details'!B108</f>
        <v xml:space="preserve"> </v>
      </c>
      <c r="B23" s="283"/>
      <c r="C23" s="284">
        <f ca="1">'Design Details'!C108</f>
        <v>0</v>
      </c>
      <c r="D23" s="285"/>
      <c r="E23" s="285"/>
      <c r="F23" s="286">
        <f>IF(D23="Solid",'Design Details'!H108,IF(D23="Suspended",'Design Details'!H108*80%,0))</f>
        <v>0</v>
      </c>
      <c r="G23" s="288"/>
      <c r="H23" s="287"/>
      <c r="I23" s="287"/>
      <c r="J23" s="287"/>
      <c r="K23" s="286">
        <f t="shared" si="0"/>
        <v>0</v>
      </c>
      <c r="L23" s="286">
        <f>IF(D23="Solid",Solid!H23,Suspended!H23)</f>
        <v>0</v>
      </c>
      <c r="M23" s="286">
        <f>IF(D23="Solid",Solid!I23,Suspended!I23)</f>
        <v>0</v>
      </c>
      <c r="N23" s="286">
        <f t="shared" si="1"/>
        <v>0</v>
      </c>
      <c r="O23" s="286">
        <f t="shared" ca="1" si="2"/>
        <v>0</v>
      </c>
    </row>
    <row r="24" spans="1:15" x14ac:dyDescent="0.3">
      <c r="A24" s="282" t="str">
        <f>'Design Details'!B109</f>
        <v xml:space="preserve"> </v>
      </c>
      <c r="B24" s="283"/>
      <c r="C24" s="284">
        <f ca="1">'Design Details'!C109</f>
        <v>0</v>
      </c>
      <c r="D24" s="285"/>
      <c r="E24" s="285"/>
      <c r="F24" s="286">
        <f>IF(D24="Solid",'Design Details'!H109,IF(D24="Suspended",'Design Details'!H109*80%,0))</f>
        <v>0</v>
      </c>
      <c r="G24" s="288"/>
      <c r="H24" s="287"/>
      <c r="I24" s="287"/>
      <c r="J24" s="287"/>
      <c r="K24" s="286">
        <f t="shared" si="0"/>
        <v>0</v>
      </c>
      <c r="L24" s="286">
        <f>IF(D24="Solid",Solid!H24,Suspended!H24)</f>
        <v>0</v>
      </c>
      <c r="M24" s="286">
        <f>IF(D24="Solid",Solid!I24,Suspended!I24)</f>
        <v>0</v>
      </c>
      <c r="N24" s="286">
        <f t="shared" si="1"/>
        <v>0</v>
      </c>
      <c r="O24" s="286">
        <f t="shared" ca="1" si="2"/>
        <v>0</v>
      </c>
    </row>
    <row r="25" spans="1:15" x14ac:dyDescent="0.3">
      <c r="A25" s="282" t="str">
        <f>'Design Details'!B110</f>
        <v xml:space="preserve"> </v>
      </c>
      <c r="B25" s="283"/>
      <c r="C25" s="284">
        <f ca="1">'Design Details'!C110</f>
        <v>0</v>
      </c>
      <c r="D25" s="285"/>
      <c r="E25" s="285"/>
      <c r="F25" s="286">
        <f>IF(D25="Solid",'Design Details'!H110,IF(D25="Suspended",'Design Details'!H110*80%,0))</f>
        <v>0</v>
      </c>
      <c r="G25" s="287"/>
      <c r="H25" s="287"/>
      <c r="I25" s="287"/>
      <c r="J25" s="287"/>
      <c r="K25" s="286">
        <f t="shared" si="0"/>
        <v>0</v>
      </c>
      <c r="L25" s="286">
        <f>IF(D25="Solid",Solid!H25,Suspended!H25)</f>
        <v>0</v>
      </c>
      <c r="M25" s="286">
        <f>IF(D25="Solid",Solid!I25,Suspended!I25)</f>
        <v>0</v>
      </c>
      <c r="N25" s="286">
        <f t="shared" si="1"/>
        <v>0</v>
      </c>
      <c r="O25" s="286">
        <f t="shared" ca="1" si="2"/>
        <v>0</v>
      </c>
    </row>
    <row r="26" spans="1:15" x14ac:dyDescent="0.3">
      <c r="A26" s="282" t="str">
        <f>'Design Details'!B111</f>
        <v xml:space="preserve"> </v>
      </c>
      <c r="B26" s="283"/>
      <c r="C26" s="284">
        <f ca="1">'Design Details'!C111</f>
        <v>0</v>
      </c>
      <c r="D26" s="285"/>
      <c r="E26" s="285"/>
      <c r="F26" s="286">
        <f>IF(D26="Solid",'Design Details'!H111,IF(D26="Suspended",'Design Details'!H111*80%,0))</f>
        <v>0</v>
      </c>
      <c r="G26" s="287"/>
      <c r="H26" s="287"/>
      <c r="I26" s="287"/>
      <c r="J26" s="287"/>
      <c r="K26" s="286">
        <f t="shared" si="0"/>
        <v>0</v>
      </c>
      <c r="L26" s="286">
        <f>IF(D26="Solid",Solid!H26,Suspended!H26)</f>
        <v>0</v>
      </c>
      <c r="M26" s="286">
        <f>IF(D26="Solid",Solid!I26,Suspended!I26)</f>
        <v>0</v>
      </c>
      <c r="N26" s="286">
        <f t="shared" si="1"/>
        <v>0</v>
      </c>
      <c r="O26" s="286">
        <f t="shared" ca="1" si="2"/>
        <v>0</v>
      </c>
    </row>
    <row r="27" spans="1:15" x14ac:dyDescent="0.3">
      <c r="A27" s="282" t="str">
        <f>'Design Details'!B112</f>
        <v xml:space="preserve"> </v>
      </c>
      <c r="B27" s="283"/>
      <c r="C27" s="284">
        <f ca="1">'Design Details'!C112</f>
        <v>0</v>
      </c>
      <c r="D27" s="285"/>
      <c r="E27" s="285"/>
      <c r="F27" s="286">
        <f>IF(D27="Solid",'Design Details'!H112,IF(D27="Suspended",'Design Details'!H112*80%,0))</f>
        <v>0</v>
      </c>
      <c r="G27" s="287"/>
      <c r="H27" s="287"/>
      <c r="I27" s="287"/>
      <c r="J27" s="287"/>
      <c r="K27" s="286">
        <f t="shared" si="0"/>
        <v>0</v>
      </c>
      <c r="L27" s="286">
        <f>IF(D27="Solid",Solid!H27,Suspended!H27)</f>
        <v>0</v>
      </c>
      <c r="M27" s="286">
        <f>IF(D27="Solid",Solid!I27,Suspended!I27)</f>
        <v>0</v>
      </c>
      <c r="N27" s="286">
        <f t="shared" si="1"/>
        <v>0</v>
      </c>
      <c r="O27" s="286">
        <f t="shared" ca="1" si="2"/>
        <v>0</v>
      </c>
    </row>
    <row r="28" spans="1:15" x14ac:dyDescent="0.3">
      <c r="A28" s="282" t="str">
        <f>'Design Details'!B113</f>
        <v xml:space="preserve"> </v>
      </c>
      <c r="B28" s="283"/>
      <c r="C28" s="284">
        <f ca="1">'Design Details'!C113</f>
        <v>0</v>
      </c>
      <c r="D28" s="285"/>
      <c r="E28" s="285"/>
      <c r="F28" s="286">
        <f>IF(D28="Solid",'Design Details'!H113,IF(D28="Suspended",'Design Details'!H113*80%,0))</f>
        <v>0</v>
      </c>
      <c r="G28" s="287"/>
      <c r="H28" s="287"/>
      <c r="I28" s="287"/>
      <c r="J28" s="287"/>
      <c r="K28" s="286">
        <f t="shared" si="0"/>
        <v>0</v>
      </c>
      <c r="L28" s="286">
        <f>IF(D28="Solid",Solid!H28,Suspended!H28)</f>
        <v>0</v>
      </c>
      <c r="M28" s="286">
        <f>IF(D28="Solid",Solid!I28,Suspended!I28)</f>
        <v>0</v>
      </c>
      <c r="N28" s="286">
        <f t="shared" si="1"/>
        <v>0</v>
      </c>
      <c r="O28" s="286">
        <f t="shared" ca="1" si="2"/>
        <v>0</v>
      </c>
    </row>
    <row r="29" spans="1:15" x14ac:dyDescent="0.3">
      <c r="A29" s="282" t="str">
        <f>'Design Details'!B114</f>
        <v xml:space="preserve"> </v>
      </c>
      <c r="B29" s="283"/>
      <c r="C29" s="284">
        <f ca="1">'Design Details'!C114</f>
        <v>0</v>
      </c>
      <c r="D29" s="285"/>
      <c r="E29" s="285"/>
      <c r="F29" s="286">
        <f>IF(D29="Solid",'Design Details'!H114,IF(D29="Suspended",'Design Details'!H114*80%,0))</f>
        <v>0</v>
      </c>
      <c r="G29" s="287"/>
      <c r="H29" s="287"/>
      <c r="I29" s="287"/>
      <c r="J29" s="287"/>
      <c r="K29" s="286">
        <f t="shared" si="0"/>
        <v>0</v>
      </c>
      <c r="L29" s="286">
        <f>IF(D29="Solid",Solid!H29,Suspended!H29)</f>
        <v>0</v>
      </c>
      <c r="M29" s="286">
        <f>IF(D29="Solid",Solid!I29,Suspended!I29)</f>
        <v>0</v>
      </c>
      <c r="N29" s="286">
        <f t="shared" si="1"/>
        <v>0</v>
      </c>
      <c r="O29" s="286">
        <f t="shared" ca="1" si="2"/>
        <v>0</v>
      </c>
    </row>
    <row r="30" spans="1:15" x14ac:dyDescent="0.3">
      <c r="A30" s="282" t="str">
        <f>'Design Details'!B115</f>
        <v xml:space="preserve"> </v>
      </c>
      <c r="B30" s="283"/>
      <c r="C30" s="284">
        <f ca="1">'Design Details'!C115</f>
        <v>0</v>
      </c>
      <c r="D30" s="285"/>
      <c r="E30" s="285"/>
      <c r="F30" s="286">
        <f>IF(D30="Solid",'Design Details'!H115,IF(D30="Suspended",'Design Details'!H115*80%,0))</f>
        <v>0</v>
      </c>
      <c r="G30" s="287"/>
      <c r="H30" s="287"/>
      <c r="I30" s="287"/>
      <c r="J30" s="287"/>
      <c r="K30" s="286">
        <f t="shared" si="0"/>
        <v>0</v>
      </c>
      <c r="L30" s="286">
        <f>IF(D30="Solid",Solid!H30,Suspended!H30)</f>
        <v>0</v>
      </c>
      <c r="M30" s="286">
        <f>IF(D30="Solid",Solid!I30,Suspended!I30)</f>
        <v>0</v>
      </c>
      <c r="N30" s="286">
        <f t="shared" si="1"/>
        <v>0</v>
      </c>
      <c r="O30" s="286">
        <f t="shared" ca="1" si="2"/>
        <v>0</v>
      </c>
    </row>
    <row r="31" spans="1:15" x14ac:dyDescent="0.3">
      <c r="A31" s="282" t="str">
        <f>'Design Details'!B116</f>
        <v xml:space="preserve"> </v>
      </c>
      <c r="B31" s="283"/>
      <c r="C31" s="284">
        <f ca="1">'Design Details'!C116</f>
        <v>0</v>
      </c>
      <c r="D31" s="285"/>
      <c r="E31" s="285"/>
      <c r="F31" s="286">
        <f>IF(D31="Solid",'Design Details'!H116,IF(D31="Suspended",'Design Details'!H116*80%,0))</f>
        <v>0</v>
      </c>
      <c r="G31" s="287"/>
      <c r="H31" s="287"/>
      <c r="I31" s="287"/>
      <c r="J31" s="287"/>
      <c r="K31" s="286">
        <f t="shared" si="0"/>
        <v>0</v>
      </c>
      <c r="L31" s="286">
        <f>IF(D31="Solid",Solid!H31,Suspended!H31)</f>
        <v>0</v>
      </c>
      <c r="M31" s="286">
        <f>IF(D31="Solid",Solid!I31,Suspended!I31)</f>
        <v>0</v>
      </c>
      <c r="N31" s="286">
        <f t="shared" si="1"/>
        <v>0</v>
      </c>
      <c r="O31" s="286">
        <f t="shared" ca="1" si="2"/>
        <v>0</v>
      </c>
    </row>
    <row r="33" spans="6:11" x14ac:dyDescent="0.3">
      <c r="G33" s="22"/>
      <c r="J33" s="56" t="s">
        <v>254</v>
      </c>
      <c r="K33" s="22" t="s">
        <v>255</v>
      </c>
    </row>
    <row r="34" spans="6:11" x14ac:dyDescent="0.3">
      <c r="G34" s="22"/>
      <c r="J34" s="57" t="s">
        <v>256</v>
      </c>
      <c r="K34" s="22" t="s">
        <v>257</v>
      </c>
    </row>
    <row r="35" spans="6:11" x14ac:dyDescent="0.3">
      <c r="G35" s="22"/>
      <c r="J35" s="58" t="s">
        <v>258</v>
      </c>
      <c r="K35" s="22" t="s">
        <v>259</v>
      </c>
    </row>
    <row r="36" spans="6:11" x14ac:dyDescent="0.3">
      <c r="J36" s="59" t="s">
        <v>260</v>
      </c>
      <c r="K36" s="22" t="s">
        <v>261</v>
      </c>
    </row>
    <row r="37" spans="6:11" x14ac:dyDescent="0.3">
      <c r="F37" s="63"/>
      <c r="J37" s="60"/>
    </row>
  </sheetData>
  <sheetProtection selectLockedCells="1"/>
  <conditionalFormatting sqref="O2:O31">
    <cfRule type="iconSet" priority="2">
      <iconSet iconSet="3Symbols">
        <cfvo type="percent" val="0"/>
        <cfvo type="num" val="-50" gte="0"/>
        <cfvo type="num" val="0"/>
      </iconSet>
    </cfRule>
  </conditionalFormatting>
  <dataValidations count="6">
    <dataValidation type="list" allowBlank="1" showInputMessage="1" showErrorMessage="1" sqref="H2:H30" xr:uid="{00000000-0002-0000-1B00-000000000000}">
      <formula1>$AG$2:$AG$3</formula1>
    </dataValidation>
    <dataValidation type="list" allowBlank="1" showInputMessage="1" showErrorMessage="1" sqref="B2:B31" xr:uid="{00000000-0002-0000-1B00-000001000000}">
      <formula1>$AL$2:$AL$6</formula1>
    </dataValidation>
    <dataValidation type="list" allowBlank="1" showInputMessage="1" showErrorMessage="1" sqref="D2:D31" xr:uid="{00000000-0002-0000-1B00-000002000000}">
      <formula1>$AE$2:$AE$3</formula1>
    </dataValidation>
    <dataValidation type="list" allowBlank="1" showInputMessage="1" showErrorMessage="1" sqref="J2:J31" xr:uid="{00000000-0002-0000-1B00-000003000000}">
      <formula1>IF(D2="Solid",$AJ$2:$AJ$5,$AK$2:$AK$4)</formula1>
    </dataValidation>
    <dataValidation type="list" allowBlank="1" showInputMessage="1" showErrorMessage="1" sqref="I2:I31" xr:uid="{00000000-0002-0000-1B00-000004000000}">
      <formula1>IF(D2="solid",$AH$2:$AH$6,$AI$2)</formula1>
    </dataValidation>
    <dataValidation type="list" allowBlank="1" showInputMessage="1" showErrorMessage="1" sqref="E2:E31" xr:uid="{00000000-0002-0000-1B00-000005000000}">
      <formula1>IF(D2="Solid",$AF$2:$AF$6,$AF$3:$AF$7)</formula1>
    </dataValidation>
  </dataValidation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iconSet" priority="1" id="{50EA361A-FC52-49DC-8101-6391F408AF21}">
            <x14:iconSet iconSet="4TrafficLights" custom="1">
              <x14:cfvo type="percent">
                <xm:f>0</xm:f>
              </x14:cfvo>
              <x14:cfvo type="num" gte="0">
                <xm:f>29</xm:f>
              </x14:cfvo>
              <x14:cfvo type="num" gte="0">
                <xm:f>33</xm:f>
              </x14:cfvo>
              <x14:cfvo type="num" gte="0">
                <xm:f>35</xm:f>
              </x14:cfvo>
              <x14:cfIcon iconSet="3Flags" iconId="2"/>
              <x14:cfIcon iconSet="3Flags" iconId="1"/>
              <x14:cfIcon iconSet="3Flags" iconId="0"/>
              <x14:cfIcon iconSet="3Symbols" iconId="0"/>
            </x14:iconSet>
          </x14:cfRule>
          <xm:sqref>M2:M31</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3">
    <tabColor theme="8"/>
  </sheetPr>
  <dimension ref="A1:AG74"/>
  <sheetViews>
    <sheetView showGridLines="0" showRowColHeaders="0" workbookViewId="0">
      <selection activeCell="F11" sqref="F11"/>
    </sheetView>
  </sheetViews>
  <sheetFormatPr defaultColWidth="9.109375" defaultRowHeight="12.75" customHeight="1" x14ac:dyDescent="0.3"/>
  <cols>
    <col min="1" max="1" width="23.6640625" style="42" customWidth="1"/>
    <col min="2" max="2" width="11.44140625" style="42" bestFit="1" customWidth="1"/>
    <col min="3" max="3" width="14.77734375" style="42" customWidth="1"/>
    <col min="4" max="4" width="14" style="42" bestFit="1" customWidth="1"/>
    <col min="5" max="5" width="10.44140625" style="42" bestFit="1" customWidth="1"/>
    <col min="6" max="6" width="13.109375" style="42" bestFit="1" customWidth="1"/>
    <col min="7" max="7" width="11" style="42" bestFit="1" customWidth="1"/>
    <col min="8" max="8" width="21" style="42" customWidth="1"/>
    <col min="9" max="9" width="14.77734375" style="42" customWidth="1"/>
    <col min="10" max="10" width="15.109375" style="42" customWidth="1"/>
    <col min="11" max="11" width="18.77734375" style="42" customWidth="1"/>
    <col min="12" max="12" width="17.44140625" style="42" customWidth="1"/>
    <col min="13" max="13" width="19.6640625" style="42" customWidth="1"/>
    <col min="14" max="14" width="17.77734375" style="42" bestFit="1" customWidth="1"/>
    <col min="15" max="15" width="10.44140625" style="42" bestFit="1" customWidth="1"/>
    <col min="16" max="16" width="9.109375" style="42" bestFit="1" customWidth="1"/>
    <col min="17" max="18" width="9.109375" style="42"/>
    <col min="19" max="21" width="9.109375" style="42" hidden="1" customWidth="1"/>
    <col min="22" max="22" width="10.6640625" style="42" hidden="1" customWidth="1"/>
    <col min="23" max="28" width="9.109375" style="42" hidden="1" customWidth="1"/>
    <col min="29" max="29" width="9.44140625" style="42" hidden="1" customWidth="1"/>
    <col min="30" max="30" width="10.109375" style="42" hidden="1" customWidth="1"/>
    <col min="31" max="32" width="9.77734375" style="42" hidden="1" customWidth="1"/>
    <col min="33" max="33" width="10.44140625" style="42" hidden="1" customWidth="1"/>
    <col min="34" max="16384" width="9.109375" style="42"/>
  </cols>
  <sheetData>
    <row r="1" spans="1:33" ht="40.200000000000003" x14ac:dyDescent="0.3">
      <c r="A1" s="263" t="s">
        <v>0</v>
      </c>
      <c r="B1" s="264" t="s">
        <v>237</v>
      </c>
      <c r="C1" s="265" t="s">
        <v>148</v>
      </c>
      <c r="D1" s="264" t="s">
        <v>149</v>
      </c>
      <c r="E1" s="264" t="s">
        <v>196</v>
      </c>
      <c r="F1" s="264" t="s">
        <v>150</v>
      </c>
      <c r="G1" s="264" t="s">
        <v>151</v>
      </c>
      <c r="H1" s="264" t="s">
        <v>152</v>
      </c>
      <c r="I1" s="264" t="s">
        <v>153</v>
      </c>
      <c r="J1" s="264" t="s">
        <v>1187</v>
      </c>
      <c r="K1" s="265" t="s">
        <v>154</v>
      </c>
      <c r="L1" s="265" t="s">
        <v>148</v>
      </c>
      <c r="M1" s="264" t="s">
        <v>155</v>
      </c>
      <c r="N1" s="264" t="s">
        <v>156</v>
      </c>
      <c r="O1" s="37"/>
      <c r="P1" s="37"/>
    </row>
    <row r="2" spans="1:33" ht="12.75" customHeight="1" x14ac:dyDescent="0.3">
      <c r="A2" s="266" t="str">
        <f>'Design Details'!B87</f>
        <v xml:space="preserve">Bed/Study </v>
      </c>
      <c r="B2" s="267">
        <f>'Design Details'!E87</f>
        <v>21</v>
      </c>
      <c r="C2" s="268">
        <f ca="1">'Design Details'!C87</f>
        <v>0</v>
      </c>
      <c r="D2" s="269">
        <f>IFERROR('Design Details'!$G$31-4,0)</f>
        <v>-4</v>
      </c>
      <c r="E2" s="270">
        <f t="shared" ref="E2:E31" si="0">D2-B2</f>
        <v>-25</v>
      </c>
      <c r="F2" s="271"/>
      <c r="G2" s="272"/>
      <c r="H2" s="272"/>
      <c r="I2" s="272"/>
      <c r="J2" s="268">
        <f>IF(H2="P1",LOOKUP(G2,W$3:W$74,X$3:X$74),IF(H2="K1",LOOKUP(G2,W$3:W$74,Y$3:Y$74),IF(H2="P+",LOOKUP(G2,W$3:W$74,Z$3:Z$74),IF(H2="K2",LOOKUP(G2,W$3:W$74,AA$3:AA$74),IF(H2="K3",LOOKUP(G2,W$3:W$74,AB$3:AB$74),0)))))*I2</f>
        <v>0</v>
      </c>
      <c r="K2" s="268">
        <f>J2*IF(AND(E2&gt;=4,E2&lt;9),C$36,IF(AND(E2&gt;=9,E2&lt;14),C$37,IF(AND(E2&gt;=14,E2&lt;19),C$38,IF(AND(E2&gt;=19,E2&lt;24),C$39,IF(AND(E2&gt;=24,E2&lt;29),C$40,IF(AND(E2&gt;=29,E2&lt;34),C$41,IF(AND(E2&gt;=34,E2&lt;39),C$42,IF(AND(E2&gt;=39,E2&lt;44),C$43,IF(E2&gt;=44,C$44,"1")))))))))</f>
        <v>0</v>
      </c>
      <c r="L2" s="268">
        <f ca="1">C2</f>
        <v>0</v>
      </c>
      <c r="M2" s="273">
        <f t="shared" ref="M2:M31" ca="1" si="1">K2-L2</f>
        <v>0</v>
      </c>
      <c r="N2" s="268">
        <f ca="1">L2/IF(D2=41,C$36,IF(D2=46,C$37,1))</f>
        <v>0</v>
      </c>
      <c r="O2" s="43"/>
      <c r="P2" s="43"/>
      <c r="X2" s="42" t="s">
        <v>157</v>
      </c>
      <c r="Y2" s="42" t="s">
        <v>158</v>
      </c>
      <c r="Z2" s="42" t="s">
        <v>159</v>
      </c>
      <c r="AA2" s="42" t="s">
        <v>160</v>
      </c>
      <c r="AB2" s="42" t="s">
        <v>161</v>
      </c>
      <c r="AC2" s="42" t="s">
        <v>157</v>
      </c>
      <c r="AD2" s="42" t="s">
        <v>158</v>
      </c>
      <c r="AE2" s="42" t="s">
        <v>159</v>
      </c>
      <c r="AF2" s="42" t="s">
        <v>160</v>
      </c>
      <c r="AG2" s="42" t="s">
        <v>161</v>
      </c>
    </row>
    <row r="3" spans="1:33" ht="12.75" customHeight="1" x14ac:dyDescent="0.3">
      <c r="A3" s="266" t="str">
        <f>'Design Details'!B88</f>
        <v xml:space="preserve"> </v>
      </c>
      <c r="B3" s="267">
        <f>'Design Details'!E88</f>
        <v>0</v>
      </c>
      <c r="C3" s="268">
        <f ca="1">'Design Details'!C88</f>
        <v>0</v>
      </c>
      <c r="D3" s="269">
        <f>IFERROR('Design Details'!$G$31-4,0)</f>
        <v>-4</v>
      </c>
      <c r="E3" s="270">
        <f t="shared" si="0"/>
        <v>-4</v>
      </c>
      <c r="F3" s="271"/>
      <c r="G3" s="271"/>
      <c r="H3" s="271"/>
      <c r="I3" s="272"/>
      <c r="J3" s="268">
        <f t="shared" ref="J3:J31" si="2">IF(H3="P1",LOOKUP(G3,W$3:W$74,X$3:X$74),IF(H3="K1",LOOKUP(G3,W$3:W$74,Y$3:Y$74),IF(H3="P+",LOOKUP(G3,W$3:W$74,Z$3:Z$74),IF(H3="K2",LOOKUP(G3,W$3:W$74,AA$3:AA$74),IF(H3="K3",LOOKUP(G3,W$3:W$74,AB$3:AB$74),0)))))*I3</f>
        <v>0</v>
      </c>
      <c r="K3" s="268">
        <f>J3*IF(AND(E3&gt;=4,E3&lt;9),C$36,IF(AND(E3&gt;=9,E3&lt;14),C$37,IF(AND(E3&gt;=14,E3&lt;19),C$38,IF(AND(E3&gt;=19,E3&lt;24),C$39,IF(AND(E3&gt;=24,E3&lt;29),C$40,IF(AND(E3&gt;=29,E3&lt;34),C$41,IF(AND(E3&gt;=34,E3&lt;39),C$42,IF(AND(E3&gt;=39,E3&lt;44),C$43,IF(E3&gt;=44,C$44,"1")))))))))</f>
        <v>0</v>
      </c>
      <c r="L3" s="268">
        <f ca="1">C3</f>
        <v>0</v>
      </c>
      <c r="M3" s="273">
        <f t="shared" ca="1" si="1"/>
        <v>0</v>
      </c>
      <c r="N3" s="268">
        <f t="shared" ref="N3:N31" ca="1" si="3">L3/IF(D3=41,C$36,IF(D3=46,C$37,1))</f>
        <v>0</v>
      </c>
      <c r="O3" s="43"/>
      <c r="P3" s="43"/>
      <c r="T3" s="42">
        <v>300</v>
      </c>
      <c r="V3" s="42">
        <v>300</v>
      </c>
      <c r="W3" s="44" t="s">
        <v>162</v>
      </c>
      <c r="X3" s="45" t="s">
        <v>104</v>
      </c>
      <c r="Y3" s="45">
        <v>255</v>
      </c>
      <c r="Z3" s="45">
        <v>373</v>
      </c>
      <c r="AA3" s="45">
        <v>491</v>
      </c>
      <c r="AB3" s="45" t="s">
        <v>104</v>
      </c>
      <c r="AC3" s="46">
        <v>0</v>
      </c>
      <c r="AD3" s="46">
        <v>18.04</v>
      </c>
      <c r="AE3" s="46">
        <v>23.5</v>
      </c>
      <c r="AF3" s="46">
        <v>26.14</v>
      </c>
      <c r="AG3" s="46">
        <v>0</v>
      </c>
    </row>
    <row r="4" spans="1:33" ht="12.75" customHeight="1" x14ac:dyDescent="0.3">
      <c r="A4" s="266" t="str">
        <f>'Design Details'!B89</f>
        <v xml:space="preserve"> </v>
      </c>
      <c r="B4" s="267">
        <f>'Design Details'!E89</f>
        <v>0</v>
      </c>
      <c r="C4" s="268">
        <f ca="1">'Design Details'!C89</f>
        <v>0</v>
      </c>
      <c r="D4" s="269">
        <f>IFERROR('Design Details'!$G$31-4,0)</f>
        <v>-4</v>
      </c>
      <c r="E4" s="270">
        <f t="shared" si="0"/>
        <v>-4</v>
      </c>
      <c r="F4" s="271"/>
      <c r="G4" s="271"/>
      <c r="H4" s="271"/>
      <c r="I4" s="272"/>
      <c r="J4" s="268">
        <f t="shared" si="2"/>
        <v>0</v>
      </c>
      <c r="K4" s="268">
        <f t="shared" ref="K4:K31" si="4">J4*IF(AND(E4&gt;=4,E4&lt;9),C$36,IF(AND(E4&gt;=9,E4&lt;14),C$37,IF(AND(E4&gt;=14,E4&lt;19),C$38,IF(AND(E4&gt;=19,E4&lt;24),C$39,IF(AND(E4&gt;=24,E4&lt;29),C$40,IF(AND(E4&gt;=29,E4&lt;34),C$41,IF(AND(E4&gt;=34,E4&lt;39),C$42,IF(AND(E4&gt;=39,E4&lt;44),C$43,IF(E4&gt;=44,C$44,"1")))))))))</f>
        <v>0</v>
      </c>
      <c r="L4" s="268">
        <f t="shared" ref="L4:L31" ca="1" si="5">C4</f>
        <v>0</v>
      </c>
      <c r="M4" s="273">
        <f t="shared" ca="1" si="1"/>
        <v>0</v>
      </c>
      <c r="N4" s="268">
        <f t="shared" ca="1" si="3"/>
        <v>0</v>
      </c>
      <c r="O4" s="43"/>
      <c r="P4" s="43"/>
      <c r="T4" s="42">
        <v>450</v>
      </c>
      <c r="V4" s="42">
        <v>300</v>
      </c>
      <c r="W4" s="44" t="s">
        <v>163</v>
      </c>
      <c r="X4" s="45" t="s">
        <v>104</v>
      </c>
      <c r="Y4" s="45">
        <v>509</v>
      </c>
      <c r="Z4" s="45">
        <v>745</v>
      </c>
      <c r="AA4" s="45">
        <v>982</v>
      </c>
      <c r="AB4" s="45">
        <v>1349</v>
      </c>
      <c r="AC4" s="46">
        <v>0</v>
      </c>
      <c r="AD4" s="46">
        <v>28.9</v>
      </c>
      <c r="AE4" s="46">
        <v>40.049999999999997</v>
      </c>
      <c r="AF4" s="46">
        <v>45.11</v>
      </c>
      <c r="AG4" s="46">
        <v>92.62</v>
      </c>
    </row>
    <row r="5" spans="1:33" ht="12.75" customHeight="1" x14ac:dyDescent="0.3">
      <c r="A5" s="266" t="str">
        <f>'Design Details'!B90</f>
        <v xml:space="preserve"> </v>
      </c>
      <c r="B5" s="267">
        <f>'Design Details'!E90</f>
        <v>0</v>
      </c>
      <c r="C5" s="268">
        <f ca="1">'Design Details'!C90</f>
        <v>0</v>
      </c>
      <c r="D5" s="269">
        <f>IFERROR('Design Details'!$G$31-4,0)</f>
        <v>-4</v>
      </c>
      <c r="E5" s="270">
        <f t="shared" si="0"/>
        <v>-4</v>
      </c>
      <c r="F5" s="271"/>
      <c r="G5" s="271"/>
      <c r="H5" s="271"/>
      <c r="I5" s="272"/>
      <c r="J5" s="268">
        <f t="shared" si="2"/>
        <v>0</v>
      </c>
      <c r="K5" s="268">
        <f t="shared" si="4"/>
        <v>0</v>
      </c>
      <c r="L5" s="268">
        <f t="shared" ca="1" si="5"/>
        <v>0</v>
      </c>
      <c r="M5" s="273">
        <f t="shared" ca="1" si="1"/>
        <v>0</v>
      </c>
      <c r="N5" s="268">
        <f t="shared" ca="1" si="3"/>
        <v>0</v>
      </c>
      <c r="O5" s="43"/>
      <c r="P5" s="43"/>
      <c r="T5" s="42">
        <v>500</v>
      </c>
      <c r="V5" s="42">
        <v>300</v>
      </c>
      <c r="W5" s="44" t="s">
        <v>164</v>
      </c>
      <c r="X5" s="45" t="s">
        <v>104</v>
      </c>
      <c r="Y5" s="45">
        <v>764</v>
      </c>
      <c r="Z5" s="45">
        <v>1118</v>
      </c>
      <c r="AA5" s="45">
        <v>1473</v>
      </c>
      <c r="AB5" s="45" t="s">
        <v>104</v>
      </c>
      <c r="AC5" s="46">
        <v>0</v>
      </c>
      <c r="AD5" s="46">
        <v>39.69</v>
      </c>
      <c r="AE5" s="46">
        <v>56.14</v>
      </c>
      <c r="AF5" s="46">
        <v>63.79</v>
      </c>
      <c r="AG5" s="46">
        <v>0</v>
      </c>
    </row>
    <row r="6" spans="1:33" ht="12.75" customHeight="1" x14ac:dyDescent="0.3">
      <c r="A6" s="266" t="str">
        <f>'Design Details'!B91</f>
        <v xml:space="preserve"> </v>
      </c>
      <c r="B6" s="267">
        <f>'Design Details'!E91</f>
        <v>0</v>
      </c>
      <c r="C6" s="268">
        <f ca="1">'Design Details'!C91</f>
        <v>0</v>
      </c>
      <c r="D6" s="269">
        <f>IFERROR('Design Details'!$G$31-4,0)</f>
        <v>-4</v>
      </c>
      <c r="E6" s="270">
        <f t="shared" si="0"/>
        <v>-4</v>
      </c>
      <c r="F6" s="271"/>
      <c r="G6" s="271"/>
      <c r="H6" s="271"/>
      <c r="I6" s="272"/>
      <c r="J6" s="268">
        <f t="shared" si="2"/>
        <v>0</v>
      </c>
      <c r="K6" s="268">
        <f t="shared" si="4"/>
        <v>0</v>
      </c>
      <c r="L6" s="268">
        <f t="shared" ca="1" si="5"/>
        <v>0</v>
      </c>
      <c r="M6" s="273">
        <f t="shared" ca="1" si="1"/>
        <v>0</v>
      </c>
      <c r="N6" s="268">
        <f t="shared" ca="1" si="3"/>
        <v>0</v>
      </c>
      <c r="O6" s="43"/>
      <c r="P6" s="43"/>
      <c r="T6" s="42">
        <v>600</v>
      </c>
      <c r="V6" s="42">
        <v>300</v>
      </c>
      <c r="W6" s="44" t="s">
        <v>165</v>
      </c>
      <c r="X6" s="45" t="s">
        <v>104</v>
      </c>
      <c r="Y6" s="45">
        <v>1018</v>
      </c>
      <c r="Z6" s="45">
        <v>1490</v>
      </c>
      <c r="AA6" s="45">
        <v>1964</v>
      </c>
      <c r="AB6" s="45">
        <v>2698</v>
      </c>
      <c r="AC6" s="46">
        <v>0</v>
      </c>
      <c r="AD6" s="46">
        <v>51.9</v>
      </c>
      <c r="AE6" s="46">
        <v>74.36</v>
      </c>
      <c r="AF6" s="46">
        <v>84.57</v>
      </c>
      <c r="AG6" s="46">
        <v>173.4</v>
      </c>
    </row>
    <row r="7" spans="1:33" ht="12.75" customHeight="1" x14ac:dyDescent="0.3">
      <c r="A7" s="266" t="str">
        <f>'Design Details'!B92</f>
        <v xml:space="preserve"> </v>
      </c>
      <c r="B7" s="267">
        <f>'Design Details'!E92</f>
        <v>0</v>
      </c>
      <c r="C7" s="268">
        <f ca="1">'Design Details'!C92</f>
        <v>0</v>
      </c>
      <c r="D7" s="269">
        <f>IFERROR('Design Details'!$G$31-4,0)</f>
        <v>-4</v>
      </c>
      <c r="E7" s="270">
        <f t="shared" si="0"/>
        <v>-4</v>
      </c>
      <c r="F7" s="271"/>
      <c r="G7" s="271"/>
      <c r="H7" s="271"/>
      <c r="I7" s="272"/>
      <c r="J7" s="268">
        <f t="shared" si="2"/>
        <v>0</v>
      </c>
      <c r="K7" s="268">
        <f t="shared" si="4"/>
        <v>0</v>
      </c>
      <c r="L7" s="268">
        <f t="shared" ca="1" si="5"/>
        <v>0</v>
      </c>
      <c r="M7" s="273">
        <f t="shared" ca="1" si="1"/>
        <v>0</v>
      </c>
      <c r="N7" s="268">
        <f t="shared" ca="1" si="3"/>
        <v>0</v>
      </c>
      <c r="O7" s="43"/>
      <c r="P7" s="43"/>
      <c r="T7" s="42">
        <v>700</v>
      </c>
      <c r="V7" s="42">
        <v>300</v>
      </c>
      <c r="W7" s="44" t="s">
        <v>166</v>
      </c>
      <c r="X7" s="45" t="s">
        <v>104</v>
      </c>
      <c r="Y7" s="45">
        <v>1273</v>
      </c>
      <c r="Z7" s="45">
        <v>1863</v>
      </c>
      <c r="AA7" s="45">
        <v>2455</v>
      </c>
      <c r="AB7" s="45" t="s">
        <v>104</v>
      </c>
      <c r="AC7" s="46">
        <v>0</v>
      </c>
      <c r="AD7" s="46">
        <v>87.11</v>
      </c>
      <c r="AE7" s="46">
        <v>126.48</v>
      </c>
      <c r="AF7" s="46">
        <v>143.84</v>
      </c>
      <c r="AG7" s="46">
        <v>0</v>
      </c>
    </row>
    <row r="8" spans="1:33" ht="12.75" customHeight="1" x14ac:dyDescent="0.3">
      <c r="A8" s="266" t="str">
        <f>'Design Details'!B93</f>
        <v xml:space="preserve"> </v>
      </c>
      <c r="B8" s="267">
        <f>'Design Details'!E93</f>
        <v>0</v>
      </c>
      <c r="C8" s="268">
        <f ca="1">'Design Details'!C93</f>
        <v>0</v>
      </c>
      <c r="D8" s="269">
        <f>IFERROR('Design Details'!$G$31-4,0)</f>
        <v>-4</v>
      </c>
      <c r="E8" s="270">
        <f t="shared" si="0"/>
        <v>-4</v>
      </c>
      <c r="F8" s="271"/>
      <c r="G8" s="271"/>
      <c r="H8" s="271"/>
      <c r="I8" s="272"/>
      <c r="J8" s="268">
        <f t="shared" si="2"/>
        <v>0</v>
      </c>
      <c r="K8" s="268">
        <f t="shared" si="4"/>
        <v>0</v>
      </c>
      <c r="L8" s="268">
        <f t="shared" ca="1" si="5"/>
        <v>0</v>
      </c>
      <c r="M8" s="273">
        <f t="shared" ca="1" si="1"/>
        <v>0</v>
      </c>
      <c r="N8" s="268">
        <f t="shared" ca="1" si="3"/>
        <v>0</v>
      </c>
      <c r="O8" s="43"/>
      <c r="P8" s="43"/>
      <c r="V8" s="42">
        <v>300</v>
      </c>
      <c r="W8" s="44" t="s">
        <v>167</v>
      </c>
      <c r="X8" s="45" t="s">
        <v>104</v>
      </c>
      <c r="Y8" s="45">
        <v>1527</v>
      </c>
      <c r="Z8" s="45">
        <v>2235</v>
      </c>
      <c r="AA8" s="45">
        <v>2946</v>
      </c>
      <c r="AB8" s="45" t="s">
        <v>104</v>
      </c>
      <c r="AC8" s="46">
        <v>0</v>
      </c>
      <c r="AD8" s="46">
        <v>102.69</v>
      </c>
      <c r="AE8" s="46">
        <v>151.94999999999999</v>
      </c>
      <c r="AF8" s="46">
        <v>173.07</v>
      </c>
      <c r="AG8" s="46">
        <v>0</v>
      </c>
    </row>
    <row r="9" spans="1:33" ht="12.75" customHeight="1" x14ac:dyDescent="0.3">
      <c r="A9" s="266" t="str">
        <f>'Design Details'!B94</f>
        <v xml:space="preserve"> </v>
      </c>
      <c r="B9" s="267">
        <f>'Design Details'!E94</f>
        <v>0</v>
      </c>
      <c r="C9" s="268">
        <f ca="1">'Design Details'!C94</f>
        <v>0</v>
      </c>
      <c r="D9" s="269">
        <f>IFERROR('Design Details'!$G$31-4,0)</f>
        <v>-4</v>
      </c>
      <c r="E9" s="270">
        <f t="shared" si="0"/>
        <v>-4</v>
      </c>
      <c r="F9" s="271"/>
      <c r="G9" s="271"/>
      <c r="H9" s="271"/>
      <c r="I9" s="272"/>
      <c r="J9" s="268">
        <f t="shared" si="2"/>
        <v>0</v>
      </c>
      <c r="K9" s="268">
        <f t="shared" si="4"/>
        <v>0</v>
      </c>
      <c r="L9" s="268">
        <f t="shared" ca="1" si="5"/>
        <v>0</v>
      </c>
      <c r="M9" s="273">
        <f t="shared" ca="1" si="1"/>
        <v>0</v>
      </c>
      <c r="N9" s="268">
        <f t="shared" ca="1" si="3"/>
        <v>0</v>
      </c>
      <c r="O9" s="43"/>
      <c r="P9" s="43"/>
      <c r="S9" s="42" t="s">
        <v>157</v>
      </c>
      <c r="V9" s="42">
        <v>450</v>
      </c>
      <c r="W9" s="44" t="s">
        <v>168</v>
      </c>
      <c r="X9" s="45">
        <v>190</v>
      </c>
      <c r="Y9" s="45">
        <v>302</v>
      </c>
      <c r="Z9" s="45">
        <v>422</v>
      </c>
      <c r="AA9" s="45">
        <v>548</v>
      </c>
      <c r="AB9" s="45" t="s">
        <v>104</v>
      </c>
      <c r="AC9" s="46">
        <v>19.899999999999999</v>
      </c>
      <c r="AD9" s="46">
        <v>19.73</v>
      </c>
      <c r="AE9" s="46">
        <v>25.68</v>
      </c>
      <c r="AF9" s="46">
        <v>28.47</v>
      </c>
      <c r="AG9" s="47">
        <v>0</v>
      </c>
    </row>
    <row r="10" spans="1:33" ht="12.75" customHeight="1" x14ac:dyDescent="0.3">
      <c r="A10" s="266" t="str">
        <f>'Design Details'!B95</f>
        <v xml:space="preserve"> </v>
      </c>
      <c r="B10" s="267">
        <f>'Design Details'!E95</f>
        <v>0</v>
      </c>
      <c r="C10" s="268">
        <f ca="1">'Design Details'!C95</f>
        <v>0</v>
      </c>
      <c r="D10" s="269">
        <f>IFERROR('Design Details'!$G$31-4,0)</f>
        <v>-4</v>
      </c>
      <c r="E10" s="270">
        <f t="shared" si="0"/>
        <v>-4</v>
      </c>
      <c r="F10" s="271"/>
      <c r="G10" s="271"/>
      <c r="H10" s="271"/>
      <c r="I10" s="272"/>
      <c r="J10" s="268">
        <f t="shared" si="2"/>
        <v>0</v>
      </c>
      <c r="K10" s="268">
        <f t="shared" si="4"/>
        <v>0</v>
      </c>
      <c r="L10" s="268">
        <f t="shared" ca="1" si="5"/>
        <v>0</v>
      </c>
      <c r="M10" s="273">
        <f t="shared" ca="1" si="1"/>
        <v>0</v>
      </c>
      <c r="N10" s="268">
        <f t="shared" ca="1" si="3"/>
        <v>0</v>
      </c>
      <c r="O10" s="43"/>
      <c r="P10" s="43"/>
      <c r="S10" s="42" t="s">
        <v>158</v>
      </c>
      <c r="V10" s="42">
        <v>450</v>
      </c>
      <c r="W10" s="44" t="s">
        <v>169</v>
      </c>
      <c r="X10" s="45">
        <v>237</v>
      </c>
      <c r="Y10" s="45">
        <v>378</v>
      </c>
      <c r="Z10" s="45">
        <v>528</v>
      </c>
      <c r="AA10" s="45">
        <v>686</v>
      </c>
      <c r="AB10" s="45" t="s">
        <v>104</v>
      </c>
      <c r="AC10" s="46">
        <v>21.94</v>
      </c>
      <c r="AD10" s="46">
        <v>22.58</v>
      </c>
      <c r="AE10" s="46">
        <v>30.03</v>
      </c>
      <c r="AF10" s="46">
        <v>33.56</v>
      </c>
      <c r="AG10" s="47">
        <v>0</v>
      </c>
    </row>
    <row r="11" spans="1:33" ht="12.75" customHeight="1" x14ac:dyDescent="0.3">
      <c r="A11" s="266" t="str">
        <f>'Design Details'!B96</f>
        <v xml:space="preserve"> </v>
      </c>
      <c r="B11" s="267">
        <f>'Design Details'!E96</f>
        <v>0</v>
      </c>
      <c r="C11" s="268">
        <f ca="1">'Design Details'!C96</f>
        <v>0</v>
      </c>
      <c r="D11" s="269">
        <f>IFERROR('Design Details'!$G$31-4,0)</f>
        <v>-4</v>
      </c>
      <c r="E11" s="270">
        <f t="shared" si="0"/>
        <v>-4</v>
      </c>
      <c r="F11" s="271"/>
      <c r="G11" s="271"/>
      <c r="H11" s="271"/>
      <c r="I11" s="272"/>
      <c r="J11" s="268">
        <f t="shared" si="2"/>
        <v>0</v>
      </c>
      <c r="K11" s="268">
        <f t="shared" si="4"/>
        <v>0</v>
      </c>
      <c r="L11" s="268">
        <f t="shared" ca="1" si="5"/>
        <v>0</v>
      </c>
      <c r="M11" s="273">
        <f t="shared" ca="1" si="1"/>
        <v>0</v>
      </c>
      <c r="N11" s="268">
        <f t="shared" ca="1" si="3"/>
        <v>0</v>
      </c>
      <c r="O11" s="43"/>
      <c r="P11" s="43"/>
      <c r="S11" s="42" t="s">
        <v>159</v>
      </c>
      <c r="V11" s="42">
        <v>450</v>
      </c>
      <c r="W11" s="44" t="s">
        <v>170</v>
      </c>
      <c r="X11" s="45">
        <v>284</v>
      </c>
      <c r="Y11" s="45">
        <v>454</v>
      </c>
      <c r="Z11" s="45">
        <v>633</v>
      </c>
      <c r="AA11" s="45">
        <v>823</v>
      </c>
      <c r="AB11" s="45" t="s">
        <v>104</v>
      </c>
      <c r="AC11" s="46">
        <v>24.12</v>
      </c>
      <c r="AD11" s="46">
        <v>25.59</v>
      </c>
      <c r="AE11" s="46">
        <v>34.479999999999997</v>
      </c>
      <c r="AF11" s="46">
        <v>38.700000000000003</v>
      </c>
      <c r="AG11" s="47">
        <v>0</v>
      </c>
    </row>
    <row r="12" spans="1:33" ht="12.75" customHeight="1" x14ac:dyDescent="0.3">
      <c r="A12" s="266" t="str">
        <f>'Design Details'!B97</f>
        <v xml:space="preserve"> </v>
      </c>
      <c r="B12" s="267">
        <f>'Design Details'!E97</f>
        <v>0</v>
      </c>
      <c r="C12" s="268">
        <f ca="1">'Design Details'!C97</f>
        <v>0</v>
      </c>
      <c r="D12" s="269">
        <f>IFERROR('Design Details'!$G$31-4,0)</f>
        <v>-4</v>
      </c>
      <c r="E12" s="270">
        <f t="shared" si="0"/>
        <v>-4</v>
      </c>
      <c r="F12" s="271"/>
      <c r="G12" s="271"/>
      <c r="H12" s="271"/>
      <c r="I12" s="272"/>
      <c r="J12" s="268">
        <f t="shared" si="2"/>
        <v>0</v>
      </c>
      <c r="K12" s="268">
        <f t="shared" si="4"/>
        <v>0</v>
      </c>
      <c r="L12" s="268">
        <f t="shared" ca="1" si="5"/>
        <v>0</v>
      </c>
      <c r="M12" s="273">
        <f t="shared" ca="1" si="1"/>
        <v>0</v>
      </c>
      <c r="N12" s="268">
        <f t="shared" ca="1" si="3"/>
        <v>0</v>
      </c>
      <c r="O12" s="43"/>
      <c r="P12" s="43"/>
      <c r="S12" s="42" t="s">
        <v>160</v>
      </c>
      <c r="V12" s="42">
        <v>450</v>
      </c>
      <c r="W12" s="44" t="s">
        <v>171</v>
      </c>
      <c r="X12" s="45">
        <v>332</v>
      </c>
      <c r="Y12" s="45">
        <v>529</v>
      </c>
      <c r="Z12" s="45">
        <v>739</v>
      </c>
      <c r="AA12" s="45">
        <v>960</v>
      </c>
      <c r="AB12" s="45" t="s">
        <v>104</v>
      </c>
      <c r="AC12" s="46">
        <v>26.32</v>
      </c>
      <c r="AD12" s="46">
        <v>28.61</v>
      </c>
      <c r="AE12" s="46">
        <v>38.950000000000003</v>
      </c>
      <c r="AF12" s="46">
        <v>43.91</v>
      </c>
      <c r="AG12" s="47">
        <v>0</v>
      </c>
    </row>
    <row r="13" spans="1:33" ht="12.75" customHeight="1" x14ac:dyDescent="0.3">
      <c r="A13" s="266" t="str">
        <f>'Design Details'!B98</f>
        <v xml:space="preserve"> </v>
      </c>
      <c r="B13" s="267">
        <f>'Design Details'!E98</f>
        <v>0</v>
      </c>
      <c r="C13" s="268">
        <f ca="1">'Design Details'!C98</f>
        <v>0</v>
      </c>
      <c r="D13" s="269">
        <f>IFERROR('Design Details'!$G$31-4,0)</f>
        <v>-4</v>
      </c>
      <c r="E13" s="270">
        <f t="shared" si="0"/>
        <v>-4</v>
      </c>
      <c r="F13" s="271"/>
      <c r="G13" s="271"/>
      <c r="H13" s="271"/>
      <c r="I13" s="272"/>
      <c r="J13" s="268">
        <f t="shared" si="2"/>
        <v>0</v>
      </c>
      <c r="K13" s="268">
        <f t="shared" si="4"/>
        <v>0</v>
      </c>
      <c r="L13" s="268">
        <f t="shared" ca="1" si="5"/>
        <v>0</v>
      </c>
      <c r="M13" s="273">
        <f t="shared" ca="1" si="1"/>
        <v>0</v>
      </c>
      <c r="N13" s="268">
        <f t="shared" ca="1" si="3"/>
        <v>0</v>
      </c>
      <c r="O13" s="43"/>
      <c r="P13" s="43"/>
      <c r="S13" s="42" t="s">
        <v>161</v>
      </c>
      <c r="V13" s="42">
        <v>450</v>
      </c>
      <c r="W13" s="44" t="s">
        <v>172</v>
      </c>
      <c r="X13" s="45">
        <v>379</v>
      </c>
      <c r="Y13" s="45">
        <v>605</v>
      </c>
      <c r="Z13" s="45">
        <v>844</v>
      </c>
      <c r="AA13" s="45">
        <v>1097</v>
      </c>
      <c r="AB13" s="45" t="s">
        <v>104</v>
      </c>
      <c r="AC13" s="46">
        <v>30.61</v>
      </c>
      <c r="AD13" s="46">
        <v>31.64</v>
      </c>
      <c r="AE13" s="46">
        <v>43.46</v>
      </c>
      <c r="AF13" s="46">
        <v>49.14</v>
      </c>
      <c r="AG13" s="47">
        <v>0</v>
      </c>
    </row>
    <row r="14" spans="1:33" ht="12.75" customHeight="1" x14ac:dyDescent="0.3">
      <c r="A14" s="266" t="str">
        <f>'Design Details'!B99</f>
        <v xml:space="preserve"> </v>
      </c>
      <c r="B14" s="267">
        <f>'Design Details'!E99</f>
        <v>0</v>
      </c>
      <c r="C14" s="268">
        <f ca="1">'Design Details'!C99</f>
        <v>0</v>
      </c>
      <c r="D14" s="269">
        <f>IFERROR('Design Details'!$G$31-4,0)</f>
        <v>-4</v>
      </c>
      <c r="E14" s="270">
        <f t="shared" si="0"/>
        <v>-4</v>
      </c>
      <c r="F14" s="271"/>
      <c r="G14" s="271"/>
      <c r="H14" s="271"/>
      <c r="I14" s="272"/>
      <c r="J14" s="268">
        <f t="shared" si="2"/>
        <v>0</v>
      </c>
      <c r="K14" s="268">
        <f t="shared" si="4"/>
        <v>0</v>
      </c>
      <c r="L14" s="268">
        <f t="shared" ca="1" si="5"/>
        <v>0</v>
      </c>
      <c r="M14" s="273">
        <f t="shared" ca="1" si="1"/>
        <v>0</v>
      </c>
      <c r="N14" s="268">
        <f t="shared" ca="1" si="3"/>
        <v>0</v>
      </c>
      <c r="O14" s="43"/>
      <c r="P14" s="43"/>
      <c r="V14" s="42">
        <v>450</v>
      </c>
      <c r="W14" s="44" t="s">
        <v>173</v>
      </c>
      <c r="X14" s="45">
        <v>427</v>
      </c>
      <c r="Y14" s="45">
        <v>680</v>
      </c>
      <c r="Z14" s="45">
        <v>950</v>
      </c>
      <c r="AA14" s="45">
        <v>1234</v>
      </c>
      <c r="AB14" s="45" t="s">
        <v>104</v>
      </c>
      <c r="AC14" s="46">
        <v>32.86</v>
      </c>
      <c r="AD14" s="46">
        <v>34.72</v>
      </c>
      <c r="AE14" s="46">
        <v>48.06</v>
      </c>
      <c r="AF14" s="46">
        <v>54.49</v>
      </c>
      <c r="AG14" s="47">
        <v>0</v>
      </c>
    </row>
    <row r="15" spans="1:33" ht="12.75" customHeight="1" x14ac:dyDescent="0.3">
      <c r="A15" s="266" t="str">
        <f>'Design Details'!B100</f>
        <v xml:space="preserve"> </v>
      </c>
      <c r="B15" s="267">
        <f>'Design Details'!E100</f>
        <v>0</v>
      </c>
      <c r="C15" s="268">
        <f ca="1">'Design Details'!C100</f>
        <v>0</v>
      </c>
      <c r="D15" s="269">
        <f>IFERROR('Design Details'!$G$31-4,0)</f>
        <v>-4</v>
      </c>
      <c r="E15" s="270">
        <f t="shared" si="0"/>
        <v>-4</v>
      </c>
      <c r="F15" s="271"/>
      <c r="G15" s="271"/>
      <c r="H15" s="271"/>
      <c r="I15" s="272"/>
      <c r="J15" s="268">
        <f t="shared" si="2"/>
        <v>0</v>
      </c>
      <c r="K15" s="268">
        <f t="shared" si="4"/>
        <v>0</v>
      </c>
      <c r="L15" s="268">
        <f t="shared" ca="1" si="5"/>
        <v>0</v>
      </c>
      <c r="M15" s="273">
        <f t="shared" ca="1" si="1"/>
        <v>0</v>
      </c>
      <c r="N15" s="268">
        <f t="shared" ca="1" si="3"/>
        <v>0</v>
      </c>
      <c r="O15" s="43"/>
      <c r="P15" s="43"/>
      <c r="S15" s="42">
        <v>18</v>
      </c>
      <c r="V15" s="42">
        <v>450</v>
      </c>
      <c r="W15" s="44" t="s">
        <v>174</v>
      </c>
      <c r="X15" s="45">
        <v>474</v>
      </c>
      <c r="Y15" s="45">
        <v>756</v>
      </c>
      <c r="Z15" s="45">
        <v>1055</v>
      </c>
      <c r="AA15" s="45">
        <v>1371</v>
      </c>
      <c r="AB15" s="45" t="s">
        <v>104</v>
      </c>
      <c r="AC15" s="46">
        <v>35.01</v>
      </c>
      <c r="AD15" s="46">
        <v>37.68</v>
      </c>
      <c r="AE15" s="46">
        <v>52.57</v>
      </c>
      <c r="AF15" s="46">
        <v>59.67</v>
      </c>
      <c r="AG15" s="47">
        <v>0</v>
      </c>
    </row>
    <row r="16" spans="1:33" ht="12.75" customHeight="1" x14ac:dyDescent="0.3">
      <c r="A16" s="266" t="str">
        <f>'Design Details'!B101</f>
        <v xml:space="preserve"> </v>
      </c>
      <c r="B16" s="267">
        <f>'Design Details'!E101</f>
        <v>0</v>
      </c>
      <c r="C16" s="268">
        <f ca="1">'Design Details'!C101</f>
        <v>0</v>
      </c>
      <c r="D16" s="269">
        <f>IFERROR('Design Details'!$G$31-4,0)</f>
        <v>-4</v>
      </c>
      <c r="E16" s="270">
        <f t="shared" si="0"/>
        <v>-4</v>
      </c>
      <c r="F16" s="271"/>
      <c r="G16" s="271"/>
      <c r="H16" s="271"/>
      <c r="I16" s="272"/>
      <c r="J16" s="268">
        <f t="shared" si="2"/>
        <v>0</v>
      </c>
      <c r="K16" s="268">
        <f t="shared" si="4"/>
        <v>0</v>
      </c>
      <c r="L16" s="268">
        <f t="shared" ca="1" si="5"/>
        <v>0</v>
      </c>
      <c r="M16" s="273">
        <f t="shared" ca="1" si="1"/>
        <v>0</v>
      </c>
      <c r="N16" s="268">
        <f t="shared" ca="1" si="3"/>
        <v>0</v>
      </c>
      <c r="O16" s="43"/>
      <c r="P16" s="43"/>
      <c r="S16" s="42">
        <v>21</v>
      </c>
      <c r="V16" s="42">
        <v>450</v>
      </c>
      <c r="W16" s="44" t="s">
        <v>175</v>
      </c>
      <c r="X16" s="45" t="s">
        <v>104</v>
      </c>
      <c r="Y16" s="45">
        <v>832</v>
      </c>
      <c r="Z16" s="45">
        <v>1161</v>
      </c>
      <c r="AA16" s="45">
        <v>1508</v>
      </c>
      <c r="AB16" s="45" t="s">
        <v>104</v>
      </c>
      <c r="AC16" s="46">
        <v>0</v>
      </c>
      <c r="AD16" s="46">
        <v>40.76</v>
      </c>
      <c r="AE16" s="46">
        <v>56.92</v>
      </c>
      <c r="AF16" s="46">
        <v>64.760000000000005</v>
      </c>
      <c r="AG16" s="47">
        <v>0</v>
      </c>
    </row>
    <row r="17" spans="1:33" ht="12.75" customHeight="1" x14ac:dyDescent="0.3">
      <c r="A17" s="266" t="str">
        <f>'Design Details'!B102</f>
        <v xml:space="preserve"> </v>
      </c>
      <c r="B17" s="267">
        <f>'Design Details'!E102</f>
        <v>0</v>
      </c>
      <c r="C17" s="268">
        <f ca="1">'Design Details'!C102</f>
        <v>0</v>
      </c>
      <c r="D17" s="269">
        <f>IFERROR('Design Details'!$G$31-4,0)</f>
        <v>-4</v>
      </c>
      <c r="E17" s="270">
        <f t="shared" si="0"/>
        <v>-4</v>
      </c>
      <c r="F17" s="271"/>
      <c r="G17" s="271"/>
      <c r="H17" s="271"/>
      <c r="I17" s="272"/>
      <c r="J17" s="268">
        <f t="shared" si="2"/>
        <v>0</v>
      </c>
      <c r="K17" s="268">
        <f t="shared" si="4"/>
        <v>0</v>
      </c>
      <c r="L17" s="268">
        <f t="shared" ca="1" si="5"/>
        <v>0</v>
      </c>
      <c r="M17" s="273">
        <f t="shared" ca="1" si="1"/>
        <v>0</v>
      </c>
      <c r="N17" s="268">
        <f t="shared" ca="1" si="3"/>
        <v>0</v>
      </c>
      <c r="O17" s="43"/>
      <c r="P17" s="43"/>
      <c r="S17" s="42">
        <v>22</v>
      </c>
      <c r="V17" s="42">
        <v>450</v>
      </c>
      <c r="W17" s="44" t="s">
        <v>176</v>
      </c>
      <c r="X17" s="45">
        <v>569</v>
      </c>
      <c r="Y17" s="45">
        <v>907</v>
      </c>
      <c r="Z17" s="45">
        <v>1266</v>
      </c>
      <c r="AA17" s="45">
        <v>1645</v>
      </c>
      <c r="AB17" s="45" t="s">
        <v>104</v>
      </c>
      <c r="AC17" s="46">
        <v>39.42</v>
      </c>
      <c r="AD17" s="46">
        <v>43.72</v>
      </c>
      <c r="AE17" s="46">
        <v>61.39</v>
      </c>
      <c r="AF17" s="46">
        <v>69.930000000000007</v>
      </c>
      <c r="AG17" s="47">
        <v>0</v>
      </c>
    </row>
    <row r="18" spans="1:33" ht="12.75" customHeight="1" x14ac:dyDescent="0.3">
      <c r="A18" s="266" t="str">
        <f>'Design Details'!B103</f>
        <v xml:space="preserve"> </v>
      </c>
      <c r="B18" s="267">
        <f>'Design Details'!E103</f>
        <v>0</v>
      </c>
      <c r="C18" s="268">
        <f ca="1">'Design Details'!C103</f>
        <v>0</v>
      </c>
      <c r="D18" s="269">
        <f>IFERROR('Design Details'!$G$31-4,0)</f>
        <v>-4</v>
      </c>
      <c r="E18" s="270">
        <f t="shared" si="0"/>
        <v>-4</v>
      </c>
      <c r="F18" s="271"/>
      <c r="G18" s="271"/>
      <c r="H18" s="271"/>
      <c r="I18" s="272"/>
      <c r="J18" s="268">
        <f t="shared" si="2"/>
        <v>0</v>
      </c>
      <c r="K18" s="268">
        <f t="shared" si="4"/>
        <v>0</v>
      </c>
      <c r="L18" s="268">
        <f t="shared" ca="1" si="5"/>
        <v>0</v>
      </c>
      <c r="M18" s="273">
        <f t="shared" ca="1" si="1"/>
        <v>0</v>
      </c>
      <c r="N18" s="268">
        <f t="shared" ca="1" si="3"/>
        <v>0</v>
      </c>
      <c r="O18" s="43"/>
      <c r="P18" s="43"/>
      <c r="V18" s="42">
        <v>450</v>
      </c>
      <c r="W18" s="44" t="s">
        <v>177</v>
      </c>
      <c r="X18" s="45">
        <v>664</v>
      </c>
      <c r="Y18" s="45">
        <v>1058</v>
      </c>
      <c r="Z18" s="45">
        <v>1477</v>
      </c>
      <c r="AA18" s="45">
        <v>1919</v>
      </c>
      <c r="AB18" s="45" t="s">
        <v>104</v>
      </c>
      <c r="AC18" s="46">
        <v>43.79</v>
      </c>
      <c r="AD18" s="46">
        <v>49.74</v>
      </c>
      <c r="AE18" s="46">
        <v>70.19</v>
      </c>
      <c r="AF18" s="46">
        <v>80.150000000000006</v>
      </c>
      <c r="AG18" s="47">
        <v>0</v>
      </c>
    </row>
    <row r="19" spans="1:33" ht="12.75" customHeight="1" x14ac:dyDescent="0.3">
      <c r="A19" s="266" t="str">
        <f>'Design Details'!B104</f>
        <v xml:space="preserve"> </v>
      </c>
      <c r="B19" s="267">
        <f>'Design Details'!E104</f>
        <v>0</v>
      </c>
      <c r="C19" s="268">
        <f ca="1">'Design Details'!C104</f>
        <v>0</v>
      </c>
      <c r="D19" s="269">
        <f>IFERROR('Design Details'!$G$31-4,0)</f>
        <v>-4</v>
      </c>
      <c r="E19" s="270">
        <f t="shared" si="0"/>
        <v>-4</v>
      </c>
      <c r="F19" s="271"/>
      <c r="G19" s="271"/>
      <c r="H19" s="271"/>
      <c r="I19" s="272"/>
      <c r="J19" s="268">
        <f t="shared" si="2"/>
        <v>0</v>
      </c>
      <c r="K19" s="268">
        <f t="shared" si="4"/>
        <v>0</v>
      </c>
      <c r="L19" s="268">
        <f t="shared" ca="1" si="5"/>
        <v>0</v>
      </c>
      <c r="M19" s="273">
        <f t="shared" ca="1" si="1"/>
        <v>0</v>
      </c>
      <c r="N19" s="268">
        <f t="shared" ca="1" si="3"/>
        <v>0</v>
      </c>
      <c r="O19" s="43"/>
      <c r="P19" s="43"/>
      <c r="S19" s="42">
        <v>1</v>
      </c>
      <c r="V19" s="42">
        <v>450</v>
      </c>
      <c r="W19" s="44" t="s">
        <v>178</v>
      </c>
      <c r="X19" s="45">
        <v>758</v>
      </c>
      <c r="Y19" s="45">
        <v>1210</v>
      </c>
      <c r="Z19" s="45">
        <v>1688</v>
      </c>
      <c r="AA19" s="45">
        <v>2194</v>
      </c>
      <c r="AB19" s="45" t="s">
        <v>104</v>
      </c>
      <c r="AC19" s="46">
        <v>49.17</v>
      </c>
      <c r="AD19" s="46">
        <v>56.81</v>
      </c>
      <c r="AE19" s="46">
        <v>80.31</v>
      </c>
      <c r="AF19" s="46">
        <v>92.03</v>
      </c>
      <c r="AG19" s="47">
        <v>0</v>
      </c>
    </row>
    <row r="20" spans="1:33" ht="12.75" customHeight="1" x14ac:dyDescent="0.3">
      <c r="A20" s="266" t="str">
        <f>'Design Details'!B105</f>
        <v xml:space="preserve"> </v>
      </c>
      <c r="B20" s="267">
        <f>'Design Details'!E105</f>
        <v>0</v>
      </c>
      <c r="C20" s="268">
        <f ca="1">'Design Details'!C105</f>
        <v>0</v>
      </c>
      <c r="D20" s="269">
        <f>IFERROR('Design Details'!$G$31-4,0)</f>
        <v>-4</v>
      </c>
      <c r="E20" s="270">
        <f t="shared" si="0"/>
        <v>-4</v>
      </c>
      <c r="F20" s="271"/>
      <c r="G20" s="271"/>
      <c r="H20" s="271"/>
      <c r="I20" s="272"/>
      <c r="J20" s="268">
        <f t="shared" si="2"/>
        <v>0</v>
      </c>
      <c r="K20" s="268">
        <f t="shared" si="4"/>
        <v>0</v>
      </c>
      <c r="L20" s="268">
        <f t="shared" ca="1" si="5"/>
        <v>0</v>
      </c>
      <c r="M20" s="273">
        <f t="shared" ca="1" si="1"/>
        <v>0</v>
      </c>
      <c r="N20" s="268">
        <f t="shared" ca="1" si="3"/>
        <v>0</v>
      </c>
      <c r="O20" s="43"/>
      <c r="P20" s="43"/>
      <c r="S20" s="42">
        <v>2</v>
      </c>
      <c r="V20" s="42">
        <v>450</v>
      </c>
      <c r="W20" s="44" t="s">
        <v>179</v>
      </c>
      <c r="X20" s="45" t="s">
        <v>104</v>
      </c>
      <c r="Y20" s="45">
        <v>1361</v>
      </c>
      <c r="Z20" s="45">
        <v>1899</v>
      </c>
      <c r="AA20" s="45">
        <v>2468</v>
      </c>
      <c r="AB20" s="45" t="s">
        <v>104</v>
      </c>
      <c r="AC20" s="46">
        <v>0</v>
      </c>
      <c r="AD20" s="46">
        <v>63.37</v>
      </c>
      <c r="AE20" s="46">
        <v>89.99</v>
      </c>
      <c r="AF20" s="46">
        <v>103</v>
      </c>
      <c r="AG20" s="47">
        <v>0</v>
      </c>
    </row>
    <row r="21" spans="1:33" ht="12.75" customHeight="1" x14ac:dyDescent="0.3">
      <c r="A21" s="266" t="str">
        <f>'Design Details'!B106</f>
        <v xml:space="preserve"> </v>
      </c>
      <c r="B21" s="267">
        <f>'Design Details'!E106</f>
        <v>0</v>
      </c>
      <c r="C21" s="268">
        <f ca="1">'Design Details'!C106</f>
        <v>0</v>
      </c>
      <c r="D21" s="269">
        <f>IFERROR('Design Details'!$G$31-4,0)</f>
        <v>-4</v>
      </c>
      <c r="E21" s="270">
        <f t="shared" si="0"/>
        <v>-4</v>
      </c>
      <c r="F21" s="271"/>
      <c r="G21" s="271"/>
      <c r="H21" s="271"/>
      <c r="I21" s="272"/>
      <c r="J21" s="268">
        <f t="shared" si="2"/>
        <v>0</v>
      </c>
      <c r="K21" s="268">
        <f t="shared" si="4"/>
        <v>0</v>
      </c>
      <c r="L21" s="268">
        <f t="shared" ca="1" si="5"/>
        <v>0</v>
      </c>
      <c r="M21" s="273">
        <f t="shared" ca="1" si="1"/>
        <v>0</v>
      </c>
      <c r="N21" s="268">
        <f t="shared" ca="1" si="3"/>
        <v>0</v>
      </c>
      <c r="O21" s="43"/>
      <c r="P21" s="43"/>
      <c r="S21" s="42">
        <v>3</v>
      </c>
      <c r="V21" s="42">
        <v>450</v>
      </c>
      <c r="W21" s="44" t="s">
        <v>180</v>
      </c>
      <c r="X21" s="45" t="s">
        <v>104</v>
      </c>
      <c r="Y21" s="45">
        <v>1512</v>
      </c>
      <c r="Z21" s="45">
        <v>2110</v>
      </c>
      <c r="AA21" s="45">
        <v>2742</v>
      </c>
      <c r="AB21" s="45" t="s">
        <v>104</v>
      </c>
      <c r="AC21" s="46">
        <v>0</v>
      </c>
      <c r="AD21" s="46">
        <v>69.66</v>
      </c>
      <c r="AE21" s="46">
        <v>99.51</v>
      </c>
      <c r="AF21" s="46">
        <v>114.08</v>
      </c>
      <c r="AG21" s="47">
        <v>0</v>
      </c>
    </row>
    <row r="22" spans="1:33" ht="12.75" customHeight="1" x14ac:dyDescent="0.3">
      <c r="A22" s="266" t="str">
        <f>'Design Details'!B107</f>
        <v xml:space="preserve"> </v>
      </c>
      <c r="B22" s="267">
        <f>'Design Details'!E107</f>
        <v>0</v>
      </c>
      <c r="C22" s="268">
        <f ca="1">'Design Details'!C107</f>
        <v>0</v>
      </c>
      <c r="D22" s="269">
        <f>IFERROR('Design Details'!$G$31-4,0)</f>
        <v>-4</v>
      </c>
      <c r="E22" s="270">
        <f t="shared" si="0"/>
        <v>-4</v>
      </c>
      <c r="F22" s="271"/>
      <c r="G22" s="271"/>
      <c r="H22" s="271"/>
      <c r="I22" s="272"/>
      <c r="J22" s="268">
        <f t="shared" si="2"/>
        <v>0</v>
      </c>
      <c r="K22" s="268">
        <f t="shared" si="4"/>
        <v>0</v>
      </c>
      <c r="L22" s="268">
        <f t="shared" ca="1" si="5"/>
        <v>0</v>
      </c>
      <c r="M22" s="273">
        <f t="shared" ca="1" si="1"/>
        <v>0</v>
      </c>
      <c r="N22" s="268">
        <f t="shared" ca="1" si="3"/>
        <v>0</v>
      </c>
      <c r="O22" s="43"/>
      <c r="P22" s="43"/>
      <c r="S22" s="42">
        <v>4</v>
      </c>
      <c r="V22" s="42">
        <v>450</v>
      </c>
      <c r="W22" s="44" t="s">
        <v>181</v>
      </c>
      <c r="X22" s="45" t="s">
        <v>104</v>
      </c>
      <c r="Y22" s="45">
        <v>1663</v>
      </c>
      <c r="Z22" s="45">
        <v>2321</v>
      </c>
      <c r="AA22" s="45">
        <v>3016</v>
      </c>
      <c r="AB22" s="45" t="s">
        <v>104</v>
      </c>
      <c r="AC22" s="46">
        <v>0</v>
      </c>
      <c r="AD22" s="46">
        <v>98.56</v>
      </c>
      <c r="AE22" s="46">
        <v>141.62</v>
      </c>
      <c r="AF22" s="46">
        <v>162.55000000000001</v>
      </c>
      <c r="AG22" s="47">
        <v>0</v>
      </c>
    </row>
    <row r="23" spans="1:33" ht="12.75" customHeight="1" x14ac:dyDescent="0.3">
      <c r="A23" s="266" t="str">
        <f>'Design Details'!B108</f>
        <v xml:space="preserve"> </v>
      </c>
      <c r="B23" s="267">
        <f>'Design Details'!E108</f>
        <v>0</v>
      </c>
      <c r="C23" s="268">
        <f ca="1">'Design Details'!C108</f>
        <v>0</v>
      </c>
      <c r="D23" s="269">
        <f>IFERROR('Design Details'!$G$31-4,0)</f>
        <v>-4</v>
      </c>
      <c r="E23" s="270">
        <f t="shared" si="0"/>
        <v>-4</v>
      </c>
      <c r="F23" s="271"/>
      <c r="G23" s="271"/>
      <c r="H23" s="271"/>
      <c r="I23" s="272"/>
      <c r="J23" s="268">
        <f t="shared" si="2"/>
        <v>0</v>
      </c>
      <c r="K23" s="268">
        <f t="shared" si="4"/>
        <v>0</v>
      </c>
      <c r="L23" s="268">
        <f t="shared" ca="1" si="5"/>
        <v>0</v>
      </c>
      <c r="M23" s="273">
        <f t="shared" ca="1" si="1"/>
        <v>0</v>
      </c>
      <c r="N23" s="268">
        <f t="shared" ca="1" si="3"/>
        <v>0</v>
      </c>
      <c r="O23" s="43"/>
      <c r="P23" s="43"/>
      <c r="S23" s="42">
        <v>5</v>
      </c>
      <c r="V23" s="42">
        <v>450</v>
      </c>
      <c r="W23" s="44" t="s">
        <v>182</v>
      </c>
      <c r="X23" s="45" t="s">
        <v>104</v>
      </c>
      <c r="Y23" s="45">
        <v>1814</v>
      </c>
      <c r="Z23" s="45">
        <v>2532</v>
      </c>
      <c r="AA23" s="45">
        <v>3290</v>
      </c>
      <c r="AB23" s="45" t="s">
        <v>104</v>
      </c>
      <c r="AC23" s="46">
        <v>0</v>
      </c>
      <c r="AD23" s="46">
        <v>111.64</v>
      </c>
      <c r="AE23" s="46">
        <v>160.80000000000001</v>
      </c>
      <c r="AF23" s="46">
        <v>184.5</v>
      </c>
      <c r="AG23" s="47">
        <v>0</v>
      </c>
    </row>
    <row r="24" spans="1:33" ht="12.75" customHeight="1" x14ac:dyDescent="0.3">
      <c r="A24" s="266" t="str">
        <f>'Design Details'!B109</f>
        <v xml:space="preserve"> </v>
      </c>
      <c r="B24" s="267">
        <f>'Design Details'!E109</f>
        <v>0</v>
      </c>
      <c r="C24" s="268">
        <f ca="1">'Design Details'!C109</f>
        <v>0</v>
      </c>
      <c r="D24" s="269">
        <f>IFERROR('Design Details'!$G$31-4,0)</f>
        <v>-4</v>
      </c>
      <c r="E24" s="270">
        <f t="shared" si="0"/>
        <v>-4</v>
      </c>
      <c r="F24" s="271"/>
      <c r="G24" s="271"/>
      <c r="H24" s="271"/>
      <c r="I24" s="272"/>
      <c r="J24" s="268">
        <f t="shared" si="2"/>
        <v>0</v>
      </c>
      <c r="K24" s="268">
        <f t="shared" si="4"/>
        <v>0</v>
      </c>
      <c r="L24" s="268">
        <f t="shared" ca="1" si="5"/>
        <v>0</v>
      </c>
      <c r="M24" s="273">
        <f t="shared" ca="1" si="1"/>
        <v>0</v>
      </c>
      <c r="N24" s="268">
        <f t="shared" ca="1" si="3"/>
        <v>0</v>
      </c>
      <c r="O24" s="43"/>
      <c r="P24" s="43"/>
      <c r="V24" s="42">
        <v>450</v>
      </c>
      <c r="W24" s="44" t="s">
        <v>183</v>
      </c>
      <c r="X24" s="45" t="s">
        <v>104</v>
      </c>
      <c r="Y24" s="45">
        <v>1966</v>
      </c>
      <c r="Z24" s="45">
        <v>2743</v>
      </c>
      <c r="AA24" s="45">
        <v>3565</v>
      </c>
      <c r="AB24" s="45" t="s">
        <v>104</v>
      </c>
      <c r="AC24" s="46">
        <v>0</v>
      </c>
      <c r="AD24" s="46">
        <v>121.65</v>
      </c>
      <c r="AE24" s="46">
        <v>175.74</v>
      </c>
      <c r="AF24" s="46">
        <v>201.91</v>
      </c>
      <c r="AG24" s="47">
        <v>0</v>
      </c>
    </row>
    <row r="25" spans="1:33" ht="12.75" customHeight="1" x14ac:dyDescent="0.3">
      <c r="A25" s="266" t="str">
        <f>'Design Details'!B110</f>
        <v xml:space="preserve"> </v>
      </c>
      <c r="B25" s="267">
        <f>'Design Details'!E110</f>
        <v>0</v>
      </c>
      <c r="C25" s="268">
        <f ca="1">'Design Details'!C110</f>
        <v>0</v>
      </c>
      <c r="D25" s="269">
        <f>IFERROR('Design Details'!$G$31-4,0)</f>
        <v>-4</v>
      </c>
      <c r="E25" s="270">
        <f t="shared" si="0"/>
        <v>-4</v>
      </c>
      <c r="F25" s="271"/>
      <c r="G25" s="271"/>
      <c r="H25" s="271"/>
      <c r="I25" s="272"/>
      <c r="J25" s="268">
        <f t="shared" si="2"/>
        <v>0</v>
      </c>
      <c r="K25" s="268">
        <f t="shared" si="4"/>
        <v>0</v>
      </c>
      <c r="L25" s="268">
        <f t="shared" ca="1" si="5"/>
        <v>0</v>
      </c>
      <c r="M25" s="273">
        <f t="shared" ca="1" si="1"/>
        <v>0</v>
      </c>
      <c r="N25" s="268">
        <f t="shared" ca="1" si="3"/>
        <v>0</v>
      </c>
      <c r="O25" s="43"/>
      <c r="P25" s="43"/>
      <c r="V25" s="42">
        <v>450</v>
      </c>
      <c r="W25" s="44" t="s">
        <v>184</v>
      </c>
      <c r="X25" s="45" t="s">
        <v>104</v>
      </c>
      <c r="Y25" s="45">
        <v>2117</v>
      </c>
      <c r="Z25" s="45">
        <v>2954</v>
      </c>
      <c r="AA25" s="45">
        <v>3939</v>
      </c>
      <c r="AB25" s="45" t="s">
        <v>104</v>
      </c>
      <c r="AC25" s="46">
        <v>0</v>
      </c>
      <c r="AD25" s="46">
        <v>131.25</v>
      </c>
      <c r="AE25" s="46">
        <v>190.29</v>
      </c>
      <c r="AF25" s="46">
        <v>218.71</v>
      </c>
      <c r="AG25" s="47">
        <v>0</v>
      </c>
    </row>
    <row r="26" spans="1:33" ht="12.75" customHeight="1" x14ac:dyDescent="0.3">
      <c r="A26" s="266" t="str">
        <f>'Design Details'!B111</f>
        <v xml:space="preserve"> </v>
      </c>
      <c r="B26" s="267">
        <f>'Design Details'!E111</f>
        <v>0</v>
      </c>
      <c r="C26" s="268">
        <f ca="1">'Design Details'!C111</f>
        <v>0</v>
      </c>
      <c r="D26" s="269">
        <f>IFERROR('Design Details'!$G$31-4,0)</f>
        <v>-4</v>
      </c>
      <c r="E26" s="270">
        <f t="shared" si="0"/>
        <v>-4</v>
      </c>
      <c r="F26" s="271"/>
      <c r="G26" s="271"/>
      <c r="H26" s="271"/>
      <c r="I26" s="272"/>
      <c r="J26" s="268">
        <f t="shared" si="2"/>
        <v>0</v>
      </c>
      <c r="K26" s="268">
        <f t="shared" si="4"/>
        <v>0</v>
      </c>
      <c r="L26" s="268">
        <f t="shared" ca="1" si="5"/>
        <v>0</v>
      </c>
      <c r="M26" s="273">
        <f t="shared" ca="1" si="1"/>
        <v>0</v>
      </c>
      <c r="N26" s="268">
        <f t="shared" ca="1" si="3"/>
        <v>0</v>
      </c>
      <c r="O26" s="43"/>
      <c r="P26" s="43"/>
      <c r="V26" s="42">
        <v>450</v>
      </c>
      <c r="W26" s="44" t="s">
        <v>185</v>
      </c>
      <c r="X26" s="45" t="s">
        <v>104</v>
      </c>
      <c r="Y26" s="45">
        <v>2268</v>
      </c>
      <c r="Z26" s="45">
        <v>3165</v>
      </c>
      <c r="AA26" s="45">
        <v>4113</v>
      </c>
      <c r="AB26" s="45" t="s">
        <v>104</v>
      </c>
      <c r="AC26" s="46">
        <v>0</v>
      </c>
      <c r="AD26" s="46">
        <v>140.22</v>
      </c>
      <c r="AE26" s="46">
        <v>204.25</v>
      </c>
      <c r="AF26" s="46">
        <v>234.97</v>
      </c>
      <c r="AG26" s="47">
        <v>0</v>
      </c>
    </row>
    <row r="27" spans="1:33" ht="12.75" customHeight="1" x14ac:dyDescent="0.3">
      <c r="A27" s="266" t="str">
        <f>'Design Details'!B112</f>
        <v xml:space="preserve"> </v>
      </c>
      <c r="B27" s="267">
        <f>'Design Details'!E112</f>
        <v>0</v>
      </c>
      <c r="C27" s="268">
        <f ca="1">'Design Details'!C112</f>
        <v>0</v>
      </c>
      <c r="D27" s="269">
        <f>IFERROR('Design Details'!$G$31-4,0)</f>
        <v>-4</v>
      </c>
      <c r="E27" s="270">
        <f t="shared" si="0"/>
        <v>-4</v>
      </c>
      <c r="F27" s="271"/>
      <c r="G27" s="271"/>
      <c r="H27" s="271"/>
      <c r="I27" s="272"/>
      <c r="J27" s="268">
        <f t="shared" si="2"/>
        <v>0</v>
      </c>
      <c r="K27" s="268">
        <f t="shared" si="4"/>
        <v>0</v>
      </c>
      <c r="L27" s="268">
        <f t="shared" ca="1" si="5"/>
        <v>0</v>
      </c>
      <c r="M27" s="273">
        <f t="shared" ca="1" si="1"/>
        <v>0</v>
      </c>
      <c r="N27" s="268">
        <f t="shared" ca="1" si="3"/>
        <v>0</v>
      </c>
      <c r="O27" s="43"/>
      <c r="P27" s="43"/>
      <c r="V27" s="42">
        <v>500</v>
      </c>
      <c r="W27" s="44" t="s">
        <v>186</v>
      </c>
      <c r="X27" s="45" t="s">
        <v>104</v>
      </c>
      <c r="Y27" s="48" t="s">
        <v>104</v>
      </c>
      <c r="Z27" s="48" t="s">
        <v>104</v>
      </c>
      <c r="AA27" s="48" t="s">
        <v>104</v>
      </c>
      <c r="AB27" s="45">
        <v>1234</v>
      </c>
      <c r="AC27" s="47">
        <v>0</v>
      </c>
      <c r="AD27" s="47">
        <v>0</v>
      </c>
      <c r="AE27" s="47">
        <v>0</v>
      </c>
      <c r="AF27" s="47">
        <v>0</v>
      </c>
      <c r="AG27" s="46">
        <v>81.63</v>
      </c>
    </row>
    <row r="28" spans="1:33" ht="12.75" customHeight="1" x14ac:dyDescent="0.3">
      <c r="A28" s="266" t="str">
        <f>'Design Details'!B113</f>
        <v xml:space="preserve"> </v>
      </c>
      <c r="B28" s="267">
        <f>'Design Details'!E113</f>
        <v>0</v>
      </c>
      <c r="C28" s="268">
        <f ca="1">'Design Details'!C113</f>
        <v>0</v>
      </c>
      <c r="D28" s="269">
        <f>IFERROR('Design Details'!$G$31-4,0)</f>
        <v>-4</v>
      </c>
      <c r="E28" s="270">
        <f t="shared" si="0"/>
        <v>-4</v>
      </c>
      <c r="F28" s="271"/>
      <c r="G28" s="271"/>
      <c r="H28" s="271"/>
      <c r="I28" s="272"/>
      <c r="J28" s="268">
        <f t="shared" si="2"/>
        <v>0</v>
      </c>
      <c r="K28" s="268">
        <f t="shared" si="4"/>
        <v>0</v>
      </c>
      <c r="L28" s="268">
        <f t="shared" ca="1" si="5"/>
        <v>0</v>
      </c>
      <c r="M28" s="273">
        <f t="shared" ca="1" si="1"/>
        <v>0</v>
      </c>
      <c r="N28" s="268">
        <f t="shared" ca="1" si="3"/>
        <v>0</v>
      </c>
      <c r="O28" s="43"/>
      <c r="P28" s="43"/>
      <c r="V28" s="42">
        <v>500</v>
      </c>
      <c r="W28" s="44" t="s">
        <v>187</v>
      </c>
      <c r="X28" s="45" t="s">
        <v>104</v>
      </c>
      <c r="Y28" s="48" t="s">
        <v>104</v>
      </c>
      <c r="Z28" s="48" t="s">
        <v>104</v>
      </c>
      <c r="AA28" s="48" t="s">
        <v>104</v>
      </c>
      <c r="AB28" s="45">
        <v>1439</v>
      </c>
      <c r="AC28" s="47">
        <v>0</v>
      </c>
      <c r="AD28" s="47">
        <v>0</v>
      </c>
      <c r="AE28" s="47">
        <v>0</v>
      </c>
      <c r="AF28" s="47">
        <v>0</v>
      </c>
      <c r="AG28" s="46">
        <v>92.44</v>
      </c>
    </row>
    <row r="29" spans="1:33" ht="12.75" customHeight="1" x14ac:dyDescent="0.3">
      <c r="A29" s="266" t="str">
        <f>'Design Details'!B114</f>
        <v xml:space="preserve"> </v>
      </c>
      <c r="B29" s="267">
        <f>'Design Details'!E114</f>
        <v>0</v>
      </c>
      <c r="C29" s="268">
        <f ca="1">'Design Details'!C114</f>
        <v>0</v>
      </c>
      <c r="D29" s="269">
        <f>IFERROR('Design Details'!$G$31-4,0)</f>
        <v>-4</v>
      </c>
      <c r="E29" s="270">
        <f t="shared" si="0"/>
        <v>-4</v>
      </c>
      <c r="F29" s="271"/>
      <c r="G29" s="271"/>
      <c r="H29" s="271"/>
      <c r="I29" s="272"/>
      <c r="J29" s="268">
        <f t="shared" si="2"/>
        <v>0</v>
      </c>
      <c r="K29" s="268">
        <f t="shared" si="4"/>
        <v>0</v>
      </c>
      <c r="L29" s="268">
        <f t="shared" ca="1" si="5"/>
        <v>0</v>
      </c>
      <c r="M29" s="273">
        <f t="shared" ca="1" si="1"/>
        <v>0</v>
      </c>
      <c r="N29" s="268">
        <f t="shared" ca="1" si="3"/>
        <v>0</v>
      </c>
      <c r="O29" s="43"/>
      <c r="P29" s="43"/>
      <c r="V29" s="42">
        <v>500</v>
      </c>
      <c r="W29" s="44" t="s">
        <v>188</v>
      </c>
      <c r="X29" s="45" t="s">
        <v>104</v>
      </c>
      <c r="Y29" s="48" t="s">
        <v>104</v>
      </c>
      <c r="Z29" s="48" t="s">
        <v>104</v>
      </c>
      <c r="AA29" s="48" t="s">
        <v>104</v>
      </c>
      <c r="AB29" s="45">
        <v>1645</v>
      </c>
      <c r="AC29" s="47">
        <v>0</v>
      </c>
      <c r="AD29" s="47">
        <v>0</v>
      </c>
      <c r="AE29" s="47">
        <v>0</v>
      </c>
      <c r="AF29" s="47">
        <v>0</v>
      </c>
      <c r="AG29" s="46">
        <v>103.22</v>
      </c>
    </row>
    <row r="30" spans="1:33" ht="12.75" customHeight="1" x14ac:dyDescent="0.3">
      <c r="A30" s="266" t="str">
        <f>'Design Details'!B115</f>
        <v xml:space="preserve"> </v>
      </c>
      <c r="B30" s="267">
        <f>'Design Details'!E115</f>
        <v>0</v>
      </c>
      <c r="C30" s="268">
        <f ca="1">'Design Details'!C115</f>
        <v>0</v>
      </c>
      <c r="D30" s="269">
        <f>IFERROR('Design Details'!$G$31-4,0)</f>
        <v>-4</v>
      </c>
      <c r="E30" s="270">
        <f t="shared" si="0"/>
        <v>-4</v>
      </c>
      <c r="F30" s="271"/>
      <c r="G30" s="271"/>
      <c r="H30" s="271"/>
      <c r="I30" s="272"/>
      <c r="J30" s="268">
        <f t="shared" si="2"/>
        <v>0</v>
      </c>
      <c r="K30" s="268">
        <f t="shared" si="4"/>
        <v>0</v>
      </c>
      <c r="L30" s="268">
        <f t="shared" ca="1" si="5"/>
        <v>0</v>
      </c>
      <c r="M30" s="273">
        <f t="shared" ca="1" si="1"/>
        <v>0</v>
      </c>
      <c r="N30" s="268">
        <f t="shared" ca="1" si="3"/>
        <v>0</v>
      </c>
      <c r="O30" s="43"/>
      <c r="P30" s="43"/>
      <c r="V30" s="42">
        <v>500</v>
      </c>
      <c r="W30" s="44" t="s">
        <v>189</v>
      </c>
      <c r="X30" s="45" t="s">
        <v>104</v>
      </c>
      <c r="Y30" s="48" t="s">
        <v>104</v>
      </c>
      <c r="Z30" s="48" t="s">
        <v>104</v>
      </c>
      <c r="AA30" s="48" t="s">
        <v>104</v>
      </c>
      <c r="AB30" s="45">
        <v>1850</v>
      </c>
      <c r="AC30" s="47">
        <v>0</v>
      </c>
      <c r="AD30" s="47">
        <v>0</v>
      </c>
      <c r="AE30" s="47">
        <v>0</v>
      </c>
      <c r="AF30" s="47">
        <v>0</v>
      </c>
      <c r="AG30" s="46">
        <v>114.92</v>
      </c>
    </row>
    <row r="31" spans="1:33" ht="12.75" customHeight="1" x14ac:dyDescent="0.3">
      <c r="A31" s="266" t="str">
        <f>'Design Details'!B116</f>
        <v xml:space="preserve"> </v>
      </c>
      <c r="B31" s="267">
        <f>'Design Details'!E116</f>
        <v>0</v>
      </c>
      <c r="C31" s="268">
        <f ca="1">'Design Details'!C116</f>
        <v>0</v>
      </c>
      <c r="D31" s="269">
        <f>IFERROR('Design Details'!$G$31-4,0)</f>
        <v>-4</v>
      </c>
      <c r="E31" s="270">
        <f t="shared" si="0"/>
        <v>-4</v>
      </c>
      <c r="F31" s="271"/>
      <c r="G31" s="271"/>
      <c r="H31" s="271"/>
      <c r="I31" s="272"/>
      <c r="J31" s="268">
        <f t="shared" si="2"/>
        <v>0</v>
      </c>
      <c r="K31" s="268">
        <f t="shared" si="4"/>
        <v>0</v>
      </c>
      <c r="L31" s="268">
        <f t="shared" ca="1" si="5"/>
        <v>0</v>
      </c>
      <c r="M31" s="273">
        <f t="shared" ca="1" si="1"/>
        <v>0</v>
      </c>
      <c r="N31" s="268">
        <f t="shared" ca="1" si="3"/>
        <v>0</v>
      </c>
      <c r="O31" s="43"/>
      <c r="P31" s="43"/>
      <c r="V31" s="42">
        <v>500</v>
      </c>
      <c r="W31" s="44" t="s">
        <v>190</v>
      </c>
      <c r="X31" s="45" t="s">
        <v>104</v>
      </c>
      <c r="Y31" s="48" t="s">
        <v>104</v>
      </c>
      <c r="Z31" s="48" t="s">
        <v>104</v>
      </c>
      <c r="AA31" s="48" t="s">
        <v>104</v>
      </c>
      <c r="AB31" s="45">
        <v>2056</v>
      </c>
      <c r="AC31" s="47">
        <v>0</v>
      </c>
      <c r="AD31" s="47">
        <v>0</v>
      </c>
      <c r="AE31" s="47">
        <v>0</v>
      </c>
      <c r="AF31" s="47">
        <v>0</v>
      </c>
      <c r="AG31" s="46">
        <v>127.1</v>
      </c>
    </row>
    <row r="32" spans="1:33" ht="12.75" customHeight="1" x14ac:dyDescent="0.3">
      <c r="A32" s="270"/>
      <c r="B32" s="270"/>
      <c r="C32" s="270"/>
      <c r="D32" s="270"/>
      <c r="E32" s="270"/>
      <c r="F32" s="270"/>
      <c r="G32" s="270"/>
      <c r="H32" s="273"/>
      <c r="I32" s="273"/>
      <c r="J32" s="274" t="s">
        <v>191</v>
      </c>
      <c r="K32" s="268">
        <f>SUM(K2:K31)</f>
        <v>0</v>
      </c>
      <c r="L32" s="273">
        <f ca="1">SUM(L2:L31)</f>
        <v>0</v>
      </c>
      <c r="M32" s="273">
        <f ca="1">SUM(M2:M31)</f>
        <v>0</v>
      </c>
      <c r="N32" s="275" t="str">
        <f ca="1">IF(M32&lt;-50,"Up radiator sizes",IF(AND(M32&gt;=-50,M32&lt;0),"Look at radiator sizing","Radiator sizing good"))</f>
        <v>Radiator sizing good</v>
      </c>
      <c r="O32" s="43"/>
      <c r="P32" s="43"/>
      <c r="V32" s="42">
        <v>500</v>
      </c>
      <c r="W32" s="44" t="s">
        <v>192</v>
      </c>
      <c r="X32" s="45" t="s">
        <v>104</v>
      </c>
      <c r="Y32" s="48" t="s">
        <v>104</v>
      </c>
      <c r="Z32" s="48" t="s">
        <v>104</v>
      </c>
      <c r="AA32" s="48" t="s">
        <v>104</v>
      </c>
      <c r="AB32" s="45">
        <v>2262</v>
      </c>
      <c r="AC32" s="47">
        <v>0</v>
      </c>
      <c r="AD32" s="47">
        <v>0</v>
      </c>
      <c r="AE32" s="47">
        <v>0</v>
      </c>
      <c r="AF32" s="47">
        <v>0</v>
      </c>
      <c r="AG32" s="46">
        <v>137.86000000000001</v>
      </c>
    </row>
    <row r="33" spans="1:33" ht="12.75" customHeight="1" x14ac:dyDescent="0.3">
      <c r="A33" s="21"/>
      <c r="B33" s="21"/>
      <c r="C33" s="21"/>
      <c r="D33" s="21"/>
      <c r="E33" s="21"/>
      <c r="F33" s="21"/>
      <c r="G33" s="21"/>
      <c r="H33" s="21"/>
      <c r="I33" s="21"/>
      <c r="J33" s="21"/>
      <c r="K33" s="21"/>
      <c r="L33" s="21"/>
      <c r="M33" s="49"/>
      <c r="N33" s="50"/>
      <c r="O33" s="51"/>
      <c r="P33" s="21"/>
      <c r="V33" s="42">
        <v>500</v>
      </c>
      <c r="W33" s="44" t="s">
        <v>193</v>
      </c>
      <c r="X33" s="45" t="s">
        <v>104</v>
      </c>
      <c r="Y33" s="48" t="s">
        <v>104</v>
      </c>
      <c r="Z33" s="48" t="s">
        <v>104</v>
      </c>
      <c r="AA33" s="48" t="s">
        <v>104</v>
      </c>
      <c r="AB33" s="45">
        <v>2467</v>
      </c>
      <c r="AC33" s="47">
        <v>0</v>
      </c>
      <c r="AD33" s="47">
        <v>0</v>
      </c>
      <c r="AE33" s="47">
        <v>0</v>
      </c>
      <c r="AF33" s="47">
        <v>0</v>
      </c>
      <c r="AG33" s="46">
        <v>148.58000000000001</v>
      </c>
    </row>
    <row r="34" spans="1:33" ht="12.75" customHeight="1" x14ac:dyDescent="0.45">
      <c r="A34" s="567" t="s">
        <v>194</v>
      </c>
      <c r="B34" s="567"/>
      <c r="C34" s="567"/>
      <c r="D34" s="567"/>
      <c r="E34" s="21"/>
      <c r="F34" s="21"/>
      <c r="G34" s="52"/>
      <c r="H34" s="22"/>
      <c r="I34" s="22"/>
      <c r="J34" s="22"/>
      <c r="K34" s="21"/>
      <c r="L34" s="21"/>
      <c r="M34" s="565"/>
      <c r="N34" s="565"/>
      <c r="O34" s="53"/>
      <c r="P34" s="21"/>
      <c r="V34" s="42">
        <v>500</v>
      </c>
      <c r="W34" s="44" t="s">
        <v>195</v>
      </c>
      <c r="X34" s="45" t="s">
        <v>104</v>
      </c>
      <c r="Y34" s="48" t="s">
        <v>104</v>
      </c>
      <c r="Z34" s="48" t="s">
        <v>104</v>
      </c>
      <c r="AA34" s="48" t="s">
        <v>104</v>
      </c>
      <c r="AB34" s="45">
        <v>2878</v>
      </c>
      <c r="AC34" s="47">
        <v>0</v>
      </c>
      <c r="AD34" s="47">
        <v>0</v>
      </c>
      <c r="AE34" s="47">
        <v>0</v>
      </c>
      <c r="AF34" s="47">
        <v>0</v>
      </c>
      <c r="AG34" s="46">
        <v>170.35</v>
      </c>
    </row>
    <row r="35" spans="1:33" ht="12.75" customHeight="1" x14ac:dyDescent="0.3">
      <c r="A35" s="566" t="s">
        <v>196</v>
      </c>
      <c r="B35" s="566"/>
      <c r="C35" s="21"/>
      <c r="D35" s="21"/>
      <c r="E35" s="21"/>
      <c r="F35" s="21"/>
      <c r="G35" s="54"/>
      <c r="H35" s="22"/>
      <c r="I35" s="22"/>
      <c r="J35" s="22"/>
      <c r="K35" s="21"/>
      <c r="L35" s="21"/>
      <c r="M35" s="21"/>
      <c r="N35" s="21"/>
      <c r="O35" s="21"/>
      <c r="P35" s="21"/>
      <c r="V35" s="42">
        <v>500</v>
      </c>
      <c r="W35" s="44" t="s">
        <v>197</v>
      </c>
      <c r="X35" s="45" t="s">
        <v>104</v>
      </c>
      <c r="Y35" s="48" t="s">
        <v>104</v>
      </c>
      <c r="Z35" s="48" t="s">
        <v>104</v>
      </c>
      <c r="AA35" s="48" t="s">
        <v>104</v>
      </c>
      <c r="AB35" s="45">
        <v>3290</v>
      </c>
      <c r="AC35" s="47">
        <v>0</v>
      </c>
      <c r="AD35" s="47">
        <v>0</v>
      </c>
      <c r="AE35" s="47">
        <v>0</v>
      </c>
      <c r="AF35" s="47">
        <v>0</v>
      </c>
      <c r="AG35" s="46">
        <v>195.49</v>
      </c>
    </row>
    <row r="36" spans="1:33" ht="12.75" customHeight="1" x14ac:dyDescent="0.3">
      <c r="A36" s="21"/>
      <c r="B36" s="21">
        <v>5</v>
      </c>
      <c r="C36" s="276">
        <v>0.05</v>
      </c>
      <c r="D36" s="21"/>
      <c r="E36" s="21"/>
      <c r="F36" s="21"/>
      <c r="G36" s="55"/>
      <c r="H36" s="22"/>
      <c r="I36" s="22"/>
      <c r="J36" s="22"/>
      <c r="K36" s="21"/>
      <c r="L36" s="21"/>
      <c r="M36" s="21"/>
      <c r="N36" s="21"/>
      <c r="O36" s="21"/>
      <c r="P36" s="21"/>
      <c r="V36" s="42">
        <v>500</v>
      </c>
      <c r="W36" s="44" t="s">
        <v>198</v>
      </c>
      <c r="X36" s="45" t="s">
        <v>104</v>
      </c>
      <c r="Y36" s="48" t="s">
        <v>104</v>
      </c>
      <c r="Z36" s="48" t="s">
        <v>104</v>
      </c>
      <c r="AA36" s="48" t="s">
        <v>104</v>
      </c>
      <c r="AB36" s="45">
        <v>3701</v>
      </c>
      <c r="AC36" s="47">
        <v>0</v>
      </c>
      <c r="AD36" s="47">
        <v>0</v>
      </c>
      <c r="AE36" s="47">
        <v>0</v>
      </c>
      <c r="AF36" s="47">
        <v>0</v>
      </c>
      <c r="AG36" s="46">
        <v>217.92</v>
      </c>
    </row>
    <row r="37" spans="1:33" ht="12.75" customHeight="1" x14ac:dyDescent="0.3">
      <c r="A37" s="21"/>
      <c r="B37" s="21">
        <v>10</v>
      </c>
      <c r="C37" s="277">
        <v>0.123</v>
      </c>
      <c r="D37" s="21"/>
      <c r="E37" s="21"/>
      <c r="F37" s="21"/>
      <c r="G37" s="21"/>
      <c r="H37" s="21"/>
      <c r="I37" s="21"/>
      <c r="J37" s="21"/>
      <c r="K37" s="21"/>
      <c r="L37" s="21"/>
      <c r="M37" s="21"/>
      <c r="N37" s="21"/>
      <c r="O37" s="21"/>
      <c r="P37" s="21"/>
      <c r="V37" s="42">
        <v>500</v>
      </c>
      <c r="W37" s="44" t="s">
        <v>199</v>
      </c>
      <c r="X37" s="45" t="s">
        <v>104</v>
      </c>
      <c r="Y37" s="48" t="s">
        <v>104</v>
      </c>
      <c r="Z37" s="48" t="s">
        <v>104</v>
      </c>
      <c r="AA37" s="48" t="s">
        <v>104</v>
      </c>
      <c r="AB37" s="45">
        <v>4112</v>
      </c>
      <c r="AC37" s="47">
        <v>0</v>
      </c>
      <c r="AD37" s="47">
        <v>0</v>
      </c>
      <c r="AE37" s="47">
        <v>0</v>
      </c>
      <c r="AF37" s="47">
        <v>0</v>
      </c>
      <c r="AG37" s="46">
        <v>241.54</v>
      </c>
    </row>
    <row r="38" spans="1:33" ht="12.75" customHeight="1" x14ac:dyDescent="0.3">
      <c r="A38" s="21"/>
      <c r="B38" s="21">
        <v>15</v>
      </c>
      <c r="C38" s="277">
        <v>0.20899999999999999</v>
      </c>
      <c r="D38" s="21"/>
      <c r="E38" s="21"/>
      <c r="F38" s="21"/>
      <c r="G38" s="21"/>
      <c r="H38" s="21"/>
      <c r="I38" s="21"/>
      <c r="J38" s="21"/>
      <c r="K38" s="21"/>
      <c r="L38" s="21"/>
      <c r="M38" s="21"/>
      <c r="N38" s="21"/>
      <c r="O38" s="21"/>
      <c r="P38" s="21"/>
      <c r="V38" s="42">
        <v>500</v>
      </c>
      <c r="W38" s="44" t="s">
        <v>200</v>
      </c>
      <c r="X38" s="45" t="s">
        <v>104</v>
      </c>
      <c r="Y38" s="48" t="s">
        <v>104</v>
      </c>
      <c r="Z38" s="48" t="s">
        <v>104</v>
      </c>
      <c r="AA38" s="48" t="s">
        <v>104</v>
      </c>
      <c r="AB38" s="45">
        <v>4934</v>
      </c>
      <c r="AC38" s="47">
        <v>0</v>
      </c>
      <c r="AD38" s="47">
        <v>0</v>
      </c>
      <c r="AE38" s="47">
        <v>0</v>
      </c>
      <c r="AF38" s="47">
        <v>0</v>
      </c>
      <c r="AG38" s="46">
        <v>386.7</v>
      </c>
    </row>
    <row r="39" spans="1:33" ht="12.75" customHeight="1" x14ac:dyDescent="0.3">
      <c r="A39" s="21"/>
      <c r="B39" s="21">
        <v>20</v>
      </c>
      <c r="C39" s="278">
        <v>0.30399999999999999</v>
      </c>
      <c r="D39" s="21"/>
      <c r="E39" s="21"/>
      <c r="F39" s="21"/>
      <c r="G39" s="21"/>
      <c r="H39" s="21"/>
      <c r="I39" s="21"/>
      <c r="J39" s="21"/>
      <c r="K39" s="21"/>
      <c r="L39" s="21"/>
      <c r="M39" s="21"/>
      <c r="N39" s="21"/>
      <c r="O39" s="21"/>
      <c r="P39" s="21"/>
      <c r="V39" s="42">
        <v>600</v>
      </c>
      <c r="W39" s="44" t="s">
        <v>201</v>
      </c>
      <c r="X39" s="45">
        <v>248</v>
      </c>
      <c r="Y39" s="45">
        <v>392</v>
      </c>
      <c r="Z39" s="45">
        <v>538</v>
      </c>
      <c r="AA39" s="45">
        <v>693</v>
      </c>
      <c r="AB39" s="45">
        <v>956</v>
      </c>
      <c r="AC39" s="46">
        <v>22.76</v>
      </c>
      <c r="AD39" s="46">
        <v>22</v>
      </c>
      <c r="AE39" s="46">
        <v>32.78</v>
      </c>
      <c r="AF39" s="46">
        <v>34.65</v>
      </c>
      <c r="AG39" s="46">
        <v>66.39</v>
      </c>
    </row>
    <row r="40" spans="1:33" ht="12.75" customHeight="1" x14ac:dyDescent="0.3">
      <c r="A40" s="21"/>
      <c r="B40" s="21">
        <v>25</v>
      </c>
      <c r="C40" s="278">
        <v>0.40600000000000003</v>
      </c>
      <c r="D40" s="21"/>
      <c r="E40" s="21"/>
      <c r="F40" s="21"/>
      <c r="G40" s="21"/>
      <c r="H40" s="21"/>
      <c r="I40" s="21"/>
      <c r="J40" s="21"/>
      <c r="K40" s="21"/>
      <c r="L40" s="21"/>
      <c r="M40" s="21"/>
      <c r="N40" s="21"/>
      <c r="O40" s="21"/>
      <c r="P40" s="21"/>
      <c r="V40" s="42">
        <v>600</v>
      </c>
      <c r="W40" s="44" t="s">
        <v>202</v>
      </c>
      <c r="X40" s="45">
        <v>310</v>
      </c>
      <c r="Y40" s="45">
        <v>490</v>
      </c>
      <c r="Z40" s="45">
        <v>673</v>
      </c>
      <c r="AA40" s="45">
        <v>866</v>
      </c>
      <c r="AB40" s="45">
        <v>1195</v>
      </c>
      <c r="AC40" s="46">
        <v>25.34</v>
      </c>
      <c r="AD40" s="46">
        <v>24</v>
      </c>
      <c r="AE40" s="46">
        <v>36.28</v>
      </c>
      <c r="AF40" s="46">
        <v>41.32</v>
      </c>
      <c r="AG40" s="46">
        <v>78.75</v>
      </c>
    </row>
    <row r="41" spans="1:33" ht="12.75" customHeight="1" x14ac:dyDescent="0.3">
      <c r="A41" s="21"/>
      <c r="B41" s="21">
        <v>30</v>
      </c>
      <c r="C41" s="278">
        <v>0.51500000000000001</v>
      </c>
      <c r="D41" s="21"/>
      <c r="E41" s="21"/>
      <c r="F41" s="21"/>
      <c r="G41" s="21"/>
      <c r="H41" s="21"/>
      <c r="I41" s="21"/>
      <c r="J41" s="21"/>
      <c r="K41" s="21"/>
      <c r="L41" s="21"/>
      <c r="M41" s="21"/>
      <c r="N41" s="21"/>
      <c r="O41" s="21"/>
      <c r="P41" s="21"/>
      <c r="V41" s="42">
        <v>600</v>
      </c>
      <c r="W41" s="44" t="s">
        <v>203</v>
      </c>
      <c r="X41" s="45">
        <v>371</v>
      </c>
      <c r="Y41" s="45">
        <v>588</v>
      </c>
      <c r="Z41" s="45">
        <v>807</v>
      </c>
      <c r="AA41" s="45">
        <v>1039</v>
      </c>
      <c r="AB41" s="45">
        <v>1433</v>
      </c>
      <c r="AC41" s="46">
        <v>27.99</v>
      </c>
      <c r="AD41" s="46">
        <v>27</v>
      </c>
      <c r="AE41" s="46">
        <v>41.95</v>
      </c>
      <c r="AF41" s="46">
        <v>46.99</v>
      </c>
      <c r="AG41" s="46">
        <v>91.01</v>
      </c>
    </row>
    <row r="42" spans="1:33" ht="12.75" customHeight="1" x14ac:dyDescent="0.3">
      <c r="A42" s="21"/>
      <c r="B42" s="21">
        <v>35</v>
      </c>
      <c r="C42" s="278">
        <v>0.629</v>
      </c>
      <c r="D42" s="21"/>
      <c r="E42" s="21"/>
      <c r="F42" s="21"/>
      <c r="G42" s="21"/>
      <c r="H42" s="21"/>
      <c r="I42" s="21"/>
      <c r="J42" s="21"/>
      <c r="K42" s="21"/>
      <c r="L42" s="21"/>
      <c r="M42" s="21"/>
      <c r="N42" s="21"/>
      <c r="V42" s="42">
        <v>600</v>
      </c>
      <c r="W42" s="44" t="s">
        <v>204</v>
      </c>
      <c r="X42" s="45">
        <v>433</v>
      </c>
      <c r="Y42" s="45">
        <v>686</v>
      </c>
      <c r="Z42" s="45">
        <v>942</v>
      </c>
      <c r="AA42" s="45">
        <v>1212</v>
      </c>
      <c r="AB42" s="45">
        <v>1672</v>
      </c>
      <c r="AC42" s="46">
        <v>30.79</v>
      </c>
      <c r="AD42" s="46">
        <v>32.5</v>
      </c>
      <c r="AE42" s="46">
        <v>47.61</v>
      </c>
      <c r="AF42" s="46">
        <v>54.45</v>
      </c>
      <c r="AG42" s="46">
        <v>103.38</v>
      </c>
    </row>
    <row r="43" spans="1:33" ht="12.75" customHeight="1" x14ac:dyDescent="0.3">
      <c r="B43" s="21">
        <v>40</v>
      </c>
      <c r="C43" s="278">
        <v>0.748</v>
      </c>
      <c r="V43" s="42">
        <v>600</v>
      </c>
      <c r="W43" s="44" t="s">
        <v>205</v>
      </c>
      <c r="X43" s="45">
        <v>495</v>
      </c>
      <c r="Y43" s="45">
        <v>784</v>
      </c>
      <c r="Z43" s="45">
        <v>1076</v>
      </c>
      <c r="AA43" s="45">
        <v>1386</v>
      </c>
      <c r="AB43" s="45">
        <v>1911</v>
      </c>
      <c r="AC43" s="46">
        <v>35.56</v>
      </c>
      <c r="AD43" s="46">
        <v>35</v>
      </c>
      <c r="AE43" s="46">
        <v>53.3</v>
      </c>
      <c r="AF43" s="46">
        <v>61.1</v>
      </c>
      <c r="AG43" s="46">
        <v>115.68</v>
      </c>
    </row>
    <row r="44" spans="1:33" ht="12.75" customHeight="1" x14ac:dyDescent="0.3">
      <c r="B44" s="21">
        <v>45</v>
      </c>
      <c r="C44" s="278">
        <v>0.872</v>
      </c>
      <c r="V44" s="42">
        <v>600</v>
      </c>
      <c r="W44" s="44" t="s">
        <v>206</v>
      </c>
      <c r="X44" s="45">
        <v>557</v>
      </c>
      <c r="Y44" s="45">
        <v>882</v>
      </c>
      <c r="Z44" s="45">
        <v>1211</v>
      </c>
      <c r="AA44" s="45">
        <v>1559</v>
      </c>
      <c r="AB44" s="45">
        <v>2150</v>
      </c>
      <c r="AC44" s="46">
        <v>38.36</v>
      </c>
      <c r="AD44" s="46">
        <v>40</v>
      </c>
      <c r="AE44" s="46">
        <v>59.12</v>
      </c>
      <c r="AF44" s="46">
        <v>67.900000000000006</v>
      </c>
      <c r="AG44" s="46">
        <v>128.96</v>
      </c>
    </row>
    <row r="45" spans="1:33" ht="12.75" customHeight="1" x14ac:dyDescent="0.3">
      <c r="V45" s="42">
        <v>600</v>
      </c>
      <c r="W45" s="44" t="s">
        <v>207</v>
      </c>
      <c r="X45" s="45">
        <v>619</v>
      </c>
      <c r="Y45" s="45">
        <v>980</v>
      </c>
      <c r="Z45" s="45">
        <v>1345</v>
      </c>
      <c r="AA45" s="45">
        <v>1732</v>
      </c>
      <c r="AB45" s="45">
        <v>2389</v>
      </c>
      <c r="AC45" s="46">
        <v>41.03</v>
      </c>
      <c r="AD45" s="46">
        <v>43</v>
      </c>
      <c r="AE45" s="46">
        <v>64.83</v>
      </c>
      <c r="AF45" s="46">
        <v>73.989999999999995</v>
      </c>
      <c r="AG45" s="46">
        <v>142.65</v>
      </c>
    </row>
    <row r="46" spans="1:33" ht="12.75" customHeight="1" x14ac:dyDescent="0.3">
      <c r="V46" s="42">
        <v>600</v>
      </c>
      <c r="W46" s="44" t="s">
        <v>208</v>
      </c>
      <c r="X46" s="45" t="s">
        <v>104</v>
      </c>
      <c r="Y46" s="45">
        <v>1078</v>
      </c>
      <c r="Z46" s="45">
        <v>1480</v>
      </c>
      <c r="AA46" s="45">
        <v>1905</v>
      </c>
      <c r="AB46" s="45">
        <v>2628</v>
      </c>
      <c r="AC46" s="46">
        <v>0</v>
      </c>
      <c r="AD46" s="46">
        <v>49</v>
      </c>
      <c r="AE46" s="46">
        <v>70.38</v>
      </c>
      <c r="AF46" s="46">
        <v>81.06</v>
      </c>
      <c r="AG46" s="46">
        <v>154.91999999999999</v>
      </c>
    </row>
    <row r="47" spans="1:33" ht="12.75" customHeight="1" x14ac:dyDescent="0.3">
      <c r="V47" s="42">
        <v>600</v>
      </c>
      <c r="W47" s="44" t="s">
        <v>209</v>
      </c>
      <c r="X47" s="45">
        <v>743</v>
      </c>
      <c r="Y47" s="45">
        <v>1176</v>
      </c>
      <c r="Z47" s="45">
        <v>1614</v>
      </c>
      <c r="AA47" s="45">
        <v>2078</v>
      </c>
      <c r="AB47" s="45">
        <v>2867</v>
      </c>
      <c r="AC47" s="46">
        <v>46.48</v>
      </c>
      <c r="AD47" s="46">
        <v>52</v>
      </c>
      <c r="AE47" s="46">
        <v>76.05</v>
      </c>
      <c r="AF47" s="46">
        <v>87.66</v>
      </c>
      <c r="AG47" s="46">
        <v>167.18</v>
      </c>
    </row>
    <row r="48" spans="1:33" ht="12.75" customHeight="1" x14ac:dyDescent="0.3">
      <c r="V48" s="42">
        <v>600</v>
      </c>
      <c r="W48" s="44" t="s">
        <v>210</v>
      </c>
      <c r="X48" s="45">
        <v>867</v>
      </c>
      <c r="Y48" s="45">
        <v>1372</v>
      </c>
      <c r="Z48" s="45">
        <v>1883</v>
      </c>
      <c r="AA48" s="45">
        <v>2425</v>
      </c>
      <c r="AB48" s="45">
        <v>3345</v>
      </c>
      <c r="AC48" s="46">
        <v>51.89</v>
      </c>
      <c r="AD48" s="46">
        <v>61.64</v>
      </c>
      <c r="AE48" s="46">
        <v>87.24</v>
      </c>
      <c r="AF48" s="46">
        <v>100.75</v>
      </c>
      <c r="AG48" s="46">
        <v>191.97</v>
      </c>
    </row>
    <row r="49" spans="22:33" ht="12.75" customHeight="1" x14ac:dyDescent="0.3">
      <c r="V49" s="42">
        <v>600</v>
      </c>
      <c r="W49" s="44" t="s">
        <v>211</v>
      </c>
      <c r="X49" s="45">
        <v>990</v>
      </c>
      <c r="Y49" s="45">
        <v>1568</v>
      </c>
      <c r="Z49" s="45">
        <v>2152</v>
      </c>
      <c r="AA49" s="45">
        <v>2771</v>
      </c>
      <c r="AB49" s="45">
        <v>3822</v>
      </c>
      <c r="AC49" s="46">
        <v>58.37</v>
      </c>
      <c r="AD49" s="46">
        <v>70.42</v>
      </c>
      <c r="AE49" s="46">
        <v>99.82</v>
      </c>
      <c r="AF49" s="46">
        <v>115.68</v>
      </c>
      <c r="AG49" s="46">
        <v>220.3</v>
      </c>
    </row>
    <row r="50" spans="22:33" ht="12.75" customHeight="1" x14ac:dyDescent="0.3">
      <c r="V50" s="42">
        <v>600</v>
      </c>
      <c r="W50" s="44" t="s">
        <v>212</v>
      </c>
      <c r="X50" s="45" t="s">
        <v>104</v>
      </c>
      <c r="Y50" s="45">
        <v>1764</v>
      </c>
      <c r="Z50" s="45">
        <v>2421</v>
      </c>
      <c r="AA50" s="45">
        <v>3118</v>
      </c>
      <c r="AB50" s="45">
        <v>4300</v>
      </c>
      <c r="AC50" s="46">
        <v>0</v>
      </c>
      <c r="AD50" s="46">
        <v>78.87</v>
      </c>
      <c r="AE50" s="46">
        <v>112.19</v>
      </c>
      <c r="AF50" s="46">
        <v>129.82</v>
      </c>
      <c r="AG50" s="46">
        <v>245.8</v>
      </c>
    </row>
    <row r="51" spans="22:33" ht="12.75" customHeight="1" x14ac:dyDescent="0.3">
      <c r="V51" s="42">
        <v>600</v>
      </c>
      <c r="W51" s="44" t="s">
        <v>213</v>
      </c>
      <c r="X51" s="45" t="s">
        <v>104</v>
      </c>
      <c r="Y51" s="45">
        <v>1960</v>
      </c>
      <c r="Z51" s="45">
        <v>2690</v>
      </c>
      <c r="AA51" s="45">
        <v>3464</v>
      </c>
      <c r="AB51" s="45">
        <v>4778</v>
      </c>
      <c r="AC51" s="46">
        <v>0</v>
      </c>
      <c r="AD51" s="46">
        <v>86.94</v>
      </c>
      <c r="AE51" s="46">
        <v>124.32</v>
      </c>
      <c r="AF51" s="46">
        <v>144.02000000000001</v>
      </c>
      <c r="AG51" s="46">
        <v>272.7</v>
      </c>
    </row>
    <row r="52" spans="22:33" ht="12.75" customHeight="1" x14ac:dyDescent="0.3">
      <c r="V52" s="42">
        <v>600</v>
      </c>
      <c r="W52" s="44" t="s">
        <v>214</v>
      </c>
      <c r="X52" s="45" t="s">
        <v>104</v>
      </c>
      <c r="Y52" s="45">
        <v>2156</v>
      </c>
      <c r="Z52" s="45">
        <v>2959</v>
      </c>
      <c r="AA52" s="45">
        <v>3810</v>
      </c>
      <c r="AB52" s="45">
        <v>5734</v>
      </c>
      <c r="AC52" s="46">
        <v>0</v>
      </c>
      <c r="AD52" s="46">
        <v>123.19</v>
      </c>
      <c r="AE52" s="46">
        <v>177.11</v>
      </c>
      <c r="AF52" s="46">
        <v>205.37</v>
      </c>
      <c r="AG52" s="46">
        <v>436.95</v>
      </c>
    </row>
    <row r="53" spans="22:33" ht="12.75" customHeight="1" x14ac:dyDescent="0.3">
      <c r="V53" s="42">
        <v>600</v>
      </c>
      <c r="W53" s="44" t="s">
        <v>215</v>
      </c>
      <c r="X53" s="45" t="s">
        <v>104</v>
      </c>
      <c r="Y53" s="45">
        <v>2352</v>
      </c>
      <c r="Z53" s="45">
        <v>3228</v>
      </c>
      <c r="AA53" s="45">
        <v>4157</v>
      </c>
      <c r="AB53" s="45" t="s">
        <v>104</v>
      </c>
      <c r="AC53" s="46">
        <v>0</v>
      </c>
      <c r="AD53" s="46">
        <v>139.71</v>
      </c>
      <c r="AE53" s="46">
        <v>201.42</v>
      </c>
      <c r="AF53" s="46">
        <v>233.38</v>
      </c>
      <c r="AG53" s="46">
        <v>0</v>
      </c>
    </row>
    <row r="54" spans="22:33" ht="12.75" customHeight="1" x14ac:dyDescent="0.3">
      <c r="V54" s="42">
        <v>600</v>
      </c>
      <c r="W54" s="44" t="s">
        <v>216</v>
      </c>
      <c r="X54" s="45" t="s">
        <v>104</v>
      </c>
      <c r="Y54" s="45">
        <v>2548</v>
      </c>
      <c r="Z54" s="45">
        <v>3497</v>
      </c>
      <c r="AA54" s="45">
        <v>4503</v>
      </c>
      <c r="AB54" s="45" t="s">
        <v>104</v>
      </c>
      <c r="AC54" s="46">
        <v>0</v>
      </c>
      <c r="AD54" s="46">
        <v>152.44999999999999</v>
      </c>
      <c r="AE54" s="46">
        <v>220.48</v>
      </c>
      <c r="AF54" s="46">
        <v>255.63</v>
      </c>
      <c r="AG54" s="46">
        <v>0</v>
      </c>
    </row>
    <row r="55" spans="22:33" ht="12.75" customHeight="1" x14ac:dyDescent="0.3">
      <c r="V55" s="42">
        <v>600</v>
      </c>
      <c r="W55" s="44" t="s">
        <v>217</v>
      </c>
      <c r="X55" s="45" t="s">
        <v>104</v>
      </c>
      <c r="Y55" s="45">
        <v>2744</v>
      </c>
      <c r="Z55" s="45">
        <v>3766</v>
      </c>
      <c r="AA55" s="45">
        <v>4850</v>
      </c>
      <c r="AB55" s="45" t="s">
        <v>104</v>
      </c>
      <c r="AC55" s="46">
        <v>0</v>
      </c>
      <c r="AD55" s="46">
        <v>164.62</v>
      </c>
      <c r="AE55" s="46">
        <v>238.85</v>
      </c>
      <c r="AF55" s="46">
        <v>277.02</v>
      </c>
      <c r="AG55" s="46">
        <v>0</v>
      </c>
    </row>
    <row r="56" spans="22:33" ht="12.75" customHeight="1" x14ac:dyDescent="0.3">
      <c r="V56" s="42">
        <v>600</v>
      </c>
      <c r="W56" s="44" t="s">
        <v>218</v>
      </c>
      <c r="X56" s="45" t="s">
        <v>104</v>
      </c>
      <c r="Y56" s="45">
        <v>2940</v>
      </c>
      <c r="Z56" s="45">
        <v>4035</v>
      </c>
      <c r="AA56" s="45">
        <v>5196</v>
      </c>
      <c r="AB56" s="45" t="s">
        <v>104</v>
      </c>
      <c r="AC56" s="46">
        <v>0</v>
      </c>
      <c r="AD56" s="46">
        <v>176.1</v>
      </c>
      <c r="AE56" s="46">
        <v>256.51</v>
      </c>
      <c r="AF56" s="46">
        <v>297.73</v>
      </c>
      <c r="AG56" s="46">
        <v>0</v>
      </c>
    </row>
    <row r="57" spans="22:33" ht="12.75" customHeight="1" x14ac:dyDescent="0.3">
      <c r="V57" s="42">
        <v>700</v>
      </c>
      <c r="W57" s="44" t="s">
        <v>219</v>
      </c>
      <c r="X57" s="45" t="s">
        <v>104</v>
      </c>
      <c r="Y57" s="45">
        <v>447</v>
      </c>
      <c r="Z57" s="45">
        <v>612</v>
      </c>
      <c r="AA57" s="45">
        <v>784</v>
      </c>
      <c r="AB57" s="45" t="s">
        <v>104</v>
      </c>
      <c r="AC57" s="46">
        <v>0</v>
      </c>
      <c r="AD57" s="46">
        <v>26.14</v>
      </c>
      <c r="AE57" s="46">
        <v>34.47</v>
      </c>
      <c r="AF57" s="46">
        <v>38.799999999999997</v>
      </c>
      <c r="AG57" s="46">
        <v>0</v>
      </c>
    </row>
    <row r="58" spans="22:33" ht="12.75" customHeight="1" x14ac:dyDescent="0.3">
      <c r="V58" s="42">
        <v>700</v>
      </c>
      <c r="W58" s="44" t="s">
        <v>220</v>
      </c>
      <c r="X58" s="45" t="s">
        <v>104</v>
      </c>
      <c r="Y58" s="45">
        <v>559</v>
      </c>
      <c r="Z58" s="45">
        <v>765</v>
      </c>
      <c r="AA58" s="45">
        <v>981</v>
      </c>
      <c r="AB58" s="45">
        <v>1356</v>
      </c>
      <c r="AC58" s="46">
        <v>0</v>
      </c>
      <c r="AD58" s="46">
        <v>30.34</v>
      </c>
      <c r="AE58" s="46">
        <v>40.82</v>
      </c>
      <c r="AF58" s="46">
        <v>46.28</v>
      </c>
      <c r="AG58" s="46">
        <v>87.49</v>
      </c>
    </row>
    <row r="59" spans="22:33" ht="12.75" customHeight="1" x14ac:dyDescent="0.3">
      <c r="V59" s="42">
        <v>700</v>
      </c>
      <c r="W59" s="44" t="s">
        <v>221</v>
      </c>
      <c r="X59" s="45" t="s">
        <v>104</v>
      </c>
      <c r="Y59" s="45">
        <v>670</v>
      </c>
      <c r="Z59" s="45">
        <v>918</v>
      </c>
      <c r="AA59" s="45">
        <v>1177</v>
      </c>
      <c r="AB59" s="45">
        <v>1627</v>
      </c>
      <c r="AC59" s="46">
        <v>0</v>
      </c>
      <c r="AD59" s="46">
        <v>34.67</v>
      </c>
      <c r="AE59" s="46">
        <v>47.24</v>
      </c>
      <c r="AF59" s="46">
        <v>53.78</v>
      </c>
      <c r="AG59" s="46">
        <v>101.3</v>
      </c>
    </row>
    <row r="60" spans="22:33" ht="12.75" customHeight="1" x14ac:dyDescent="0.3">
      <c r="V60" s="42">
        <v>700</v>
      </c>
      <c r="W60" s="44" t="s">
        <v>222</v>
      </c>
      <c r="X60" s="45" t="s">
        <v>104</v>
      </c>
      <c r="Y60" s="45">
        <v>782</v>
      </c>
      <c r="Z60" s="45">
        <v>1071</v>
      </c>
      <c r="AA60" s="45">
        <v>1373</v>
      </c>
      <c r="AB60" s="45">
        <v>1898</v>
      </c>
      <c r="AC60" s="46">
        <v>0</v>
      </c>
      <c r="AD60" s="46">
        <v>39.06</v>
      </c>
      <c r="AE60" s="46">
        <v>53.73</v>
      </c>
      <c r="AF60" s="46">
        <v>61.39</v>
      </c>
      <c r="AG60" s="46">
        <v>115.17</v>
      </c>
    </row>
    <row r="61" spans="22:33" ht="12.75" customHeight="1" x14ac:dyDescent="0.3">
      <c r="V61" s="42">
        <v>700</v>
      </c>
      <c r="W61" s="44" t="s">
        <v>223</v>
      </c>
      <c r="X61" s="45" t="s">
        <v>104</v>
      </c>
      <c r="Y61" s="45">
        <v>894</v>
      </c>
      <c r="Z61" s="45">
        <v>1224</v>
      </c>
      <c r="AA61" s="45">
        <v>1569</v>
      </c>
      <c r="AB61" s="45">
        <v>2170</v>
      </c>
      <c r="AC61" s="46">
        <v>0</v>
      </c>
      <c r="AD61" s="46">
        <v>43.36</v>
      </c>
      <c r="AE61" s="46">
        <v>60.16</v>
      </c>
      <c r="AF61" s="46">
        <v>68.930000000000007</v>
      </c>
      <c r="AG61" s="46">
        <v>129</v>
      </c>
    </row>
    <row r="62" spans="22:33" ht="12.75" customHeight="1" x14ac:dyDescent="0.3">
      <c r="V62" s="42">
        <v>700</v>
      </c>
      <c r="W62" s="44" t="s">
        <v>224</v>
      </c>
      <c r="X62" s="45" t="s">
        <v>104</v>
      </c>
      <c r="Y62" s="45">
        <v>1005</v>
      </c>
      <c r="Z62" s="45">
        <v>1377</v>
      </c>
      <c r="AA62" s="45">
        <v>1765</v>
      </c>
      <c r="AB62" s="45">
        <v>2441</v>
      </c>
      <c r="AC62" s="46">
        <v>0</v>
      </c>
      <c r="AD62" s="46">
        <v>47.78</v>
      </c>
      <c r="AE62" s="46">
        <v>66.75</v>
      </c>
      <c r="AF62" s="46">
        <v>76.650000000000006</v>
      </c>
      <c r="AG62" s="46">
        <v>143.88999999999999</v>
      </c>
    </row>
    <row r="63" spans="22:33" ht="12.75" customHeight="1" x14ac:dyDescent="0.3">
      <c r="V63" s="42">
        <v>700</v>
      </c>
      <c r="W63" s="44" t="s">
        <v>225</v>
      </c>
      <c r="X63" s="45" t="s">
        <v>104</v>
      </c>
      <c r="Y63" s="45">
        <v>1117</v>
      </c>
      <c r="Z63" s="45">
        <v>1530</v>
      </c>
      <c r="AA63" s="45">
        <v>1961</v>
      </c>
      <c r="AB63" s="45">
        <v>2712</v>
      </c>
      <c r="AC63" s="46">
        <v>0</v>
      </c>
      <c r="AD63" s="46">
        <v>52.1</v>
      </c>
      <c r="AE63" s="46">
        <v>73.260000000000005</v>
      </c>
      <c r="AF63" s="46">
        <v>84.22</v>
      </c>
      <c r="AG63" s="46">
        <v>159.08000000000001</v>
      </c>
    </row>
    <row r="64" spans="22:33" ht="12.75" customHeight="1" x14ac:dyDescent="0.3">
      <c r="V64" s="42">
        <v>700</v>
      </c>
      <c r="W64" s="44" t="s">
        <v>226</v>
      </c>
      <c r="X64" s="45" t="s">
        <v>104</v>
      </c>
      <c r="Y64" s="45">
        <v>1229</v>
      </c>
      <c r="Z64" s="45">
        <v>1683</v>
      </c>
      <c r="AA64" s="45">
        <v>2157</v>
      </c>
      <c r="AB64" s="45">
        <v>2983</v>
      </c>
      <c r="AC64" s="46">
        <v>0</v>
      </c>
      <c r="AD64" s="46">
        <v>56.49</v>
      </c>
      <c r="AE64" s="46">
        <v>79.58</v>
      </c>
      <c r="AF64" s="46">
        <v>91.67</v>
      </c>
      <c r="AG64" s="46">
        <v>172.87</v>
      </c>
    </row>
    <row r="65" spans="22:33" ht="12.75" customHeight="1" x14ac:dyDescent="0.3">
      <c r="V65" s="42">
        <v>700</v>
      </c>
      <c r="W65" s="44" t="s">
        <v>227</v>
      </c>
      <c r="X65" s="45" t="s">
        <v>104</v>
      </c>
      <c r="Y65" s="45">
        <v>1340</v>
      </c>
      <c r="Z65" s="45">
        <v>1836</v>
      </c>
      <c r="AA65" s="45">
        <v>2353</v>
      </c>
      <c r="AB65" s="45">
        <v>3254</v>
      </c>
      <c r="AC65" s="46">
        <v>0</v>
      </c>
      <c r="AD65" s="46">
        <v>60.78</v>
      </c>
      <c r="AE65" s="46">
        <v>86.02</v>
      </c>
      <c r="AF65" s="46">
        <v>99.19</v>
      </c>
      <c r="AG65" s="46">
        <v>186.65</v>
      </c>
    </row>
    <row r="66" spans="22:33" ht="12.75" customHeight="1" x14ac:dyDescent="0.3">
      <c r="V66" s="42">
        <v>700</v>
      </c>
      <c r="W66" s="44" t="s">
        <v>228</v>
      </c>
      <c r="X66" s="45" t="s">
        <v>104</v>
      </c>
      <c r="Y66" s="45">
        <v>1564</v>
      </c>
      <c r="Z66" s="45">
        <v>2142</v>
      </c>
      <c r="AA66" s="45">
        <v>2745</v>
      </c>
      <c r="AB66" s="45">
        <v>3797</v>
      </c>
      <c r="AC66" s="46">
        <v>0</v>
      </c>
      <c r="AD66" s="46">
        <v>69.44</v>
      </c>
      <c r="AE66" s="46">
        <v>98.76</v>
      </c>
      <c r="AF66" s="46">
        <v>114.12</v>
      </c>
      <c r="AG66" s="46">
        <v>214.5</v>
      </c>
    </row>
    <row r="67" spans="22:33" ht="12.75" customHeight="1" x14ac:dyDescent="0.3">
      <c r="V67" s="42">
        <v>700</v>
      </c>
      <c r="W67" s="44" t="s">
        <v>229</v>
      </c>
      <c r="X67" s="45" t="s">
        <v>104</v>
      </c>
      <c r="Y67" s="45">
        <v>1787</v>
      </c>
      <c r="Z67" s="45">
        <v>2448</v>
      </c>
      <c r="AA67" s="45">
        <v>3138</v>
      </c>
      <c r="AB67" s="45">
        <v>4339</v>
      </c>
      <c r="AC67" s="46">
        <v>0</v>
      </c>
      <c r="AD67" s="46">
        <v>79.31</v>
      </c>
      <c r="AE67" s="46">
        <v>112.98</v>
      </c>
      <c r="AF67" s="46">
        <v>130.99</v>
      </c>
      <c r="AG67" s="46">
        <v>246.04</v>
      </c>
    </row>
    <row r="68" spans="22:33" ht="12.75" customHeight="1" x14ac:dyDescent="0.3">
      <c r="V68" s="42">
        <v>700</v>
      </c>
      <c r="W68" s="44" t="s">
        <v>230</v>
      </c>
      <c r="X68" s="45" t="s">
        <v>104</v>
      </c>
      <c r="Y68" s="45">
        <v>2011</v>
      </c>
      <c r="Z68" s="45">
        <v>2754</v>
      </c>
      <c r="AA68" s="45">
        <v>3530</v>
      </c>
      <c r="AB68" s="45">
        <v>4882</v>
      </c>
      <c r="AC68" s="46">
        <v>0</v>
      </c>
      <c r="AD68" s="46">
        <v>89.02</v>
      </c>
      <c r="AE68" s="46">
        <v>127.12</v>
      </c>
      <c r="AF68" s="46">
        <v>147.19999999999999</v>
      </c>
      <c r="AG68" s="46">
        <v>274.64999999999998</v>
      </c>
    </row>
    <row r="69" spans="22:33" ht="12.75" customHeight="1" x14ac:dyDescent="0.3">
      <c r="V69" s="42">
        <v>700</v>
      </c>
      <c r="W69" s="44" t="s">
        <v>231</v>
      </c>
      <c r="X69" s="45" t="s">
        <v>104</v>
      </c>
      <c r="Y69" s="45">
        <v>2234</v>
      </c>
      <c r="Z69" s="45">
        <v>3060</v>
      </c>
      <c r="AA69" s="45">
        <v>3922</v>
      </c>
      <c r="AB69" s="45">
        <v>5424</v>
      </c>
      <c r="AC69" s="46">
        <v>0</v>
      </c>
      <c r="AD69" s="46">
        <v>98.17</v>
      </c>
      <c r="AE69" s="46">
        <v>140.9</v>
      </c>
      <c r="AF69" s="46">
        <v>163.36000000000001</v>
      </c>
      <c r="AG69" s="46">
        <v>304.82</v>
      </c>
    </row>
    <row r="70" spans="22:33" ht="12.75" customHeight="1" x14ac:dyDescent="0.3">
      <c r="V70" s="42">
        <v>700</v>
      </c>
      <c r="W70" s="44" t="s">
        <v>232</v>
      </c>
      <c r="X70" s="45" t="s">
        <v>104</v>
      </c>
      <c r="Y70" s="45">
        <v>2457</v>
      </c>
      <c r="Z70" s="45">
        <v>3366</v>
      </c>
      <c r="AA70" s="45">
        <v>4314</v>
      </c>
      <c r="AB70" s="45" t="s">
        <v>104</v>
      </c>
      <c r="AC70" s="46">
        <v>0</v>
      </c>
      <c r="AD70" s="46">
        <v>139.22</v>
      </c>
      <c r="AE70" s="46">
        <v>200.79</v>
      </c>
      <c r="AF70" s="46">
        <v>233.03</v>
      </c>
      <c r="AG70" s="46">
        <v>0</v>
      </c>
    </row>
    <row r="71" spans="22:33" ht="12.75" customHeight="1" x14ac:dyDescent="0.3">
      <c r="V71" s="42">
        <v>700</v>
      </c>
      <c r="W71" s="44" t="s">
        <v>233</v>
      </c>
      <c r="X71" s="45" t="s">
        <v>104</v>
      </c>
      <c r="Y71" s="45">
        <v>2681</v>
      </c>
      <c r="Z71" s="45">
        <v>3672</v>
      </c>
      <c r="AA71" s="45">
        <v>4706</v>
      </c>
      <c r="AB71" s="45" t="s">
        <v>104</v>
      </c>
      <c r="AC71" s="46">
        <v>0</v>
      </c>
      <c r="AD71" s="46">
        <v>157.94999999999999</v>
      </c>
      <c r="AE71" s="46">
        <v>228.4</v>
      </c>
      <c r="AF71" s="46">
        <v>264.93</v>
      </c>
      <c r="AG71" s="46">
        <v>0</v>
      </c>
    </row>
    <row r="72" spans="22:33" ht="12.75" customHeight="1" x14ac:dyDescent="0.3">
      <c r="V72" s="42">
        <v>700</v>
      </c>
      <c r="W72" s="44" t="s">
        <v>234</v>
      </c>
      <c r="X72" s="45" t="s">
        <v>104</v>
      </c>
      <c r="Y72" s="45">
        <v>2904</v>
      </c>
      <c r="Z72" s="45">
        <v>3978</v>
      </c>
      <c r="AA72" s="45">
        <v>5099</v>
      </c>
      <c r="AB72" s="45" t="s">
        <v>104</v>
      </c>
      <c r="AC72" s="46">
        <v>0</v>
      </c>
      <c r="AD72" s="46">
        <v>172.43</v>
      </c>
      <c r="AE72" s="46">
        <v>250.05</v>
      </c>
      <c r="AF72" s="46">
        <v>290.26</v>
      </c>
      <c r="AG72" s="46">
        <v>0</v>
      </c>
    </row>
    <row r="73" spans="22:33" ht="12.75" customHeight="1" x14ac:dyDescent="0.3">
      <c r="V73" s="42">
        <v>700</v>
      </c>
      <c r="W73" s="44" t="s">
        <v>235</v>
      </c>
      <c r="X73" s="45" t="s">
        <v>104</v>
      </c>
      <c r="Y73" s="45">
        <v>3128</v>
      </c>
      <c r="Z73" s="45">
        <v>4284</v>
      </c>
      <c r="AA73" s="45">
        <v>5491</v>
      </c>
      <c r="AB73" s="45" t="s">
        <v>104</v>
      </c>
      <c r="AC73" s="46">
        <v>0</v>
      </c>
      <c r="AD73" s="46">
        <v>186.3</v>
      </c>
      <c r="AE73" s="46">
        <v>270.95999999999998</v>
      </c>
      <c r="AF73" s="46">
        <v>315.2</v>
      </c>
      <c r="AG73" s="46">
        <v>0</v>
      </c>
    </row>
    <row r="74" spans="22:33" ht="12.75" customHeight="1" x14ac:dyDescent="0.3">
      <c r="V74" s="42">
        <v>700</v>
      </c>
      <c r="W74" s="44" t="s">
        <v>236</v>
      </c>
      <c r="X74" s="45" t="s">
        <v>104</v>
      </c>
      <c r="Y74" s="45">
        <v>3351</v>
      </c>
      <c r="Z74" s="45">
        <v>4590</v>
      </c>
      <c r="AA74" s="45">
        <v>5883</v>
      </c>
      <c r="AB74" s="45" t="s">
        <v>104</v>
      </c>
      <c r="AC74" s="46">
        <v>0</v>
      </c>
      <c r="AD74" s="46">
        <v>199.36</v>
      </c>
      <c r="AE74" s="46">
        <v>290.99</v>
      </c>
      <c r="AF74" s="46">
        <v>338.16</v>
      </c>
      <c r="AG74" s="46">
        <v>0</v>
      </c>
    </row>
  </sheetData>
  <sheetProtection selectLockedCells="1"/>
  <mergeCells count="3">
    <mergeCell ref="M34:N34"/>
    <mergeCell ref="A35:B35"/>
    <mergeCell ref="A34:D34"/>
  </mergeCells>
  <conditionalFormatting sqref="N32">
    <cfRule type="containsText" dxfId="32" priority="2" operator="containsText" text="Radiator sizing good">
      <formula>NOT(ISERROR(SEARCH("Radiator sizing good",N32)))</formula>
    </cfRule>
    <cfRule type="containsText" dxfId="31" priority="3" operator="containsText" text="Look at radiator sizing">
      <formula>NOT(ISERROR(SEARCH("Look at radiator sizing",N32)))</formula>
    </cfRule>
    <cfRule type="containsText" dxfId="30" priority="4" operator="containsText" text="Up radiator sizes">
      <formula>NOT(ISERROR(SEARCH("Up radiator sizes",N32)))</formula>
    </cfRule>
  </conditionalFormatting>
  <conditionalFormatting sqref="M2:M32">
    <cfRule type="iconSet" priority="1">
      <iconSet iconSet="3Symbols">
        <cfvo type="percent" val="0"/>
        <cfvo type="num" val="-50"/>
        <cfvo type="num" val="0"/>
      </iconSet>
    </cfRule>
  </conditionalFormatting>
  <dataValidations count="4">
    <dataValidation type="list" allowBlank="1" showInputMessage="1" showErrorMessage="1" sqref="H2:H31" xr:uid="{00000000-0002-0000-1800-000000000000}">
      <formula1>$S$9:$S$13</formula1>
    </dataValidation>
    <dataValidation type="list" allowBlank="1" showInputMessage="1" showErrorMessage="1" sqref="F2:F31" xr:uid="{00000000-0002-0000-1800-000001000000}">
      <formula1>$T$3:$T$7</formula1>
    </dataValidation>
    <dataValidation type="list" allowBlank="1" showInputMessage="1" showErrorMessage="1" sqref="I2:I31" xr:uid="{00000000-0002-0000-1800-000002000000}">
      <formula1>$S$19:$S$23</formula1>
    </dataValidation>
    <dataValidation type="list" allowBlank="1" showInputMessage="1" showErrorMessage="1" sqref="G2:G31" xr:uid="{00000000-0002-0000-1800-000003000000}">
      <formula1>IF(F2=300,$W$3:$W$8,IF(F2=450,$W$9:$W$26,IF(F2=500,$W$27:$W$38,IF(F2=600,$W$39:$W$56,IF(F2=700,$W$57:$W$74,0)))))</formula1>
    </dataValidation>
  </dataValidations>
  <pageMargins left="0.7" right="0.7" top="0.75" bottom="0.75" header="0.3" footer="0.3"/>
  <pageSetup paperSize="9" scale="48" orientation="landscape" horizontalDpi="90" verticalDpi="90" r:id="rId1"/>
  <rowBreaks count="1" manualBreakCount="1">
    <brk id="37" max="16383" man="1"/>
  </rowBreaks>
  <colBreaks count="1" manualBreakCount="1">
    <brk id="16" max="1048575" man="1"/>
  </colBreaks>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47">
    <tabColor theme="8"/>
  </sheetPr>
  <dimension ref="A1:P52"/>
  <sheetViews>
    <sheetView showGridLines="0" showRowColHeaders="0" zoomScaleNormal="100" workbookViewId="0">
      <selection activeCell="E7" sqref="E7"/>
    </sheetView>
  </sheetViews>
  <sheetFormatPr defaultColWidth="9.109375" defaultRowHeight="13.8" x14ac:dyDescent="0.3"/>
  <cols>
    <col min="1" max="4" width="9.109375" style="2"/>
    <col min="5" max="5" width="12.44140625" style="2" customWidth="1"/>
    <col min="6" max="16384" width="9.109375" style="2"/>
  </cols>
  <sheetData>
    <row r="1" spans="1:12" ht="12.75" customHeight="1" x14ac:dyDescent="0.3">
      <c r="A1" s="571" t="s">
        <v>968</v>
      </c>
      <c r="B1" s="571"/>
      <c r="C1" s="571"/>
      <c r="D1" s="571"/>
      <c r="E1" s="571"/>
      <c r="F1" s="571"/>
      <c r="G1" s="571"/>
      <c r="H1" s="571"/>
      <c r="I1" s="571"/>
    </row>
    <row r="2" spans="1:12" x14ac:dyDescent="0.3">
      <c r="A2" s="6" t="s">
        <v>969</v>
      </c>
      <c r="B2" s="6"/>
      <c r="C2" s="6"/>
      <c r="D2" s="6"/>
      <c r="E2" s="290">
        <f ca="1">'Design Details'!C26</f>
        <v>0</v>
      </c>
      <c r="F2" s="107" t="s">
        <v>970</v>
      </c>
      <c r="H2" s="6"/>
      <c r="I2" s="6"/>
    </row>
    <row r="3" spans="1:12" x14ac:dyDescent="0.3">
      <c r="A3" s="6" t="s">
        <v>971</v>
      </c>
      <c r="B3" s="6"/>
      <c r="C3" s="6"/>
      <c r="D3" s="6"/>
      <c r="E3" s="290">
        <f>'Design Details'!G24</f>
        <v>0</v>
      </c>
      <c r="F3" s="108"/>
      <c r="G3" s="6"/>
      <c r="H3" s="6"/>
      <c r="I3" s="6"/>
    </row>
    <row r="4" spans="1:12" x14ac:dyDescent="0.3">
      <c r="A4" s="304" t="s">
        <v>972</v>
      </c>
      <c r="B4" s="304"/>
      <c r="C4" s="304"/>
      <c r="D4" s="304"/>
      <c r="E4" s="305"/>
      <c r="F4" s="304"/>
      <c r="G4" s="304"/>
      <c r="H4" s="304"/>
      <c r="I4" s="304"/>
    </row>
    <row r="5" spans="1:12" x14ac:dyDescent="0.3">
      <c r="A5" s="6" t="s">
        <v>973</v>
      </c>
      <c r="B5" s="6"/>
      <c r="C5" s="6"/>
      <c r="D5" s="6"/>
      <c r="E5" s="291">
        <f>'Design Details'!G41</f>
        <v>0.61</v>
      </c>
      <c r="F5" s="6"/>
      <c r="H5" s="6"/>
      <c r="I5" s="6"/>
    </row>
    <row r="6" spans="1:12" x14ac:dyDescent="0.3">
      <c r="A6" s="6" t="s">
        <v>974</v>
      </c>
      <c r="B6" s="6"/>
      <c r="C6" s="6"/>
      <c r="D6" s="6"/>
      <c r="E6" s="292">
        <v>10.27</v>
      </c>
      <c r="F6" s="107" t="s">
        <v>975</v>
      </c>
      <c r="H6" s="6"/>
      <c r="I6" s="6"/>
    </row>
    <row r="7" spans="1:12" x14ac:dyDescent="0.3">
      <c r="A7" s="6" t="s">
        <v>976</v>
      </c>
      <c r="B7" s="6"/>
      <c r="C7" s="6"/>
      <c r="D7" s="6"/>
      <c r="E7" s="293">
        <v>0.88</v>
      </c>
      <c r="F7" s="107" t="s">
        <v>977</v>
      </c>
      <c r="H7" s="6"/>
      <c r="I7" s="6"/>
    </row>
    <row r="8" spans="1:12" x14ac:dyDescent="0.3">
      <c r="A8" s="6" t="s">
        <v>978</v>
      </c>
      <c r="B8" s="6"/>
      <c r="C8" s="6"/>
      <c r="D8" s="6"/>
      <c r="E8" s="293">
        <v>0.88</v>
      </c>
      <c r="F8" s="107" t="s">
        <v>977</v>
      </c>
      <c r="H8" s="6"/>
      <c r="I8" s="6"/>
    </row>
    <row r="9" spans="1:12" x14ac:dyDescent="0.3">
      <c r="A9" s="6"/>
      <c r="B9" s="6"/>
      <c r="C9" s="6"/>
      <c r="D9" s="6" t="s">
        <v>979</v>
      </c>
      <c r="E9" s="294">
        <f>E7*E6</f>
        <v>9.0375999999999994</v>
      </c>
      <c r="F9" s="107" t="s">
        <v>980</v>
      </c>
      <c r="H9" s="6"/>
      <c r="I9" s="6"/>
    </row>
    <row r="10" spans="1:12" x14ac:dyDescent="0.3">
      <c r="A10" s="6"/>
      <c r="B10" s="6"/>
      <c r="C10" s="6"/>
      <c r="D10" s="6" t="s">
        <v>981</v>
      </c>
      <c r="E10" s="294">
        <f>E8*E6</f>
        <v>9.0375999999999994</v>
      </c>
      <c r="F10" s="107" t="s">
        <v>980</v>
      </c>
      <c r="H10" s="6"/>
      <c r="I10" s="6"/>
    </row>
    <row r="11" spans="1:12" x14ac:dyDescent="0.3">
      <c r="A11" s="6"/>
      <c r="B11" s="6"/>
      <c r="C11" s="6"/>
      <c r="D11" s="6" t="s">
        <v>979</v>
      </c>
      <c r="E11" s="291">
        <f>E5/E9</f>
        <v>6.7495795343896617E-2</v>
      </c>
      <c r="F11" s="107" t="s">
        <v>982</v>
      </c>
      <c r="H11" s="6"/>
      <c r="I11" s="6"/>
    </row>
    <row r="12" spans="1:12" x14ac:dyDescent="0.3">
      <c r="A12" s="6"/>
      <c r="B12" s="6"/>
      <c r="C12" s="6"/>
      <c r="D12" s="6" t="s">
        <v>981</v>
      </c>
      <c r="E12" s="291">
        <f>E5/E10</f>
        <v>6.7495795343896617E-2</v>
      </c>
      <c r="F12" s="107" t="s">
        <v>982</v>
      </c>
      <c r="H12" s="6"/>
      <c r="I12" s="6"/>
      <c r="L12" s="109"/>
    </row>
    <row r="13" spans="1:12" x14ac:dyDescent="0.3">
      <c r="A13" s="304" t="s">
        <v>983</v>
      </c>
      <c r="B13" s="304"/>
      <c r="C13" s="304"/>
      <c r="D13" s="304"/>
      <c r="E13" s="305"/>
      <c r="F13" s="304"/>
      <c r="G13" s="304"/>
      <c r="H13" s="304"/>
      <c r="I13" s="304"/>
    </row>
    <row r="14" spans="1:12" x14ac:dyDescent="0.3">
      <c r="A14" s="6" t="s">
        <v>984</v>
      </c>
      <c r="B14" s="6"/>
      <c r="C14" s="6"/>
      <c r="D14" s="6"/>
      <c r="E14" s="291">
        <f>'Design Details'!G38</f>
        <v>0.14000000000000001</v>
      </c>
      <c r="F14" s="107"/>
      <c r="H14" s="6"/>
      <c r="I14" s="6"/>
    </row>
    <row r="15" spans="1:12" x14ac:dyDescent="0.3">
      <c r="A15" s="6" t="s">
        <v>985</v>
      </c>
      <c r="B15" s="6"/>
      <c r="C15" s="6"/>
      <c r="D15" s="6"/>
      <c r="E15" s="295">
        <f>'Design Details'!C33</f>
        <v>3.5</v>
      </c>
      <c r="F15" s="107"/>
      <c r="H15" s="6"/>
      <c r="I15" s="6"/>
    </row>
    <row r="16" spans="1:12" x14ac:dyDescent="0.3">
      <c r="A16" s="6" t="s">
        <v>986</v>
      </c>
      <c r="B16" s="6"/>
      <c r="C16" s="6"/>
      <c r="D16" s="6"/>
      <c r="E16" s="295" t="str">
        <f>'Design Details'!C34</f>
        <v>Input Required</v>
      </c>
      <c r="F16" s="107"/>
      <c r="H16" s="6"/>
      <c r="I16" s="6"/>
    </row>
    <row r="17" spans="1:9" x14ac:dyDescent="0.3">
      <c r="A17" s="6" t="s">
        <v>1068</v>
      </c>
      <c r="B17" s="6"/>
      <c r="C17" s="6"/>
      <c r="D17" s="6"/>
      <c r="E17" s="294">
        <f ca="1">IFERROR(E2/E15,0)</f>
        <v>0</v>
      </c>
      <c r="F17" s="107" t="s">
        <v>987</v>
      </c>
      <c r="H17" s="6"/>
      <c r="I17" s="6"/>
    </row>
    <row r="18" spans="1:9" x14ac:dyDescent="0.3">
      <c r="A18" s="6" t="s">
        <v>1069</v>
      </c>
      <c r="B18" s="6"/>
      <c r="C18" s="6"/>
      <c r="D18" s="6"/>
      <c r="E18" s="294">
        <f>IFERROR(E3/E16,0)</f>
        <v>0</v>
      </c>
      <c r="F18" s="107"/>
      <c r="H18" s="6"/>
      <c r="I18" s="6"/>
    </row>
    <row r="19" spans="1:9" x14ac:dyDescent="0.3">
      <c r="A19" s="6" t="s">
        <v>988</v>
      </c>
      <c r="B19" s="6"/>
      <c r="C19" s="6"/>
      <c r="D19" s="6"/>
      <c r="E19" s="291">
        <f ca="1">'Design Details'!C41</f>
        <v>0</v>
      </c>
      <c r="F19" s="107"/>
      <c r="H19" s="6"/>
      <c r="I19" s="6"/>
    </row>
    <row r="20" spans="1:9" x14ac:dyDescent="0.3">
      <c r="A20" s="6" t="s">
        <v>989</v>
      </c>
      <c r="B20" s="6"/>
      <c r="C20" s="6"/>
      <c r="D20" s="6"/>
      <c r="E20" s="291">
        <f ca="1">'Design Details'!G37</f>
        <v>0</v>
      </c>
      <c r="F20" s="107"/>
      <c r="H20" s="6"/>
      <c r="I20" s="6"/>
    </row>
    <row r="21" spans="1:9" x14ac:dyDescent="0.3">
      <c r="A21" s="6" t="s">
        <v>990</v>
      </c>
      <c r="B21" s="6"/>
      <c r="C21" s="6"/>
      <c r="D21" s="6"/>
      <c r="E21" s="291">
        <f>'Design Details'!C39</f>
        <v>0</v>
      </c>
      <c r="F21" s="6"/>
      <c r="H21" s="6"/>
      <c r="I21" s="6"/>
    </row>
    <row r="22" spans="1:9" x14ac:dyDescent="0.3">
      <c r="A22" s="304" t="s">
        <v>991</v>
      </c>
      <c r="B22" s="304"/>
      <c r="C22" s="304"/>
      <c r="D22" s="304"/>
      <c r="E22" s="305"/>
      <c r="F22" s="304"/>
      <c r="G22" s="304"/>
      <c r="H22" s="304"/>
      <c r="I22" s="304"/>
    </row>
    <row r="23" spans="1:9" x14ac:dyDescent="0.3">
      <c r="A23" s="6" t="s">
        <v>992</v>
      </c>
      <c r="B23" s="6"/>
      <c r="C23" s="6"/>
      <c r="D23" s="6"/>
      <c r="E23" s="293">
        <v>0.9</v>
      </c>
      <c r="F23" s="107" t="s">
        <v>977</v>
      </c>
      <c r="H23" s="6"/>
      <c r="I23" s="6"/>
    </row>
    <row r="24" spans="1:9" x14ac:dyDescent="0.3">
      <c r="A24" s="6" t="s">
        <v>993</v>
      </c>
      <c r="B24" s="6"/>
      <c r="C24" s="6"/>
      <c r="D24" s="6"/>
      <c r="E24" s="291">
        <f>'Design Details'!G39</f>
        <v>4.6399999999999997E-2</v>
      </c>
      <c r="F24" s="107"/>
      <c r="H24" s="6"/>
      <c r="I24" s="6"/>
    </row>
    <row r="25" spans="1:9" x14ac:dyDescent="0.3">
      <c r="A25" s="6" t="s">
        <v>1067</v>
      </c>
      <c r="B25" s="6"/>
      <c r="C25" s="6"/>
      <c r="D25" s="6"/>
      <c r="E25" s="294">
        <f ca="1">(E2+E3)/E23</f>
        <v>0</v>
      </c>
      <c r="F25" s="107" t="s">
        <v>987</v>
      </c>
      <c r="H25" s="6"/>
      <c r="I25" s="6"/>
    </row>
    <row r="26" spans="1:9" x14ac:dyDescent="0.3">
      <c r="A26" s="304" t="s">
        <v>994</v>
      </c>
      <c r="B26" s="304"/>
      <c r="C26" s="304"/>
      <c r="D26" s="304"/>
      <c r="E26" s="305"/>
      <c r="F26" s="304"/>
      <c r="G26" s="304"/>
      <c r="H26" s="304"/>
      <c r="I26" s="304"/>
    </row>
    <row r="27" spans="1:9" x14ac:dyDescent="0.3">
      <c r="A27" s="6" t="s">
        <v>995</v>
      </c>
      <c r="B27" s="6"/>
      <c r="C27" s="6"/>
      <c r="D27" s="6"/>
      <c r="E27" s="294">
        <f>'Design Details'!G40</f>
        <v>0.52100000000000002</v>
      </c>
      <c r="F27" s="107" t="s">
        <v>996</v>
      </c>
      <c r="H27" s="6"/>
      <c r="I27" s="6"/>
    </row>
    <row r="28" spans="1:9" x14ac:dyDescent="0.3">
      <c r="A28" s="6" t="s">
        <v>974</v>
      </c>
      <c r="B28" s="6"/>
      <c r="C28" s="6"/>
      <c r="D28" s="6"/>
      <c r="E28" s="294">
        <v>6.6</v>
      </c>
      <c r="F28" s="107" t="s">
        <v>997</v>
      </c>
      <c r="H28" s="6"/>
      <c r="I28" s="6"/>
    </row>
    <row r="29" spans="1:9" x14ac:dyDescent="0.3">
      <c r="A29" s="6" t="s">
        <v>998</v>
      </c>
      <c r="B29" s="6"/>
      <c r="C29" s="6"/>
      <c r="D29" s="6"/>
      <c r="E29" s="293">
        <v>0.9</v>
      </c>
      <c r="F29" s="107" t="s">
        <v>999</v>
      </c>
      <c r="H29" s="6"/>
      <c r="I29" s="6"/>
    </row>
    <row r="30" spans="1:9" x14ac:dyDescent="0.3">
      <c r="A30" s="6"/>
      <c r="B30" s="6"/>
      <c r="C30" s="6"/>
      <c r="D30" s="6"/>
      <c r="E30" s="294">
        <f>E29*E28</f>
        <v>5.9399999999999995</v>
      </c>
      <c r="F30" s="107" t="s">
        <v>1000</v>
      </c>
      <c r="H30" s="6"/>
      <c r="I30" s="6"/>
    </row>
    <row r="31" spans="1:9" x14ac:dyDescent="0.3">
      <c r="A31" s="6"/>
      <c r="B31" s="6"/>
      <c r="C31" s="6"/>
      <c r="D31" s="6"/>
      <c r="E31" s="294">
        <f>E27/E30</f>
        <v>8.7710437710437725E-2</v>
      </c>
      <c r="F31" s="107" t="s">
        <v>1001</v>
      </c>
      <c r="H31" s="6"/>
      <c r="I31" s="6"/>
    </row>
    <row r="32" spans="1:9" x14ac:dyDescent="0.3">
      <c r="A32" s="300" t="s">
        <v>1002</v>
      </c>
      <c r="B32" s="300"/>
      <c r="C32" s="300"/>
      <c r="D32" s="300"/>
      <c r="E32" s="301"/>
      <c r="F32" s="300"/>
      <c r="G32" s="300"/>
      <c r="H32" s="300"/>
      <c r="I32" s="300"/>
    </row>
    <row r="33" spans="1:16" x14ac:dyDescent="0.3">
      <c r="A33" s="6" t="s">
        <v>984</v>
      </c>
      <c r="B33" s="6"/>
      <c r="C33" s="6"/>
      <c r="D33" s="6"/>
      <c r="E33" s="291">
        <f>E14</f>
        <v>0.14000000000000001</v>
      </c>
      <c r="F33" s="107"/>
      <c r="H33" s="6"/>
      <c r="I33" s="6"/>
    </row>
    <row r="34" spans="1:16" x14ac:dyDescent="0.3">
      <c r="A34" s="6" t="s">
        <v>1003</v>
      </c>
      <c r="B34" s="6"/>
      <c r="C34" s="6"/>
      <c r="D34" s="6"/>
      <c r="E34" s="290">
        <f ca="1">E2+E3</f>
        <v>0</v>
      </c>
      <c r="F34" s="107" t="s">
        <v>987</v>
      </c>
      <c r="H34" s="6"/>
      <c r="I34" s="6"/>
    </row>
    <row r="35" spans="1:16" x14ac:dyDescent="0.3">
      <c r="A35" s="300" t="s">
        <v>1194</v>
      </c>
      <c r="B35" s="300"/>
      <c r="C35" s="300"/>
      <c r="D35" s="300"/>
      <c r="E35" s="302"/>
      <c r="F35" s="303"/>
      <c r="G35" s="300"/>
      <c r="H35" s="300"/>
      <c r="I35" s="300"/>
    </row>
    <row r="36" spans="1:16" x14ac:dyDescent="0.3">
      <c r="A36" s="110" t="s">
        <v>1004</v>
      </c>
      <c r="B36" s="6"/>
      <c r="C36" s="6"/>
      <c r="D36" s="6"/>
      <c r="E36" s="291">
        <f ca="1">$E$33*$E$34+$E$19</f>
        <v>0</v>
      </c>
      <c r="F36" s="107" t="s">
        <v>110</v>
      </c>
      <c r="G36" s="6"/>
      <c r="H36" s="6"/>
      <c r="I36" s="6"/>
      <c r="L36" s="6"/>
      <c r="M36" s="6"/>
      <c r="N36" s="6"/>
      <c r="O36" s="6"/>
      <c r="P36" s="111"/>
    </row>
    <row r="37" spans="1:16" x14ac:dyDescent="0.3">
      <c r="A37" s="110" t="s">
        <v>1005</v>
      </c>
      <c r="B37" s="6"/>
      <c r="C37" s="6"/>
      <c r="D37" s="6"/>
      <c r="E37" s="291">
        <f ca="1">$E$25*$E$24+$E$19</f>
        <v>0</v>
      </c>
      <c r="F37" s="107" t="s">
        <v>84</v>
      </c>
      <c r="G37" s="6"/>
      <c r="H37" s="6"/>
      <c r="I37" s="112"/>
      <c r="L37" s="6"/>
      <c r="M37" s="6"/>
      <c r="N37" s="6"/>
      <c r="O37" s="6"/>
      <c r="P37" s="111"/>
    </row>
    <row r="38" spans="1:16" x14ac:dyDescent="0.3">
      <c r="A38" s="110" t="s">
        <v>1006</v>
      </c>
      <c r="B38" s="6"/>
      <c r="C38" s="6"/>
      <c r="D38" s="6"/>
      <c r="E38" s="291">
        <f ca="1">'Design Details'!C40</f>
        <v>0</v>
      </c>
      <c r="F38" s="107" t="s">
        <v>263</v>
      </c>
      <c r="G38" s="6"/>
      <c r="H38" s="6"/>
      <c r="I38" s="6"/>
      <c r="L38" s="6"/>
      <c r="M38" s="6"/>
      <c r="N38" s="6"/>
      <c r="O38" s="6"/>
      <c r="P38" s="111"/>
    </row>
    <row r="39" spans="1:16" x14ac:dyDescent="0.3">
      <c r="A39" s="110" t="s">
        <v>1007</v>
      </c>
      <c r="B39" s="6"/>
      <c r="C39" s="6"/>
      <c r="D39" s="6"/>
      <c r="E39" s="291">
        <f ca="1">$E$31*($E$2+$E$3)+$E$19</f>
        <v>0</v>
      </c>
      <c r="F39" s="107" t="s">
        <v>1008</v>
      </c>
      <c r="G39" s="6"/>
      <c r="H39" s="6"/>
      <c r="I39" s="6"/>
      <c r="L39" s="6"/>
      <c r="M39" s="6"/>
      <c r="N39" s="6"/>
      <c r="O39" s="6"/>
      <c r="P39" s="111"/>
    </row>
    <row r="40" spans="1:16" x14ac:dyDescent="0.3">
      <c r="A40" s="110" t="s">
        <v>1009</v>
      </c>
      <c r="B40" s="6"/>
      <c r="C40" s="6"/>
      <c r="D40" s="6"/>
      <c r="E40" s="291">
        <f ca="1">($E$2+$E$3)*$E$11+$E$19</f>
        <v>0</v>
      </c>
      <c r="F40" s="107" t="s">
        <v>86</v>
      </c>
      <c r="G40" s="6"/>
      <c r="H40" s="6"/>
      <c r="I40" s="6"/>
      <c r="L40" s="6"/>
      <c r="M40" s="6"/>
      <c r="N40" s="6"/>
      <c r="O40" s="6"/>
      <c r="P40" s="111"/>
    </row>
    <row r="41" spans="1:16" x14ac:dyDescent="0.3">
      <c r="A41" s="299" t="s">
        <v>1195</v>
      </c>
      <c r="B41" s="300"/>
      <c r="C41" s="300"/>
      <c r="D41" s="300"/>
      <c r="E41" s="301"/>
      <c r="F41" s="300"/>
      <c r="G41" s="300"/>
      <c r="H41" s="300"/>
      <c r="I41" s="300"/>
    </row>
    <row r="42" spans="1:16" x14ac:dyDescent="0.3">
      <c r="A42" s="9" t="s">
        <v>110</v>
      </c>
      <c r="B42" s="9"/>
      <c r="C42" s="9"/>
      <c r="D42" s="9"/>
      <c r="E42" s="296">
        <v>0.49399999999999999</v>
      </c>
      <c r="F42" s="113" t="s">
        <v>1010</v>
      </c>
      <c r="G42" s="114"/>
      <c r="H42" s="115">
        <f ca="1">$E$34</f>
        <v>0</v>
      </c>
      <c r="I42" s="114" t="s">
        <v>1011</v>
      </c>
    </row>
    <row r="43" spans="1:16" x14ac:dyDescent="0.3">
      <c r="A43" s="9" t="s">
        <v>84</v>
      </c>
      <c r="B43" s="9"/>
      <c r="C43" s="9"/>
      <c r="D43" s="9"/>
      <c r="E43" s="296">
        <v>0.185</v>
      </c>
      <c r="F43" s="113" t="s">
        <v>1010</v>
      </c>
      <c r="G43" s="114"/>
      <c r="H43" s="115">
        <f ca="1">$E$25</f>
        <v>0</v>
      </c>
      <c r="I43" s="114" t="s">
        <v>1011</v>
      </c>
    </row>
    <row r="44" spans="1:16" x14ac:dyDescent="0.3">
      <c r="A44" s="9" t="s">
        <v>263</v>
      </c>
      <c r="B44" s="9"/>
      <c r="C44" s="9"/>
      <c r="D44" s="9"/>
      <c r="E44" s="296">
        <v>0.49399999999999999</v>
      </c>
      <c r="F44" s="113" t="s">
        <v>1010</v>
      </c>
      <c r="G44" s="114"/>
      <c r="H44" s="115">
        <f ca="1">$E$17+$E$18</f>
        <v>0</v>
      </c>
      <c r="I44" s="114" t="s">
        <v>1011</v>
      </c>
    </row>
    <row r="45" spans="1:16" x14ac:dyDescent="0.3">
      <c r="A45" s="9" t="s">
        <v>1008</v>
      </c>
      <c r="B45" s="9"/>
      <c r="C45" s="9"/>
      <c r="D45" s="9"/>
      <c r="E45" s="296">
        <v>0.215</v>
      </c>
      <c r="F45" s="113" t="s">
        <v>1010</v>
      </c>
      <c r="G45" s="114"/>
      <c r="H45" s="115">
        <f ca="1">($E$2+$E$3)/$E$29</f>
        <v>0</v>
      </c>
      <c r="I45" s="114" t="s">
        <v>1011</v>
      </c>
    </row>
    <row r="46" spans="1:16" x14ac:dyDescent="0.3">
      <c r="A46" s="9" t="s">
        <v>86</v>
      </c>
      <c r="B46" s="9"/>
      <c r="C46" s="9"/>
      <c r="D46" s="9"/>
      <c r="E46" s="296">
        <v>0.247</v>
      </c>
      <c r="F46" s="113" t="s">
        <v>1010</v>
      </c>
      <c r="G46" s="114"/>
      <c r="H46" s="115">
        <f ca="1">($E$2+$E$3)/$E$8</f>
        <v>0</v>
      </c>
      <c r="I46" s="114" t="s">
        <v>1011</v>
      </c>
    </row>
    <row r="47" spans="1:16" x14ac:dyDescent="0.3">
      <c r="B47" s="10"/>
      <c r="C47" s="10"/>
      <c r="D47" s="10"/>
      <c r="E47" s="297"/>
      <c r="F47" s="10"/>
      <c r="G47" s="10"/>
      <c r="H47" s="10"/>
      <c r="I47" s="10"/>
    </row>
    <row r="48" spans="1:16" x14ac:dyDescent="0.3">
      <c r="A48" s="110" t="s">
        <v>1004</v>
      </c>
      <c r="B48" s="9"/>
      <c r="C48" s="9"/>
      <c r="D48" s="9"/>
      <c r="E48" s="298">
        <f ca="1">E42*H42</f>
        <v>0</v>
      </c>
      <c r="F48" s="113" t="s">
        <v>1012</v>
      </c>
      <c r="G48" s="116" t="s">
        <v>1004</v>
      </c>
      <c r="H48" s="9"/>
      <c r="I48" s="9"/>
    </row>
    <row r="49" spans="1:9" x14ac:dyDescent="0.3">
      <c r="A49" s="110" t="s">
        <v>1005</v>
      </c>
      <c r="B49" s="9"/>
      <c r="C49" s="9"/>
      <c r="D49" s="9"/>
      <c r="E49" s="298">
        <f ca="1">E43*H43</f>
        <v>0</v>
      </c>
      <c r="F49" s="113" t="s">
        <v>1012</v>
      </c>
      <c r="G49" s="116" t="s">
        <v>1005</v>
      </c>
      <c r="H49" s="9"/>
      <c r="I49" s="9"/>
    </row>
    <row r="50" spans="1:9" x14ac:dyDescent="0.3">
      <c r="A50" s="110" t="s">
        <v>1006</v>
      </c>
      <c r="B50" s="9"/>
      <c r="C50" s="9"/>
      <c r="D50" s="9"/>
      <c r="E50" s="298">
        <f ca="1">E44*H44</f>
        <v>0</v>
      </c>
      <c r="F50" s="113" t="s">
        <v>1012</v>
      </c>
      <c r="G50" s="116" t="s">
        <v>1006</v>
      </c>
      <c r="H50" s="9"/>
      <c r="I50" s="9"/>
    </row>
    <row r="51" spans="1:9" x14ac:dyDescent="0.3">
      <c r="A51" s="110" t="s">
        <v>1007</v>
      </c>
      <c r="B51" s="9"/>
      <c r="C51" s="9"/>
      <c r="D51" s="9"/>
      <c r="E51" s="298">
        <f ca="1">E45*H45</f>
        <v>0</v>
      </c>
      <c r="F51" s="113" t="s">
        <v>1012</v>
      </c>
      <c r="G51" s="116" t="s">
        <v>1007</v>
      </c>
      <c r="H51" s="9"/>
      <c r="I51" s="9"/>
    </row>
    <row r="52" spans="1:9" x14ac:dyDescent="0.3">
      <c r="A52" s="110" t="s">
        <v>1009</v>
      </c>
      <c r="B52" s="9"/>
      <c r="C52" s="9"/>
      <c r="D52" s="9"/>
      <c r="E52" s="298">
        <f ca="1">E46*H46</f>
        <v>0</v>
      </c>
      <c r="F52" s="113" t="s">
        <v>1012</v>
      </c>
      <c r="G52" s="116" t="s">
        <v>1009</v>
      </c>
      <c r="H52" s="9"/>
      <c r="I52" s="9"/>
    </row>
  </sheetData>
  <sheetProtection selectLockedCells="1"/>
  <mergeCells count="1">
    <mergeCell ref="A1:I1"/>
  </mergeCells>
  <pageMargins left="0.7" right="0.7" top="0.75" bottom="0.75" header="0.3" footer="0.3"/>
  <pageSetup paperSize="9" scale="81" orientation="portrait" horizontalDpi="0" verticalDpi="0"/>
  <colBreaks count="1" manualBreakCount="1">
    <brk id="9" max="1048575" man="1"/>
  </colBreaks>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45">
    <tabColor theme="9" tint="-0.249977111117893"/>
  </sheetPr>
  <dimension ref="A1:ET3345"/>
  <sheetViews>
    <sheetView topLeftCell="A10" workbookViewId="0">
      <selection activeCell="D13" sqref="D13"/>
    </sheetView>
  </sheetViews>
  <sheetFormatPr defaultColWidth="8.77734375" defaultRowHeight="14.4" x14ac:dyDescent="0.3"/>
  <cols>
    <col min="1" max="1" width="2.6640625" customWidth="1"/>
    <col min="2" max="2" width="8" style="122" customWidth="1"/>
    <col min="3" max="3" width="68.44140625" customWidth="1"/>
    <col min="4" max="4" width="52.44140625" style="123" customWidth="1"/>
    <col min="5" max="148" width="8.77734375" style="124"/>
    <col min="257" max="257" width="2.6640625" customWidth="1"/>
    <col min="258" max="258" width="6.77734375" customWidth="1"/>
    <col min="259" max="259" width="68.44140625" customWidth="1"/>
    <col min="260" max="260" width="52.44140625" customWidth="1"/>
    <col min="513" max="513" width="2.6640625" customWidth="1"/>
    <col min="514" max="514" width="6.77734375" customWidth="1"/>
    <col min="515" max="515" width="68.44140625" customWidth="1"/>
    <col min="516" max="516" width="52.44140625" customWidth="1"/>
    <col min="769" max="769" width="2.6640625" customWidth="1"/>
    <col min="770" max="770" width="6.77734375" customWidth="1"/>
    <col min="771" max="771" width="68.44140625" customWidth="1"/>
    <col min="772" max="772" width="52.44140625" customWidth="1"/>
    <col min="1025" max="1025" width="2.6640625" customWidth="1"/>
    <col min="1026" max="1026" width="6.77734375" customWidth="1"/>
    <col min="1027" max="1027" width="68.44140625" customWidth="1"/>
    <col min="1028" max="1028" width="52.44140625" customWidth="1"/>
    <col min="1281" max="1281" width="2.6640625" customWidth="1"/>
    <col min="1282" max="1282" width="6.77734375" customWidth="1"/>
    <col min="1283" max="1283" width="68.44140625" customWidth="1"/>
    <col min="1284" max="1284" width="52.44140625" customWidth="1"/>
    <col min="1537" max="1537" width="2.6640625" customWidth="1"/>
    <col min="1538" max="1538" width="6.77734375" customWidth="1"/>
    <col min="1539" max="1539" width="68.44140625" customWidth="1"/>
    <col min="1540" max="1540" width="52.44140625" customWidth="1"/>
    <col min="1793" max="1793" width="2.6640625" customWidth="1"/>
    <col min="1794" max="1794" width="6.77734375" customWidth="1"/>
    <col min="1795" max="1795" width="68.44140625" customWidth="1"/>
    <col min="1796" max="1796" width="52.44140625" customWidth="1"/>
    <col min="2049" max="2049" width="2.6640625" customWidth="1"/>
    <col min="2050" max="2050" width="6.77734375" customWidth="1"/>
    <col min="2051" max="2051" width="68.44140625" customWidth="1"/>
    <col min="2052" max="2052" width="52.44140625" customWidth="1"/>
    <col min="2305" max="2305" width="2.6640625" customWidth="1"/>
    <col min="2306" max="2306" width="6.77734375" customWidth="1"/>
    <col min="2307" max="2307" width="68.44140625" customWidth="1"/>
    <col min="2308" max="2308" width="52.44140625" customWidth="1"/>
    <col min="2561" max="2561" width="2.6640625" customWidth="1"/>
    <col min="2562" max="2562" width="6.77734375" customWidth="1"/>
    <col min="2563" max="2563" width="68.44140625" customWidth="1"/>
    <col min="2564" max="2564" width="52.44140625" customWidth="1"/>
    <col min="2817" max="2817" width="2.6640625" customWidth="1"/>
    <col min="2818" max="2818" width="6.77734375" customWidth="1"/>
    <col min="2819" max="2819" width="68.44140625" customWidth="1"/>
    <col min="2820" max="2820" width="52.44140625" customWidth="1"/>
    <col min="3073" max="3073" width="2.6640625" customWidth="1"/>
    <col min="3074" max="3074" width="6.77734375" customWidth="1"/>
    <col min="3075" max="3075" width="68.44140625" customWidth="1"/>
    <col min="3076" max="3076" width="52.44140625" customWidth="1"/>
    <col min="3329" max="3329" width="2.6640625" customWidth="1"/>
    <col min="3330" max="3330" width="6.77734375" customWidth="1"/>
    <col min="3331" max="3331" width="68.44140625" customWidth="1"/>
    <col min="3332" max="3332" width="52.44140625" customWidth="1"/>
    <col min="3585" max="3585" width="2.6640625" customWidth="1"/>
    <col min="3586" max="3586" width="6.77734375" customWidth="1"/>
    <col min="3587" max="3587" width="68.44140625" customWidth="1"/>
    <col min="3588" max="3588" width="52.44140625" customWidth="1"/>
    <col min="3841" max="3841" width="2.6640625" customWidth="1"/>
    <col min="3842" max="3842" width="6.77734375" customWidth="1"/>
    <col min="3843" max="3843" width="68.44140625" customWidth="1"/>
    <col min="3844" max="3844" width="52.44140625" customWidth="1"/>
    <col min="4097" max="4097" width="2.6640625" customWidth="1"/>
    <col min="4098" max="4098" width="6.77734375" customWidth="1"/>
    <col min="4099" max="4099" width="68.44140625" customWidth="1"/>
    <col min="4100" max="4100" width="52.44140625" customWidth="1"/>
    <col min="4353" max="4353" width="2.6640625" customWidth="1"/>
    <col min="4354" max="4354" width="6.77734375" customWidth="1"/>
    <col min="4355" max="4355" width="68.44140625" customWidth="1"/>
    <col min="4356" max="4356" width="52.44140625" customWidth="1"/>
    <col min="4609" max="4609" width="2.6640625" customWidth="1"/>
    <col min="4610" max="4610" width="6.77734375" customWidth="1"/>
    <col min="4611" max="4611" width="68.44140625" customWidth="1"/>
    <col min="4612" max="4612" width="52.44140625" customWidth="1"/>
    <col min="4865" max="4865" width="2.6640625" customWidth="1"/>
    <col min="4866" max="4866" width="6.77734375" customWidth="1"/>
    <col min="4867" max="4867" width="68.44140625" customWidth="1"/>
    <col min="4868" max="4868" width="52.44140625" customWidth="1"/>
    <col min="5121" max="5121" width="2.6640625" customWidth="1"/>
    <col min="5122" max="5122" width="6.77734375" customWidth="1"/>
    <col min="5123" max="5123" width="68.44140625" customWidth="1"/>
    <col min="5124" max="5124" width="52.44140625" customWidth="1"/>
    <col min="5377" max="5377" width="2.6640625" customWidth="1"/>
    <col min="5378" max="5378" width="6.77734375" customWidth="1"/>
    <col min="5379" max="5379" width="68.44140625" customWidth="1"/>
    <col min="5380" max="5380" width="52.44140625" customWidth="1"/>
    <col min="5633" max="5633" width="2.6640625" customWidth="1"/>
    <col min="5634" max="5634" width="6.77734375" customWidth="1"/>
    <col min="5635" max="5635" width="68.44140625" customWidth="1"/>
    <col min="5636" max="5636" width="52.44140625" customWidth="1"/>
    <col min="5889" max="5889" width="2.6640625" customWidth="1"/>
    <col min="5890" max="5890" width="6.77734375" customWidth="1"/>
    <col min="5891" max="5891" width="68.44140625" customWidth="1"/>
    <col min="5892" max="5892" width="52.44140625" customWidth="1"/>
    <col min="6145" max="6145" width="2.6640625" customWidth="1"/>
    <col min="6146" max="6146" width="6.77734375" customWidth="1"/>
    <col min="6147" max="6147" width="68.44140625" customWidth="1"/>
    <col min="6148" max="6148" width="52.44140625" customWidth="1"/>
    <col min="6401" max="6401" width="2.6640625" customWidth="1"/>
    <col min="6402" max="6402" width="6.77734375" customWidth="1"/>
    <col min="6403" max="6403" width="68.44140625" customWidth="1"/>
    <col min="6404" max="6404" width="52.44140625" customWidth="1"/>
    <col min="6657" max="6657" width="2.6640625" customWidth="1"/>
    <col min="6658" max="6658" width="6.77734375" customWidth="1"/>
    <col min="6659" max="6659" width="68.44140625" customWidth="1"/>
    <col min="6660" max="6660" width="52.44140625" customWidth="1"/>
    <col min="6913" max="6913" width="2.6640625" customWidth="1"/>
    <col min="6914" max="6914" width="6.77734375" customWidth="1"/>
    <col min="6915" max="6915" width="68.44140625" customWidth="1"/>
    <col min="6916" max="6916" width="52.44140625" customWidth="1"/>
    <col min="7169" max="7169" width="2.6640625" customWidth="1"/>
    <col min="7170" max="7170" width="6.77734375" customWidth="1"/>
    <col min="7171" max="7171" width="68.44140625" customWidth="1"/>
    <col min="7172" max="7172" width="52.44140625" customWidth="1"/>
    <col min="7425" max="7425" width="2.6640625" customWidth="1"/>
    <col min="7426" max="7426" width="6.77734375" customWidth="1"/>
    <col min="7427" max="7427" width="68.44140625" customWidth="1"/>
    <col min="7428" max="7428" width="52.44140625" customWidth="1"/>
    <col min="7681" max="7681" width="2.6640625" customWidth="1"/>
    <col min="7682" max="7682" width="6.77734375" customWidth="1"/>
    <col min="7683" max="7683" width="68.44140625" customWidth="1"/>
    <col min="7684" max="7684" width="52.44140625" customWidth="1"/>
    <col min="7937" max="7937" width="2.6640625" customWidth="1"/>
    <col min="7938" max="7938" width="6.77734375" customWidth="1"/>
    <col min="7939" max="7939" width="68.44140625" customWidth="1"/>
    <col min="7940" max="7940" width="52.44140625" customWidth="1"/>
    <col min="8193" max="8193" width="2.6640625" customWidth="1"/>
    <col min="8194" max="8194" width="6.77734375" customWidth="1"/>
    <col min="8195" max="8195" width="68.44140625" customWidth="1"/>
    <col min="8196" max="8196" width="52.44140625" customWidth="1"/>
    <col min="8449" max="8449" width="2.6640625" customWidth="1"/>
    <col min="8450" max="8450" width="6.77734375" customWidth="1"/>
    <col min="8451" max="8451" width="68.44140625" customWidth="1"/>
    <col min="8452" max="8452" width="52.44140625" customWidth="1"/>
    <col min="8705" max="8705" width="2.6640625" customWidth="1"/>
    <col min="8706" max="8706" width="6.77734375" customWidth="1"/>
    <col min="8707" max="8707" width="68.44140625" customWidth="1"/>
    <col min="8708" max="8708" width="52.44140625" customWidth="1"/>
    <col min="8961" max="8961" width="2.6640625" customWidth="1"/>
    <col min="8962" max="8962" width="6.77734375" customWidth="1"/>
    <col min="8963" max="8963" width="68.44140625" customWidth="1"/>
    <col min="8964" max="8964" width="52.44140625" customWidth="1"/>
    <col min="9217" max="9217" width="2.6640625" customWidth="1"/>
    <col min="9218" max="9218" width="6.77734375" customWidth="1"/>
    <col min="9219" max="9219" width="68.44140625" customWidth="1"/>
    <col min="9220" max="9220" width="52.44140625" customWidth="1"/>
    <col min="9473" max="9473" width="2.6640625" customWidth="1"/>
    <col min="9474" max="9474" width="6.77734375" customWidth="1"/>
    <col min="9475" max="9475" width="68.44140625" customWidth="1"/>
    <col min="9476" max="9476" width="52.44140625" customWidth="1"/>
    <col min="9729" max="9729" width="2.6640625" customWidth="1"/>
    <col min="9730" max="9730" width="6.77734375" customWidth="1"/>
    <col min="9731" max="9731" width="68.44140625" customWidth="1"/>
    <col min="9732" max="9732" width="52.44140625" customWidth="1"/>
    <col min="9985" max="9985" width="2.6640625" customWidth="1"/>
    <col min="9986" max="9986" width="6.77734375" customWidth="1"/>
    <col min="9987" max="9987" width="68.44140625" customWidth="1"/>
    <col min="9988" max="9988" width="52.44140625" customWidth="1"/>
    <col min="10241" max="10241" width="2.6640625" customWidth="1"/>
    <col min="10242" max="10242" width="6.77734375" customWidth="1"/>
    <col min="10243" max="10243" width="68.44140625" customWidth="1"/>
    <col min="10244" max="10244" width="52.44140625" customWidth="1"/>
    <col min="10497" max="10497" width="2.6640625" customWidth="1"/>
    <col min="10498" max="10498" width="6.77734375" customWidth="1"/>
    <col min="10499" max="10499" width="68.44140625" customWidth="1"/>
    <col min="10500" max="10500" width="52.44140625" customWidth="1"/>
    <col min="10753" max="10753" width="2.6640625" customWidth="1"/>
    <col min="10754" max="10754" width="6.77734375" customWidth="1"/>
    <col min="10755" max="10755" width="68.44140625" customWidth="1"/>
    <col min="10756" max="10756" width="52.44140625" customWidth="1"/>
    <col min="11009" max="11009" width="2.6640625" customWidth="1"/>
    <col min="11010" max="11010" width="6.77734375" customWidth="1"/>
    <col min="11011" max="11011" width="68.44140625" customWidth="1"/>
    <col min="11012" max="11012" width="52.44140625" customWidth="1"/>
    <col min="11265" max="11265" width="2.6640625" customWidth="1"/>
    <col min="11266" max="11266" width="6.77734375" customWidth="1"/>
    <col min="11267" max="11267" width="68.44140625" customWidth="1"/>
    <col min="11268" max="11268" width="52.44140625" customWidth="1"/>
    <col min="11521" max="11521" width="2.6640625" customWidth="1"/>
    <col min="11522" max="11522" width="6.77734375" customWidth="1"/>
    <col min="11523" max="11523" width="68.44140625" customWidth="1"/>
    <col min="11524" max="11524" width="52.44140625" customWidth="1"/>
    <col min="11777" max="11777" width="2.6640625" customWidth="1"/>
    <col min="11778" max="11778" width="6.77734375" customWidth="1"/>
    <col min="11779" max="11779" width="68.44140625" customWidth="1"/>
    <col min="11780" max="11780" width="52.44140625" customWidth="1"/>
    <col min="12033" max="12033" width="2.6640625" customWidth="1"/>
    <col min="12034" max="12034" width="6.77734375" customWidth="1"/>
    <col min="12035" max="12035" width="68.44140625" customWidth="1"/>
    <col min="12036" max="12036" width="52.44140625" customWidth="1"/>
    <col min="12289" max="12289" width="2.6640625" customWidth="1"/>
    <col min="12290" max="12290" width="6.77734375" customWidth="1"/>
    <col min="12291" max="12291" width="68.44140625" customWidth="1"/>
    <col min="12292" max="12292" width="52.44140625" customWidth="1"/>
    <col min="12545" max="12545" width="2.6640625" customWidth="1"/>
    <col min="12546" max="12546" width="6.77734375" customWidth="1"/>
    <col min="12547" max="12547" width="68.44140625" customWidth="1"/>
    <col min="12548" max="12548" width="52.44140625" customWidth="1"/>
    <col min="12801" max="12801" width="2.6640625" customWidth="1"/>
    <col min="12802" max="12802" width="6.77734375" customWidth="1"/>
    <col min="12803" max="12803" width="68.44140625" customWidth="1"/>
    <col min="12804" max="12804" width="52.44140625" customWidth="1"/>
    <col min="13057" max="13057" width="2.6640625" customWidth="1"/>
    <col min="13058" max="13058" width="6.77734375" customWidth="1"/>
    <col min="13059" max="13059" width="68.44140625" customWidth="1"/>
    <col min="13060" max="13060" width="52.44140625" customWidth="1"/>
    <col min="13313" max="13313" width="2.6640625" customWidth="1"/>
    <col min="13314" max="13314" width="6.77734375" customWidth="1"/>
    <col min="13315" max="13315" width="68.44140625" customWidth="1"/>
    <col min="13316" max="13316" width="52.44140625" customWidth="1"/>
    <col min="13569" max="13569" width="2.6640625" customWidth="1"/>
    <col min="13570" max="13570" width="6.77734375" customWidth="1"/>
    <col min="13571" max="13571" width="68.44140625" customWidth="1"/>
    <col min="13572" max="13572" width="52.44140625" customWidth="1"/>
    <col min="13825" max="13825" width="2.6640625" customWidth="1"/>
    <col min="13826" max="13826" width="6.77734375" customWidth="1"/>
    <col min="13827" max="13827" width="68.44140625" customWidth="1"/>
    <col min="13828" max="13828" width="52.44140625" customWidth="1"/>
    <col min="14081" max="14081" width="2.6640625" customWidth="1"/>
    <col min="14082" max="14082" width="6.77734375" customWidth="1"/>
    <col min="14083" max="14083" width="68.44140625" customWidth="1"/>
    <col min="14084" max="14084" width="52.44140625" customWidth="1"/>
    <col min="14337" max="14337" width="2.6640625" customWidth="1"/>
    <col min="14338" max="14338" width="6.77734375" customWidth="1"/>
    <col min="14339" max="14339" width="68.44140625" customWidth="1"/>
    <col min="14340" max="14340" width="52.44140625" customWidth="1"/>
    <col min="14593" max="14593" width="2.6640625" customWidth="1"/>
    <col min="14594" max="14594" width="6.77734375" customWidth="1"/>
    <col min="14595" max="14595" width="68.44140625" customWidth="1"/>
    <col min="14596" max="14596" width="52.44140625" customWidth="1"/>
    <col min="14849" max="14849" width="2.6640625" customWidth="1"/>
    <col min="14850" max="14850" width="6.77734375" customWidth="1"/>
    <col min="14851" max="14851" width="68.44140625" customWidth="1"/>
    <col min="14852" max="14852" width="52.44140625" customWidth="1"/>
    <col min="15105" max="15105" width="2.6640625" customWidth="1"/>
    <col min="15106" max="15106" width="6.77734375" customWidth="1"/>
    <col min="15107" max="15107" width="68.44140625" customWidth="1"/>
    <col min="15108" max="15108" width="52.44140625" customWidth="1"/>
    <col min="15361" max="15361" width="2.6640625" customWidth="1"/>
    <col min="15362" max="15362" width="6.77734375" customWidth="1"/>
    <col min="15363" max="15363" width="68.44140625" customWidth="1"/>
    <col min="15364" max="15364" width="52.44140625" customWidth="1"/>
    <col min="15617" max="15617" width="2.6640625" customWidth="1"/>
    <col min="15618" max="15618" width="6.77734375" customWidth="1"/>
    <col min="15619" max="15619" width="68.44140625" customWidth="1"/>
    <col min="15620" max="15620" width="52.44140625" customWidth="1"/>
    <col min="15873" max="15873" width="2.6640625" customWidth="1"/>
    <col min="15874" max="15874" width="6.77734375" customWidth="1"/>
    <col min="15875" max="15875" width="68.44140625" customWidth="1"/>
    <col min="15876" max="15876" width="52.44140625" customWidth="1"/>
    <col min="16129" max="16129" width="2.6640625" customWidth="1"/>
    <col min="16130" max="16130" width="6.77734375" customWidth="1"/>
    <col min="16131" max="16131" width="68.44140625" customWidth="1"/>
    <col min="16132" max="16132" width="52.44140625" customWidth="1"/>
  </cols>
  <sheetData>
    <row r="1" spans="2:150" x14ac:dyDescent="0.3">
      <c r="ES1" s="124"/>
      <c r="ET1" s="124"/>
    </row>
    <row r="2" spans="2:150" ht="23.4" x14ac:dyDescent="0.45">
      <c r="B2" s="539" t="s">
        <v>262</v>
      </c>
      <c r="C2" s="572"/>
      <c r="D2" s="572"/>
      <c r="ES2" s="124"/>
      <c r="ET2" s="124"/>
    </row>
    <row r="3" spans="2:150" ht="33" customHeight="1" x14ac:dyDescent="0.45">
      <c r="B3" s="539" t="s">
        <v>263</v>
      </c>
      <c r="C3" s="572"/>
      <c r="D3" s="572"/>
      <c r="ES3" s="124"/>
      <c r="ET3" s="124"/>
    </row>
    <row r="4" spans="2:150" ht="54.75" customHeight="1" thickBot="1" x14ac:dyDescent="0.35">
      <c r="B4" s="310" t="s">
        <v>264</v>
      </c>
      <c r="ES4" s="124"/>
      <c r="ET4" s="124"/>
    </row>
    <row r="5" spans="2:150" ht="15.6" x14ac:dyDescent="0.3">
      <c r="B5" s="311">
        <v>1</v>
      </c>
      <c r="C5" s="312" t="s">
        <v>1199</v>
      </c>
      <c r="D5" s="313"/>
      <c r="ES5" s="124"/>
      <c r="ET5" s="124"/>
    </row>
    <row r="6" spans="2:150" ht="15" x14ac:dyDescent="0.3">
      <c r="B6" s="331">
        <v>1.1000000000000001</v>
      </c>
      <c r="C6" s="315" t="s">
        <v>265</v>
      </c>
      <c r="D6" s="316"/>
      <c r="ES6" s="124"/>
      <c r="ET6" s="124"/>
    </row>
    <row r="7" spans="2:150" ht="15" customHeight="1" x14ac:dyDescent="0.3">
      <c r="B7" s="437">
        <v>1.2</v>
      </c>
      <c r="C7" s="315" t="s">
        <v>1200</v>
      </c>
      <c r="D7" s="316"/>
      <c r="ES7" s="124"/>
      <c r="ET7" s="124"/>
    </row>
    <row r="8" spans="2:150" ht="15" x14ac:dyDescent="0.3">
      <c r="B8" s="436"/>
      <c r="C8" s="315" t="s">
        <v>266</v>
      </c>
      <c r="D8" s="316"/>
      <c r="ES8" s="124"/>
      <c r="ET8" s="124"/>
    </row>
    <row r="9" spans="2:150" ht="15" x14ac:dyDescent="0.3">
      <c r="B9" s="314"/>
      <c r="C9" s="315" t="s">
        <v>267</v>
      </c>
      <c r="D9" s="316"/>
      <c r="ES9" s="124"/>
      <c r="ET9" s="124"/>
    </row>
    <row r="10" spans="2:150" ht="15" x14ac:dyDescent="0.3">
      <c r="B10" s="314"/>
      <c r="C10" s="315" t="s">
        <v>268</v>
      </c>
      <c r="D10" s="316"/>
      <c r="ES10" s="124"/>
      <c r="ET10" s="124"/>
    </row>
    <row r="11" spans="2:150" ht="15" x14ac:dyDescent="0.3">
      <c r="B11" s="314"/>
      <c r="C11" s="315" t="s">
        <v>269</v>
      </c>
      <c r="D11" s="316"/>
      <c r="ES11" s="124"/>
      <c r="ET11" s="124"/>
    </row>
    <row r="12" spans="2:150" ht="15" x14ac:dyDescent="0.3">
      <c r="B12" s="317"/>
      <c r="C12" s="318" t="s">
        <v>270</v>
      </c>
      <c r="D12" s="319"/>
      <c r="ES12" s="124"/>
      <c r="ET12" s="124"/>
    </row>
    <row r="13" spans="2:150" ht="15" x14ac:dyDescent="0.3">
      <c r="B13" s="331">
        <v>1.3</v>
      </c>
      <c r="C13" s="315" t="s">
        <v>1201</v>
      </c>
      <c r="D13" s="316"/>
      <c r="ES13" s="124"/>
      <c r="ET13" s="124"/>
    </row>
    <row r="14" spans="2:150" ht="15" x14ac:dyDescent="0.3">
      <c r="B14" s="320"/>
      <c r="C14" s="321" t="s">
        <v>266</v>
      </c>
      <c r="D14" s="322"/>
      <c r="ES14" s="124"/>
      <c r="ET14" s="124"/>
    </row>
    <row r="15" spans="2:150" ht="15" x14ac:dyDescent="0.3">
      <c r="B15" s="314"/>
      <c r="C15" s="315" t="s">
        <v>267</v>
      </c>
      <c r="D15" s="316"/>
      <c r="ES15" s="124"/>
      <c r="ET15" s="124"/>
    </row>
    <row r="16" spans="2:150" ht="15" x14ac:dyDescent="0.3">
      <c r="B16" s="314"/>
      <c r="C16" s="315" t="s">
        <v>268</v>
      </c>
      <c r="D16" s="316"/>
      <c r="ES16" s="124"/>
      <c r="ET16" s="124"/>
    </row>
    <row r="17" spans="2:150" ht="15" x14ac:dyDescent="0.3">
      <c r="B17" s="314"/>
      <c r="C17" s="315" t="s">
        <v>269</v>
      </c>
      <c r="D17" s="316"/>
      <c r="ES17" s="124"/>
      <c r="ET17" s="124"/>
    </row>
    <row r="18" spans="2:150" ht="15.6" thickBot="1" x14ac:dyDescent="0.35">
      <c r="B18" s="317"/>
      <c r="C18" s="318" t="s">
        <v>270</v>
      </c>
      <c r="D18" s="319"/>
      <c r="ES18" s="124"/>
      <c r="ET18" s="124"/>
    </row>
    <row r="19" spans="2:150" ht="16.5" customHeight="1" thickBot="1" x14ac:dyDescent="0.35">
      <c r="B19" s="306">
        <v>2</v>
      </c>
      <c r="C19" s="323" t="s">
        <v>1202</v>
      </c>
      <c r="D19" s="324"/>
      <c r="ES19" s="124"/>
      <c r="ET19" s="124"/>
    </row>
    <row r="20" spans="2:150" ht="15" x14ac:dyDescent="0.3">
      <c r="B20" s="320"/>
      <c r="C20" s="321" t="s">
        <v>1100</v>
      </c>
      <c r="D20" s="325"/>
      <c r="ES20" s="124"/>
      <c r="ET20" s="124"/>
    </row>
    <row r="21" spans="2:150" ht="15" x14ac:dyDescent="0.3">
      <c r="B21" s="314"/>
      <c r="C21" s="315" t="s">
        <v>1101</v>
      </c>
      <c r="D21" s="326"/>
      <c r="ES21" s="124"/>
      <c r="ET21" s="124"/>
    </row>
    <row r="22" spans="2:150" ht="15.6" thickBot="1" x14ac:dyDescent="0.35">
      <c r="B22" s="317"/>
      <c r="C22" s="318" t="s">
        <v>1102</v>
      </c>
      <c r="D22" s="327"/>
      <c r="ES22" s="124"/>
      <c r="ET22" s="124"/>
    </row>
    <row r="23" spans="2:150" ht="16.5" customHeight="1" thickBot="1" x14ac:dyDescent="0.35">
      <c r="B23" s="306">
        <v>3</v>
      </c>
      <c r="C23" s="323" t="s">
        <v>1203</v>
      </c>
      <c r="D23" s="324"/>
      <c r="ES23" s="124"/>
      <c r="ET23" s="124"/>
    </row>
    <row r="24" spans="2:150" ht="27.75" customHeight="1" x14ac:dyDescent="0.3">
      <c r="B24" s="320"/>
      <c r="C24" s="321" t="s">
        <v>1103</v>
      </c>
      <c r="D24" s="352"/>
      <c r="ES24" s="124"/>
      <c r="ET24" s="124"/>
    </row>
    <row r="25" spans="2:150" ht="27" x14ac:dyDescent="0.3">
      <c r="B25" s="314"/>
      <c r="C25" s="315" t="s">
        <v>1204</v>
      </c>
      <c r="D25" s="353"/>
      <c r="ES25" s="124"/>
      <c r="ET25" s="124"/>
    </row>
    <row r="26" spans="2:150" ht="27" thickBot="1" x14ac:dyDescent="0.35">
      <c r="B26" s="317"/>
      <c r="C26" s="318" t="s">
        <v>1104</v>
      </c>
      <c r="D26" s="354"/>
      <c r="ES26" s="124"/>
      <c r="ET26" s="124"/>
    </row>
    <row r="27" spans="2:150" ht="16.5" customHeight="1" thickBot="1" x14ac:dyDescent="0.35">
      <c r="B27" s="306">
        <v>4</v>
      </c>
      <c r="C27" s="323" t="s">
        <v>1205</v>
      </c>
      <c r="D27" s="356"/>
      <c r="ES27" s="124"/>
      <c r="ET27" s="124"/>
    </row>
    <row r="28" spans="2:150" ht="34.5" customHeight="1" x14ac:dyDescent="0.3">
      <c r="B28" s="320"/>
      <c r="C28" s="321" t="s">
        <v>1206</v>
      </c>
      <c r="D28" s="355">
        <f>'Design Details'!G33+5</f>
        <v>55</v>
      </c>
      <c r="ES28" s="124"/>
      <c r="ET28" s="124"/>
    </row>
    <row r="29" spans="2:150" ht="16.2" thickBot="1" x14ac:dyDescent="0.35">
      <c r="B29" s="317"/>
      <c r="C29" s="318" t="s">
        <v>1105</v>
      </c>
      <c r="D29" s="344"/>
      <c r="ES29" s="124"/>
      <c r="ET29" s="124"/>
    </row>
    <row r="30" spans="2:150" ht="16.5" customHeight="1" thickBot="1" x14ac:dyDescent="0.35">
      <c r="B30" s="328">
        <v>5</v>
      </c>
      <c r="C30" s="328" t="s">
        <v>1207</v>
      </c>
      <c r="D30" s="343"/>
      <c r="ES30" s="124"/>
      <c r="ET30" s="124"/>
    </row>
    <row r="31" spans="2:150" ht="67.2" customHeight="1" x14ac:dyDescent="0.3">
      <c r="B31" s="320"/>
      <c r="C31" s="321" t="s">
        <v>1106</v>
      </c>
      <c r="D31" s="347"/>
      <c r="ES31" s="124"/>
      <c r="ET31" s="124"/>
    </row>
    <row r="32" spans="2:150" ht="16.2" thickBot="1" x14ac:dyDescent="0.35">
      <c r="B32" s="317"/>
      <c r="C32" s="318" t="s">
        <v>1107</v>
      </c>
      <c r="D32" s="349"/>
      <c r="ES32" s="124"/>
      <c r="ET32" s="124"/>
    </row>
    <row r="33" spans="1:150" ht="16.5" customHeight="1" thickBot="1" x14ac:dyDescent="0.35">
      <c r="B33" s="306">
        <v>6</v>
      </c>
      <c r="C33" s="323" t="s">
        <v>1108</v>
      </c>
      <c r="D33" s="351"/>
      <c r="ES33" s="124"/>
      <c r="ET33" s="124"/>
    </row>
    <row r="34" spans="1:150" ht="15.6" x14ac:dyDescent="0.3">
      <c r="B34" s="320"/>
      <c r="C34" s="321" t="s">
        <v>1109</v>
      </c>
      <c r="D34" s="350"/>
      <c r="ES34" s="124"/>
      <c r="ET34" s="124"/>
    </row>
    <row r="35" spans="1:150" ht="15.6" x14ac:dyDescent="0.3">
      <c r="B35" s="317"/>
      <c r="C35" s="318" t="s">
        <v>1208</v>
      </c>
      <c r="D35" s="332"/>
      <c r="ES35" s="124"/>
      <c r="ET35" s="124"/>
    </row>
    <row r="36" spans="1:150" ht="16.5" customHeight="1" thickBot="1" x14ac:dyDescent="0.35">
      <c r="B36" s="329"/>
      <c r="C36" s="330" t="s">
        <v>1209</v>
      </c>
      <c r="D36" s="344"/>
      <c r="ES36" s="124"/>
      <c r="ET36" s="124"/>
    </row>
    <row r="37" spans="1:150" ht="16.2" thickBot="1" x14ac:dyDescent="0.35">
      <c r="B37" s="348">
        <v>7</v>
      </c>
      <c r="C37" s="342" t="s">
        <v>1210</v>
      </c>
      <c r="D37" s="324"/>
      <c r="ES37" s="124"/>
      <c r="ET37" s="124"/>
    </row>
    <row r="38" spans="1:150" ht="15" customHeight="1" x14ac:dyDescent="0.3">
      <c r="B38" s="345"/>
      <c r="C38" s="346" t="s">
        <v>1110</v>
      </c>
      <c r="D38" s="357" t="s">
        <v>103</v>
      </c>
      <c r="ES38" s="124"/>
      <c r="ET38" s="124"/>
    </row>
    <row r="39" spans="1:150" ht="15" customHeight="1" x14ac:dyDescent="0.3">
      <c r="B39" s="333"/>
      <c r="C39" s="27" t="s">
        <v>1111</v>
      </c>
      <c r="D39" s="358" t="s">
        <v>103</v>
      </c>
      <c r="ES39" s="124"/>
      <c r="ET39" s="124"/>
    </row>
    <row r="40" spans="1:150" ht="30" x14ac:dyDescent="0.3">
      <c r="B40" s="333"/>
      <c r="C40" s="27" t="s">
        <v>1112</v>
      </c>
      <c r="D40" s="358">
        <v>5</v>
      </c>
      <c r="ES40" s="124"/>
      <c r="ET40" s="124"/>
    </row>
    <row r="41" spans="1:150" ht="15.75" customHeight="1" thickBot="1" x14ac:dyDescent="0.35">
      <c r="B41" s="341"/>
      <c r="C41" s="29" t="s">
        <v>1113</v>
      </c>
      <c r="D41" s="359" t="s">
        <v>103</v>
      </c>
      <c r="ES41" s="124"/>
      <c r="ET41" s="124"/>
    </row>
    <row r="42" spans="1:150" ht="16.5" customHeight="1" thickBot="1" x14ac:dyDescent="0.35">
      <c r="B42" s="306">
        <v>8</v>
      </c>
      <c r="C42" s="342" t="s">
        <v>1114</v>
      </c>
      <c r="D42" s="343"/>
      <c r="ES42" s="124"/>
      <c r="ET42" s="124"/>
    </row>
    <row r="43" spans="1:150" ht="15" x14ac:dyDescent="0.3">
      <c r="B43" s="335"/>
      <c r="C43" s="336" t="s">
        <v>1115</v>
      </c>
      <c r="D43" s="337"/>
      <c r="ES43" s="124"/>
      <c r="ET43" s="124"/>
    </row>
    <row r="44" spans="1:150" ht="15" x14ac:dyDescent="0.3">
      <c r="B44" s="333"/>
      <c r="C44" s="307" t="s">
        <v>1116</v>
      </c>
      <c r="D44" s="338"/>
      <c r="ES44" s="124"/>
      <c r="ET44" s="124"/>
    </row>
    <row r="45" spans="1:150" ht="15" x14ac:dyDescent="0.3">
      <c r="B45" s="333"/>
      <c r="C45" s="307" t="s">
        <v>1117</v>
      </c>
      <c r="D45" s="339"/>
      <c r="ES45" s="124"/>
      <c r="ET45" s="124"/>
    </row>
    <row r="46" spans="1:150" ht="108.75" customHeight="1" thickBot="1" x14ac:dyDescent="0.35">
      <c r="B46" s="334"/>
      <c r="C46" s="308" t="s">
        <v>1118</v>
      </c>
      <c r="D46" s="340"/>
      <c r="ES46" s="124"/>
      <c r="ET46" s="124"/>
    </row>
    <row r="47" spans="1:150" ht="63.75" customHeight="1" x14ac:dyDescent="0.3">
      <c r="A47" s="124"/>
      <c r="B47" s="124"/>
      <c r="C47" s="124"/>
      <c r="D47" s="124"/>
      <c r="ES47" s="124"/>
      <c r="ET47" s="124"/>
    </row>
    <row r="48" spans="1:150" x14ac:dyDescent="0.3">
      <c r="A48" s="124"/>
      <c r="B48" s="124"/>
      <c r="C48" s="124"/>
      <c r="D48" s="124"/>
      <c r="ES48" s="124"/>
      <c r="ET48" s="124"/>
    </row>
    <row r="49" spans="1:150" x14ac:dyDescent="0.3">
      <c r="A49" s="124"/>
      <c r="B49" s="124"/>
      <c r="C49" s="124"/>
      <c r="D49" s="124"/>
      <c r="ES49" s="124"/>
      <c r="ET49" s="124"/>
    </row>
    <row r="50" spans="1:150" x14ac:dyDescent="0.3">
      <c r="A50" s="124"/>
      <c r="B50" s="124"/>
      <c r="C50" s="124"/>
      <c r="D50" s="124"/>
      <c r="ES50" s="124"/>
      <c r="ET50" s="124"/>
    </row>
    <row r="51" spans="1:150" x14ac:dyDescent="0.3">
      <c r="A51" s="124"/>
      <c r="B51" s="124"/>
      <c r="C51" s="124"/>
      <c r="D51" s="124"/>
      <c r="ES51" s="124"/>
      <c r="ET51" s="124"/>
    </row>
    <row r="52" spans="1:150" ht="33" customHeight="1" x14ac:dyDescent="0.3">
      <c r="A52" s="124"/>
      <c r="B52" s="124"/>
      <c r="C52" s="124"/>
      <c r="D52" s="124"/>
      <c r="ES52" s="124"/>
      <c r="ET52" s="124"/>
    </row>
    <row r="53" spans="1:150" x14ac:dyDescent="0.3">
      <c r="A53" s="124"/>
      <c r="B53" s="124"/>
      <c r="C53" s="124"/>
      <c r="D53" s="124"/>
      <c r="ES53" s="124"/>
      <c r="ET53" s="124"/>
    </row>
    <row r="54" spans="1:150" x14ac:dyDescent="0.3">
      <c r="A54" s="124"/>
      <c r="B54" s="124"/>
      <c r="C54" s="124"/>
      <c r="D54" s="124"/>
      <c r="ES54" s="124"/>
      <c r="ET54" s="124"/>
    </row>
    <row r="55" spans="1:150" x14ac:dyDescent="0.3">
      <c r="A55" s="124"/>
      <c r="B55" s="124"/>
      <c r="C55" s="124"/>
      <c r="D55" s="124"/>
      <c r="ES55" s="124"/>
      <c r="ET55" s="124"/>
    </row>
    <row r="56" spans="1:150" x14ac:dyDescent="0.3">
      <c r="A56" s="124"/>
      <c r="B56" s="124"/>
      <c r="C56" s="124"/>
      <c r="D56" s="124"/>
      <c r="ES56" s="124"/>
      <c r="ET56" s="124"/>
    </row>
    <row r="57" spans="1:150" x14ac:dyDescent="0.3">
      <c r="A57" s="124"/>
      <c r="B57" s="124"/>
      <c r="C57" s="124"/>
      <c r="D57" s="124"/>
      <c r="ES57" s="124"/>
      <c r="ET57" s="124"/>
    </row>
    <row r="58" spans="1:150" x14ac:dyDescent="0.3">
      <c r="A58" s="124"/>
      <c r="B58" s="124"/>
      <c r="C58" s="124"/>
      <c r="D58" s="124"/>
      <c r="ES58" s="124"/>
      <c r="ET58" s="124"/>
    </row>
    <row r="59" spans="1:150" x14ac:dyDescent="0.3">
      <c r="A59" s="124"/>
      <c r="B59" s="124"/>
      <c r="C59" s="124"/>
      <c r="D59" s="124"/>
      <c r="ES59" s="124"/>
      <c r="ET59" s="124"/>
    </row>
    <row r="60" spans="1:150" x14ac:dyDescent="0.3">
      <c r="A60" s="124"/>
      <c r="B60" s="124"/>
      <c r="C60" s="124"/>
      <c r="D60" s="124"/>
      <c r="ES60" s="124"/>
      <c r="ET60" s="124"/>
    </row>
    <row r="61" spans="1:150" x14ac:dyDescent="0.3">
      <c r="A61" s="124"/>
      <c r="B61" s="124"/>
      <c r="C61" s="124"/>
      <c r="D61" s="124"/>
      <c r="ES61" s="124"/>
      <c r="ET61" s="124"/>
    </row>
    <row r="62" spans="1:150" x14ac:dyDescent="0.3">
      <c r="A62" s="124"/>
      <c r="B62" s="124"/>
      <c r="C62" s="124"/>
      <c r="D62" s="124"/>
      <c r="ES62" s="124"/>
      <c r="ET62" s="124"/>
    </row>
    <row r="63" spans="1:150" x14ac:dyDescent="0.3">
      <c r="A63" s="124"/>
      <c r="B63" s="124"/>
      <c r="C63" s="124"/>
      <c r="D63" s="124"/>
      <c r="ES63" s="124"/>
      <c r="ET63" s="124"/>
    </row>
    <row r="64" spans="1:150" x14ac:dyDescent="0.3">
      <c r="A64" s="124"/>
      <c r="B64" s="124"/>
      <c r="C64" s="124"/>
      <c r="D64" s="124"/>
      <c r="ES64" s="124"/>
      <c r="ET64" s="124"/>
    </row>
    <row r="65" spans="1:150" x14ac:dyDescent="0.3">
      <c r="A65" s="124"/>
      <c r="B65" s="124"/>
      <c r="C65" s="124"/>
      <c r="D65" s="124"/>
      <c r="ES65" s="124"/>
      <c r="ET65" s="124"/>
    </row>
    <row r="66" spans="1:150" x14ac:dyDescent="0.3">
      <c r="A66" s="124"/>
      <c r="B66" s="124"/>
      <c r="C66" s="124"/>
      <c r="D66" s="124"/>
      <c r="ES66" s="124"/>
      <c r="ET66" s="124"/>
    </row>
    <row r="67" spans="1:150" x14ac:dyDescent="0.3">
      <c r="A67" s="124"/>
      <c r="B67" s="124"/>
      <c r="C67" s="124"/>
      <c r="D67" s="124"/>
      <c r="ES67" s="124"/>
      <c r="ET67" s="124"/>
    </row>
    <row r="68" spans="1:150" x14ac:dyDescent="0.3">
      <c r="A68" s="124"/>
      <c r="B68" s="124"/>
      <c r="C68" s="124"/>
      <c r="D68" s="124"/>
      <c r="ES68" s="124"/>
      <c r="ET68" s="124"/>
    </row>
    <row r="69" spans="1:150" x14ac:dyDescent="0.3">
      <c r="A69" s="124"/>
      <c r="B69" s="124"/>
      <c r="C69" s="124"/>
      <c r="D69" s="124"/>
      <c r="ES69" s="124"/>
      <c r="ET69" s="124"/>
    </row>
    <row r="70" spans="1:150" x14ac:dyDescent="0.3">
      <c r="A70" s="124"/>
      <c r="B70" s="124"/>
      <c r="C70" s="124"/>
      <c r="D70" s="124"/>
      <c r="ES70" s="124"/>
      <c r="ET70" s="124"/>
    </row>
    <row r="71" spans="1:150" x14ac:dyDescent="0.3">
      <c r="A71" s="124"/>
      <c r="B71" s="124"/>
      <c r="C71" s="124"/>
      <c r="D71" s="124"/>
      <c r="ES71" s="124"/>
      <c r="ET71" s="124"/>
    </row>
    <row r="72" spans="1:150" x14ac:dyDescent="0.3">
      <c r="A72" s="124"/>
      <c r="B72" s="124"/>
      <c r="C72" s="124"/>
      <c r="D72" s="124"/>
      <c r="ES72" s="124"/>
      <c r="ET72" s="124"/>
    </row>
    <row r="73" spans="1:150" x14ac:dyDescent="0.3">
      <c r="A73" s="124"/>
      <c r="B73" s="124"/>
      <c r="C73" s="124"/>
      <c r="D73" s="124"/>
      <c r="ES73" s="124"/>
      <c r="ET73" s="124"/>
    </row>
    <row r="74" spans="1:150" x14ac:dyDescent="0.3">
      <c r="A74" s="124"/>
      <c r="B74" s="124"/>
      <c r="C74" s="124"/>
      <c r="D74" s="124"/>
      <c r="ES74" s="124"/>
      <c r="ET74" s="124"/>
    </row>
    <row r="75" spans="1:150" x14ac:dyDescent="0.3">
      <c r="A75" s="124"/>
      <c r="B75" s="124"/>
      <c r="C75" s="124"/>
      <c r="D75" s="124"/>
      <c r="ES75" s="124"/>
      <c r="ET75" s="124"/>
    </row>
    <row r="76" spans="1:150" x14ac:dyDescent="0.3">
      <c r="A76" s="124"/>
      <c r="B76" s="124"/>
      <c r="C76" s="124"/>
      <c r="D76" s="124"/>
      <c r="ES76" s="124"/>
      <c r="ET76" s="124"/>
    </row>
    <row r="77" spans="1:150" x14ac:dyDescent="0.3">
      <c r="A77" s="124"/>
      <c r="B77" s="124"/>
      <c r="C77" s="124"/>
      <c r="D77" s="124"/>
      <c r="ES77" s="124"/>
      <c r="ET77" s="124"/>
    </row>
    <row r="78" spans="1:150" x14ac:dyDescent="0.3">
      <c r="A78" s="124"/>
      <c r="B78" s="124"/>
      <c r="C78" s="124"/>
      <c r="D78" s="124"/>
      <c r="ES78" s="124"/>
      <c r="ET78" s="124"/>
    </row>
    <row r="79" spans="1:150" x14ac:dyDescent="0.3">
      <c r="A79" s="124"/>
      <c r="B79" s="124"/>
      <c r="C79" s="124"/>
      <c r="D79" s="124"/>
      <c r="ES79" s="124"/>
      <c r="ET79" s="124"/>
    </row>
    <row r="80" spans="1:150" x14ac:dyDescent="0.3">
      <c r="A80" s="124"/>
      <c r="B80" s="124"/>
      <c r="C80" s="124"/>
      <c r="D80" s="124"/>
      <c r="ES80" s="124"/>
      <c r="ET80" s="124"/>
    </row>
    <row r="81" spans="1:150" x14ac:dyDescent="0.3">
      <c r="A81" s="124"/>
      <c r="B81" s="124"/>
      <c r="C81" s="124"/>
      <c r="D81" s="124"/>
      <c r="ES81" s="124"/>
      <c r="ET81" s="124"/>
    </row>
    <row r="82" spans="1:150" x14ac:dyDescent="0.3">
      <c r="A82" s="124"/>
      <c r="B82" s="124"/>
      <c r="C82" s="124"/>
      <c r="D82" s="124"/>
      <c r="ES82" s="124"/>
      <c r="ET82" s="124"/>
    </row>
    <row r="83" spans="1:150" ht="60" customHeight="1" x14ac:dyDescent="0.3">
      <c r="A83" s="124"/>
      <c r="B83" s="124"/>
      <c r="C83" s="124"/>
      <c r="D83" s="124"/>
      <c r="ES83" s="124"/>
      <c r="ET83" s="124"/>
    </row>
    <row r="84" spans="1:150" x14ac:dyDescent="0.3">
      <c r="A84" s="124"/>
      <c r="B84" s="124"/>
      <c r="C84" s="124"/>
      <c r="D84" s="124"/>
      <c r="ES84" s="124"/>
      <c r="ET84" s="124"/>
    </row>
    <row r="85" spans="1:150" x14ac:dyDescent="0.3">
      <c r="A85" s="124"/>
      <c r="B85" s="124"/>
      <c r="C85" s="124"/>
      <c r="D85" s="124"/>
      <c r="ES85" s="124"/>
      <c r="ET85" s="124"/>
    </row>
    <row r="86" spans="1:150" x14ac:dyDescent="0.3">
      <c r="A86" s="124"/>
      <c r="B86" s="124"/>
      <c r="C86" s="124"/>
      <c r="D86" s="124"/>
      <c r="ES86" s="124"/>
      <c r="ET86" s="124"/>
    </row>
    <row r="87" spans="1:150" x14ac:dyDescent="0.3">
      <c r="A87" s="124"/>
      <c r="B87" s="124"/>
      <c r="C87" s="124"/>
      <c r="D87" s="124"/>
      <c r="ES87" s="124"/>
      <c r="ET87" s="124"/>
    </row>
    <row r="88" spans="1:150" x14ac:dyDescent="0.3">
      <c r="A88" s="124"/>
      <c r="B88" s="124"/>
      <c r="C88" s="124"/>
      <c r="D88" s="124"/>
      <c r="ES88" s="124"/>
      <c r="ET88" s="124"/>
    </row>
    <row r="89" spans="1:150" x14ac:dyDescent="0.3">
      <c r="A89" s="124"/>
      <c r="B89" s="124"/>
      <c r="C89" s="124"/>
      <c r="D89" s="124"/>
      <c r="ES89" s="124"/>
      <c r="ET89" s="124"/>
    </row>
    <row r="90" spans="1:150" x14ac:dyDescent="0.3">
      <c r="A90" s="124"/>
      <c r="B90" s="124"/>
      <c r="C90" s="124"/>
      <c r="D90" s="124"/>
      <c r="ES90" s="124"/>
      <c r="ET90" s="124"/>
    </row>
    <row r="91" spans="1:150" x14ac:dyDescent="0.3">
      <c r="A91" s="124"/>
      <c r="B91" s="124"/>
      <c r="C91" s="124"/>
      <c r="D91" s="124"/>
      <c r="ES91" s="124"/>
      <c r="ET91" s="124"/>
    </row>
    <row r="92" spans="1:150" x14ac:dyDescent="0.3">
      <c r="A92" s="124"/>
      <c r="B92" s="124"/>
      <c r="C92" s="124"/>
      <c r="D92" s="124"/>
      <c r="ES92" s="124"/>
      <c r="ET92" s="124"/>
    </row>
    <row r="93" spans="1:150" x14ac:dyDescent="0.3">
      <c r="A93" s="124"/>
      <c r="B93" s="124"/>
      <c r="C93" s="124"/>
      <c r="D93" s="124"/>
      <c r="ES93" s="124"/>
      <c r="ET93" s="124"/>
    </row>
    <row r="94" spans="1:150" x14ac:dyDescent="0.3">
      <c r="A94" s="124"/>
      <c r="B94" s="124"/>
      <c r="C94" s="124"/>
      <c r="D94" s="124"/>
      <c r="ES94" s="124"/>
      <c r="ET94" s="124"/>
    </row>
    <row r="95" spans="1:150" x14ac:dyDescent="0.3">
      <c r="A95" s="124"/>
      <c r="B95" s="124"/>
      <c r="C95" s="124"/>
      <c r="D95" s="124"/>
      <c r="ES95" s="124"/>
      <c r="ET95" s="124"/>
    </row>
    <row r="96" spans="1:150" x14ac:dyDescent="0.3">
      <c r="A96" s="124"/>
      <c r="B96" s="124"/>
      <c r="C96" s="124"/>
      <c r="D96" s="124"/>
      <c r="ES96" s="124"/>
      <c r="ET96" s="124"/>
    </row>
    <row r="97" spans="1:150" x14ac:dyDescent="0.3">
      <c r="A97" s="124"/>
      <c r="B97" s="124"/>
      <c r="C97" s="124"/>
      <c r="D97" s="124"/>
      <c r="ES97" s="124"/>
      <c r="ET97" s="124"/>
    </row>
    <row r="98" spans="1:150" x14ac:dyDescent="0.3">
      <c r="A98" s="124"/>
      <c r="B98" s="124"/>
      <c r="C98" s="124"/>
      <c r="D98" s="124"/>
      <c r="ES98" s="124"/>
      <c r="ET98" s="124"/>
    </row>
    <row r="99" spans="1:150" x14ac:dyDescent="0.3">
      <c r="A99" s="124"/>
      <c r="B99" s="124"/>
      <c r="C99" s="124"/>
      <c r="D99" s="124"/>
      <c r="ES99" s="124"/>
      <c r="ET99" s="124"/>
    </row>
    <row r="100" spans="1:150" x14ac:dyDescent="0.3">
      <c r="A100" s="124"/>
      <c r="B100" s="124"/>
      <c r="C100" s="124"/>
      <c r="D100" s="124"/>
      <c r="ES100" s="124"/>
      <c r="ET100" s="124"/>
    </row>
    <row r="101" spans="1:150" x14ac:dyDescent="0.3">
      <c r="A101" s="124"/>
      <c r="B101" s="124"/>
      <c r="C101" s="124"/>
      <c r="D101" s="124"/>
      <c r="ES101" s="124"/>
      <c r="ET101" s="124"/>
    </row>
    <row r="102" spans="1:150" x14ac:dyDescent="0.3">
      <c r="A102" s="124"/>
      <c r="B102" s="124"/>
      <c r="C102" s="124"/>
      <c r="D102" s="124"/>
      <c r="ES102" s="124"/>
      <c r="ET102" s="124"/>
    </row>
    <row r="103" spans="1:150" x14ac:dyDescent="0.3">
      <c r="A103" s="124"/>
      <c r="B103" s="124"/>
      <c r="C103" s="124"/>
      <c r="D103" s="124"/>
      <c r="ES103" s="124"/>
      <c r="ET103" s="124"/>
    </row>
    <row r="104" spans="1:150" x14ac:dyDescent="0.3">
      <c r="A104" s="124"/>
      <c r="B104" s="124"/>
      <c r="C104" s="124"/>
      <c r="D104" s="124"/>
      <c r="ES104" s="124"/>
      <c r="ET104" s="124"/>
    </row>
    <row r="105" spans="1:150" x14ac:dyDescent="0.3">
      <c r="A105" s="124"/>
      <c r="B105" s="124"/>
      <c r="C105" s="124"/>
      <c r="D105" s="124"/>
      <c r="ES105" s="124"/>
      <c r="ET105" s="124"/>
    </row>
    <row r="106" spans="1:150" x14ac:dyDescent="0.3">
      <c r="A106" s="124"/>
      <c r="B106" s="124"/>
      <c r="C106" s="124"/>
      <c r="D106" s="124"/>
      <c r="ES106" s="124"/>
      <c r="ET106" s="124"/>
    </row>
    <row r="107" spans="1:150" ht="126.75" customHeight="1" x14ac:dyDescent="0.3">
      <c r="A107" s="124"/>
      <c r="B107" s="124"/>
      <c r="C107" s="124"/>
      <c r="D107" s="124"/>
      <c r="ES107" s="124"/>
      <c r="ET107" s="124"/>
    </row>
    <row r="108" spans="1:150" x14ac:dyDescent="0.3">
      <c r="A108" s="124"/>
      <c r="B108" s="124"/>
      <c r="C108" s="124"/>
      <c r="D108" s="124"/>
      <c r="ES108" s="124"/>
      <c r="ET108" s="124"/>
    </row>
    <row r="109" spans="1:150" x14ac:dyDescent="0.3">
      <c r="A109" s="124"/>
      <c r="B109" s="124"/>
      <c r="C109" s="124"/>
      <c r="D109" s="124"/>
      <c r="ES109" s="124"/>
      <c r="ET109" s="124"/>
    </row>
    <row r="110" spans="1:150" x14ac:dyDescent="0.3">
      <c r="A110" s="124"/>
      <c r="B110" s="124"/>
      <c r="C110" s="124"/>
      <c r="D110" s="124"/>
      <c r="ES110" s="124"/>
      <c r="ET110" s="124"/>
    </row>
    <row r="111" spans="1:150" x14ac:dyDescent="0.3">
      <c r="A111" s="124"/>
      <c r="B111" s="124"/>
      <c r="C111" s="124"/>
      <c r="D111" s="124"/>
      <c r="ES111" s="124"/>
      <c r="ET111" s="124"/>
    </row>
    <row r="112" spans="1:150" x14ac:dyDescent="0.3">
      <c r="A112" s="124"/>
      <c r="B112" s="124"/>
      <c r="C112" s="124"/>
      <c r="D112" s="124"/>
    </row>
    <row r="113" spans="1:4" x14ac:dyDescent="0.3">
      <c r="A113" s="124"/>
      <c r="B113" s="124"/>
      <c r="C113" s="124"/>
      <c r="D113" s="124"/>
    </row>
    <row r="114" spans="1:4" x14ac:dyDescent="0.3">
      <c r="A114" s="124"/>
      <c r="B114" s="124"/>
      <c r="C114" s="124"/>
      <c r="D114" s="124"/>
    </row>
    <row r="115" spans="1:4" x14ac:dyDescent="0.3">
      <c r="A115" s="124"/>
      <c r="B115" s="124"/>
      <c r="C115" s="124"/>
      <c r="D115" s="124"/>
    </row>
    <row r="116" spans="1:4" x14ac:dyDescent="0.3">
      <c r="A116" s="124"/>
      <c r="B116" s="124"/>
      <c r="C116" s="124"/>
      <c r="D116" s="124"/>
    </row>
    <row r="117" spans="1:4" x14ac:dyDescent="0.3">
      <c r="A117" s="124"/>
      <c r="B117" s="124"/>
      <c r="C117" s="124"/>
      <c r="D117" s="124"/>
    </row>
    <row r="118" spans="1:4" x14ac:dyDescent="0.3">
      <c r="A118" s="124"/>
      <c r="B118" s="124"/>
      <c r="C118" s="124"/>
      <c r="D118" s="124"/>
    </row>
    <row r="119" spans="1:4" x14ac:dyDescent="0.3">
      <c r="A119" s="124"/>
      <c r="B119" s="124"/>
      <c r="C119" s="124"/>
      <c r="D119" s="124"/>
    </row>
    <row r="120" spans="1:4" x14ac:dyDescent="0.3">
      <c r="A120" s="124"/>
      <c r="B120" s="124"/>
      <c r="C120" s="124"/>
      <c r="D120" s="124"/>
    </row>
    <row r="121" spans="1:4" x14ac:dyDescent="0.3">
      <c r="A121" s="124"/>
      <c r="B121" s="124"/>
      <c r="C121" s="124"/>
      <c r="D121" s="124"/>
    </row>
    <row r="122" spans="1:4" x14ac:dyDescent="0.3">
      <c r="A122" s="124"/>
      <c r="B122" s="124"/>
      <c r="C122" s="124"/>
      <c r="D122" s="124"/>
    </row>
    <row r="123" spans="1:4" x14ac:dyDescent="0.3">
      <c r="A123" s="124"/>
      <c r="B123" s="124"/>
      <c r="C123" s="124"/>
      <c r="D123" s="124"/>
    </row>
    <row r="124" spans="1:4" x14ac:dyDescent="0.3">
      <c r="A124" s="124"/>
      <c r="B124" s="124"/>
      <c r="C124" s="124"/>
      <c r="D124" s="124"/>
    </row>
    <row r="125" spans="1:4" x14ac:dyDescent="0.3">
      <c r="A125" s="124"/>
      <c r="B125" s="124"/>
      <c r="C125" s="124"/>
      <c r="D125" s="124"/>
    </row>
    <row r="126" spans="1:4" x14ac:dyDescent="0.3">
      <c r="A126" s="124"/>
      <c r="B126" s="124"/>
      <c r="C126" s="124"/>
      <c r="D126" s="124"/>
    </row>
    <row r="127" spans="1:4" x14ac:dyDescent="0.3">
      <c r="A127" s="124"/>
      <c r="B127" s="124"/>
      <c r="C127" s="124"/>
      <c r="D127" s="124"/>
    </row>
    <row r="128" spans="1:4" x14ac:dyDescent="0.3">
      <c r="A128" s="124"/>
      <c r="B128" s="124"/>
      <c r="C128" s="124"/>
      <c r="D128" s="124"/>
    </row>
    <row r="129" spans="1:4" x14ac:dyDescent="0.3">
      <c r="A129" s="124"/>
      <c r="B129" s="124"/>
      <c r="C129" s="124"/>
      <c r="D129" s="124"/>
    </row>
    <row r="130" spans="1:4" x14ac:dyDescent="0.3">
      <c r="A130" s="124"/>
      <c r="B130" s="124"/>
      <c r="C130" s="124"/>
      <c r="D130" s="124"/>
    </row>
    <row r="131" spans="1:4" x14ac:dyDescent="0.3">
      <c r="A131" s="124"/>
      <c r="B131" s="124"/>
      <c r="C131" s="124"/>
      <c r="D131" s="124"/>
    </row>
    <row r="132" spans="1:4" x14ac:dyDescent="0.3">
      <c r="A132" s="124"/>
      <c r="B132" s="124"/>
      <c r="C132" s="124"/>
      <c r="D132" s="124"/>
    </row>
    <row r="133" spans="1:4" x14ac:dyDescent="0.3">
      <c r="A133" s="124"/>
      <c r="B133" s="124"/>
      <c r="C133" s="124"/>
      <c r="D133" s="124"/>
    </row>
    <row r="134" spans="1:4" x14ac:dyDescent="0.3">
      <c r="A134" s="124"/>
      <c r="B134" s="124"/>
      <c r="C134" s="124"/>
      <c r="D134" s="124"/>
    </row>
    <row r="135" spans="1:4" x14ac:dyDescent="0.3">
      <c r="A135" s="124"/>
      <c r="B135" s="124"/>
      <c r="C135" s="124"/>
      <c r="D135" s="124"/>
    </row>
    <row r="136" spans="1:4" x14ac:dyDescent="0.3">
      <c r="A136" s="124"/>
      <c r="B136" s="124"/>
      <c r="C136" s="124"/>
      <c r="D136" s="124"/>
    </row>
    <row r="137" spans="1:4" x14ac:dyDescent="0.3">
      <c r="A137" s="124"/>
      <c r="B137" s="124"/>
      <c r="C137" s="124"/>
      <c r="D137" s="124"/>
    </row>
    <row r="138" spans="1:4" x14ac:dyDescent="0.3">
      <c r="A138" s="124"/>
      <c r="B138" s="124"/>
      <c r="C138" s="124"/>
      <c r="D138" s="124"/>
    </row>
    <row r="139" spans="1:4" x14ac:dyDescent="0.3">
      <c r="A139" s="124"/>
      <c r="B139" s="124"/>
      <c r="C139" s="124"/>
      <c r="D139" s="124"/>
    </row>
    <row r="140" spans="1:4" x14ac:dyDescent="0.3">
      <c r="A140" s="124"/>
      <c r="B140" s="124"/>
      <c r="C140" s="124"/>
      <c r="D140" s="124"/>
    </row>
    <row r="141" spans="1:4" x14ac:dyDescent="0.3">
      <c r="A141" s="124"/>
      <c r="B141" s="124"/>
      <c r="C141" s="124"/>
      <c r="D141" s="124"/>
    </row>
    <row r="142" spans="1:4" x14ac:dyDescent="0.3">
      <c r="A142" s="124"/>
      <c r="B142" s="124"/>
      <c r="C142" s="124"/>
      <c r="D142" s="124"/>
    </row>
    <row r="143" spans="1:4" x14ac:dyDescent="0.3">
      <c r="A143" s="124"/>
      <c r="B143" s="124"/>
      <c r="C143" s="124"/>
      <c r="D143" s="124"/>
    </row>
    <row r="144" spans="1:4" x14ac:dyDescent="0.3">
      <c r="A144" s="124"/>
      <c r="B144" s="124"/>
      <c r="C144" s="124"/>
      <c r="D144" s="124"/>
    </row>
    <row r="145" spans="1:4" x14ac:dyDescent="0.3">
      <c r="A145" s="124"/>
      <c r="B145" s="124"/>
      <c r="C145" s="124"/>
      <c r="D145" s="124"/>
    </row>
    <row r="146" spans="1:4" x14ac:dyDescent="0.3">
      <c r="A146" s="124"/>
      <c r="B146" s="124"/>
      <c r="C146" s="124"/>
      <c r="D146" s="124"/>
    </row>
    <row r="147" spans="1:4" x14ac:dyDescent="0.3">
      <c r="A147" s="124"/>
      <c r="B147" s="124"/>
      <c r="C147" s="124"/>
      <c r="D147" s="124"/>
    </row>
    <row r="148" spans="1:4" x14ac:dyDescent="0.3">
      <c r="A148" s="124"/>
      <c r="B148" s="124"/>
      <c r="C148" s="124"/>
      <c r="D148" s="124"/>
    </row>
    <row r="149" spans="1:4" x14ac:dyDescent="0.3">
      <c r="A149" s="124"/>
      <c r="B149" s="124"/>
      <c r="C149" s="124"/>
      <c r="D149" s="124"/>
    </row>
    <row r="150" spans="1:4" x14ac:dyDescent="0.3">
      <c r="A150" s="124"/>
      <c r="B150" s="124"/>
      <c r="C150" s="124"/>
      <c r="D150" s="124"/>
    </row>
    <row r="151" spans="1:4" x14ac:dyDescent="0.3">
      <c r="A151" s="124"/>
      <c r="B151" s="124"/>
      <c r="C151" s="124"/>
      <c r="D151" s="124"/>
    </row>
    <row r="152" spans="1:4" x14ac:dyDescent="0.3">
      <c r="A152" s="124"/>
      <c r="B152" s="124"/>
      <c r="C152" s="124"/>
      <c r="D152" s="124"/>
    </row>
    <row r="153" spans="1:4" x14ac:dyDescent="0.3">
      <c r="A153" s="124"/>
      <c r="B153" s="124"/>
      <c r="C153" s="124"/>
      <c r="D153" s="124"/>
    </row>
    <row r="154" spans="1:4" x14ac:dyDescent="0.3">
      <c r="A154" s="124"/>
      <c r="B154" s="124"/>
      <c r="C154" s="124"/>
      <c r="D154" s="124"/>
    </row>
    <row r="155" spans="1:4" x14ac:dyDescent="0.3">
      <c r="A155" s="124"/>
      <c r="B155" s="124"/>
      <c r="C155" s="124"/>
      <c r="D155" s="124"/>
    </row>
    <row r="156" spans="1:4" x14ac:dyDescent="0.3">
      <c r="A156" s="124"/>
      <c r="B156" s="124"/>
      <c r="C156" s="124"/>
      <c r="D156" s="124"/>
    </row>
    <row r="157" spans="1:4" x14ac:dyDescent="0.3">
      <c r="A157" s="124"/>
      <c r="B157" s="124"/>
      <c r="C157" s="124"/>
      <c r="D157" s="124"/>
    </row>
    <row r="158" spans="1:4" x14ac:dyDescent="0.3">
      <c r="A158" s="124"/>
      <c r="B158" s="124"/>
      <c r="C158" s="124"/>
      <c r="D158" s="124"/>
    </row>
    <row r="159" spans="1:4" x14ac:dyDescent="0.3">
      <c r="A159" s="124"/>
      <c r="B159" s="124"/>
      <c r="C159" s="124"/>
      <c r="D159" s="124"/>
    </row>
    <row r="160" spans="1:4" x14ac:dyDescent="0.3">
      <c r="A160" s="124"/>
      <c r="B160" s="124"/>
      <c r="C160" s="124"/>
      <c r="D160" s="124"/>
    </row>
    <row r="161" spans="1:4" x14ac:dyDescent="0.3">
      <c r="A161" s="124"/>
      <c r="B161" s="124"/>
      <c r="C161" s="124"/>
      <c r="D161" s="124"/>
    </row>
    <row r="162" spans="1:4" x14ac:dyDescent="0.3">
      <c r="A162" s="124"/>
      <c r="B162" s="124"/>
      <c r="C162" s="124"/>
      <c r="D162" s="124"/>
    </row>
    <row r="163" spans="1:4" x14ac:dyDescent="0.3">
      <c r="A163" s="124"/>
      <c r="B163" s="124"/>
      <c r="C163" s="124"/>
      <c r="D163" s="124"/>
    </row>
    <row r="164" spans="1:4" x14ac:dyDescent="0.3">
      <c r="A164" s="124"/>
      <c r="B164" s="124"/>
      <c r="C164" s="124"/>
      <c r="D164" s="124"/>
    </row>
    <row r="165" spans="1:4" x14ac:dyDescent="0.3">
      <c r="A165" s="124"/>
      <c r="B165" s="124"/>
      <c r="C165" s="124"/>
      <c r="D165" s="124"/>
    </row>
    <row r="166" spans="1:4" x14ac:dyDescent="0.3">
      <c r="A166" s="124"/>
      <c r="B166" s="124"/>
      <c r="C166" s="124"/>
      <c r="D166" s="124"/>
    </row>
    <row r="167" spans="1:4" x14ac:dyDescent="0.3">
      <c r="A167" s="124"/>
      <c r="B167" s="124"/>
      <c r="C167" s="124"/>
      <c r="D167" s="124"/>
    </row>
    <row r="168" spans="1:4" x14ac:dyDescent="0.3">
      <c r="A168" s="124"/>
      <c r="B168" s="124"/>
      <c r="C168" s="124"/>
      <c r="D168" s="124"/>
    </row>
    <row r="169" spans="1:4" x14ac:dyDescent="0.3">
      <c r="A169" s="124"/>
      <c r="B169" s="124"/>
      <c r="C169" s="124"/>
      <c r="D169" s="124"/>
    </row>
    <row r="170" spans="1:4" x14ac:dyDescent="0.3">
      <c r="A170" s="124"/>
      <c r="B170" s="124"/>
      <c r="C170" s="124"/>
      <c r="D170" s="124"/>
    </row>
    <row r="171" spans="1:4" x14ac:dyDescent="0.3">
      <c r="A171" s="124"/>
      <c r="B171" s="124"/>
      <c r="C171" s="124"/>
      <c r="D171" s="124"/>
    </row>
    <row r="172" spans="1:4" x14ac:dyDescent="0.3">
      <c r="A172" s="124"/>
      <c r="B172" s="124"/>
      <c r="C172" s="124"/>
      <c r="D172" s="124"/>
    </row>
    <row r="173" spans="1:4" x14ac:dyDescent="0.3">
      <c r="A173" s="124"/>
      <c r="B173" s="124"/>
      <c r="C173" s="124"/>
      <c r="D173" s="124"/>
    </row>
    <row r="174" spans="1:4" x14ac:dyDescent="0.3">
      <c r="A174" s="124"/>
      <c r="B174" s="124"/>
      <c r="C174" s="124"/>
      <c r="D174" s="124"/>
    </row>
    <row r="175" spans="1:4" x14ac:dyDescent="0.3">
      <c r="A175" s="124"/>
      <c r="B175" s="124"/>
      <c r="C175" s="124"/>
      <c r="D175" s="124"/>
    </row>
    <row r="176" spans="1:4" x14ac:dyDescent="0.3">
      <c r="A176" s="124"/>
      <c r="B176" s="124"/>
      <c r="C176" s="124"/>
      <c r="D176" s="124"/>
    </row>
    <row r="177" spans="1:4" x14ac:dyDescent="0.3">
      <c r="A177" s="124"/>
      <c r="B177" s="124"/>
      <c r="C177" s="124"/>
      <c r="D177" s="124"/>
    </row>
    <row r="178" spans="1:4" x14ac:dyDescent="0.3">
      <c r="A178" s="124"/>
      <c r="B178" s="124"/>
      <c r="C178" s="124"/>
      <c r="D178" s="124"/>
    </row>
    <row r="179" spans="1:4" x14ac:dyDescent="0.3">
      <c r="A179" s="124"/>
      <c r="B179" s="124"/>
      <c r="C179" s="124"/>
      <c r="D179" s="124"/>
    </row>
    <row r="180" spans="1:4" x14ac:dyDescent="0.3">
      <c r="A180" s="124"/>
      <c r="B180" s="124"/>
      <c r="C180" s="124"/>
      <c r="D180" s="124"/>
    </row>
    <row r="181" spans="1:4" x14ac:dyDescent="0.3">
      <c r="A181" s="124"/>
      <c r="B181" s="124"/>
      <c r="C181" s="124"/>
      <c r="D181" s="124"/>
    </row>
    <row r="182" spans="1:4" x14ac:dyDescent="0.3">
      <c r="A182" s="124"/>
      <c r="B182" s="124"/>
      <c r="C182" s="124"/>
      <c r="D182" s="124"/>
    </row>
    <row r="183" spans="1:4" x14ac:dyDescent="0.3">
      <c r="A183" s="124"/>
      <c r="B183" s="124"/>
      <c r="C183" s="124"/>
      <c r="D183" s="124"/>
    </row>
    <row r="184" spans="1:4" x14ac:dyDescent="0.3">
      <c r="A184" s="124"/>
      <c r="B184" s="124"/>
      <c r="C184" s="124"/>
      <c r="D184" s="124"/>
    </row>
    <row r="185" spans="1:4" x14ac:dyDescent="0.3">
      <c r="A185" s="124"/>
      <c r="B185" s="124"/>
      <c r="C185" s="124"/>
      <c r="D185" s="124"/>
    </row>
    <row r="186" spans="1:4" x14ac:dyDescent="0.3">
      <c r="A186" s="124"/>
      <c r="B186" s="124"/>
      <c r="C186" s="124"/>
      <c r="D186" s="124"/>
    </row>
    <row r="187" spans="1:4" x14ac:dyDescent="0.3">
      <c r="A187" s="124"/>
      <c r="B187" s="124"/>
      <c r="C187" s="124"/>
      <c r="D187" s="124"/>
    </row>
    <row r="188" spans="1:4" x14ac:dyDescent="0.3">
      <c r="A188" s="124"/>
      <c r="B188" s="124"/>
      <c r="C188" s="124"/>
      <c r="D188" s="124"/>
    </row>
    <row r="189" spans="1:4" x14ac:dyDescent="0.3">
      <c r="A189" s="124"/>
      <c r="B189" s="124"/>
      <c r="C189" s="124"/>
      <c r="D189" s="124"/>
    </row>
    <row r="190" spans="1:4" x14ac:dyDescent="0.3">
      <c r="A190" s="124"/>
      <c r="B190" s="124"/>
      <c r="C190" s="124"/>
      <c r="D190" s="124"/>
    </row>
    <row r="191" spans="1:4" x14ac:dyDescent="0.3">
      <c r="A191" s="124"/>
      <c r="B191" s="124"/>
      <c r="C191" s="124"/>
      <c r="D191" s="124"/>
    </row>
    <row r="192" spans="1:4" x14ac:dyDescent="0.3">
      <c r="A192" s="124"/>
      <c r="B192" s="124"/>
      <c r="C192" s="124"/>
      <c r="D192" s="124"/>
    </row>
    <row r="193" spans="1:4" x14ac:dyDescent="0.3">
      <c r="A193" s="124"/>
      <c r="B193" s="124"/>
      <c r="C193" s="124"/>
      <c r="D193" s="124"/>
    </row>
    <row r="194" spans="1:4" x14ac:dyDescent="0.3">
      <c r="A194" s="124"/>
      <c r="B194" s="124"/>
      <c r="C194" s="124"/>
      <c r="D194" s="124"/>
    </row>
    <row r="195" spans="1:4" x14ac:dyDescent="0.3">
      <c r="A195" s="124"/>
      <c r="B195" s="124"/>
      <c r="C195" s="124"/>
      <c r="D195" s="124"/>
    </row>
    <row r="196" spans="1:4" x14ac:dyDescent="0.3">
      <c r="A196" s="124"/>
      <c r="B196" s="124"/>
      <c r="C196" s="124"/>
      <c r="D196" s="124"/>
    </row>
    <row r="197" spans="1:4" x14ac:dyDescent="0.3">
      <c r="A197" s="124"/>
      <c r="B197" s="124"/>
      <c r="C197" s="124"/>
      <c r="D197" s="124"/>
    </row>
    <row r="198" spans="1:4" x14ac:dyDescent="0.3">
      <c r="A198" s="124"/>
      <c r="B198" s="124"/>
      <c r="C198" s="124"/>
      <c r="D198" s="124"/>
    </row>
    <row r="199" spans="1:4" x14ac:dyDescent="0.3">
      <c r="A199" s="124"/>
      <c r="B199" s="124"/>
      <c r="C199" s="124"/>
      <c r="D199" s="124"/>
    </row>
    <row r="200" spans="1:4" x14ac:dyDescent="0.3">
      <c r="A200" s="124"/>
      <c r="B200" s="124"/>
      <c r="C200" s="124"/>
      <c r="D200" s="124"/>
    </row>
    <row r="201" spans="1:4" x14ac:dyDescent="0.3">
      <c r="A201" s="124"/>
      <c r="B201" s="124"/>
      <c r="C201" s="124"/>
      <c r="D201" s="124"/>
    </row>
    <row r="202" spans="1:4" x14ac:dyDescent="0.3">
      <c r="A202" s="124"/>
      <c r="B202" s="124"/>
      <c r="C202" s="124"/>
      <c r="D202" s="124"/>
    </row>
    <row r="203" spans="1:4" x14ac:dyDescent="0.3">
      <c r="A203" s="124"/>
      <c r="B203" s="124"/>
      <c r="C203" s="124"/>
      <c r="D203" s="124"/>
    </row>
    <row r="204" spans="1:4" x14ac:dyDescent="0.3">
      <c r="A204" s="124"/>
      <c r="B204" s="124"/>
      <c r="C204" s="124"/>
      <c r="D204" s="124"/>
    </row>
    <row r="205" spans="1:4" x14ac:dyDescent="0.3">
      <c r="A205" s="124"/>
      <c r="B205" s="124"/>
      <c r="C205" s="124"/>
      <c r="D205" s="124"/>
    </row>
    <row r="206" spans="1:4" x14ac:dyDescent="0.3">
      <c r="A206" s="124"/>
      <c r="B206" s="124"/>
      <c r="C206" s="124"/>
      <c r="D206" s="124"/>
    </row>
    <row r="207" spans="1:4" x14ac:dyDescent="0.3">
      <c r="A207" s="124"/>
      <c r="B207" s="124"/>
      <c r="C207" s="124"/>
      <c r="D207" s="124"/>
    </row>
    <row r="208" spans="1:4" x14ac:dyDescent="0.3">
      <c r="A208" s="124"/>
      <c r="B208" s="124"/>
      <c r="C208" s="124"/>
      <c r="D208" s="124"/>
    </row>
    <row r="209" spans="1:4" x14ac:dyDescent="0.3">
      <c r="A209" s="124"/>
      <c r="B209" s="124"/>
      <c r="C209" s="124"/>
      <c r="D209" s="124"/>
    </row>
    <row r="210" spans="1:4" x14ac:dyDescent="0.3">
      <c r="A210" s="124"/>
      <c r="B210" s="124"/>
      <c r="C210" s="124"/>
      <c r="D210" s="124"/>
    </row>
    <row r="211" spans="1:4" x14ac:dyDescent="0.3">
      <c r="A211" s="124"/>
      <c r="B211" s="124"/>
      <c r="C211" s="124"/>
      <c r="D211" s="124"/>
    </row>
    <row r="212" spans="1:4" x14ac:dyDescent="0.3">
      <c r="A212" s="124"/>
      <c r="B212" s="124"/>
      <c r="C212" s="124"/>
      <c r="D212" s="124"/>
    </row>
    <row r="213" spans="1:4" x14ac:dyDescent="0.3">
      <c r="A213" s="124"/>
      <c r="B213" s="124"/>
      <c r="C213" s="124"/>
      <c r="D213" s="124"/>
    </row>
    <row r="214" spans="1:4" x14ac:dyDescent="0.3">
      <c r="A214" s="124"/>
      <c r="B214" s="124"/>
      <c r="C214" s="124"/>
      <c r="D214" s="124"/>
    </row>
    <row r="215" spans="1:4" x14ac:dyDescent="0.3">
      <c r="A215" s="124"/>
      <c r="B215" s="124"/>
      <c r="C215" s="124"/>
      <c r="D215" s="124"/>
    </row>
    <row r="216" spans="1:4" x14ac:dyDescent="0.3">
      <c r="A216" s="124"/>
      <c r="B216" s="124"/>
      <c r="C216" s="124"/>
      <c r="D216" s="124"/>
    </row>
    <row r="217" spans="1:4" x14ac:dyDescent="0.3">
      <c r="A217" s="124"/>
      <c r="B217" s="124"/>
      <c r="C217" s="124"/>
      <c r="D217" s="124"/>
    </row>
    <row r="218" spans="1:4" x14ac:dyDescent="0.3">
      <c r="A218" s="124"/>
      <c r="B218" s="124"/>
      <c r="C218" s="124"/>
      <c r="D218" s="124"/>
    </row>
    <row r="219" spans="1:4" x14ac:dyDescent="0.3">
      <c r="A219" s="124"/>
      <c r="B219" s="124"/>
      <c r="C219" s="124"/>
      <c r="D219" s="124"/>
    </row>
    <row r="220" spans="1:4" x14ac:dyDescent="0.3">
      <c r="A220" s="124"/>
      <c r="B220" s="124"/>
      <c r="C220" s="124"/>
      <c r="D220" s="124"/>
    </row>
    <row r="221" spans="1:4" x14ac:dyDescent="0.3">
      <c r="A221" s="124"/>
      <c r="B221" s="124"/>
      <c r="C221" s="124"/>
      <c r="D221" s="124"/>
    </row>
    <row r="222" spans="1:4" x14ac:dyDescent="0.3">
      <c r="A222" s="124"/>
      <c r="B222" s="124"/>
      <c r="C222" s="124"/>
      <c r="D222" s="124"/>
    </row>
    <row r="223" spans="1:4" x14ac:dyDescent="0.3">
      <c r="A223" s="124"/>
      <c r="B223" s="124"/>
      <c r="C223" s="124"/>
      <c r="D223" s="124"/>
    </row>
    <row r="224" spans="1:4" x14ac:dyDescent="0.3">
      <c r="A224" s="124"/>
      <c r="B224" s="124"/>
      <c r="C224" s="124"/>
      <c r="D224" s="124"/>
    </row>
    <row r="225" spans="1:4" x14ac:dyDescent="0.3">
      <c r="A225" s="124"/>
      <c r="B225" s="124"/>
      <c r="C225" s="124"/>
      <c r="D225" s="124"/>
    </row>
    <row r="226" spans="1:4" x14ac:dyDescent="0.3">
      <c r="A226" s="124"/>
      <c r="B226" s="124"/>
      <c r="C226" s="124"/>
      <c r="D226" s="124"/>
    </row>
    <row r="227" spans="1:4" x14ac:dyDescent="0.3">
      <c r="A227" s="124"/>
      <c r="B227" s="124"/>
      <c r="C227" s="124"/>
      <c r="D227" s="124"/>
    </row>
    <row r="228" spans="1:4" x14ac:dyDescent="0.3">
      <c r="A228" s="124"/>
      <c r="B228" s="124"/>
      <c r="C228" s="124"/>
      <c r="D228" s="124"/>
    </row>
    <row r="229" spans="1:4" x14ac:dyDescent="0.3">
      <c r="A229" s="124"/>
      <c r="B229" s="124"/>
      <c r="C229" s="124"/>
      <c r="D229" s="124"/>
    </row>
    <row r="230" spans="1:4" x14ac:dyDescent="0.3">
      <c r="A230" s="124"/>
      <c r="B230" s="124"/>
      <c r="C230" s="124"/>
      <c r="D230" s="124"/>
    </row>
    <row r="231" spans="1:4" x14ac:dyDescent="0.3">
      <c r="A231" s="124"/>
      <c r="B231" s="124"/>
      <c r="C231" s="124"/>
      <c r="D231" s="124"/>
    </row>
    <row r="232" spans="1:4" x14ac:dyDescent="0.3">
      <c r="A232" s="124"/>
      <c r="B232" s="124"/>
      <c r="C232" s="124"/>
      <c r="D232" s="124"/>
    </row>
    <row r="233" spans="1:4" x14ac:dyDescent="0.3">
      <c r="A233" s="124"/>
      <c r="B233" s="124"/>
      <c r="C233" s="124"/>
      <c r="D233" s="124"/>
    </row>
    <row r="234" spans="1:4" x14ac:dyDescent="0.3">
      <c r="A234" s="124"/>
      <c r="B234" s="124"/>
      <c r="C234" s="124"/>
      <c r="D234" s="124"/>
    </row>
    <row r="235" spans="1:4" x14ac:dyDescent="0.3">
      <c r="A235" s="124"/>
      <c r="B235" s="124"/>
      <c r="C235" s="124"/>
      <c r="D235" s="124"/>
    </row>
    <row r="236" spans="1:4" x14ac:dyDescent="0.3">
      <c r="A236" s="124"/>
      <c r="B236" s="124"/>
      <c r="C236" s="124"/>
      <c r="D236" s="124"/>
    </row>
    <row r="237" spans="1:4" x14ac:dyDescent="0.3">
      <c r="A237" s="124"/>
      <c r="B237" s="124"/>
      <c r="C237" s="124"/>
      <c r="D237" s="124"/>
    </row>
    <row r="238" spans="1:4" x14ac:dyDescent="0.3">
      <c r="A238" s="124"/>
      <c r="B238" s="124"/>
      <c r="C238" s="124"/>
      <c r="D238" s="124"/>
    </row>
    <row r="239" spans="1:4" x14ac:dyDescent="0.3">
      <c r="A239" s="124"/>
      <c r="B239" s="124"/>
      <c r="C239" s="124"/>
      <c r="D239" s="124"/>
    </row>
    <row r="240" spans="1:4" x14ac:dyDescent="0.3">
      <c r="A240" s="124"/>
      <c r="B240" s="124"/>
      <c r="C240" s="124"/>
      <c r="D240" s="124"/>
    </row>
    <row r="241" spans="1:4" x14ac:dyDescent="0.3">
      <c r="A241" s="124"/>
      <c r="B241" s="124"/>
      <c r="C241" s="124"/>
      <c r="D241" s="124"/>
    </row>
    <row r="242" spans="1:4" x14ac:dyDescent="0.3">
      <c r="A242" s="124"/>
      <c r="B242" s="124"/>
      <c r="C242" s="124"/>
      <c r="D242" s="124"/>
    </row>
    <row r="243" spans="1:4" x14ac:dyDescent="0.3">
      <c r="A243" s="124"/>
      <c r="B243" s="124"/>
      <c r="C243" s="124"/>
      <c r="D243" s="124"/>
    </row>
    <row r="244" spans="1:4" x14ac:dyDescent="0.3">
      <c r="A244" s="124"/>
      <c r="B244" s="124"/>
      <c r="C244" s="124"/>
      <c r="D244" s="124"/>
    </row>
    <row r="245" spans="1:4" x14ac:dyDescent="0.3">
      <c r="A245" s="124"/>
      <c r="B245" s="124"/>
      <c r="C245" s="124"/>
      <c r="D245" s="124"/>
    </row>
    <row r="246" spans="1:4" x14ac:dyDescent="0.3">
      <c r="A246" s="124"/>
      <c r="B246" s="124"/>
      <c r="C246" s="124"/>
      <c r="D246" s="124"/>
    </row>
    <row r="247" spans="1:4" x14ac:dyDescent="0.3">
      <c r="A247" s="124"/>
      <c r="B247" s="124"/>
      <c r="C247" s="124"/>
      <c r="D247" s="124"/>
    </row>
    <row r="248" spans="1:4" x14ac:dyDescent="0.3">
      <c r="A248" s="124"/>
      <c r="B248" s="124"/>
      <c r="C248" s="124"/>
      <c r="D248" s="124"/>
    </row>
    <row r="249" spans="1:4" x14ac:dyDescent="0.3">
      <c r="A249" s="124"/>
      <c r="B249" s="124"/>
      <c r="C249" s="124"/>
      <c r="D249" s="124"/>
    </row>
    <row r="250" spans="1:4" x14ac:dyDescent="0.3">
      <c r="A250" s="124"/>
      <c r="B250" s="124"/>
      <c r="C250" s="124"/>
      <c r="D250" s="124"/>
    </row>
    <row r="251" spans="1:4" x14ac:dyDescent="0.3">
      <c r="A251" s="124"/>
      <c r="B251" s="124"/>
      <c r="C251" s="124"/>
      <c r="D251" s="124"/>
    </row>
    <row r="252" spans="1:4" x14ac:dyDescent="0.3">
      <c r="A252" s="124"/>
      <c r="B252" s="124"/>
      <c r="C252" s="124"/>
      <c r="D252" s="124"/>
    </row>
    <row r="253" spans="1:4" x14ac:dyDescent="0.3">
      <c r="A253" s="124"/>
      <c r="B253" s="124"/>
      <c r="C253" s="124"/>
      <c r="D253" s="124"/>
    </row>
    <row r="254" spans="1:4" x14ac:dyDescent="0.3">
      <c r="A254" s="124"/>
      <c r="B254" s="124"/>
      <c r="C254" s="124"/>
      <c r="D254" s="124"/>
    </row>
    <row r="255" spans="1:4" x14ac:dyDescent="0.3">
      <c r="A255" s="124"/>
      <c r="B255" s="124"/>
      <c r="C255" s="124"/>
      <c r="D255" s="124"/>
    </row>
    <row r="256" spans="1:4" x14ac:dyDescent="0.3">
      <c r="A256" s="124"/>
      <c r="B256" s="124"/>
      <c r="C256" s="124"/>
      <c r="D256" s="124"/>
    </row>
    <row r="257" spans="1:4" x14ac:dyDescent="0.3">
      <c r="A257" s="124"/>
      <c r="B257" s="124"/>
      <c r="C257" s="124"/>
      <c r="D257" s="124"/>
    </row>
    <row r="258" spans="1:4" x14ac:dyDescent="0.3">
      <c r="A258" s="124"/>
      <c r="B258" s="124"/>
      <c r="C258" s="124"/>
      <c r="D258" s="124"/>
    </row>
    <row r="259" spans="1:4" x14ac:dyDescent="0.3">
      <c r="A259" s="124"/>
      <c r="B259" s="124"/>
      <c r="C259" s="124"/>
      <c r="D259" s="124"/>
    </row>
    <row r="260" spans="1:4" x14ac:dyDescent="0.3">
      <c r="A260" s="124"/>
      <c r="B260" s="124"/>
      <c r="C260" s="124"/>
      <c r="D260" s="124"/>
    </row>
    <row r="261" spans="1:4" x14ac:dyDescent="0.3">
      <c r="A261" s="124"/>
      <c r="B261" s="124"/>
      <c r="C261" s="124"/>
      <c r="D261" s="124"/>
    </row>
    <row r="262" spans="1:4" x14ac:dyDescent="0.3">
      <c r="A262" s="124"/>
      <c r="B262" s="124"/>
      <c r="C262" s="124"/>
      <c r="D262" s="124"/>
    </row>
    <row r="263" spans="1:4" x14ac:dyDescent="0.3">
      <c r="A263" s="124"/>
      <c r="B263" s="124"/>
      <c r="C263" s="124"/>
      <c r="D263" s="124"/>
    </row>
    <row r="264" spans="1:4" x14ac:dyDescent="0.3">
      <c r="A264" s="124"/>
      <c r="B264" s="124"/>
      <c r="C264" s="124"/>
      <c r="D264" s="124"/>
    </row>
    <row r="265" spans="1:4" x14ac:dyDescent="0.3">
      <c r="A265" s="124"/>
      <c r="B265" s="124"/>
      <c r="C265" s="124"/>
      <c r="D265" s="124"/>
    </row>
    <row r="266" spans="1:4" x14ac:dyDescent="0.3">
      <c r="A266" s="124"/>
      <c r="B266" s="124"/>
      <c r="C266" s="124"/>
      <c r="D266" s="124"/>
    </row>
    <row r="267" spans="1:4" x14ac:dyDescent="0.3">
      <c r="A267" s="124"/>
      <c r="B267" s="124"/>
      <c r="C267" s="124"/>
      <c r="D267" s="124"/>
    </row>
    <row r="268" spans="1:4" x14ac:dyDescent="0.3">
      <c r="A268" s="124"/>
      <c r="B268" s="124"/>
      <c r="C268" s="124"/>
      <c r="D268" s="124"/>
    </row>
    <row r="269" spans="1:4" x14ac:dyDescent="0.3">
      <c r="A269" s="124"/>
      <c r="B269" s="124"/>
      <c r="C269" s="124"/>
      <c r="D269" s="124"/>
    </row>
    <row r="270" spans="1:4" x14ac:dyDescent="0.3">
      <c r="A270" s="124"/>
      <c r="B270" s="124"/>
      <c r="C270" s="124"/>
      <c r="D270" s="124"/>
    </row>
    <row r="271" spans="1:4" x14ac:dyDescent="0.3">
      <c r="A271" s="124"/>
      <c r="B271" s="124"/>
      <c r="C271" s="124"/>
      <c r="D271" s="124"/>
    </row>
    <row r="272" spans="1:4" x14ac:dyDescent="0.3">
      <c r="A272" s="124"/>
      <c r="B272" s="124"/>
      <c r="C272" s="124"/>
      <c r="D272" s="124"/>
    </row>
    <row r="273" spans="1:4" x14ac:dyDescent="0.3">
      <c r="A273" s="124"/>
      <c r="B273" s="124"/>
      <c r="C273" s="124"/>
      <c r="D273" s="124"/>
    </row>
    <row r="274" spans="1:4" x14ac:dyDescent="0.3">
      <c r="A274" s="124"/>
      <c r="B274" s="124"/>
      <c r="C274" s="124"/>
      <c r="D274" s="124"/>
    </row>
    <row r="275" spans="1:4" x14ac:dyDescent="0.3">
      <c r="A275" s="124"/>
      <c r="B275" s="124"/>
      <c r="C275" s="124"/>
      <c r="D275" s="124"/>
    </row>
    <row r="276" spans="1:4" x14ac:dyDescent="0.3">
      <c r="A276" s="124"/>
      <c r="B276" s="124"/>
      <c r="C276" s="124"/>
      <c r="D276" s="124"/>
    </row>
    <row r="277" spans="1:4" x14ac:dyDescent="0.3">
      <c r="A277" s="124"/>
      <c r="B277" s="124"/>
      <c r="C277" s="124"/>
      <c r="D277" s="124"/>
    </row>
    <row r="278" spans="1:4" x14ac:dyDescent="0.3">
      <c r="A278" s="124"/>
      <c r="B278" s="124"/>
      <c r="C278" s="124"/>
      <c r="D278" s="124"/>
    </row>
    <row r="279" spans="1:4" x14ac:dyDescent="0.3">
      <c r="A279" s="124"/>
      <c r="B279" s="124"/>
      <c r="C279" s="124"/>
      <c r="D279" s="124"/>
    </row>
    <row r="280" spans="1:4" x14ac:dyDescent="0.3">
      <c r="A280" s="124"/>
      <c r="B280" s="124"/>
      <c r="C280" s="124"/>
      <c r="D280" s="124"/>
    </row>
    <row r="281" spans="1:4" x14ac:dyDescent="0.3">
      <c r="A281" s="124"/>
      <c r="B281" s="124"/>
      <c r="C281" s="124"/>
      <c r="D281" s="124"/>
    </row>
    <row r="282" spans="1:4" x14ac:dyDescent="0.3">
      <c r="A282" s="124"/>
      <c r="B282" s="124"/>
      <c r="C282" s="124"/>
      <c r="D282" s="124"/>
    </row>
    <row r="283" spans="1:4" x14ac:dyDescent="0.3">
      <c r="A283" s="124"/>
      <c r="B283" s="124"/>
      <c r="C283" s="124"/>
      <c r="D283" s="124"/>
    </row>
    <row r="284" spans="1:4" x14ac:dyDescent="0.3">
      <c r="A284" s="124"/>
      <c r="B284" s="124"/>
      <c r="C284" s="124"/>
      <c r="D284" s="124"/>
    </row>
    <row r="285" spans="1:4" x14ac:dyDescent="0.3">
      <c r="A285" s="124"/>
      <c r="B285" s="124"/>
      <c r="C285" s="124"/>
      <c r="D285" s="124"/>
    </row>
    <row r="286" spans="1:4" x14ac:dyDescent="0.3">
      <c r="A286" s="124"/>
      <c r="B286" s="124"/>
      <c r="C286" s="124"/>
      <c r="D286" s="124"/>
    </row>
    <row r="287" spans="1:4" x14ac:dyDescent="0.3">
      <c r="A287" s="124"/>
      <c r="B287" s="124"/>
      <c r="C287" s="124"/>
      <c r="D287" s="124"/>
    </row>
    <row r="288" spans="1:4" x14ac:dyDescent="0.3">
      <c r="A288" s="124"/>
      <c r="B288" s="124"/>
      <c r="C288" s="124"/>
      <c r="D288" s="124"/>
    </row>
    <row r="289" spans="1:4" x14ac:dyDescent="0.3">
      <c r="A289" s="124"/>
      <c r="B289" s="124"/>
      <c r="C289" s="124"/>
      <c r="D289" s="124"/>
    </row>
    <row r="290" spans="1:4" x14ac:dyDescent="0.3">
      <c r="A290" s="124"/>
      <c r="B290" s="124"/>
      <c r="C290" s="124"/>
      <c r="D290" s="124"/>
    </row>
    <row r="291" spans="1:4" x14ac:dyDescent="0.3">
      <c r="A291" s="124"/>
      <c r="B291" s="124"/>
      <c r="C291" s="124"/>
      <c r="D291" s="124"/>
    </row>
    <row r="292" spans="1:4" x14ac:dyDescent="0.3">
      <c r="A292" s="124"/>
      <c r="B292" s="124"/>
      <c r="C292" s="124"/>
      <c r="D292" s="124"/>
    </row>
    <row r="293" spans="1:4" x14ac:dyDescent="0.3">
      <c r="A293" s="124"/>
      <c r="B293" s="124"/>
      <c r="C293" s="124"/>
      <c r="D293" s="124"/>
    </row>
    <row r="294" spans="1:4" x14ac:dyDescent="0.3">
      <c r="A294" s="124"/>
      <c r="B294" s="124"/>
      <c r="C294" s="124"/>
      <c r="D294" s="124"/>
    </row>
    <row r="295" spans="1:4" x14ac:dyDescent="0.3">
      <c r="A295" s="124"/>
      <c r="B295" s="124"/>
      <c r="C295" s="124"/>
      <c r="D295" s="124"/>
    </row>
    <row r="296" spans="1:4" x14ac:dyDescent="0.3">
      <c r="A296" s="124"/>
      <c r="B296" s="124"/>
      <c r="C296" s="124"/>
      <c r="D296" s="124"/>
    </row>
    <row r="297" spans="1:4" x14ac:dyDescent="0.3">
      <c r="A297" s="124"/>
      <c r="B297" s="124"/>
      <c r="C297" s="124"/>
      <c r="D297" s="124"/>
    </row>
    <row r="298" spans="1:4" x14ac:dyDescent="0.3">
      <c r="A298" s="124"/>
      <c r="B298" s="124"/>
      <c r="C298" s="124"/>
      <c r="D298" s="124"/>
    </row>
    <row r="299" spans="1:4" x14ac:dyDescent="0.3">
      <c r="A299" s="124"/>
      <c r="B299" s="124"/>
      <c r="C299" s="124"/>
      <c r="D299" s="124"/>
    </row>
    <row r="300" spans="1:4" x14ac:dyDescent="0.3">
      <c r="A300" s="124"/>
      <c r="B300" s="124"/>
      <c r="C300" s="124"/>
      <c r="D300" s="124"/>
    </row>
    <row r="301" spans="1:4" x14ac:dyDescent="0.3">
      <c r="A301" s="124"/>
      <c r="B301" s="124"/>
      <c r="C301" s="124"/>
      <c r="D301" s="124"/>
    </row>
    <row r="302" spans="1:4" x14ac:dyDescent="0.3">
      <c r="A302" s="124"/>
      <c r="B302" s="124"/>
      <c r="C302" s="124"/>
      <c r="D302" s="124"/>
    </row>
    <row r="303" spans="1:4" x14ac:dyDescent="0.3">
      <c r="A303" s="124"/>
      <c r="B303" s="124"/>
      <c r="C303" s="124"/>
      <c r="D303" s="124"/>
    </row>
    <row r="304" spans="1:4" x14ac:dyDescent="0.3">
      <c r="A304" s="124"/>
      <c r="B304" s="124"/>
      <c r="C304" s="124"/>
      <c r="D304" s="124"/>
    </row>
    <row r="305" spans="1:4" x14ac:dyDescent="0.3">
      <c r="A305" s="124"/>
      <c r="B305" s="124"/>
      <c r="C305" s="124"/>
      <c r="D305" s="124"/>
    </row>
    <row r="306" spans="1:4" x14ac:dyDescent="0.3">
      <c r="A306" s="124"/>
      <c r="B306" s="124"/>
      <c r="C306" s="124"/>
      <c r="D306" s="124"/>
    </row>
    <row r="307" spans="1:4" x14ac:dyDescent="0.3">
      <c r="A307" s="124"/>
      <c r="B307" s="124"/>
      <c r="C307" s="124"/>
      <c r="D307" s="124"/>
    </row>
    <row r="308" spans="1:4" x14ac:dyDescent="0.3">
      <c r="A308" s="124"/>
      <c r="B308" s="124"/>
      <c r="C308" s="124"/>
      <c r="D308" s="124"/>
    </row>
    <row r="309" spans="1:4" x14ac:dyDescent="0.3">
      <c r="A309" s="124"/>
      <c r="B309" s="124"/>
      <c r="C309" s="124"/>
      <c r="D309" s="124"/>
    </row>
    <row r="310" spans="1:4" x14ac:dyDescent="0.3">
      <c r="A310" s="124"/>
      <c r="B310" s="124"/>
      <c r="C310" s="124"/>
      <c r="D310" s="124"/>
    </row>
    <row r="311" spans="1:4" x14ac:dyDescent="0.3">
      <c r="A311" s="124"/>
      <c r="B311" s="124"/>
      <c r="C311" s="124"/>
      <c r="D311" s="124"/>
    </row>
    <row r="312" spans="1:4" x14ac:dyDescent="0.3">
      <c r="A312" s="124"/>
      <c r="B312" s="124"/>
      <c r="C312" s="124"/>
      <c r="D312" s="124"/>
    </row>
    <row r="313" spans="1:4" x14ac:dyDescent="0.3">
      <c r="A313" s="124"/>
      <c r="B313" s="124"/>
      <c r="C313" s="124"/>
      <c r="D313" s="124"/>
    </row>
    <row r="314" spans="1:4" x14ac:dyDescent="0.3">
      <c r="A314" s="124"/>
      <c r="B314" s="124"/>
      <c r="C314" s="124"/>
      <c r="D314" s="124"/>
    </row>
    <row r="315" spans="1:4" x14ac:dyDescent="0.3">
      <c r="A315" s="124"/>
      <c r="B315" s="124"/>
      <c r="C315" s="124"/>
      <c r="D315" s="124"/>
    </row>
    <row r="316" spans="1:4" x14ac:dyDescent="0.3">
      <c r="A316" s="124"/>
      <c r="B316" s="124"/>
      <c r="C316" s="124"/>
      <c r="D316" s="124"/>
    </row>
    <row r="317" spans="1:4" x14ac:dyDescent="0.3">
      <c r="A317" s="124"/>
      <c r="B317" s="124"/>
      <c r="C317" s="124"/>
      <c r="D317" s="124"/>
    </row>
    <row r="318" spans="1:4" x14ac:dyDescent="0.3">
      <c r="A318" s="124"/>
      <c r="B318" s="124"/>
      <c r="C318" s="124"/>
      <c r="D318" s="124"/>
    </row>
    <row r="319" spans="1:4" x14ac:dyDescent="0.3">
      <c r="A319" s="124"/>
      <c r="B319" s="124"/>
      <c r="C319" s="124"/>
      <c r="D319" s="124"/>
    </row>
    <row r="320" spans="1:4" x14ac:dyDescent="0.3">
      <c r="A320" s="124"/>
      <c r="B320" s="124"/>
      <c r="C320" s="124"/>
      <c r="D320" s="124"/>
    </row>
    <row r="321" spans="1:4" x14ac:dyDescent="0.3">
      <c r="A321" s="124"/>
      <c r="B321" s="124"/>
      <c r="C321" s="124"/>
      <c r="D321" s="124"/>
    </row>
    <row r="322" spans="1:4" x14ac:dyDescent="0.3">
      <c r="A322" s="124"/>
      <c r="B322" s="124"/>
      <c r="C322" s="124"/>
      <c r="D322" s="124"/>
    </row>
    <row r="323" spans="1:4" x14ac:dyDescent="0.3">
      <c r="A323" s="124"/>
      <c r="B323" s="124"/>
      <c r="C323" s="124"/>
      <c r="D323" s="124"/>
    </row>
    <row r="324" spans="1:4" x14ac:dyDescent="0.3">
      <c r="A324" s="124"/>
      <c r="B324" s="124"/>
      <c r="C324" s="124"/>
      <c r="D324" s="124"/>
    </row>
    <row r="325" spans="1:4" x14ac:dyDescent="0.3">
      <c r="A325" s="124"/>
      <c r="B325" s="124"/>
      <c r="C325" s="124"/>
      <c r="D325" s="124"/>
    </row>
    <row r="326" spans="1:4" x14ac:dyDescent="0.3">
      <c r="A326" s="124"/>
      <c r="B326" s="124"/>
      <c r="C326" s="124"/>
      <c r="D326" s="124"/>
    </row>
    <row r="327" spans="1:4" x14ac:dyDescent="0.3">
      <c r="A327" s="124"/>
      <c r="B327" s="124"/>
      <c r="C327" s="124"/>
      <c r="D327" s="124"/>
    </row>
    <row r="328" spans="1:4" x14ac:dyDescent="0.3">
      <c r="A328" s="124"/>
      <c r="B328" s="124"/>
      <c r="C328" s="124"/>
      <c r="D328" s="124"/>
    </row>
    <row r="329" spans="1:4" x14ac:dyDescent="0.3">
      <c r="A329" s="124"/>
      <c r="B329" s="124"/>
      <c r="C329" s="124"/>
      <c r="D329" s="124"/>
    </row>
    <row r="330" spans="1:4" x14ac:dyDescent="0.3">
      <c r="A330" s="124"/>
      <c r="B330" s="124"/>
      <c r="C330" s="124"/>
      <c r="D330" s="124"/>
    </row>
    <row r="331" spans="1:4" x14ac:dyDescent="0.3">
      <c r="A331" s="124"/>
      <c r="B331" s="124"/>
      <c r="C331" s="124"/>
      <c r="D331" s="124"/>
    </row>
    <row r="332" spans="1:4" x14ac:dyDescent="0.3">
      <c r="A332" s="124"/>
      <c r="B332" s="124"/>
      <c r="C332" s="124"/>
      <c r="D332" s="124"/>
    </row>
    <row r="333" spans="1:4" x14ac:dyDescent="0.3">
      <c r="A333" s="124"/>
      <c r="B333" s="124"/>
      <c r="C333" s="124"/>
      <c r="D333" s="124"/>
    </row>
    <row r="334" spans="1:4" x14ac:dyDescent="0.3">
      <c r="A334" s="124"/>
      <c r="B334" s="124"/>
      <c r="C334" s="124"/>
      <c r="D334" s="124"/>
    </row>
    <row r="335" spans="1:4" x14ac:dyDescent="0.3">
      <c r="A335" s="124"/>
      <c r="B335" s="124"/>
      <c r="C335" s="124"/>
      <c r="D335" s="124"/>
    </row>
    <row r="336" spans="1:4" x14ac:dyDescent="0.3">
      <c r="A336" s="124"/>
      <c r="B336" s="124"/>
      <c r="C336" s="124"/>
      <c r="D336" s="124"/>
    </row>
    <row r="337" spans="1:4" x14ac:dyDescent="0.3">
      <c r="A337" s="124"/>
      <c r="B337" s="124"/>
      <c r="C337" s="124"/>
      <c r="D337" s="124"/>
    </row>
    <row r="338" spans="1:4" x14ac:dyDescent="0.3">
      <c r="A338" s="124"/>
      <c r="B338" s="124"/>
      <c r="C338" s="124"/>
      <c r="D338" s="124"/>
    </row>
    <row r="339" spans="1:4" x14ac:dyDescent="0.3">
      <c r="A339" s="124"/>
      <c r="B339" s="124"/>
      <c r="C339" s="124"/>
      <c r="D339" s="124"/>
    </row>
    <row r="340" spans="1:4" x14ac:dyDescent="0.3">
      <c r="A340" s="124"/>
      <c r="B340" s="124"/>
      <c r="C340" s="124"/>
      <c r="D340" s="124"/>
    </row>
    <row r="341" spans="1:4" x14ac:dyDescent="0.3">
      <c r="A341" s="124"/>
      <c r="B341" s="124"/>
      <c r="C341" s="124"/>
      <c r="D341" s="124"/>
    </row>
    <row r="342" spans="1:4" x14ac:dyDescent="0.3">
      <c r="A342" s="124"/>
      <c r="B342" s="124"/>
      <c r="C342" s="124"/>
      <c r="D342" s="124"/>
    </row>
    <row r="343" spans="1:4" x14ac:dyDescent="0.3">
      <c r="A343" s="124"/>
      <c r="B343" s="124"/>
      <c r="C343" s="124"/>
      <c r="D343" s="124"/>
    </row>
    <row r="344" spans="1:4" x14ac:dyDescent="0.3">
      <c r="A344" s="124"/>
      <c r="B344" s="124"/>
      <c r="C344" s="124"/>
      <c r="D344" s="124"/>
    </row>
    <row r="345" spans="1:4" x14ac:dyDescent="0.3">
      <c r="A345" s="124"/>
      <c r="B345" s="124"/>
      <c r="C345" s="124"/>
      <c r="D345" s="124"/>
    </row>
    <row r="346" spans="1:4" x14ac:dyDescent="0.3">
      <c r="A346" s="124"/>
      <c r="B346" s="124"/>
      <c r="C346" s="124"/>
      <c r="D346" s="124"/>
    </row>
    <row r="347" spans="1:4" x14ac:dyDescent="0.3">
      <c r="A347" s="124"/>
      <c r="B347" s="124"/>
      <c r="C347" s="124"/>
      <c r="D347" s="124"/>
    </row>
    <row r="348" spans="1:4" x14ac:dyDescent="0.3">
      <c r="A348" s="124"/>
      <c r="B348" s="124"/>
      <c r="C348" s="124"/>
      <c r="D348" s="124"/>
    </row>
    <row r="349" spans="1:4" x14ac:dyDescent="0.3">
      <c r="A349" s="124"/>
      <c r="B349" s="124"/>
      <c r="C349" s="124"/>
      <c r="D349" s="124"/>
    </row>
    <row r="350" spans="1:4" x14ac:dyDescent="0.3">
      <c r="A350" s="124"/>
      <c r="B350" s="125"/>
      <c r="C350" s="124"/>
      <c r="D350" s="126"/>
    </row>
    <row r="351" spans="1:4" x14ac:dyDescent="0.3">
      <c r="A351" s="124"/>
      <c r="B351" s="125"/>
      <c r="C351" s="124"/>
      <c r="D351" s="126"/>
    </row>
    <row r="352" spans="1:4" x14ac:dyDescent="0.3">
      <c r="A352" s="124"/>
      <c r="B352" s="125"/>
      <c r="C352" s="124"/>
      <c r="D352" s="126"/>
    </row>
    <row r="353" spans="1:4" x14ac:dyDescent="0.3">
      <c r="A353" s="124"/>
      <c r="B353" s="125"/>
      <c r="C353" s="124"/>
      <c r="D353" s="126"/>
    </row>
    <row r="354" spans="1:4" x14ac:dyDescent="0.3">
      <c r="A354" s="124"/>
      <c r="B354" s="125"/>
      <c r="C354" s="124"/>
      <c r="D354" s="126"/>
    </row>
    <row r="355" spans="1:4" x14ac:dyDescent="0.3">
      <c r="A355" s="124"/>
      <c r="B355" s="125"/>
      <c r="C355" s="124"/>
      <c r="D355" s="126"/>
    </row>
    <row r="356" spans="1:4" x14ac:dyDescent="0.3">
      <c r="A356" s="124"/>
      <c r="B356" s="125"/>
      <c r="C356" s="124"/>
      <c r="D356" s="126"/>
    </row>
    <row r="357" spans="1:4" x14ac:dyDescent="0.3">
      <c r="A357" s="124"/>
      <c r="B357" s="125"/>
      <c r="C357" s="124"/>
      <c r="D357" s="126"/>
    </row>
    <row r="358" spans="1:4" x14ac:dyDescent="0.3">
      <c r="A358" s="124"/>
      <c r="B358" s="125"/>
      <c r="C358" s="124"/>
      <c r="D358" s="126"/>
    </row>
    <row r="359" spans="1:4" x14ac:dyDescent="0.3">
      <c r="A359" s="124"/>
      <c r="B359" s="125"/>
      <c r="C359" s="124"/>
      <c r="D359" s="126"/>
    </row>
    <row r="360" spans="1:4" x14ac:dyDescent="0.3">
      <c r="A360" s="124"/>
      <c r="B360" s="125"/>
      <c r="C360" s="124"/>
      <c r="D360" s="126"/>
    </row>
    <row r="361" spans="1:4" x14ac:dyDescent="0.3">
      <c r="A361" s="124"/>
      <c r="B361" s="125"/>
      <c r="C361" s="124"/>
      <c r="D361" s="126"/>
    </row>
    <row r="362" spans="1:4" x14ac:dyDescent="0.3">
      <c r="A362" s="124"/>
      <c r="B362" s="125"/>
      <c r="C362" s="124"/>
      <c r="D362" s="126"/>
    </row>
    <row r="363" spans="1:4" x14ac:dyDescent="0.3">
      <c r="A363" s="124"/>
      <c r="B363" s="125"/>
      <c r="C363" s="124"/>
      <c r="D363" s="126"/>
    </row>
    <row r="364" spans="1:4" x14ac:dyDescent="0.3">
      <c r="A364" s="124"/>
      <c r="B364" s="125"/>
      <c r="C364" s="124"/>
      <c r="D364" s="126"/>
    </row>
    <row r="365" spans="1:4" x14ac:dyDescent="0.3">
      <c r="A365" s="124"/>
      <c r="B365" s="125"/>
      <c r="C365" s="124"/>
      <c r="D365" s="126"/>
    </row>
    <row r="366" spans="1:4" x14ac:dyDescent="0.3">
      <c r="A366" s="124"/>
      <c r="B366" s="125"/>
      <c r="C366" s="124"/>
      <c r="D366" s="126"/>
    </row>
    <row r="367" spans="1:4" x14ac:dyDescent="0.3">
      <c r="A367" s="124"/>
      <c r="B367" s="125"/>
      <c r="C367" s="124"/>
      <c r="D367" s="126"/>
    </row>
    <row r="368" spans="1:4" x14ac:dyDescent="0.3">
      <c r="A368" s="124"/>
      <c r="B368" s="125"/>
      <c r="C368" s="124"/>
      <c r="D368" s="126"/>
    </row>
    <row r="369" spans="1:4" x14ac:dyDescent="0.3">
      <c r="A369" s="124"/>
      <c r="B369" s="125"/>
      <c r="C369" s="124"/>
      <c r="D369" s="126"/>
    </row>
    <row r="370" spans="1:4" x14ac:dyDescent="0.3">
      <c r="A370" s="124"/>
      <c r="B370" s="125"/>
      <c r="C370" s="124"/>
      <c r="D370" s="126"/>
    </row>
    <row r="371" spans="1:4" x14ac:dyDescent="0.3">
      <c r="A371" s="124"/>
      <c r="B371" s="125"/>
      <c r="C371" s="124"/>
      <c r="D371" s="126"/>
    </row>
    <row r="372" spans="1:4" x14ac:dyDescent="0.3">
      <c r="A372" s="124"/>
      <c r="B372" s="125"/>
      <c r="C372" s="124"/>
      <c r="D372" s="126"/>
    </row>
    <row r="373" spans="1:4" x14ac:dyDescent="0.3">
      <c r="A373" s="124"/>
      <c r="B373" s="125"/>
      <c r="C373" s="124"/>
      <c r="D373" s="126"/>
    </row>
    <row r="374" spans="1:4" x14ac:dyDescent="0.3">
      <c r="A374" s="124"/>
      <c r="B374" s="125"/>
      <c r="C374" s="124"/>
      <c r="D374" s="126"/>
    </row>
    <row r="375" spans="1:4" x14ac:dyDescent="0.3">
      <c r="A375" s="124"/>
      <c r="B375" s="125"/>
      <c r="C375" s="124"/>
      <c r="D375" s="126"/>
    </row>
    <row r="376" spans="1:4" x14ac:dyDescent="0.3">
      <c r="A376" s="124"/>
      <c r="B376" s="125"/>
      <c r="C376" s="124"/>
      <c r="D376" s="126"/>
    </row>
    <row r="377" spans="1:4" x14ac:dyDescent="0.3">
      <c r="A377" s="124"/>
      <c r="B377" s="125"/>
      <c r="C377" s="124"/>
      <c r="D377" s="126"/>
    </row>
    <row r="378" spans="1:4" x14ac:dyDescent="0.3">
      <c r="A378" s="124"/>
      <c r="B378" s="125"/>
      <c r="C378" s="124"/>
      <c r="D378" s="126"/>
    </row>
    <row r="379" spans="1:4" x14ac:dyDescent="0.3">
      <c r="A379" s="124"/>
      <c r="B379" s="125"/>
      <c r="C379" s="124"/>
      <c r="D379" s="126"/>
    </row>
    <row r="380" spans="1:4" x14ac:dyDescent="0.3">
      <c r="A380" s="124"/>
      <c r="B380" s="125"/>
      <c r="C380" s="124"/>
      <c r="D380" s="126"/>
    </row>
    <row r="381" spans="1:4" x14ac:dyDescent="0.3">
      <c r="A381" s="124"/>
      <c r="B381" s="125"/>
      <c r="C381" s="124"/>
      <c r="D381" s="126"/>
    </row>
    <row r="382" spans="1:4" x14ac:dyDescent="0.3">
      <c r="A382" s="124"/>
      <c r="B382" s="125"/>
      <c r="C382" s="124"/>
      <c r="D382" s="126"/>
    </row>
    <row r="383" spans="1:4" x14ac:dyDescent="0.3">
      <c r="A383" s="124"/>
      <c r="B383" s="125"/>
      <c r="C383" s="124"/>
      <c r="D383" s="126"/>
    </row>
    <row r="384" spans="1:4" x14ac:dyDescent="0.3">
      <c r="A384" s="124"/>
      <c r="B384" s="125"/>
      <c r="C384" s="124"/>
      <c r="D384" s="126"/>
    </row>
    <row r="385" spans="1:4" x14ac:dyDescent="0.3">
      <c r="A385" s="124"/>
      <c r="B385" s="125"/>
      <c r="C385" s="124"/>
      <c r="D385" s="126"/>
    </row>
    <row r="386" spans="1:4" x14ac:dyDescent="0.3">
      <c r="A386" s="124"/>
      <c r="B386" s="125"/>
      <c r="C386" s="124"/>
      <c r="D386" s="126"/>
    </row>
    <row r="387" spans="1:4" x14ac:dyDescent="0.3">
      <c r="A387" s="124"/>
      <c r="B387" s="125"/>
      <c r="C387" s="124"/>
      <c r="D387" s="126"/>
    </row>
    <row r="388" spans="1:4" x14ac:dyDescent="0.3">
      <c r="A388" s="124"/>
      <c r="B388" s="125"/>
      <c r="C388" s="124"/>
      <c r="D388" s="126"/>
    </row>
    <row r="389" spans="1:4" x14ac:dyDescent="0.3">
      <c r="A389" s="124"/>
      <c r="B389" s="125"/>
      <c r="C389" s="124"/>
      <c r="D389" s="126"/>
    </row>
    <row r="390" spans="1:4" x14ac:dyDescent="0.3">
      <c r="A390" s="124"/>
      <c r="B390" s="125"/>
      <c r="C390" s="124"/>
      <c r="D390" s="126"/>
    </row>
    <row r="391" spans="1:4" x14ac:dyDescent="0.3">
      <c r="A391" s="124"/>
      <c r="B391" s="125"/>
      <c r="C391" s="124"/>
      <c r="D391" s="126"/>
    </row>
    <row r="392" spans="1:4" x14ac:dyDescent="0.3">
      <c r="A392" s="124"/>
      <c r="B392" s="125"/>
      <c r="C392" s="124"/>
      <c r="D392" s="126"/>
    </row>
    <row r="393" spans="1:4" x14ac:dyDescent="0.3">
      <c r="A393" s="124"/>
      <c r="B393" s="125"/>
      <c r="C393" s="124"/>
      <c r="D393" s="126"/>
    </row>
    <row r="394" spans="1:4" x14ac:dyDescent="0.3">
      <c r="A394" s="124"/>
      <c r="B394" s="125"/>
      <c r="C394" s="124"/>
      <c r="D394" s="126"/>
    </row>
    <row r="395" spans="1:4" x14ac:dyDescent="0.3">
      <c r="A395" s="124"/>
      <c r="B395" s="125"/>
      <c r="C395" s="124"/>
      <c r="D395" s="126"/>
    </row>
    <row r="396" spans="1:4" x14ac:dyDescent="0.3">
      <c r="A396" s="124"/>
      <c r="B396" s="125"/>
      <c r="C396" s="124"/>
      <c r="D396" s="126"/>
    </row>
    <row r="397" spans="1:4" x14ac:dyDescent="0.3">
      <c r="A397" s="124"/>
      <c r="B397" s="125"/>
      <c r="C397" s="124"/>
      <c r="D397" s="126"/>
    </row>
    <row r="398" spans="1:4" x14ac:dyDescent="0.3">
      <c r="A398" s="124"/>
      <c r="B398" s="125"/>
      <c r="C398" s="124"/>
      <c r="D398" s="126"/>
    </row>
    <row r="399" spans="1:4" x14ac:dyDescent="0.3">
      <c r="A399" s="124"/>
      <c r="B399" s="125"/>
      <c r="C399" s="124"/>
      <c r="D399" s="126"/>
    </row>
    <row r="400" spans="1:4" x14ac:dyDescent="0.3">
      <c r="A400" s="124"/>
      <c r="B400" s="125"/>
      <c r="C400" s="124"/>
      <c r="D400" s="126"/>
    </row>
    <row r="401" spans="1:4" x14ac:dyDescent="0.3">
      <c r="A401" s="124"/>
      <c r="B401" s="125"/>
      <c r="C401" s="124"/>
      <c r="D401" s="126"/>
    </row>
    <row r="402" spans="1:4" x14ac:dyDescent="0.3">
      <c r="A402" s="124"/>
      <c r="B402" s="125"/>
      <c r="C402" s="124"/>
      <c r="D402" s="126"/>
    </row>
    <row r="403" spans="1:4" x14ac:dyDescent="0.3">
      <c r="A403" s="124"/>
      <c r="B403" s="125"/>
      <c r="C403" s="124"/>
      <c r="D403" s="126"/>
    </row>
    <row r="404" spans="1:4" x14ac:dyDescent="0.3">
      <c r="A404" s="124"/>
      <c r="B404" s="125"/>
      <c r="C404" s="124"/>
      <c r="D404" s="126"/>
    </row>
    <row r="405" spans="1:4" x14ac:dyDescent="0.3">
      <c r="A405" s="124"/>
      <c r="B405" s="125"/>
      <c r="C405" s="124"/>
      <c r="D405" s="126"/>
    </row>
    <row r="406" spans="1:4" x14ac:dyDescent="0.3">
      <c r="A406" s="124"/>
      <c r="B406" s="125"/>
      <c r="C406" s="124"/>
      <c r="D406" s="126"/>
    </row>
    <row r="407" spans="1:4" x14ac:dyDescent="0.3">
      <c r="A407" s="124"/>
      <c r="B407" s="125"/>
      <c r="C407" s="124"/>
      <c r="D407" s="126"/>
    </row>
    <row r="408" spans="1:4" x14ac:dyDescent="0.3">
      <c r="A408" s="124"/>
      <c r="B408" s="125"/>
      <c r="C408" s="124"/>
      <c r="D408" s="126"/>
    </row>
    <row r="409" spans="1:4" x14ac:dyDescent="0.3">
      <c r="A409" s="124"/>
      <c r="B409" s="125"/>
      <c r="C409" s="124"/>
      <c r="D409" s="126"/>
    </row>
    <row r="410" spans="1:4" x14ac:dyDescent="0.3">
      <c r="A410" s="124"/>
      <c r="B410" s="125"/>
      <c r="C410" s="124"/>
      <c r="D410" s="126"/>
    </row>
    <row r="411" spans="1:4" x14ac:dyDescent="0.3">
      <c r="A411" s="124"/>
      <c r="B411" s="125"/>
      <c r="C411" s="124"/>
      <c r="D411" s="126"/>
    </row>
    <row r="412" spans="1:4" x14ac:dyDescent="0.3">
      <c r="A412" s="124"/>
      <c r="B412" s="125"/>
      <c r="C412" s="124"/>
      <c r="D412" s="126"/>
    </row>
    <row r="413" spans="1:4" x14ac:dyDescent="0.3">
      <c r="A413" s="124"/>
      <c r="B413" s="125"/>
      <c r="C413" s="124"/>
      <c r="D413" s="126"/>
    </row>
    <row r="414" spans="1:4" x14ac:dyDescent="0.3">
      <c r="A414" s="124"/>
      <c r="B414" s="125"/>
      <c r="C414" s="124"/>
      <c r="D414" s="126"/>
    </row>
    <row r="415" spans="1:4" x14ac:dyDescent="0.3">
      <c r="A415" s="124"/>
      <c r="B415" s="125"/>
      <c r="C415" s="124"/>
      <c r="D415" s="126"/>
    </row>
    <row r="416" spans="1:4" x14ac:dyDescent="0.3">
      <c r="A416" s="124"/>
      <c r="B416" s="125"/>
      <c r="C416" s="124"/>
      <c r="D416" s="126"/>
    </row>
    <row r="417" spans="1:4" x14ac:dyDescent="0.3">
      <c r="A417" s="124"/>
      <c r="B417" s="125"/>
      <c r="C417" s="124"/>
      <c r="D417" s="126"/>
    </row>
    <row r="418" spans="1:4" x14ac:dyDescent="0.3">
      <c r="A418" s="124"/>
      <c r="B418" s="125"/>
      <c r="C418" s="124"/>
      <c r="D418" s="126"/>
    </row>
    <row r="419" spans="1:4" x14ac:dyDescent="0.3">
      <c r="A419" s="124"/>
      <c r="B419" s="125"/>
      <c r="C419" s="124"/>
      <c r="D419" s="126"/>
    </row>
    <row r="420" spans="1:4" x14ac:dyDescent="0.3">
      <c r="A420" s="124"/>
      <c r="B420" s="125"/>
      <c r="C420" s="124"/>
      <c r="D420" s="126"/>
    </row>
    <row r="421" spans="1:4" x14ac:dyDescent="0.3">
      <c r="A421" s="124"/>
      <c r="B421" s="125"/>
      <c r="C421" s="124"/>
      <c r="D421" s="126"/>
    </row>
    <row r="422" spans="1:4" x14ac:dyDescent="0.3">
      <c r="A422" s="124"/>
      <c r="B422" s="125"/>
      <c r="C422" s="124"/>
      <c r="D422" s="126"/>
    </row>
    <row r="423" spans="1:4" x14ac:dyDescent="0.3">
      <c r="A423" s="124"/>
      <c r="B423" s="125"/>
      <c r="C423" s="124"/>
      <c r="D423" s="126"/>
    </row>
    <row r="424" spans="1:4" x14ac:dyDescent="0.3">
      <c r="A424" s="124"/>
      <c r="B424" s="125"/>
      <c r="C424" s="124"/>
      <c r="D424" s="126"/>
    </row>
    <row r="425" spans="1:4" x14ac:dyDescent="0.3">
      <c r="A425" s="124"/>
      <c r="B425" s="125"/>
      <c r="C425" s="124"/>
      <c r="D425" s="126"/>
    </row>
    <row r="426" spans="1:4" x14ac:dyDescent="0.3">
      <c r="A426" s="124"/>
      <c r="B426" s="125"/>
      <c r="C426" s="124"/>
      <c r="D426" s="126"/>
    </row>
    <row r="427" spans="1:4" x14ac:dyDescent="0.3">
      <c r="A427" s="124"/>
      <c r="B427" s="125"/>
      <c r="C427" s="124"/>
      <c r="D427" s="126"/>
    </row>
    <row r="428" spans="1:4" x14ac:dyDescent="0.3">
      <c r="A428" s="124"/>
      <c r="B428" s="125"/>
      <c r="C428" s="124"/>
      <c r="D428" s="126"/>
    </row>
    <row r="429" spans="1:4" x14ac:dyDescent="0.3">
      <c r="A429" s="124"/>
      <c r="B429" s="125"/>
      <c r="C429" s="124"/>
      <c r="D429" s="126"/>
    </row>
    <row r="430" spans="1:4" x14ac:dyDescent="0.3">
      <c r="A430" s="124"/>
      <c r="B430" s="125"/>
      <c r="C430" s="124"/>
      <c r="D430" s="126"/>
    </row>
    <row r="431" spans="1:4" x14ac:dyDescent="0.3">
      <c r="A431" s="124"/>
      <c r="B431" s="125"/>
      <c r="C431" s="124"/>
      <c r="D431" s="126"/>
    </row>
    <row r="432" spans="1:4" x14ac:dyDescent="0.3">
      <c r="A432" s="124"/>
      <c r="B432" s="125"/>
      <c r="C432" s="124"/>
      <c r="D432" s="126"/>
    </row>
    <row r="433" spans="1:4" x14ac:dyDescent="0.3">
      <c r="A433" s="124"/>
      <c r="B433" s="125"/>
      <c r="C433" s="124"/>
      <c r="D433" s="126"/>
    </row>
    <row r="434" spans="1:4" x14ac:dyDescent="0.3">
      <c r="A434" s="124"/>
      <c r="B434" s="125"/>
      <c r="C434" s="124"/>
      <c r="D434" s="126"/>
    </row>
    <row r="435" spans="1:4" x14ac:dyDescent="0.3">
      <c r="A435" s="124"/>
      <c r="B435" s="125"/>
      <c r="C435" s="124"/>
      <c r="D435" s="126"/>
    </row>
    <row r="436" spans="1:4" x14ac:dyDescent="0.3">
      <c r="A436" s="124"/>
      <c r="B436" s="125"/>
      <c r="C436" s="124"/>
      <c r="D436" s="126"/>
    </row>
    <row r="437" spans="1:4" x14ac:dyDescent="0.3">
      <c r="A437" s="124"/>
      <c r="B437" s="125"/>
      <c r="C437" s="124"/>
      <c r="D437" s="126"/>
    </row>
    <row r="438" spans="1:4" x14ac:dyDescent="0.3">
      <c r="A438" s="124"/>
      <c r="B438" s="125"/>
      <c r="C438" s="124"/>
      <c r="D438" s="126"/>
    </row>
    <row r="439" spans="1:4" x14ac:dyDescent="0.3">
      <c r="A439" s="124"/>
      <c r="B439" s="125"/>
      <c r="C439" s="124"/>
      <c r="D439" s="126"/>
    </row>
    <row r="440" spans="1:4" x14ac:dyDescent="0.3">
      <c r="A440" s="124"/>
      <c r="B440" s="125"/>
      <c r="C440" s="124"/>
      <c r="D440" s="126"/>
    </row>
    <row r="441" spans="1:4" x14ac:dyDescent="0.3">
      <c r="A441" s="124"/>
      <c r="B441" s="125"/>
      <c r="C441" s="124"/>
      <c r="D441" s="126"/>
    </row>
    <row r="442" spans="1:4" x14ac:dyDescent="0.3">
      <c r="A442" s="124"/>
      <c r="B442" s="125"/>
      <c r="C442" s="124"/>
      <c r="D442" s="126"/>
    </row>
    <row r="443" spans="1:4" x14ac:dyDescent="0.3">
      <c r="A443" s="124"/>
      <c r="B443" s="125"/>
      <c r="C443" s="124"/>
      <c r="D443" s="126"/>
    </row>
    <row r="444" spans="1:4" x14ac:dyDescent="0.3">
      <c r="A444" s="124"/>
      <c r="B444" s="125"/>
      <c r="C444" s="124"/>
      <c r="D444" s="126"/>
    </row>
    <row r="445" spans="1:4" x14ac:dyDescent="0.3">
      <c r="A445" s="124"/>
      <c r="B445" s="125"/>
      <c r="C445" s="124"/>
      <c r="D445" s="126"/>
    </row>
    <row r="446" spans="1:4" x14ac:dyDescent="0.3">
      <c r="A446" s="124"/>
      <c r="B446" s="125"/>
      <c r="C446" s="124"/>
      <c r="D446" s="126"/>
    </row>
    <row r="447" spans="1:4" x14ac:dyDescent="0.3">
      <c r="A447" s="124"/>
      <c r="B447" s="125"/>
      <c r="C447" s="124"/>
      <c r="D447" s="126"/>
    </row>
    <row r="448" spans="1:4" x14ac:dyDescent="0.3">
      <c r="A448" s="124"/>
      <c r="B448" s="125"/>
      <c r="C448" s="124"/>
      <c r="D448" s="126"/>
    </row>
    <row r="449" spans="1:4" x14ac:dyDescent="0.3">
      <c r="A449" s="124"/>
      <c r="B449" s="125"/>
      <c r="C449" s="124"/>
      <c r="D449" s="126"/>
    </row>
    <row r="450" spans="1:4" x14ac:dyDescent="0.3">
      <c r="A450" s="124"/>
      <c r="B450" s="125"/>
      <c r="C450" s="124"/>
      <c r="D450" s="126"/>
    </row>
    <row r="451" spans="1:4" x14ac:dyDescent="0.3">
      <c r="A451" s="124"/>
      <c r="B451" s="125"/>
      <c r="C451" s="124"/>
      <c r="D451" s="126"/>
    </row>
    <row r="452" spans="1:4" x14ac:dyDescent="0.3">
      <c r="A452" s="124"/>
      <c r="B452" s="125"/>
      <c r="C452" s="124"/>
      <c r="D452" s="126"/>
    </row>
    <row r="453" spans="1:4" x14ac:dyDescent="0.3">
      <c r="A453" s="124"/>
      <c r="B453" s="125"/>
      <c r="C453" s="124"/>
      <c r="D453" s="126"/>
    </row>
    <row r="454" spans="1:4" x14ac:dyDescent="0.3">
      <c r="A454" s="124"/>
      <c r="B454" s="125"/>
      <c r="C454" s="124"/>
      <c r="D454" s="126"/>
    </row>
    <row r="455" spans="1:4" x14ac:dyDescent="0.3">
      <c r="A455" s="124"/>
      <c r="B455" s="125"/>
      <c r="C455" s="124"/>
      <c r="D455" s="126"/>
    </row>
    <row r="456" spans="1:4" x14ac:dyDescent="0.3">
      <c r="A456" s="124"/>
      <c r="B456" s="125"/>
      <c r="C456" s="124"/>
      <c r="D456" s="126"/>
    </row>
    <row r="457" spans="1:4" x14ac:dyDescent="0.3">
      <c r="A457" s="124"/>
      <c r="B457" s="125"/>
      <c r="C457" s="124"/>
      <c r="D457" s="126"/>
    </row>
    <row r="458" spans="1:4" x14ac:dyDescent="0.3">
      <c r="A458" s="124"/>
      <c r="B458" s="125"/>
      <c r="C458" s="124"/>
      <c r="D458" s="126"/>
    </row>
    <row r="459" spans="1:4" x14ac:dyDescent="0.3">
      <c r="A459" s="124"/>
      <c r="B459" s="125"/>
      <c r="C459" s="124"/>
      <c r="D459" s="126"/>
    </row>
    <row r="460" spans="1:4" x14ac:dyDescent="0.3">
      <c r="A460" s="124"/>
      <c r="B460" s="125"/>
      <c r="C460" s="124"/>
      <c r="D460" s="126"/>
    </row>
    <row r="461" spans="1:4" x14ac:dyDescent="0.3">
      <c r="A461" s="124"/>
      <c r="B461" s="125"/>
      <c r="C461" s="124"/>
      <c r="D461" s="126"/>
    </row>
    <row r="462" spans="1:4" x14ac:dyDescent="0.3">
      <c r="A462" s="124"/>
      <c r="B462" s="125"/>
      <c r="C462" s="124"/>
      <c r="D462" s="126"/>
    </row>
    <row r="463" spans="1:4" x14ac:dyDescent="0.3">
      <c r="A463" s="124"/>
      <c r="B463" s="125"/>
      <c r="C463" s="124"/>
      <c r="D463" s="126"/>
    </row>
    <row r="464" spans="1:4" x14ac:dyDescent="0.3">
      <c r="A464" s="124"/>
      <c r="B464" s="125"/>
      <c r="C464" s="124"/>
      <c r="D464" s="126"/>
    </row>
    <row r="465" spans="1:4" x14ac:dyDescent="0.3">
      <c r="A465" s="124"/>
      <c r="B465" s="125"/>
      <c r="C465" s="124"/>
      <c r="D465" s="126"/>
    </row>
    <row r="466" spans="1:4" x14ac:dyDescent="0.3">
      <c r="A466" s="124"/>
      <c r="B466" s="125"/>
      <c r="C466" s="124"/>
      <c r="D466" s="126"/>
    </row>
    <row r="467" spans="1:4" x14ac:dyDescent="0.3">
      <c r="A467" s="124"/>
      <c r="B467" s="125"/>
      <c r="C467" s="124"/>
      <c r="D467" s="126"/>
    </row>
    <row r="468" spans="1:4" x14ac:dyDescent="0.3">
      <c r="A468" s="124"/>
      <c r="B468" s="125"/>
      <c r="C468" s="124"/>
      <c r="D468" s="126"/>
    </row>
    <row r="469" spans="1:4" x14ac:dyDescent="0.3">
      <c r="A469" s="124"/>
      <c r="B469" s="125"/>
      <c r="C469" s="124"/>
      <c r="D469" s="126"/>
    </row>
    <row r="470" spans="1:4" x14ac:dyDescent="0.3">
      <c r="A470" s="124"/>
      <c r="B470" s="125"/>
      <c r="C470" s="124"/>
      <c r="D470" s="126"/>
    </row>
    <row r="471" spans="1:4" x14ac:dyDescent="0.3">
      <c r="A471" s="124"/>
      <c r="B471" s="125"/>
      <c r="C471" s="124"/>
      <c r="D471" s="126"/>
    </row>
    <row r="472" spans="1:4" x14ac:dyDescent="0.3">
      <c r="A472" s="124"/>
      <c r="B472" s="125"/>
      <c r="C472" s="124"/>
      <c r="D472" s="126"/>
    </row>
    <row r="473" spans="1:4" x14ac:dyDescent="0.3">
      <c r="A473" s="124"/>
      <c r="B473" s="125"/>
      <c r="C473" s="124"/>
      <c r="D473" s="126"/>
    </row>
    <row r="474" spans="1:4" x14ac:dyDescent="0.3">
      <c r="A474" s="124"/>
      <c r="B474" s="125"/>
      <c r="C474" s="124"/>
      <c r="D474" s="126"/>
    </row>
    <row r="475" spans="1:4" x14ac:dyDescent="0.3">
      <c r="A475" s="124"/>
      <c r="B475" s="125"/>
      <c r="C475" s="124"/>
      <c r="D475" s="126"/>
    </row>
    <row r="476" spans="1:4" x14ac:dyDescent="0.3">
      <c r="A476" s="124"/>
      <c r="B476" s="125"/>
      <c r="C476" s="124"/>
      <c r="D476" s="126"/>
    </row>
    <row r="477" spans="1:4" x14ac:dyDescent="0.3">
      <c r="A477" s="124"/>
      <c r="B477" s="125"/>
      <c r="C477" s="124"/>
      <c r="D477" s="126"/>
    </row>
    <row r="478" spans="1:4" x14ac:dyDescent="0.3">
      <c r="A478" s="124"/>
      <c r="B478" s="125"/>
      <c r="C478" s="124"/>
      <c r="D478" s="126"/>
    </row>
    <row r="479" spans="1:4" x14ac:dyDescent="0.3">
      <c r="A479" s="124"/>
      <c r="B479" s="125"/>
      <c r="C479" s="124"/>
      <c r="D479" s="126"/>
    </row>
    <row r="480" spans="1:4" x14ac:dyDescent="0.3">
      <c r="A480" s="124"/>
      <c r="B480" s="125"/>
      <c r="C480" s="124"/>
      <c r="D480" s="126"/>
    </row>
    <row r="481" spans="1:4" x14ac:dyDescent="0.3">
      <c r="A481" s="124"/>
      <c r="B481" s="125"/>
      <c r="C481" s="124"/>
      <c r="D481" s="126"/>
    </row>
    <row r="482" spans="1:4" x14ac:dyDescent="0.3">
      <c r="A482" s="124"/>
      <c r="B482" s="125"/>
      <c r="C482" s="124"/>
      <c r="D482" s="126"/>
    </row>
    <row r="483" spans="1:4" x14ac:dyDescent="0.3">
      <c r="A483" s="124"/>
      <c r="B483" s="125"/>
      <c r="C483" s="124"/>
      <c r="D483" s="126"/>
    </row>
    <row r="484" spans="1:4" x14ac:dyDescent="0.3">
      <c r="A484" s="124"/>
      <c r="B484" s="125"/>
      <c r="C484" s="124"/>
      <c r="D484" s="126"/>
    </row>
    <row r="485" spans="1:4" x14ac:dyDescent="0.3">
      <c r="A485" s="124"/>
      <c r="B485" s="125"/>
      <c r="C485" s="124"/>
      <c r="D485" s="126"/>
    </row>
    <row r="486" spans="1:4" x14ac:dyDescent="0.3">
      <c r="A486" s="124"/>
      <c r="B486" s="125"/>
      <c r="C486" s="124"/>
      <c r="D486" s="126"/>
    </row>
    <row r="487" spans="1:4" x14ac:dyDescent="0.3">
      <c r="A487" s="124"/>
      <c r="B487" s="125"/>
      <c r="C487" s="124"/>
      <c r="D487" s="126"/>
    </row>
    <row r="488" spans="1:4" x14ac:dyDescent="0.3">
      <c r="A488" s="124"/>
      <c r="B488" s="125"/>
      <c r="C488" s="124"/>
      <c r="D488" s="126"/>
    </row>
    <row r="489" spans="1:4" x14ac:dyDescent="0.3">
      <c r="A489" s="124"/>
      <c r="B489" s="125"/>
      <c r="C489" s="124"/>
      <c r="D489" s="126"/>
    </row>
    <row r="490" spans="1:4" x14ac:dyDescent="0.3">
      <c r="A490" s="124"/>
      <c r="B490" s="125"/>
      <c r="C490" s="124"/>
      <c r="D490" s="126"/>
    </row>
    <row r="491" spans="1:4" x14ac:dyDescent="0.3">
      <c r="A491" s="124"/>
      <c r="B491" s="125"/>
      <c r="C491" s="124"/>
      <c r="D491" s="126"/>
    </row>
    <row r="492" spans="1:4" x14ac:dyDescent="0.3">
      <c r="A492" s="124"/>
      <c r="B492" s="125"/>
      <c r="C492" s="124"/>
      <c r="D492" s="126"/>
    </row>
    <row r="493" spans="1:4" x14ac:dyDescent="0.3">
      <c r="A493" s="124"/>
      <c r="B493" s="125"/>
      <c r="C493" s="124"/>
      <c r="D493" s="126"/>
    </row>
    <row r="494" spans="1:4" x14ac:dyDescent="0.3">
      <c r="A494" s="124"/>
      <c r="B494" s="125"/>
      <c r="C494" s="124"/>
      <c r="D494" s="126"/>
    </row>
    <row r="495" spans="1:4" x14ac:dyDescent="0.3">
      <c r="A495" s="124"/>
      <c r="B495" s="125"/>
      <c r="C495" s="124"/>
      <c r="D495" s="126"/>
    </row>
    <row r="496" spans="1:4" x14ac:dyDescent="0.3">
      <c r="A496" s="124"/>
      <c r="B496" s="125"/>
      <c r="C496" s="124"/>
      <c r="D496" s="126"/>
    </row>
    <row r="497" spans="1:4" x14ac:dyDescent="0.3">
      <c r="A497" s="124"/>
      <c r="B497" s="125"/>
      <c r="C497" s="124"/>
      <c r="D497" s="126"/>
    </row>
    <row r="498" spans="1:4" x14ac:dyDescent="0.3">
      <c r="A498" s="124"/>
      <c r="B498" s="125"/>
      <c r="C498" s="124"/>
      <c r="D498" s="126"/>
    </row>
    <row r="499" spans="1:4" x14ac:dyDescent="0.3">
      <c r="A499" s="124"/>
      <c r="B499" s="125"/>
      <c r="C499" s="124"/>
      <c r="D499" s="126"/>
    </row>
    <row r="500" spans="1:4" x14ac:dyDescent="0.3">
      <c r="A500" s="124"/>
      <c r="B500" s="125"/>
      <c r="C500" s="124"/>
      <c r="D500" s="126"/>
    </row>
    <row r="501" spans="1:4" x14ac:dyDescent="0.3">
      <c r="A501" s="124"/>
      <c r="B501" s="125"/>
      <c r="C501" s="124"/>
      <c r="D501" s="126"/>
    </row>
    <row r="502" spans="1:4" x14ac:dyDescent="0.3">
      <c r="A502" s="124"/>
      <c r="B502" s="125"/>
      <c r="C502" s="124"/>
      <c r="D502" s="126"/>
    </row>
    <row r="503" spans="1:4" x14ac:dyDescent="0.3">
      <c r="A503" s="124"/>
      <c r="B503" s="125"/>
      <c r="C503" s="124"/>
      <c r="D503" s="126"/>
    </row>
    <row r="504" spans="1:4" x14ac:dyDescent="0.3">
      <c r="A504" s="124"/>
      <c r="B504" s="125"/>
      <c r="C504" s="124"/>
      <c r="D504" s="126"/>
    </row>
    <row r="505" spans="1:4" x14ac:dyDescent="0.3">
      <c r="A505" s="124"/>
      <c r="B505" s="125"/>
      <c r="C505" s="124"/>
      <c r="D505" s="126"/>
    </row>
    <row r="506" spans="1:4" x14ac:dyDescent="0.3">
      <c r="A506" s="124"/>
      <c r="B506" s="125"/>
      <c r="C506" s="124"/>
      <c r="D506" s="126"/>
    </row>
    <row r="507" spans="1:4" x14ac:dyDescent="0.3">
      <c r="A507" s="124"/>
      <c r="B507" s="125"/>
      <c r="C507" s="124"/>
      <c r="D507" s="126"/>
    </row>
    <row r="508" spans="1:4" x14ac:dyDescent="0.3">
      <c r="A508" s="124"/>
      <c r="B508" s="125"/>
      <c r="C508" s="124"/>
      <c r="D508" s="126"/>
    </row>
    <row r="509" spans="1:4" x14ac:dyDescent="0.3">
      <c r="A509" s="124"/>
      <c r="B509" s="125"/>
      <c r="C509" s="124"/>
      <c r="D509" s="126"/>
    </row>
    <row r="510" spans="1:4" x14ac:dyDescent="0.3">
      <c r="A510" s="124"/>
      <c r="B510" s="125"/>
      <c r="C510" s="124"/>
      <c r="D510" s="126"/>
    </row>
    <row r="511" spans="1:4" x14ac:dyDescent="0.3">
      <c r="A511" s="124"/>
      <c r="B511" s="125"/>
      <c r="C511" s="124"/>
      <c r="D511" s="126"/>
    </row>
    <row r="512" spans="1:4" x14ac:dyDescent="0.3">
      <c r="A512" s="124"/>
      <c r="B512" s="125"/>
      <c r="C512" s="124"/>
      <c r="D512" s="126"/>
    </row>
    <row r="513" spans="1:4" x14ac:dyDescent="0.3">
      <c r="A513" s="124"/>
      <c r="B513" s="125"/>
      <c r="C513" s="124"/>
      <c r="D513" s="126"/>
    </row>
    <row r="514" spans="1:4" x14ac:dyDescent="0.3">
      <c r="A514" s="124"/>
      <c r="B514" s="125"/>
      <c r="C514" s="124"/>
      <c r="D514" s="126"/>
    </row>
    <row r="515" spans="1:4" x14ac:dyDescent="0.3">
      <c r="A515" s="124"/>
      <c r="B515" s="125"/>
      <c r="C515" s="124"/>
      <c r="D515" s="126"/>
    </row>
    <row r="516" spans="1:4" x14ac:dyDescent="0.3">
      <c r="A516" s="124"/>
      <c r="B516" s="125"/>
      <c r="C516" s="124"/>
      <c r="D516" s="126"/>
    </row>
    <row r="517" spans="1:4" x14ac:dyDescent="0.3">
      <c r="A517" s="124"/>
      <c r="B517" s="125"/>
      <c r="C517" s="124"/>
      <c r="D517" s="126"/>
    </row>
    <row r="518" spans="1:4" x14ac:dyDescent="0.3">
      <c r="A518" s="124"/>
      <c r="B518" s="125"/>
      <c r="C518" s="124"/>
      <c r="D518" s="126"/>
    </row>
    <row r="519" spans="1:4" x14ac:dyDescent="0.3">
      <c r="A519" s="124"/>
      <c r="B519" s="125"/>
      <c r="C519" s="124"/>
      <c r="D519" s="126"/>
    </row>
    <row r="520" spans="1:4" x14ac:dyDescent="0.3">
      <c r="A520" s="124"/>
      <c r="B520" s="125"/>
      <c r="C520" s="124"/>
      <c r="D520" s="126"/>
    </row>
    <row r="521" spans="1:4" x14ac:dyDescent="0.3">
      <c r="A521" s="124"/>
      <c r="B521" s="125"/>
      <c r="C521" s="124"/>
      <c r="D521" s="126"/>
    </row>
    <row r="522" spans="1:4" x14ac:dyDescent="0.3">
      <c r="A522" s="124"/>
      <c r="B522" s="125"/>
      <c r="C522" s="124"/>
      <c r="D522" s="126"/>
    </row>
    <row r="523" spans="1:4" x14ac:dyDescent="0.3">
      <c r="A523" s="124"/>
      <c r="B523" s="125"/>
      <c r="C523" s="124"/>
      <c r="D523" s="126"/>
    </row>
    <row r="524" spans="1:4" x14ac:dyDescent="0.3">
      <c r="A524" s="124"/>
      <c r="B524" s="125"/>
      <c r="C524" s="124"/>
      <c r="D524" s="126"/>
    </row>
    <row r="525" spans="1:4" x14ac:dyDescent="0.3">
      <c r="A525" s="124"/>
      <c r="B525" s="125"/>
      <c r="C525" s="124"/>
      <c r="D525" s="126"/>
    </row>
    <row r="526" spans="1:4" x14ac:dyDescent="0.3">
      <c r="A526" s="124"/>
      <c r="B526" s="125"/>
      <c r="C526" s="124"/>
      <c r="D526" s="126"/>
    </row>
    <row r="527" spans="1:4" x14ac:dyDescent="0.3">
      <c r="A527" s="124"/>
      <c r="B527" s="125"/>
      <c r="C527" s="124"/>
      <c r="D527" s="126"/>
    </row>
    <row r="528" spans="1:4" x14ac:dyDescent="0.3">
      <c r="A528" s="124"/>
      <c r="B528" s="125"/>
      <c r="C528" s="124"/>
      <c r="D528" s="126"/>
    </row>
    <row r="529" spans="1:4" x14ac:dyDescent="0.3">
      <c r="A529" s="124"/>
      <c r="B529" s="125"/>
      <c r="C529" s="124"/>
      <c r="D529" s="126"/>
    </row>
    <row r="530" spans="1:4" x14ac:dyDescent="0.3">
      <c r="A530" s="124"/>
      <c r="B530" s="125"/>
      <c r="C530" s="124"/>
      <c r="D530" s="126"/>
    </row>
    <row r="531" spans="1:4" x14ac:dyDescent="0.3">
      <c r="A531" s="124"/>
      <c r="B531" s="125"/>
      <c r="C531" s="124"/>
      <c r="D531" s="126"/>
    </row>
    <row r="532" spans="1:4" x14ac:dyDescent="0.3">
      <c r="A532" s="124"/>
      <c r="B532" s="125"/>
      <c r="C532" s="124"/>
      <c r="D532" s="126"/>
    </row>
    <row r="533" spans="1:4" x14ac:dyDescent="0.3">
      <c r="A533" s="124"/>
      <c r="B533" s="125"/>
      <c r="C533" s="124"/>
      <c r="D533" s="126"/>
    </row>
    <row r="534" spans="1:4" x14ac:dyDescent="0.3">
      <c r="A534" s="124"/>
      <c r="B534" s="125"/>
      <c r="C534" s="124"/>
      <c r="D534" s="126"/>
    </row>
    <row r="535" spans="1:4" x14ac:dyDescent="0.3">
      <c r="A535" s="124"/>
      <c r="B535" s="125"/>
      <c r="C535" s="124"/>
      <c r="D535" s="126"/>
    </row>
    <row r="536" spans="1:4" x14ac:dyDescent="0.3">
      <c r="A536" s="124"/>
      <c r="B536" s="125"/>
      <c r="C536" s="124"/>
      <c r="D536" s="126"/>
    </row>
    <row r="537" spans="1:4" x14ac:dyDescent="0.3">
      <c r="A537" s="124"/>
      <c r="B537" s="125"/>
      <c r="C537" s="124"/>
      <c r="D537" s="126"/>
    </row>
    <row r="538" spans="1:4" x14ac:dyDescent="0.3">
      <c r="A538" s="124"/>
      <c r="B538" s="125"/>
      <c r="C538" s="124"/>
      <c r="D538" s="126"/>
    </row>
    <row r="539" spans="1:4" x14ac:dyDescent="0.3">
      <c r="A539" s="124"/>
      <c r="B539" s="125"/>
      <c r="C539" s="124"/>
      <c r="D539" s="126"/>
    </row>
    <row r="540" spans="1:4" x14ac:dyDescent="0.3">
      <c r="A540" s="124"/>
      <c r="B540" s="125"/>
      <c r="C540" s="124"/>
      <c r="D540" s="126"/>
    </row>
    <row r="541" spans="1:4" x14ac:dyDescent="0.3">
      <c r="A541" s="124"/>
      <c r="B541" s="125"/>
      <c r="C541" s="124"/>
      <c r="D541" s="126"/>
    </row>
    <row r="542" spans="1:4" x14ac:dyDescent="0.3">
      <c r="A542" s="124"/>
      <c r="B542" s="125"/>
      <c r="C542" s="124"/>
      <c r="D542" s="126"/>
    </row>
    <row r="543" spans="1:4" x14ac:dyDescent="0.3">
      <c r="A543" s="124"/>
      <c r="B543" s="125"/>
      <c r="C543" s="124"/>
      <c r="D543" s="126"/>
    </row>
    <row r="544" spans="1:4" x14ac:dyDescent="0.3">
      <c r="A544" s="124"/>
      <c r="B544" s="125"/>
      <c r="C544" s="124"/>
      <c r="D544" s="126"/>
    </row>
    <row r="545" spans="1:4" x14ac:dyDescent="0.3">
      <c r="A545" s="124"/>
      <c r="B545" s="125"/>
      <c r="C545" s="124"/>
      <c r="D545" s="126"/>
    </row>
    <row r="546" spans="1:4" x14ac:dyDescent="0.3">
      <c r="A546" s="124"/>
      <c r="B546" s="125"/>
      <c r="C546" s="124"/>
      <c r="D546" s="126"/>
    </row>
    <row r="547" spans="1:4" x14ac:dyDescent="0.3">
      <c r="A547" s="124"/>
      <c r="B547" s="125"/>
      <c r="C547" s="124"/>
      <c r="D547" s="126"/>
    </row>
    <row r="548" spans="1:4" x14ac:dyDescent="0.3">
      <c r="A548" s="124"/>
      <c r="B548" s="125"/>
      <c r="C548" s="124"/>
      <c r="D548" s="126"/>
    </row>
    <row r="549" spans="1:4" x14ac:dyDescent="0.3">
      <c r="A549" s="124"/>
      <c r="B549" s="125"/>
      <c r="C549" s="124"/>
      <c r="D549" s="126"/>
    </row>
    <row r="550" spans="1:4" x14ac:dyDescent="0.3">
      <c r="A550" s="124"/>
      <c r="B550" s="125"/>
      <c r="C550" s="124"/>
      <c r="D550" s="126"/>
    </row>
    <row r="551" spans="1:4" x14ac:dyDescent="0.3">
      <c r="A551" s="124"/>
      <c r="B551" s="125"/>
      <c r="C551" s="124"/>
      <c r="D551" s="126"/>
    </row>
    <row r="552" spans="1:4" x14ac:dyDescent="0.3">
      <c r="A552" s="124"/>
      <c r="B552" s="125"/>
      <c r="C552" s="124"/>
      <c r="D552" s="126"/>
    </row>
    <row r="553" spans="1:4" x14ac:dyDescent="0.3">
      <c r="A553" s="124"/>
      <c r="B553" s="125"/>
      <c r="C553" s="124"/>
      <c r="D553" s="126"/>
    </row>
    <row r="554" spans="1:4" x14ac:dyDescent="0.3">
      <c r="A554" s="124"/>
      <c r="B554" s="125"/>
      <c r="C554" s="124"/>
      <c r="D554" s="126"/>
    </row>
    <row r="555" spans="1:4" x14ac:dyDescent="0.3">
      <c r="A555" s="124"/>
      <c r="B555" s="125"/>
      <c r="C555" s="124"/>
      <c r="D555" s="126"/>
    </row>
    <row r="556" spans="1:4" x14ac:dyDescent="0.3">
      <c r="A556" s="124"/>
      <c r="B556" s="125"/>
      <c r="C556" s="124"/>
      <c r="D556" s="126"/>
    </row>
    <row r="557" spans="1:4" x14ac:dyDescent="0.3">
      <c r="A557" s="124"/>
      <c r="B557" s="125"/>
      <c r="C557" s="124"/>
      <c r="D557" s="126"/>
    </row>
    <row r="558" spans="1:4" x14ac:dyDescent="0.3">
      <c r="A558" s="124"/>
      <c r="B558" s="125"/>
      <c r="C558" s="124"/>
      <c r="D558" s="126"/>
    </row>
    <row r="559" spans="1:4" x14ac:dyDescent="0.3">
      <c r="A559" s="124"/>
      <c r="B559" s="125"/>
      <c r="C559" s="124"/>
      <c r="D559" s="126"/>
    </row>
    <row r="560" spans="1:4" x14ac:dyDescent="0.3">
      <c r="A560" s="124"/>
      <c r="B560" s="125"/>
      <c r="C560" s="124"/>
      <c r="D560" s="126"/>
    </row>
    <row r="561" spans="1:4" x14ac:dyDescent="0.3">
      <c r="A561" s="124"/>
      <c r="B561" s="125"/>
      <c r="C561" s="124"/>
      <c r="D561" s="126"/>
    </row>
    <row r="562" spans="1:4" x14ac:dyDescent="0.3">
      <c r="A562" s="124"/>
      <c r="B562" s="125"/>
      <c r="C562" s="124"/>
      <c r="D562" s="126"/>
    </row>
    <row r="563" spans="1:4" x14ac:dyDescent="0.3">
      <c r="A563" s="124"/>
      <c r="B563" s="125"/>
      <c r="C563" s="124"/>
      <c r="D563" s="126"/>
    </row>
    <row r="564" spans="1:4" x14ac:dyDescent="0.3">
      <c r="A564" s="124"/>
      <c r="B564" s="125"/>
      <c r="C564" s="124"/>
      <c r="D564" s="126"/>
    </row>
    <row r="565" spans="1:4" x14ac:dyDescent="0.3">
      <c r="A565" s="124"/>
      <c r="B565" s="125"/>
      <c r="C565" s="124"/>
      <c r="D565" s="126"/>
    </row>
    <row r="566" spans="1:4" x14ac:dyDescent="0.3">
      <c r="A566" s="124"/>
      <c r="B566" s="125"/>
      <c r="C566" s="124"/>
      <c r="D566" s="126"/>
    </row>
    <row r="567" spans="1:4" x14ac:dyDescent="0.3">
      <c r="A567" s="124"/>
      <c r="B567" s="125"/>
      <c r="C567" s="124"/>
      <c r="D567" s="126"/>
    </row>
    <row r="568" spans="1:4" x14ac:dyDescent="0.3">
      <c r="A568" s="124"/>
      <c r="B568" s="125"/>
      <c r="C568" s="124"/>
      <c r="D568" s="126"/>
    </row>
    <row r="569" spans="1:4" x14ac:dyDescent="0.3">
      <c r="A569" s="124"/>
      <c r="B569" s="125"/>
      <c r="C569" s="124"/>
      <c r="D569" s="126"/>
    </row>
    <row r="570" spans="1:4" x14ac:dyDescent="0.3">
      <c r="A570" s="124"/>
      <c r="B570" s="125"/>
      <c r="C570" s="124"/>
      <c r="D570" s="126"/>
    </row>
    <row r="571" spans="1:4" x14ac:dyDescent="0.3">
      <c r="A571" s="124"/>
      <c r="B571" s="125"/>
      <c r="C571" s="124"/>
      <c r="D571" s="126"/>
    </row>
    <row r="572" spans="1:4" x14ac:dyDescent="0.3">
      <c r="A572" s="124"/>
      <c r="B572" s="125"/>
      <c r="C572" s="124"/>
      <c r="D572" s="126"/>
    </row>
    <row r="573" spans="1:4" x14ac:dyDescent="0.3">
      <c r="A573" s="124"/>
      <c r="B573" s="125"/>
      <c r="C573" s="124"/>
      <c r="D573" s="126"/>
    </row>
    <row r="574" spans="1:4" x14ac:dyDescent="0.3">
      <c r="A574" s="124"/>
      <c r="B574" s="125"/>
      <c r="C574" s="124"/>
      <c r="D574" s="126"/>
    </row>
    <row r="575" spans="1:4" x14ac:dyDescent="0.3">
      <c r="A575" s="124"/>
      <c r="B575" s="125"/>
      <c r="C575" s="124"/>
      <c r="D575" s="126"/>
    </row>
    <row r="576" spans="1:4" x14ac:dyDescent="0.3">
      <c r="A576" s="124"/>
      <c r="B576" s="125"/>
      <c r="C576" s="124"/>
      <c r="D576" s="126"/>
    </row>
    <row r="577" spans="1:4" x14ac:dyDescent="0.3">
      <c r="A577" s="124"/>
      <c r="B577" s="125"/>
      <c r="C577" s="124"/>
      <c r="D577" s="126"/>
    </row>
    <row r="578" spans="1:4" x14ac:dyDescent="0.3">
      <c r="A578" s="124"/>
      <c r="B578" s="125"/>
      <c r="C578" s="124"/>
      <c r="D578" s="126"/>
    </row>
    <row r="579" spans="1:4" x14ac:dyDescent="0.3">
      <c r="A579" s="124"/>
      <c r="B579" s="125"/>
      <c r="C579" s="124"/>
      <c r="D579" s="126"/>
    </row>
    <row r="580" spans="1:4" x14ac:dyDescent="0.3">
      <c r="A580" s="124"/>
      <c r="B580" s="125"/>
      <c r="C580" s="124"/>
      <c r="D580" s="126"/>
    </row>
    <row r="581" spans="1:4" x14ac:dyDescent="0.3">
      <c r="A581" s="124"/>
      <c r="B581" s="125"/>
      <c r="C581" s="124"/>
      <c r="D581" s="126"/>
    </row>
    <row r="582" spans="1:4" x14ac:dyDescent="0.3">
      <c r="A582" s="124"/>
      <c r="B582" s="125"/>
      <c r="C582" s="124"/>
      <c r="D582" s="126"/>
    </row>
    <row r="583" spans="1:4" x14ac:dyDescent="0.3">
      <c r="A583" s="124"/>
      <c r="B583" s="125"/>
      <c r="C583" s="124"/>
      <c r="D583" s="126"/>
    </row>
    <row r="584" spans="1:4" x14ac:dyDescent="0.3">
      <c r="A584" s="124"/>
      <c r="B584" s="125"/>
      <c r="C584" s="124"/>
      <c r="D584" s="126"/>
    </row>
    <row r="585" spans="1:4" x14ac:dyDescent="0.3">
      <c r="A585" s="124"/>
      <c r="B585" s="125"/>
      <c r="C585" s="124"/>
      <c r="D585" s="126"/>
    </row>
    <row r="586" spans="1:4" x14ac:dyDescent="0.3">
      <c r="A586" s="124"/>
      <c r="B586" s="125"/>
      <c r="C586" s="124"/>
      <c r="D586" s="126"/>
    </row>
    <row r="587" spans="1:4" x14ac:dyDescent="0.3">
      <c r="A587" s="124"/>
      <c r="B587" s="125"/>
      <c r="C587" s="124"/>
      <c r="D587" s="126"/>
    </row>
    <row r="588" spans="1:4" x14ac:dyDescent="0.3">
      <c r="A588" s="124"/>
      <c r="B588" s="125"/>
      <c r="C588" s="124"/>
      <c r="D588" s="126"/>
    </row>
    <row r="589" spans="1:4" x14ac:dyDescent="0.3">
      <c r="A589" s="124"/>
      <c r="B589" s="125"/>
      <c r="C589" s="124"/>
      <c r="D589" s="126"/>
    </row>
    <row r="590" spans="1:4" x14ac:dyDescent="0.3">
      <c r="A590" s="124"/>
      <c r="B590" s="125"/>
      <c r="C590" s="124"/>
      <c r="D590" s="126"/>
    </row>
    <row r="591" spans="1:4" x14ac:dyDescent="0.3">
      <c r="A591" s="124"/>
      <c r="B591" s="125"/>
      <c r="C591" s="124"/>
      <c r="D591" s="126"/>
    </row>
    <row r="592" spans="1:4" x14ac:dyDescent="0.3">
      <c r="A592" s="124"/>
      <c r="B592" s="125"/>
      <c r="C592" s="124"/>
      <c r="D592" s="126"/>
    </row>
    <row r="593" spans="1:4" x14ac:dyDescent="0.3">
      <c r="A593" s="124"/>
      <c r="B593" s="125"/>
      <c r="C593" s="124"/>
      <c r="D593" s="126"/>
    </row>
    <row r="594" spans="1:4" x14ac:dyDescent="0.3">
      <c r="A594" s="124"/>
      <c r="B594" s="125"/>
      <c r="C594" s="124"/>
      <c r="D594" s="126"/>
    </row>
    <row r="595" spans="1:4" x14ac:dyDescent="0.3">
      <c r="A595" s="124"/>
      <c r="B595" s="125"/>
      <c r="C595" s="124"/>
      <c r="D595" s="126"/>
    </row>
    <row r="596" spans="1:4" x14ac:dyDescent="0.3">
      <c r="A596" s="124"/>
      <c r="B596" s="125"/>
      <c r="C596" s="124"/>
      <c r="D596" s="126"/>
    </row>
    <row r="597" spans="1:4" x14ac:dyDescent="0.3">
      <c r="A597" s="124"/>
      <c r="B597" s="125"/>
      <c r="C597" s="124"/>
      <c r="D597" s="126"/>
    </row>
    <row r="598" spans="1:4" x14ac:dyDescent="0.3">
      <c r="A598" s="124"/>
      <c r="B598" s="125"/>
      <c r="C598" s="124"/>
      <c r="D598" s="126"/>
    </row>
    <row r="599" spans="1:4" x14ac:dyDescent="0.3">
      <c r="A599" s="124"/>
      <c r="B599" s="125"/>
      <c r="C599" s="124"/>
      <c r="D599" s="126"/>
    </row>
    <row r="600" spans="1:4" x14ac:dyDescent="0.3">
      <c r="A600" s="124"/>
      <c r="B600" s="125"/>
      <c r="C600" s="124"/>
      <c r="D600" s="126"/>
    </row>
    <row r="601" spans="1:4" x14ac:dyDescent="0.3">
      <c r="A601" s="124"/>
      <c r="B601" s="125"/>
      <c r="C601" s="124"/>
      <c r="D601" s="126"/>
    </row>
    <row r="602" spans="1:4" x14ac:dyDescent="0.3">
      <c r="A602" s="124"/>
      <c r="B602" s="125"/>
      <c r="C602" s="124"/>
      <c r="D602" s="126"/>
    </row>
    <row r="603" spans="1:4" x14ac:dyDescent="0.3">
      <c r="A603" s="124"/>
      <c r="B603" s="125"/>
      <c r="C603" s="124"/>
      <c r="D603" s="126"/>
    </row>
    <row r="604" spans="1:4" x14ac:dyDescent="0.3">
      <c r="A604" s="124"/>
      <c r="B604" s="125"/>
      <c r="C604" s="124"/>
      <c r="D604" s="126"/>
    </row>
    <row r="605" spans="1:4" x14ac:dyDescent="0.3">
      <c r="A605" s="124"/>
      <c r="B605" s="125"/>
      <c r="C605" s="124"/>
      <c r="D605" s="126"/>
    </row>
    <row r="606" spans="1:4" x14ac:dyDescent="0.3">
      <c r="A606" s="124"/>
      <c r="B606" s="125"/>
      <c r="C606" s="124"/>
      <c r="D606" s="126"/>
    </row>
    <row r="607" spans="1:4" x14ac:dyDescent="0.3">
      <c r="A607" s="124"/>
      <c r="B607" s="125"/>
      <c r="C607" s="124"/>
      <c r="D607" s="126"/>
    </row>
    <row r="608" spans="1:4" x14ac:dyDescent="0.3">
      <c r="A608" s="124"/>
      <c r="B608" s="125"/>
      <c r="C608" s="124"/>
      <c r="D608" s="126"/>
    </row>
    <row r="609" spans="1:4" x14ac:dyDescent="0.3">
      <c r="A609" s="124"/>
      <c r="B609" s="125"/>
      <c r="C609" s="124"/>
      <c r="D609" s="126"/>
    </row>
    <row r="610" spans="1:4" x14ac:dyDescent="0.3">
      <c r="A610" s="124"/>
      <c r="B610" s="125"/>
      <c r="C610" s="124"/>
      <c r="D610" s="126"/>
    </row>
    <row r="611" spans="1:4" x14ac:dyDescent="0.3">
      <c r="A611" s="124"/>
      <c r="B611" s="125"/>
      <c r="C611" s="124"/>
      <c r="D611" s="126"/>
    </row>
    <row r="612" spans="1:4" x14ac:dyDescent="0.3">
      <c r="A612" s="124"/>
      <c r="B612" s="125"/>
      <c r="C612" s="124"/>
      <c r="D612" s="126"/>
    </row>
    <row r="613" spans="1:4" x14ac:dyDescent="0.3">
      <c r="A613" s="124"/>
      <c r="B613" s="125"/>
      <c r="C613" s="124"/>
      <c r="D613" s="126"/>
    </row>
    <row r="614" spans="1:4" x14ac:dyDescent="0.3">
      <c r="A614" s="124"/>
      <c r="B614" s="125"/>
      <c r="C614" s="124"/>
      <c r="D614" s="126"/>
    </row>
    <row r="615" spans="1:4" x14ac:dyDescent="0.3">
      <c r="A615" s="124"/>
      <c r="B615" s="125"/>
      <c r="C615" s="124"/>
      <c r="D615" s="126"/>
    </row>
    <row r="616" spans="1:4" x14ac:dyDescent="0.3">
      <c r="A616" s="124"/>
      <c r="B616" s="125"/>
      <c r="C616" s="124"/>
      <c r="D616" s="126"/>
    </row>
    <row r="617" spans="1:4" x14ac:dyDescent="0.3">
      <c r="A617" s="124"/>
      <c r="B617" s="125"/>
      <c r="C617" s="124"/>
      <c r="D617" s="126"/>
    </row>
    <row r="618" spans="1:4" x14ac:dyDescent="0.3">
      <c r="A618" s="124"/>
      <c r="B618" s="125"/>
      <c r="C618" s="124"/>
      <c r="D618" s="126"/>
    </row>
    <row r="619" spans="1:4" x14ac:dyDescent="0.3">
      <c r="A619" s="124"/>
      <c r="B619" s="125"/>
      <c r="C619" s="124"/>
      <c r="D619" s="126"/>
    </row>
    <row r="620" spans="1:4" x14ac:dyDescent="0.3">
      <c r="A620" s="124"/>
      <c r="B620" s="125"/>
      <c r="C620" s="124"/>
      <c r="D620" s="126"/>
    </row>
    <row r="621" spans="1:4" x14ac:dyDescent="0.3">
      <c r="A621" s="124"/>
      <c r="B621" s="125"/>
      <c r="C621" s="124"/>
      <c r="D621" s="126"/>
    </row>
    <row r="622" spans="1:4" x14ac:dyDescent="0.3">
      <c r="A622" s="124"/>
      <c r="B622" s="125"/>
      <c r="C622" s="124"/>
      <c r="D622" s="126"/>
    </row>
    <row r="623" spans="1:4" x14ac:dyDescent="0.3">
      <c r="A623" s="124"/>
      <c r="B623" s="125"/>
      <c r="C623" s="124"/>
      <c r="D623" s="126"/>
    </row>
    <row r="624" spans="1:4" x14ac:dyDescent="0.3">
      <c r="A624" s="124"/>
      <c r="B624" s="125"/>
      <c r="C624" s="124"/>
      <c r="D624" s="126"/>
    </row>
    <row r="625" spans="1:4" x14ac:dyDescent="0.3">
      <c r="A625" s="124"/>
      <c r="B625" s="125"/>
      <c r="C625" s="124"/>
      <c r="D625" s="126"/>
    </row>
    <row r="626" spans="1:4" x14ac:dyDescent="0.3">
      <c r="A626" s="124"/>
      <c r="B626" s="125"/>
      <c r="C626" s="124"/>
      <c r="D626" s="126"/>
    </row>
    <row r="627" spans="1:4" x14ac:dyDescent="0.3">
      <c r="A627" s="124"/>
      <c r="B627" s="125"/>
      <c r="C627" s="124"/>
      <c r="D627" s="126"/>
    </row>
    <row r="628" spans="1:4" x14ac:dyDescent="0.3">
      <c r="A628" s="124"/>
      <c r="B628" s="125"/>
      <c r="C628" s="124"/>
      <c r="D628" s="126"/>
    </row>
    <row r="629" spans="1:4" x14ac:dyDescent="0.3">
      <c r="A629" s="124"/>
      <c r="B629" s="125"/>
      <c r="C629" s="124"/>
      <c r="D629" s="126"/>
    </row>
    <row r="630" spans="1:4" x14ac:dyDescent="0.3">
      <c r="A630" s="124"/>
      <c r="B630" s="125"/>
      <c r="C630" s="124"/>
      <c r="D630" s="126"/>
    </row>
    <row r="631" spans="1:4" x14ac:dyDescent="0.3">
      <c r="A631" s="124"/>
      <c r="B631" s="125"/>
      <c r="C631" s="124"/>
      <c r="D631" s="126"/>
    </row>
    <row r="632" spans="1:4" x14ac:dyDescent="0.3">
      <c r="A632" s="124"/>
      <c r="B632" s="125"/>
      <c r="C632" s="124"/>
      <c r="D632" s="126"/>
    </row>
    <row r="633" spans="1:4" x14ac:dyDescent="0.3">
      <c r="A633" s="124"/>
      <c r="B633" s="125"/>
      <c r="C633" s="124"/>
      <c r="D633" s="126"/>
    </row>
    <row r="634" spans="1:4" x14ac:dyDescent="0.3">
      <c r="A634" s="124"/>
      <c r="B634" s="125"/>
      <c r="C634" s="124"/>
      <c r="D634" s="126"/>
    </row>
    <row r="635" spans="1:4" x14ac:dyDescent="0.3">
      <c r="A635" s="124"/>
      <c r="B635" s="125"/>
      <c r="C635" s="124"/>
      <c r="D635" s="126"/>
    </row>
    <row r="636" spans="1:4" x14ac:dyDescent="0.3">
      <c r="A636" s="124"/>
      <c r="B636" s="125"/>
      <c r="C636" s="124"/>
      <c r="D636" s="126"/>
    </row>
    <row r="637" spans="1:4" x14ac:dyDescent="0.3">
      <c r="A637" s="124"/>
      <c r="B637" s="125"/>
      <c r="C637" s="124"/>
      <c r="D637" s="126"/>
    </row>
    <row r="638" spans="1:4" x14ac:dyDescent="0.3">
      <c r="A638" s="124"/>
      <c r="B638" s="125"/>
      <c r="C638" s="124"/>
      <c r="D638" s="126"/>
    </row>
    <row r="639" spans="1:4" x14ac:dyDescent="0.3">
      <c r="A639" s="124"/>
      <c r="B639" s="125"/>
      <c r="C639" s="124"/>
      <c r="D639" s="126"/>
    </row>
    <row r="640" spans="1:4" x14ac:dyDescent="0.3">
      <c r="A640" s="124"/>
      <c r="B640" s="125"/>
      <c r="C640" s="124"/>
      <c r="D640" s="126"/>
    </row>
    <row r="641" spans="1:4" x14ac:dyDescent="0.3">
      <c r="A641" s="124"/>
      <c r="B641" s="125"/>
      <c r="C641" s="124"/>
      <c r="D641" s="126"/>
    </row>
    <row r="642" spans="1:4" x14ac:dyDescent="0.3">
      <c r="A642" s="124"/>
      <c r="B642" s="125"/>
      <c r="C642" s="124"/>
      <c r="D642" s="126"/>
    </row>
    <row r="643" spans="1:4" x14ac:dyDescent="0.3">
      <c r="A643" s="124"/>
      <c r="B643" s="125"/>
      <c r="C643" s="124"/>
      <c r="D643" s="126"/>
    </row>
    <row r="644" spans="1:4" x14ac:dyDescent="0.3">
      <c r="A644" s="124"/>
      <c r="B644" s="125"/>
      <c r="C644" s="124"/>
      <c r="D644" s="126"/>
    </row>
    <row r="645" spans="1:4" x14ac:dyDescent="0.3">
      <c r="A645" s="124"/>
      <c r="B645" s="125"/>
      <c r="C645" s="124"/>
      <c r="D645" s="126"/>
    </row>
    <row r="646" spans="1:4" x14ac:dyDescent="0.3">
      <c r="A646" s="124"/>
      <c r="B646" s="125"/>
      <c r="C646" s="124"/>
      <c r="D646" s="126"/>
    </row>
    <row r="647" spans="1:4" x14ac:dyDescent="0.3">
      <c r="A647" s="124"/>
      <c r="B647" s="125"/>
      <c r="C647" s="124"/>
      <c r="D647" s="126"/>
    </row>
    <row r="648" spans="1:4" x14ac:dyDescent="0.3">
      <c r="A648" s="124"/>
      <c r="B648" s="125"/>
      <c r="C648" s="124"/>
      <c r="D648" s="126"/>
    </row>
    <row r="649" spans="1:4" x14ac:dyDescent="0.3">
      <c r="A649" s="124"/>
      <c r="B649" s="125"/>
      <c r="C649" s="124"/>
      <c r="D649" s="126"/>
    </row>
    <row r="650" spans="1:4" x14ac:dyDescent="0.3">
      <c r="A650" s="124"/>
      <c r="B650" s="125"/>
      <c r="C650" s="124"/>
      <c r="D650" s="126"/>
    </row>
    <row r="651" spans="1:4" x14ac:dyDescent="0.3">
      <c r="A651" s="124"/>
      <c r="B651" s="125"/>
      <c r="C651" s="124"/>
      <c r="D651" s="126"/>
    </row>
    <row r="652" spans="1:4" x14ac:dyDescent="0.3">
      <c r="A652" s="124"/>
      <c r="B652" s="125"/>
      <c r="C652" s="124"/>
      <c r="D652" s="126"/>
    </row>
    <row r="653" spans="1:4" x14ac:dyDescent="0.3">
      <c r="A653" s="124"/>
      <c r="B653" s="125"/>
      <c r="C653" s="124"/>
      <c r="D653" s="126"/>
    </row>
    <row r="654" spans="1:4" x14ac:dyDescent="0.3">
      <c r="A654" s="124"/>
      <c r="B654" s="125"/>
      <c r="C654" s="124"/>
      <c r="D654" s="126"/>
    </row>
    <row r="655" spans="1:4" x14ac:dyDescent="0.3">
      <c r="A655" s="124"/>
      <c r="B655" s="125"/>
      <c r="C655" s="124"/>
      <c r="D655" s="126"/>
    </row>
    <row r="656" spans="1:4" x14ac:dyDescent="0.3">
      <c r="A656" s="124"/>
      <c r="B656" s="125"/>
      <c r="C656" s="124"/>
      <c r="D656" s="126"/>
    </row>
    <row r="657" spans="1:4" x14ac:dyDescent="0.3">
      <c r="A657" s="124"/>
      <c r="B657" s="125"/>
      <c r="C657" s="124"/>
      <c r="D657" s="126"/>
    </row>
    <row r="658" spans="1:4" x14ac:dyDescent="0.3">
      <c r="A658" s="124"/>
      <c r="B658" s="125"/>
      <c r="C658" s="124"/>
      <c r="D658" s="126"/>
    </row>
    <row r="659" spans="1:4" x14ac:dyDescent="0.3">
      <c r="A659" s="124"/>
      <c r="B659" s="125"/>
      <c r="C659" s="124"/>
      <c r="D659" s="126"/>
    </row>
    <row r="660" spans="1:4" x14ac:dyDescent="0.3">
      <c r="A660" s="124"/>
      <c r="B660" s="125"/>
      <c r="C660" s="124"/>
      <c r="D660" s="126"/>
    </row>
    <row r="661" spans="1:4" x14ac:dyDescent="0.3">
      <c r="A661" s="124"/>
      <c r="B661" s="125"/>
      <c r="C661" s="124"/>
      <c r="D661" s="126"/>
    </row>
    <row r="662" spans="1:4" x14ac:dyDescent="0.3">
      <c r="A662" s="124"/>
      <c r="B662" s="125"/>
      <c r="C662" s="124"/>
      <c r="D662" s="126"/>
    </row>
    <row r="663" spans="1:4" x14ac:dyDescent="0.3">
      <c r="A663" s="124"/>
      <c r="B663" s="125"/>
      <c r="C663" s="124"/>
      <c r="D663" s="126"/>
    </row>
    <row r="664" spans="1:4" x14ac:dyDescent="0.3">
      <c r="A664" s="124"/>
      <c r="B664" s="125"/>
      <c r="C664" s="124"/>
      <c r="D664" s="126"/>
    </row>
    <row r="665" spans="1:4" x14ac:dyDescent="0.3">
      <c r="A665" s="124"/>
      <c r="B665" s="125"/>
      <c r="C665" s="124"/>
      <c r="D665" s="126"/>
    </row>
    <row r="666" spans="1:4" x14ac:dyDescent="0.3">
      <c r="A666" s="124"/>
      <c r="B666" s="125"/>
      <c r="C666" s="124"/>
      <c r="D666" s="126"/>
    </row>
    <row r="667" spans="1:4" x14ac:dyDescent="0.3">
      <c r="A667" s="124"/>
      <c r="B667" s="125"/>
      <c r="C667" s="124"/>
      <c r="D667" s="126"/>
    </row>
    <row r="668" spans="1:4" x14ac:dyDescent="0.3">
      <c r="A668" s="124"/>
      <c r="B668" s="125"/>
      <c r="C668" s="124"/>
      <c r="D668" s="126"/>
    </row>
    <row r="669" spans="1:4" x14ac:dyDescent="0.3">
      <c r="A669" s="124"/>
      <c r="B669" s="125"/>
      <c r="C669" s="124"/>
      <c r="D669" s="126"/>
    </row>
    <row r="670" spans="1:4" x14ac:dyDescent="0.3">
      <c r="A670" s="124"/>
      <c r="B670" s="125"/>
      <c r="C670" s="124"/>
      <c r="D670" s="126"/>
    </row>
    <row r="671" spans="1:4" x14ac:dyDescent="0.3">
      <c r="A671" s="124"/>
      <c r="B671" s="125"/>
      <c r="C671" s="124"/>
      <c r="D671" s="126"/>
    </row>
    <row r="672" spans="1:4" x14ac:dyDescent="0.3">
      <c r="A672" s="124"/>
      <c r="B672" s="125"/>
      <c r="C672" s="124"/>
      <c r="D672" s="126"/>
    </row>
    <row r="673" spans="1:4" x14ac:dyDescent="0.3">
      <c r="A673" s="124"/>
      <c r="B673" s="125"/>
      <c r="C673" s="124"/>
      <c r="D673" s="126"/>
    </row>
    <row r="674" spans="1:4" x14ac:dyDescent="0.3">
      <c r="A674" s="124"/>
      <c r="B674" s="125"/>
      <c r="C674" s="124"/>
      <c r="D674" s="126"/>
    </row>
    <row r="675" spans="1:4" x14ac:dyDescent="0.3">
      <c r="A675" s="124"/>
      <c r="B675" s="125"/>
      <c r="C675" s="124"/>
      <c r="D675" s="126"/>
    </row>
    <row r="676" spans="1:4" x14ac:dyDescent="0.3">
      <c r="A676" s="124"/>
      <c r="B676" s="125"/>
      <c r="C676" s="124"/>
      <c r="D676" s="126"/>
    </row>
    <row r="677" spans="1:4" x14ac:dyDescent="0.3">
      <c r="A677" s="124"/>
      <c r="B677" s="125"/>
      <c r="C677" s="124"/>
      <c r="D677" s="126"/>
    </row>
    <row r="678" spans="1:4" x14ac:dyDescent="0.3">
      <c r="A678" s="124"/>
      <c r="B678" s="125"/>
      <c r="C678" s="124"/>
      <c r="D678" s="126"/>
    </row>
    <row r="679" spans="1:4" x14ac:dyDescent="0.3">
      <c r="A679" s="124"/>
      <c r="B679" s="125"/>
      <c r="C679" s="124"/>
      <c r="D679" s="126"/>
    </row>
    <row r="680" spans="1:4" x14ac:dyDescent="0.3">
      <c r="A680" s="124"/>
      <c r="B680" s="125"/>
      <c r="C680" s="124"/>
      <c r="D680" s="126"/>
    </row>
    <row r="681" spans="1:4" x14ac:dyDescent="0.3">
      <c r="A681" s="124"/>
      <c r="B681" s="125"/>
      <c r="C681" s="124"/>
      <c r="D681" s="126"/>
    </row>
    <row r="682" spans="1:4" x14ac:dyDescent="0.3">
      <c r="A682" s="124"/>
      <c r="B682" s="125"/>
      <c r="C682" s="124"/>
      <c r="D682" s="126"/>
    </row>
    <row r="683" spans="1:4" x14ac:dyDescent="0.3">
      <c r="A683" s="124"/>
      <c r="B683" s="125"/>
      <c r="C683" s="124"/>
      <c r="D683" s="126"/>
    </row>
    <row r="684" spans="1:4" x14ac:dyDescent="0.3">
      <c r="A684" s="124"/>
      <c r="B684" s="125"/>
      <c r="C684" s="124"/>
      <c r="D684" s="126"/>
    </row>
    <row r="685" spans="1:4" x14ac:dyDescent="0.3">
      <c r="A685" s="124"/>
      <c r="B685" s="125"/>
      <c r="C685" s="124"/>
      <c r="D685" s="126"/>
    </row>
    <row r="686" spans="1:4" x14ac:dyDescent="0.3">
      <c r="A686" s="124"/>
      <c r="B686" s="125"/>
      <c r="C686" s="124"/>
      <c r="D686" s="126"/>
    </row>
    <row r="687" spans="1:4" x14ac:dyDescent="0.3">
      <c r="A687" s="124"/>
      <c r="B687" s="125"/>
      <c r="C687" s="124"/>
      <c r="D687" s="126"/>
    </row>
    <row r="688" spans="1:4" x14ac:dyDescent="0.3">
      <c r="A688" s="124"/>
      <c r="B688" s="125"/>
      <c r="C688" s="124"/>
      <c r="D688" s="126"/>
    </row>
    <row r="689" spans="1:4" x14ac:dyDescent="0.3">
      <c r="A689" s="124"/>
      <c r="B689" s="125"/>
      <c r="C689" s="124"/>
      <c r="D689" s="126"/>
    </row>
    <row r="690" spans="1:4" x14ac:dyDescent="0.3">
      <c r="A690" s="124"/>
      <c r="B690" s="125"/>
      <c r="C690" s="124"/>
      <c r="D690" s="126"/>
    </row>
    <row r="691" spans="1:4" x14ac:dyDescent="0.3">
      <c r="A691" s="124"/>
      <c r="B691" s="125"/>
      <c r="C691" s="124"/>
      <c r="D691" s="126"/>
    </row>
    <row r="692" spans="1:4" x14ac:dyDescent="0.3">
      <c r="A692" s="124"/>
      <c r="B692" s="125"/>
      <c r="C692" s="124"/>
      <c r="D692" s="126"/>
    </row>
    <row r="693" spans="1:4" x14ac:dyDescent="0.3">
      <c r="A693" s="124"/>
      <c r="B693" s="125"/>
      <c r="C693" s="124"/>
      <c r="D693" s="126"/>
    </row>
    <row r="694" spans="1:4" x14ac:dyDescent="0.3">
      <c r="A694" s="124"/>
      <c r="B694" s="125"/>
      <c r="C694" s="124"/>
      <c r="D694" s="126"/>
    </row>
    <row r="695" spans="1:4" x14ac:dyDescent="0.3">
      <c r="A695" s="124"/>
      <c r="B695" s="125"/>
      <c r="C695" s="124"/>
      <c r="D695" s="126"/>
    </row>
    <row r="696" spans="1:4" x14ac:dyDescent="0.3">
      <c r="A696" s="124"/>
      <c r="B696" s="125"/>
      <c r="C696" s="124"/>
      <c r="D696" s="126"/>
    </row>
    <row r="697" spans="1:4" x14ac:dyDescent="0.3">
      <c r="A697" s="124"/>
      <c r="B697" s="125"/>
      <c r="C697" s="124"/>
      <c r="D697" s="126"/>
    </row>
    <row r="698" spans="1:4" x14ac:dyDescent="0.3">
      <c r="A698" s="124"/>
      <c r="B698" s="125"/>
      <c r="C698" s="124"/>
      <c r="D698" s="126"/>
    </row>
    <row r="699" spans="1:4" x14ac:dyDescent="0.3">
      <c r="A699" s="124"/>
      <c r="B699" s="125"/>
      <c r="C699" s="124"/>
      <c r="D699" s="126"/>
    </row>
    <row r="700" spans="1:4" x14ac:dyDescent="0.3">
      <c r="A700" s="124"/>
      <c r="B700" s="125"/>
      <c r="C700" s="124"/>
      <c r="D700" s="126"/>
    </row>
    <row r="701" spans="1:4" x14ac:dyDescent="0.3">
      <c r="A701" s="124"/>
      <c r="B701" s="125"/>
      <c r="C701" s="124"/>
      <c r="D701" s="126"/>
    </row>
    <row r="702" spans="1:4" x14ac:dyDescent="0.3">
      <c r="A702" s="124"/>
      <c r="B702" s="125"/>
      <c r="C702" s="124"/>
      <c r="D702" s="126"/>
    </row>
    <row r="703" spans="1:4" x14ac:dyDescent="0.3">
      <c r="A703" s="124"/>
      <c r="B703" s="125"/>
      <c r="C703" s="124"/>
      <c r="D703" s="126"/>
    </row>
    <row r="704" spans="1:4" x14ac:dyDescent="0.3">
      <c r="A704" s="124"/>
      <c r="B704" s="125"/>
      <c r="C704" s="124"/>
      <c r="D704" s="126"/>
    </row>
    <row r="705" spans="1:4" x14ac:dyDescent="0.3">
      <c r="A705" s="124"/>
      <c r="B705" s="125"/>
      <c r="C705" s="124"/>
      <c r="D705" s="126"/>
    </row>
    <row r="706" spans="1:4" x14ac:dyDescent="0.3">
      <c r="A706" s="124"/>
      <c r="B706" s="125"/>
      <c r="C706" s="124"/>
      <c r="D706" s="126"/>
    </row>
    <row r="707" spans="1:4" x14ac:dyDescent="0.3">
      <c r="A707" s="124"/>
      <c r="B707" s="125"/>
      <c r="C707" s="124"/>
      <c r="D707" s="126"/>
    </row>
    <row r="708" spans="1:4" x14ac:dyDescent="0.3">
      <c r="A708" s="124"/>
      <c r="B708" s="125"/>
      <c r="C708" s="124"/>
      <c r="D708" s="126"/>
    </row>
    <row r="709" spans="1:4" x14ac:dyDescent="0.3">
      <c r="A709" s="124"/>
      <c r="B709" s="125"/>
      <c r="C709" s="124"/>
      <c r="D709" s="126"/>
    </row>
    <row r="710" spans="1:4" x14ac:dyDescent="0.3">
      <c r="A710" s="124"/>
      <c r="B710" s="125"/>
      <c r="C710" s="124"/>
      <c r="D710" s="126"/>
    </row>
    <row r="711" spans="1:4" x14ac:dyDescent="0.3">
      <c r="A711" s="124"/>
      <c r="B711" s="125"/>
      <c r="C711" s="124"/>
      <c r="D711" s="126"/>
    </row>
    <row r="712" spans="1:4" x14ac:dyDescent="0.3">
      <c r="A712" s="124"/>
      <c r="B712" s="125"/>
      <c r="C712" s="124"/>
      <c r="D712" s="126"/>
    </row>
    <row r="713" spans="1:4" x14ac:dyDescent="0.3">
      <c r="A713" s="124"/>
      <c r="B713" s="125"/>
      <c r="C713" s="124"/>
      <c r="D713" s="126"/>
    </row>
    <row r="714" spans="1:4" x14ac:dyDescent="0.3">
      <c r="A714" s="124"/>
      <c r="B714" s="125"/>
      <c r="C714" s="124"/>
      <c r="D714" s="126"/>
    </row>
    <row r="715" spans="1:4" x14ac:dyDescent="0.3">
      <c r="A715" s="124"/>
      <c r="B715" s="125"/>
      <c r="C715" s="124"/>
      <c r="D715" s="126"/>
    </row>
    <row r="716" spans="1:4" x14ac:dyDescent="0.3">
      <c r="A716" s="124"/>
      <c r="B716" s="125"/>
      <c r="C716" s="124"/>
      <c r="D716" s="126"/>
    </row>
    <row r="717" spans="1:4" x14ac:dyDescent="0.3">
      <c r="A717" s="124"/>
      <c r="B717" s="125"/>
      <c r="C717" s="124"/>
      <c r="D717" s="126"/>
    </row>
    <row r="718" spans="1:4" x14ac:dyDescent="0.3">
      <c r="A718" s="124"/>
      <c r="B718" s="125"/>
      <c r="C718" s="124"/>
      <c r="D718" s="126"/>
    </row>
    <row r="719" spans="1:4" x14ac:dyDescent="0.3">
      <c r="A719" s="124"/>
      <c r="B719" s="125"/>
      <c r="C719" s="124"/>
      <c r="D719" s="126"/>
    </row>
    <row r="720" spans="1:4" x14ac:dyDescent="0.3">
      <c r="A720" s="124"/>
      <c r="B720" s="125"/>
      <c r="C720" s="124"/>
      <c r="D720" s="126"/>
    </row>
    <row r="721" spans="1:4" x14ac:dyDescent="0.3">
      <c r="A721" s="124"/>
      <c r="B721" s="125"/>
      <c r="C721" s="124"/>
      <c r="D721" s="126"/>
    </row>
    <row r="722" spans="1:4" x14ac:dyDescent="0.3">
      <c r="A722" s="124"/>
      <c r="B722" s="125"/>
      <c r="C722" s="124"/>
      <c r="D722" s="126"/>
    </row>
    <row r="723" spans="1:4" x14ac:dyDescent="0.3">
      <c r="A723" s="124"/>
      <c r="B723" s="125"/>
      <c r="C723" s="124"/>
      <c r="D723" s="126"/>
    </row>
    <row r="724" spans="1:4" x14ac:dyDescent="0.3">
      <c r="A724" s="124"/>
      <c r="B724" s="125"/>
      <c r="C724" s="124"/>
      <c r="D724" s="126"/>
    </row>
    <row r="725" spans="1:4" x14ac:dyDescent="0.3">
      <c r="A725" s="124"/>
      <c r="B725" s="125"/>
      <c r="C725" s="124"/>
      <c r="D725" s="126"/>
    </row>
    <row r="726" spans="1:4" x14ac:dyDescent="0.3">
      <c r="A726" s="124"/>
      <c r="B726" s="125"/>
      <c r="C726" s="124"/>
      <c r="D726" s="126"/>
    </row>
    <row r="727" spans="1:4" x14ac:dyDescent="0.3">
      <c r="A727" s="124"/>
      <c r="B727" s="125"/>
      <c r="C727" s="124"/>
      <c r="D727" s="126"/>
    </row>
    <row r="728" spans="1:4" x14ac:dyDescent="0.3">
      <c r="A728" s="124"/>
      <c r="B728" s="125"/>
      <c r="C728" s="124"/>
      <c r="D728" s="126"/>
    </row>
    <row r="729" spans="1:4" x14ac:dyDescent="0.3">
      <c r="A729" s="124"/>
      <c r="B729" s="125"/>
      <c r="C729" s="124"/>
      <c r="D729" s="126"/>
    </row>
    <row r="730" spans="1:4" x14ac:dyDescent="0.3">
      <c r="A730" s="124"/>
      <c r="B730" s="125"/>
      <c r="C730" s="124"/>
      <c r="D730" s="126"/>
    </row>
    <row r="731" spans="1:4" x14ac:dyDescent="0.3">
      <c r="A731" s="124"/>
      <c r="B731" s="125"/>
      <c r="C731" s="124"/>
      <c r="D731" s="126"/>
    </row>
    <row r="732" spans="1:4" x14ac:dyDescent="0.3">
      <c r="A732" s="124"/>
      <c r="B732" s="125"/>
      <c r="C732" s="124"/>
      <c r="D732" s="126"/>
    </row>
    <row r="733" spans="1:4" x14ac:dyDescent="0.3">
      <c r="A733" s="124"/>
      <c r="B733" s="125"/>
      <c r="C733" s="124"/>
      <c r="D733" s="126"/>
    </row>
    <row r="734" spans="1:4" x14ac:dyDescent="0.3">
      <c r="A734" s="124"/>
      <c r="B734" s="125"/>
      <c r="C734" s="124"/>
      <c r="D734" s="126"/>
    </row>
    <row r="735" spans="1:4" x14ac:dyDescent="0.3">
      <c r="A735" s="124"/>
      <c r="B735" s="125"/>
      <c r="C735" s="124"/>
      <c r="D735" s="126"/>
    </row>
    <row r="736" spans="1:4" x14ac:dyDescent="0.3">
      <c r="A736" s="124"/>
      <c r="B736" s="125"/>
      <c r="C736" s="124"/>
      <c r="D736" s="126"/>
    </row>
    <row r="737" spans="1:4" x14ac:dyDescent="0.3">
      <c r="A737" s="124"/>
      <c r="B737" s="125"/>
      <c r="C737" s="124"/>
      <c r="D737" s="126"/>
    </row>
    <row r="738" spans="1:4" x14ac:dyDescent="0.3">
      <c r="A738" s="124"/>
      <c r="B738" s="125"/>
      <c r="C738" s="124"/>
      <c r="D738" s="126"/>
    </row>
    <row r="739" spans="1:4" x14ac:dyDescent="0.3">
      <c r="A739" s="124"/>
      <c r="B739" s="125"/>
      <c r="C739" s="124"/>
      <c r="D739" s="126"/>
    </row>
    <row r="740" spans="1:4" x14ac:dyDescent="0.3">
      <c r="A740" s="124"/>
      <c r="B740" s="125"/>
      <c r="C740" s="124"/>
      <c r="D740" s="126"/>
    </row>
    <row r="741" spans="1:4" x14ac:dyDescent="0.3">
      <c r="A741" s="124"/>
      <c r="B741" s="125"/>
      <c r="C741" s="124"/>
      <c r="D741" s="126"/>
    </row>
    <row r="742" spans="1:4" x14ac:dyDescent="0.3">
      <c r="A742" s="124"/>
      <c r="B742" s="125"/>
      <c r="C742" s="124"/>
      <c r="D742" s="126"/>
    </row>
    <row r="743" spans="1:4" x14ac:dyDescent="0.3">
      <c r="A743" s="124"/>
      <c r="B743" s="125"/>
      <c r="C743" s="124"/>
      <c r="D743" s="126"/>
    </row>
    <row r="744" spans="1:4" x14ac:dyDescent="0.3">
      <c r="A744" s="124"/>
      <c r="B744" s="125"/>
      <c r="C744" s="124"/>
      <c r="D744" s="126"/>
    </row>
    <row r="745" spans="1:4" x14ac:dyDescent="0.3">
      <c r="A745" s="124"/>
      <c r="B745" s="125"/>
      <c r="C745" s="124"/>
      <c r="D745" s="126"/>
    </row>
    <row r="746" spans="1:4" x14ac:dyDescent="0.3">
      <c r="A746" s="124"/>
      <c r="B746" s="125"/>
      <c r="C746" s="124"/>
      <c r="D746" s="126"/>
    </row>
    <row r="747" spans="1:4" x14ac:dyDescent="0.3">
      <c r="A747" s="124"/>
      <c r="B747" s="125"/>
      <c r="C747" s="124"/>
      <c r="D747" s="126"/>
    </row>
    <row r="748" spans="1:4" x14ac:dyDescent="0.3">
      <c r="A748" s="124"/>
      <c r="B748" s="125"/>
      <c r="C748" s="124"/>
      <c r="D748" s="126"/>
    </row>
    <row r="749" spans="1:4" x14ac:dyDescent="0.3">
      <c r="A749" s="124"/>
      <c r="B749" s="125"/>
      <c r="C749" s="124"/>
      <c r="D749" s="126"/>
    </row>
    <row r="750" spans="1:4" x14ac:dyDescent="0.3">
      <c r="A750" s="124"/>
      <c r="B750" s="125"/>
      <c r="C750" s="124"/>
      <c r="D750" s="126"/>
    </row>
    <row r="751" spans="1:4" x14ac:dyDescent="0.3">
      <c r="A751" s="124"/>
      <c r="B751" s="125"/>
      <c r="C751" s="124"/>
      <c r="D751" s="126"/>
    </row>
    <row r="752" spans="1:4" x14ac:dyDescent="0.3">
      <c r="A752" s="124"/>
      <c r="B752" s="125"/>
      <c r="C752" s="124"/>
      <c r="D752" s="126"/>
    </row>
    <row r="753" spans="1:4" x14ac:dyDescent="0.3">
      <c r="A753" s="124"/>
      <c r="B753" s="125"/>
      <c r="C753" s="124"/>
      <c r="D753" s="126"/>
    </row>
    <row r="754" spans="1:4" x14ac:dyDescent="0.3">
      <c r="A754" s="124"/>
      <c r="B754" s="125"/>
      <c r="C754" s="124"/>
      <c r="D754" s="126"/>
    </row>
    <row r="755" spans="1:4" x14ac:dyDescent="0.3">
      <c r="A755" s="124"/>
      <c r="B755" s="125"/>
      <c r="C755" s="124"/>
      <c r="D755" s="126"/>
    </row>
    <row r="756" spans="1:4" x14ac:dyDescent="0.3">
      <c r="A756" s="124"/>
      <c r="B756" s="125"/>
      <c r="C756" s="124"/>
      <c r="D756" s="126"/>
    </row>
    <row r="757" spans="1:4" x14ac:dyDescent="0.3">
      <c r="A757" s="124"/>
      <c r="B757" s="125"/>
      <c r="C757" s="124"/>
      <c r="D757" s="126"/>
    </row>
    <row r="758" spans="1:4" x14ac:dyDescent="0.3">
      <c r="A758" s="124"/>
      <c r="B758" s="125"/>
      <c r="C758" s="124"/>
      <c r="D758" s="126"/>
    </row>
    <row r="759" spans="1:4" x14ac:dyDescent="0.3">
      <c r="A759" s="124"/>
      <c r="B759" s="125"/>
      <c r="C759" s="124"/>
      <c r="D759" s="126"/>
    </row>
    <row r="760" spans="1:4" x14ac:dyDescent="0.3">
      <c r="A760" s="124"/>
      <c r="B760" s="125"/>
      <c r="C760" s="124"/>
      <c r="D760" s="126"/>
    </row>
    <row r="761" spans="1:4" x14ac:dyDescent="0.3">
      <c r="A761" s="124"/>
      <c r="B761" s="125"/>
      <c r="C761" s="124"/>
      <c r="D761" s="126"/>
    </row>
    <row r="762" spans="1:4" x14ac:dyDescent="0.3">
      <c r="A762" s="124"/>
      <c r="B762" s="125"/>
      <c r="C762" s="124"/>
      <c r="D762" s="126"/>
    </row>
    <row r="763" spans="1:4" x14ac:dyDescent="0.3">
      <c r="A763" s="124"/>
      <c r="B763" s="125"/>
      <c r="C763" s="124"/>
      <c r="D763" s="126"/>
    </row>
    <row r="764" spans="1:4" x14ac:dyDescent="0.3">
      <c r="A764" s="124"/>
      <c r="B764" s="125"/>
      <c r="C764" s="124"/>
      <c r="D764" s="126"/>
    </row>
    <row r="765" spans="1:4" x14ac:dyDescent="0.3">
      <c r="A765" s="124"/>
      <c r="B765" s="125"/>
      <c r="C765" s="124"/>
      <c r="D765" s="126"/>
    </row>
    <row r="766" spans="1:4" x14ac:dyDescent="0.3">
      <c r="A766" s="124"/>
      <c r="B766" s="125"/>
      <c r="C766" s="124"/>
      <c r="D766" s="126"/>
    </row>
    <row r="767" spans="1:4" x14ac:dyDescent="0.3">
      <c r="A767" s="124"/>
      <c r="B767" s="125"/>
      <c r="C767" s="124"/>
      <c r="D767" s="126"/>
    </row>
    <row r="768" spans="1:4" x14ac:dyDescent="0.3">
      <c r="A768" s="124"/>
      <c r="B768" s="125"/>
      <c r="C768" s="124"/>
      <c r="D768" s="126"/>
    </row>
    <row r="769" spans="1:4" x14ac:dyDescent="0.3">
      <c r="A769" s="124"/>
      <c r="B769" s="125"/>
      <c r="C769" s="124"/>
      <c r="D769" s="126"/>
    </row>
    <row r="770" spans="1:4" x14ac:dyDescent="0.3">
      <c r="A770" s="124"/>
      <c r="B770" s="125"/>
      <c r="C770" s="124"/>
      <c r="D770" s="126"/>
    </row>
    <row r="771" spans="1:4" x14ac:dyDescent="0.3">
      <c r="A771" s="124"/>
      <c r="B771" s="125"/>
      <c r="C771" s="124"/>
      <c r="D771" s="126"/>
    </row>
    <row r="772" spans="1:4" x14ac:dyDescent="0.3">
      <c r="A772" s="124"/>
      <c r="B772" s="125"/>
      <c r="C772" s="124"/>
      <c r="D772" s="126"/>
    </row>
    <row r="773" spans="1:4" x14ac:dyDescent="0.3">
      <c r="A773" s="124"/>
      <c r="B773" s="125"/>
      <c r="C773" s="124"/>
      <c r="D773" s="126"/>
    </row>
    <row r="774" spans="1:4" x14ac:dyDescent="0.3">
      <c r="A774" s="124"/>
      <c r="B774" s="125"/>
      <c r="C774" s="124"/>
      <c r="D774" s="126"/>
    </row>
    <row r="775" spans="1:4" x14ac:dyDescent="0.3">
      <c r="A775" s="124"/>
      <c r="B775" s="125"/>
      <c r="C775" s="124"/>
      <c r="D775" s="126"/>
    </row>
    <row r="776" spans="1:4" x14ac:dyDescent="0.3">
      <c r="A776" s="124"/>
      <c r="B776" s="125"/>
      <c r="C776" s="124"/>
      <c r="D776" s="126"/>
    </row>
    <row r="777" spans="1:4" x14ac:dyDescent="0.3">
      <c r="A777" s="124"/>
      <c r="B777" s="125"/>
      <c r="C777" s="124"/>
      <c r="D777" s="126"/>
    </row>
    <row r="778" spans="1:4" x14ac:dyDescent="0.3">
      <c r="A778" s="124"/>
      <c r="B778" s="125"/>
      <c r="C778" s="124"/>
      <c r="D778" s="126"/>
    </row>
    <row r="779" spans="1:4" x14ac:dyDescent="0.3">
      <c r="A779" s="124"/>
      <c r="B779" s="125"/>
      <c r="C779" s="124"/>
      <c r="D779" s="126"/>
    </row>
    <row r="780" spans="1:4" x14ac:dyDescent="0.3">
      <c r="A780" s="124"/>
      <c r="B780" s="125"/>
      <c r="C780" s="124"/>
      <c r="D780" s="126"/>
    </row>
    <row r="781" spans="1:4" x14ac:dyDescent="0.3">
      <c r="A781" s="124"/>
      <c r="B781" s="125"/>
      <c r="C781" s="124"/>
      <c r="D781" s="126"/>
    </row>
    <row r="782" spans="1:4" x14ac:dyDescent="0.3">
      <c r="A782" s="124"/>
      <c r="B782" s="125"/>
      <c r="C782" s="124"/>
      <c r="D782" s="126"/>
    </row>
    <row r="783" spans="1:4" x14ac:dyDescent="0.3">
      <c r="A783" s="124"/>
      <c r="B783" s="125"/>
      <c r="C783" s="124"/>
      <c r="D783" s="126"/>
    </row>
    <row r="784" spans="1:4" x14ac:dyDescent="0.3">
      <c r="A784" s="124"/>
      <c r="B784" s="125"/>
      <c r="C784" s="124"/>
      <c r="D784" s="126"/>
    </row>
    <row r="785" spans="1:4" x14ac:dyDescent="0.3">
      <c r="A785" s="124"/>
      <c r="B785" s="125"/>
      <c r="C785" s="124"/>
      <c r="D785" s="126"/>
    </row>
    <row r="786" spans="1:4" x14ac:dyDescent="0.3">
      <c r="A786" s="124"/>
      <c r="B786" s="125"/>
      <c r="C786" s="124"/>
      <c r="D786" s="126"/>
    </row>
    <row r="787" spans="1:4" x14ac:dyDescent="0.3">
      <c r="A787" s="124"/>
      <c r="B787" s="125"/>
      <c r="C787" s="124"/>
      <c r="D787" s="126"/>
    </row>
    <row r="788" spans="1:4" x14ac:dyDescent="0.3">
      <c r="A788" s="124"/>
      <c r="B788" s="125"/>
      <c r="C788" s="124"/>
      <c r="D788" s="126"/>
    </row>
    <row r="789" spans="1:4" x14ac:dyDescent="0.3">
      <c r="A789" s="124"/>
      <c r="B789" s="125"/>
      <c r="C789" s="124"/>
      <c r="D789" s="126"/>
    </row>
    <row r="790" spans="1:4" x14ac:dyDescent="0.3">
      <c r="A790" s="124"/>
      <c r="B790" s="125"/>
      <c r="C790" s="124"/>
      <c r="D790" s="126"/>
    </row>
    <row r="791" spans="1:4" x14ac:dyDescent="0.3">
      <c r="A791" s="124"/>
      <c r="B791" s="125"/>
      <c r="C791" s="124"/>
      <c r="D791" s="126"/>
    </row>
    <row r="792" spans="1:4" x14ac:dyDescent="0.3">
      <c r="A792" s="124"/>
      <c r="B792" s="125"/>
      <c r="C792" s="124"/>
      <c r="D792" s="126"/>
    </row>
    <row r="793" spans="1:4" x14ac:dyDescent="0.3">
      <c r="A793" s="124"/>
      <c r="B793" s="125"/>
      <c r="C793" s="124"/>
      <c r="D793" s="126"/>
    </row>
    <row r="794" spans="1:4" x14ac:dyDescent="0.3">
      <c r="A794" s="124"/>
      <c r="B794" s="125"/>
      <c r="C794" s="124"/>
      <c r="D794" s="126"/>
    </row>
    <row r="795" spans="1:4" x14ac:dyDescent="0.3">
      <c r="A795" s="124"/>
      <c r="B795" s="125"/>
      <c r="C795" s="124"/>
      <c r="D795" s="126"/>
    </row>
    <row r="796" spans="1:4" x14ac:dyDescent="0.3">
      <c r="A796" s="124"/>
      <c r="B796" s="125"/>
      <c r="C796" s="124"/>
      <c r="D796" s="126"/>
    </row>
    <row r="797" spans="1:4" x14ac:dyDescent="0.3">
      <c r="A797" s="124"/>
      <c r="B797" s="125"/>
      <c r="C797" s="124"/>
      <c r="D797" s="126"/>
    </row>
    <row r="798" spans="1:4" x14ac:dyDescent="0.3">
      <c r="A798" s="124"/>
      <c r="B798" s="125"/>
      <c r="C798" s="124"/>
      <c r="D798" s="126"/>
    </row>
    <row r="799" spans="1:4" x14ac:dyDescent="0.3">
      <c r="A799" s="124"/>
      <c r="B799" s="125"/>
      <c r="C799" s="124"/>
      <c r="D799" s="126"/>
    </row>
    <row r="800" spans="1:4" x14ac:dyDescent="0.3">
      <c r="A800" s="124"/>
      <c r="B800" s="125"/>
      <c r="C800" s="124"/>
      <c r="D800" s="126"/>
    </row>
    <row r="801" spans="1:4" x14ac:dyDescent="0.3">
      <c r="A801" s="124"/>
      <c r="B801" s="125"/>
      <c r="C801" s="124"/>
      <c r="D801" s="126"/>
    </row>
    <row r="802" spans="1:4" x14ac:dyDescent="0.3">
      <c r="A802" s="124"/>
      <c r="B802" s="125"/>
      <c r="C802" s="124"/>
      <c r="D802" s="126"/>
    </row>
    <row r="803" spans="1:4" x14ac:dyDescent="0.3">
      <c r="A803" s="124"/>
      <c r="B803" s="125"/>
      <c r="C803" s="124"/>
      <c r="D803" s="126"/>
    </row>
    <row r="804" spans="1:4" x14ac:dyDescent="0.3">
      <c r="A804" s="124"/>
      <c r="B804" s="125"/>
      <c r="C804" s="124"/>
      <c r="D804" s="126"/>
    </row>
    <row r="805" spans="1:4" x14ac:dyDescent="0.3">
      <c r="A805" s="124"/>
      <c r="B805" s="125"/>
      <c r="C805" s="124"/>
      <c r="D805" s="126"/>
    </row>
    <row r="806" spans="1:4" x14ac:dyDescent="0.3">
      <c r="A806" s="124"/>
      <c r="B806" s="125"/>
      <c r="C806" s="124"/>
      <c r="D806" s="126"/>
    </row>
    <row r="807" spans="1:4" x14ac:dyDescent="0.3">
      <c r="A807" s="124"/>
      <c r="B807" s="125"/>
      <c r="C807" s="124"/>
      <c r="D807" s="126"/>
    </row>
    <row r="808" spans="1:4" x14ac:dyDescent="0.3">
      <c r="A808" s="124"/>
      <c r="B808" s="125"/>
      <c r="C808" s="124"/>
      <c r="D808" s="126"/>
    </row>
    <row r="809" spans="1:4" x14ac:dyDescent="0.3">
      <c r="A809" s="124"/>
      <c r="B809" s="125"/>
      <c r="C809" s="124"/>
      <c r="D809" s="126"/>
    </row>
    <row r="810" spans="1:4" x14ac:dyDescent="0.3">
      <c r="A810" s="124"/>
      <c r="B810" s="125"/>
      <c r="C810" s="124"/>
      <c r="D810" s="126"/>
    </row>
    <row r="811" spans="1:4" x14ac:dyDescent="0.3">
      <c r="A811" s="124"/>
      <c r="B811" s="125"/>
      <c r="C811" s="124"/>
      <c r="D811" s="126"/>
    </row>
    <row r="812" spans="1:4" x14ac:dyDescent="0.3">
      <c r="A812" s="124"/>
      <c r="B812" s="125"/>
      <c r="C812" s="124"/>
      <c r="D812" s="126"/>
    </row>
    <row r="813" spans="1:4" x14ac:dyDescent="0.3">
      <c r="A813" s="124"/>
      <c r="B813" s="125"/>
      <c r="C813" s="124"/>
      <c r="D813" s="126"/>
    </row>
    <row r="814" spans="1:4" x14ac:dyDescent="0.3">
      <c r="A814" s="124"/>
      <c r="B814" s="125"/>
      <c r="C814" s="124"/>
      <c r="D814" s="126"/>
    </row>
    <row r="815" spans="1:4" x14ac:dyDescent="0.3">
      <c r="A815" s="124"/>
      <c r="B815" s="125"/>
      <c r="C815" s="124"/>
      <c r="D815" s="126"/>
    </row>
    <row r="816" spans="1:4" x14ac:dyDescent="0.3">
      <c r="A816" s="124"/>
      <c r="B816" s="125"/>
      <c r="C816" s="124"/>
      <c r="D816" s="126"/>
    </row>
    <row r="817" spans="1:4" x14ac:dyDescent="0.3">
      <c r="A817" s="124"/>
      <c r="B817" s="125"/>
      <c r="C817" s="124"/>
      <c r="D817" s="126"/>
    </row>
    <row r="818" spans="1:4" x14ac:dyDescent="0.3">
      <c r="A818" s="124"/>
      <c r="B818" s="125"/>
      <c r="C818" s="124"/>
      <c r="D818" s="126"/>
    </row>
    <row r="819" spans="1:4" x14ac:dyDescent="0.3">
      <c r="A819" s="124"/>
      <c r="B819" s="125"/>
      <c r="C819" s="124"/>
      <c r="D819" s="126"/>
    </row>
    <row r="820" spans="1:4" x14ac:dyDescent="0.3">
      <c r="A820" s="124"/>
      <c r="B820" s="125"/>
      <c r="C820" s="124"/>
      <c r="D820" s="126"/>
    </row>
    <row r="821" spans="1:4" x14ac:dyDescent="0.3">
      <c r="A821" s="124"/>
      <c r="B821" s="125"/>
      <c r="C821" s="124"/>
      <c r="D821" s="126"/>
    </row>
    <row r="822" spans="1:4" x14ac:dyDescent="0.3">
      <c r="A822" s="124"/>
      <c r="B822" s="125"/>
      <c r="C822" s="124"/>
      <c r="D822" s="126"/>
    </row>
    <row r="823" spans="1:4" x14ac:dyDescent="0.3">
      <c r="A823" s="124"/>
      <c r="B823" s="125"/>
      <c r="C823" s="124"/>
      <c r="D823" s="126"/>
    </row>
    <row r="824" spans="1:4" x14ac:dyDescent="0.3">
      <c r="A824" s="124"/>
      <c r="B824" s="125"/>
      <c r="C824" s="124"/>
      <c r="D824" s="126"/>
    </row>
    <row r="825" spans="1:4" x14ac:dyDescent="0.3">
      <c r="A825" s="124"/>
      <c r="B825" s="125"/>
      <c r="C825" s="124"/>
      <c r="D825" s="126"/>
    </row>
    <row r="826" spans="1:4" x14ac:dyDescent="0.3">
      <c r="A826" s="124"/>
      <c r="B826" s="125"/>
      <c r="C826" s="124"/>
      <c r="D826" s="126"/>
    </row>
    <row r="827" spans="1:4" x14ac:dyDescent="0.3">
      <c r="A827" s="124"/>
      <c r="B827" s="125"/>
      <c r="C827" s="124"/>
      <c r="D827" s="126"/>
    </row>
    <row r="828" spans="1:4" x14ac:dyDescent="0.3">
      <c r="A828" s="124"/>
      <c r="B828" s="125"/>
      <c r="C828" s="124"/>
      <c r="D828" s="126"/>
    </row>
    <row r="829" spans="1:4" x14ac:dyDescent="0.3">
      <c r="A829" s="124"/>
      <c r="B829" s="125"/>
      <c r="C829" s="124"/>
      <c r="D829" s="126"/>
    </row>
    <row r="830" spans="1:4" x14ac:dyDescent="0.3">
      <c r="A830" s="124"/>
      <c r="B830" s="125"/>
      <c r="C830" s="124"/>
      <c r="D830" s="126"/>
    </row>
    <row r="831" spans="1:4" x14ac:dyDescent="0.3">
      <c r="A831" s="124"/>
      <c r="B831" s="125"/>
      <c r="C831" s="124"/>
      <c r="D831" s="126"/>
    </row>
    <row r="832" spans="1:4" x14ac:dyDescent="0.3">
      <c r="A832" s="124"/>
      <c r="B832" s="125"/>
      <c r="C832" s="124"/>
      <c r="D832" s="126"/>
    </row>
    <row r="833" spans="1:4" x14ac:dyDescent="0.3">
      <c r="A833" s="124"/>
      <c r="B833" s="125"/>
      <c r="C833" s="124"/>
      <c r="D833" s="126"/>
    </row>
    <row r="834" spans="1:4" x14ac:dyDescent="0.3">
      <c r="A834" s="124"/>
      <c r="B834" s="125"/>
      <c r="C834" s="124"/>
      <c r="D834" s="126"/>
    </row>
    <row r="835" spans="1:4" x14ac:dyDescent="0.3">
      <c r="A835" s="124"/>
      <c r="B835" s="125"/>
      <c r="C835" s="124"/>
      <c r="D835" s="126"/>
    </row>
    <row r="836" spans="1:4" x14ac:dyDescent="0.3">
      <c r="A836" s="124"/>
      <c r="B836" s="125"/>
      <c r="C836" s="124"/>
      <c r="D836" s="126"/>
    </row>
    <row r="837" spans="1:4" x14ac:dyDescent="0.3">
      <c r="A837" s="124"/>
      <c r="B837" s="125"/>
      <c r="C837" s="124"/>
      <c r="D837" s="126"/>
    </row>
    <row r="838" spans="1:4" x14ac:dyDescent="0.3">
      <c r="A838" s="124"/>
      <c r="B838" s="125"/>
      <c r="C838" s="124"/>
      <c r="D838" s="126"/>
    </row>
    <row r="839" spans="1:4" x14ac:dyDescent="0.3">
      <c r="A839" s="124"/>
      <c r="B839" s="125"/>
      <c r="C839" s="124"/>
      <c r="D839" s="126"/>
    </row>
    <row r="840" spans="1:4" x14ac:dyDescent="0.3">
      <c r="A840" s="124"/>
      <c r="B840" s="125"/>
      <c r="C840" s="124"/>
      <c r="D840" s="126"/>
    </row>
    <row r="841" spans="1:4" x14ac:dyDescent="0.3">
      <c r="A841" s="124"/>
      <c r="B841" s="125"/>
      <c r="C841" s="124"/>
      <c r="D841" s="126"/>
    </row>
    <row r="842" spans="1:4" x14ac:dyDescent="0.3">
      <c r="A842" s="124"/>
      <c r="B842" s="125"/>
      <c r="C842" s="124"/>
      <c r="D842" s="126"/>
    </row>
    <row r="843" spans="1:4" x14ac:dyDescent="0.3">
      <c r="A843" s="124"/>
      <c r="B843" s="125"/>
      <c r="C843" s="124"/>
      <c r="D843" s="126"/>
    </row>
    <row r="844" spans="1:4" x14ac:dyDescent="0.3">
      <c r="A844" s="124"/>
      <c r="B844" s="125"/>
      <c r="C844" s="124"/>
      <c r="D844" s="126"/>
    </row>
    <row r="845" spans="1:4" x14ac:dyDescent="0.3">
      <c r="A845" s="124"/>
      <c r="B845" s="125"/>
      <c r="C845" s="124"/>
      <c r="D845" s="126"/>
    </row>
    <row r="846" spans="1:4" x14ac:dyDescent="0.3">
      <c r="A846" s="124"/>
      <c r="B846" s="125"/>
      <c r="C846" s="124"/>
      <c r="D846" s="126"/>
    </row>
    <row r="847" spans="1:4" x14ac:dyDescent="0.3">
      <c r="A847" s="124"/>
      <c r="B847" s="125"/>
      <c r="C847" s="124"/>
      <c r="D847" s="126"/>
    </row>
    <row r="848" spans="1:4" x14ac:dyDescent="0.3">
      <c r="A848" s="124"/>
      <c r="B848" s="125"/>
      <c r="C848" s="124"/>
      <c r="D848" s="126"/>
    </row>
    <row r="849" spans="1:4" x14ac:dyDescent="0.3">
      <c r="A849" s="124"/>
      <c r="B849" s="125"/>
      <c r="C849" s="124"/>
      <c r="D849" s="126"/>
    </row>
    <row r="850" spans="1:4" x14ac:dyDescent="0.3">
      <c r="A850" s="124"/>
      <c r="B850" s="125"/>
      <c r="C850" s="124"/>
      <c r="D850" s="126"/>
    </row>
    <row r="851" spans="1:4" x14ac:dyDescent="0.3">
      <c r="A851" s="124"/>
      <c r="B851" s="125"/>
      <c r="C851" s="124"/>
      <c r="D851" s="126"/>
    </row>
    <row r="852" spans="1:4" x14ac:dyDescent="0.3">
      <c r="A852" s="124"/>
      <c r="B852" s="125"/>
      <c r="C852" s="124"/>
      <c r="D852" s="126"/>
    </row>
    <row r="853" spans="1:4" x14ac:dyDescent="0.3">
      <c r="A853" s="124"/>
      <c r="B853" s="125"/>
      <c r="C853" s="124"/>
      <c r="D853" s="126"/>
    </row>
    <row r="854" spans="1:4" x14ac:dyDescent="0.3">
      <c r="A854" s="124"/>
      <c r="B854" s="125"/>
      <c r="C854" s="124"/>
      <c r="D854" s="126"/>
    </row>
    <row r="855" spans="1:4" x14ac:dyDescent="0.3">
      <c r="A855" s="124"/>
      <c r="B855" s="125"/>
      <c r="C855" s="124"/>
      <c r="D855" s="126"/>
    </row>
    <row r="856" spans="1:4" x14ac:dyDescent="0.3">
      <c r="A856" s="124"/>
      <c r="B856" s="125"/>
      <c r="C856" s="124"/>
      <c r="D856" s="126"/>
    </row>
    <row r="857" spans="1:4" x14ac:dyDescent="0.3">
      <c r="A857" s="124"/>
      <c r="B857" s="125"/>
      <c r="C857" s="124"/>
      <c r="D857" s="126"/>
    </row>
    <row r="858" spans="1:4" x14ac:dyDescent="0.3">
      <c r="A858" s="124"/>
      <c r="B858" s="125"/>
      <c r="C858" s="124"/>
      <c r="D858" s="126"/>
    </row>
    <row r="859" spans="1:4" x14ac:dyDescent="0.3">
      <c r="A859" s="124"/>
      <c r="B859" s="125"/>
      <c r="C859" s="124"/>
      <c r="D859" s="126"/>
    </row>
    <row r="860" spans="1:4" x14ac:dyDescent="0.3">
      <c r="A860" s="124"/>
      <c r="B860" s="125"/>
      <c r="C860" s="124"/>
      <c r="D860" s="126"/>
    </row>
    <row r="861" spans="1:4" x14ac:dyDescent="0.3">
      <c r="A861" s="124"/>
      <c r="B861" s="125"/>
      <c r="C861" s="124"/>
      <c r="D861" s="126"/>
    </row>
    <row r="862" spans="1:4" x14ac:dyDescent="0.3">
      <c r="A862" s="124"/>
      <c r="B862" s="125"/>
      <c r="C862" s="124"/>
      <c r="D862" s="126"/>
    </row>
    <row r="863" spans="1:4" x14ac:dyDescent="0.3">
      <c r="A863" s="124"/>
      <c r="B863" s="125"/>
      <c r="C863" s="124"/>
      <c r="D863" s="126"/>
    </row>
    <row r="864" spans="1:4" x14ac:dyDescent="0.3">
      <c r="A864" s="124"/>
      <c r="B864" s="125"/>
      <c r="C864" s="124"/>
      <c r="D864" s="126"/>
    </row>
    <row r="865" spans="1:4" x14ac:dyDescent="0.3">
      <c r="A865" s="124"/>
      <c r="B865" s="125"/>
      <c r="C865" s="124"/>
      <c r="D865" s="126"/>
    </row>
    <row r="866" spans="1:4" x14ac:dyDescent="0.3">
      <c r="A866" s="124"/>
      <c r="B866" s="125"/>
      <c r="C866" s="124"/>
      <c r="D866" s="126"/>
    </row>
    <row r="867" spans="1:4" x14ac:dyDescent="0.3">
      <c r="A867" s="124"/>
      <c r="B867" s="125"/>
      <c r="C867" s="124"/>
      <c r="D867" s="126"/>
    </row>
    <row r="868" spans="1:4" x14ac:dyDescent="0.3">
      <c r="A868" s="124"/>
      <c r="B868" s="125"/>
      <c r="C868" s="124"/>
      <c r="D868" s="126"/>
    </row>
    <row r="869" spans="1:4" x14ac:dyDescent="0.3">
      <c r="A869" s="124"/>
      <c r="B869" s="125"/>
      <c r="C869" s="124"/>
      <c r="D869" s="126"/>
    </row>
    <row r="870" spans="1:4" x14ac:dyDescent="0.3">
      <c r="A870" s="124"/>
      <c r="B870" s="125"/>
      <c r="C870" s="124"/>
      <c r="D870" s="126"/>
    </row>
    <row r="871" spans="1:4" x14ac:dyDescent="0.3">
      <c r="A871" s="124"/>
      <c r="B871" s="125"/>
      <c r="C871" s="124"/>
      <c r="D871" s="126"/>
    </row>
    <row r="872" spans="1:4" x14ac:dyDescent="0.3">
      <c r="A872" s="124"/>
      <c r="B872" s="125"/>
      <c r="C872" s="124"/>
      <c r="D872" s="126"/>
    </row>
    <row r="873" spans="1:4" x14ac:dyDescent="0.3">
      <c r="A873" s="124"/>
      <c r="B873" s="125"/>
      <c r="C873" s="124"/>
      <c r="D873" s="126"/>
    </row>
    <row r="874" spans="1:4" x14ac:dyDescent="0.3">
      <c r="A874" s="124"/>
      <c r="B874" s="125"/>
      <c r="C874" s="124"/>
      <c r="D874" s="126"/>
    </row>
    <row r="875" spans="1:4" x14ac:dyDescent="0.3">
      <c r="A875" s="124"/>
      <c r="B875" s="125"/>
      <c r="C875" s="124"/>
      <c r="D875" s="126"/>
    </row>
    <row r="876" spans="1:4" x14ac:dyDescent="0.3">
      <c r="A876" s="124"/>
      <c r="B876" s="125"/>
      <c r="C876" s="124"/>
      <c r="D876" s="126"/>
    </row>
    <row r="877" spans="1:4" x14ac:dyDescent="0.3">
      <c r="A877" s="124"/>
      <c r="B877" s="125"/>
      <c r="C877" s="124"/>
      <c r="D877" s="126"/>
    </row>
    <row r="878" spans="1:4" x14ac:dyDescent="0.3">
      <c r="A878" s="124"/>
      <c r="B878" s="125"/>
      <c r="C878" s="124"/>
      <c r="D878" s="126"/>
    </row>
    <row r="879" spans="1:4" x14ac:dyDescent="0.3">
      <c r="A879" s="124"/>
      <c r="B879" s="125"/>
      <c r="C879" s="124"/>
      <c r="D879" s="126"/>
    </row>
    <row r="880" spans="1:4" x14ac:dyDescent="0.3">
      <c r="A880" s="124"/>
      <c r="B880" s="125"/>
      <c r="C880" s="124"/>
      <c r="D880" s="126"/>
    </row>
    <row r="881" spans="1:4" x14ac:dyDescent="0.3">
      <c r="A881" s="124"/>
      <c r="B881" s="125"/>
      <c r="C881" s="124"/>
      <c r="D881" s="126"/>
    </row>
    <row r="882" spans="1:4" x14ac:dyDescent="0.3">
      <c r="A882" s="124"/>
      <c r="B882" s="125"/>
      <c r="C882" s="124"/>
      <c r="D882" s="126"/>
    </row>
    <row r="883" spans="1:4" x14ac:dyDescent="0.3">
      <c r="A883" s="124"/>
      <c r="B883" s="125"/>
      <c r="C883" s="124"/>
      <c r="D883" s="126"/>
    </row>
    <row r="884" spans="1:4" x14ac:dyDescent="0.3">
      <c r="A884" s="124"/>
      <c r="B884" s="125"/>
      <c r="C884" s="124"/>
      <c r="D884" s="126"/>
    </row>
    <row r="885" spans="1:4" x14ac:dyDescent="0.3">
      <c r="A885" s="124"/>
      <c r="B885" s="125"/>
      <c r="C885" s="124"/>
      <c r="D885" s="126"/>
    </row>
    <row r="886" spans="1:4" x14ac:dyDescent="0.3">
      <c r="A886" s="124"/>
      <c r="B886" s="125"/>
      <c r="C886" s="124"/>
      <c r="D886" s="126"/>
    </row>
    <row r="887" spans="1:4" x14ac:dyDescent="0.3">
      <c r="A887" s="124"/>
      <c r="B887" s="125"/>
      <c r="C887" s="124"/>
      <c r="D887" s="126"/>
    </row>
    <row r="888" spans="1:4" x14ac:dyDescent="0.3">
      <c r="A888" s="124"/>
      <c r="B888" s="125"/>
      <c r="C888" s="124"/>
      <c r="D888" s="126"/>
    </row>
    <row r="889" spans="1:4" x14ac:dyDescent="0.3">
      <c r="A889" s="124"/>
      <c r="B889" s="125"/>
      <c r="C889" s="124"/>
      <c r="D889" s="126"/>
    </row>
    <row r="890" spans="1:4" x14ac:dyDescent="0.3">
      <c r="A890" s="124"/>
      <c r="B890" s="125"/>
      <c r="C890" s="124"/>
      <c r="D890" s="126"/>
    </row>
    <row r="891" spans="1:4" x14ac:dyDescent="0.3">
      <c r="A891" s="124"/>
      <c r="B891" s="125"/>
      <c r="C891" s="124"/>
      <c r="D891" s="126"/>
    </row>
    <row r="892" spans="1:4" x14ac:dyDescent="0.3">
      <c r="A892" s="124"/>
      <c r="B892" s="125"/>
      <c r="C892" s="124"/>
      <c r="D892" s="126"/>
    </row>
    <row r="893" spans="1:4" x14ac:dyDescent="0.3">
      <c r="A893" s="124"/>
      <c r="B893" s="125"/>
      <c r="C893" s="124"/>
      <c r="D893" s="126"/>
    </row>
    <row r="894" spans="1:4" x14ac:dyDescent="0.3">
      <c r="A894" s="124"/>
      <c r="B894" s="125"/>
      <c r="C894" s="124"/>
      <c r="D894" s="126"/>
    </row>
    <row r="895" spans="1:4" x14ac:dyDescent="0.3">
      <c r="A895" s="124"/>
      <c r="B895" s="125"/>
      <c r="C895" s="124"/>
      <c r="D895" s="126"/>
    </row>
    <row r="896" spans="1:4" x14ac:dyDescent="0.3">
      <c r="A896" s="124"/>
      <c r="B896" s="125"/>
      <c r="C896" s="124"/>
      <c r="D896" s="126"/>
    </row>
    <row r="897" spans="1:4" x14ac:dyDescent="0.3">
      <c r="A897" s="124"/>
      <c r="B897" s="125"/>
      <c r="C897" s="124"/>
      <c r="D897" s="126"/>
    </row>
    <row r="898" spans="1:4" x14ac:dyDescent="0.3">
      <c r="A898" s="124"/>
      <c r="B898" s="125"/>
      <c r="C898" s="124"/>
      <c r="D898" s="126"/>
    </row>
    <row r="899" spans="1:4" x14ac:dyDescent="0.3">
      <c r="A899" s="124"/>
      <c r="B899" s="125"/>
      <c r="C899" s="124"/>
      <c r="D899" s="126"/>
    </row>
    <row r="900" spans="1:4" x14ac:dyDescent="0.3">
      <c r="A900" s="124"/>
      <c r="B900" s="125"/>
      <c r="C900" s="124"/>
      <c r="D900" s="126"/>
    </row>
    <row r="901" spans="1:4" x14ac:dyDescent="0.3">
      <c r="A901" s="124"/>
      <c r="B901" s="125"/>
      <c r="C901" s="124"/>
      <c r="D901" s="126"/>
    </row>
    <row r="902" spans="1:4" x14ac:dyDescent="0.3">
      <c r="A902" s="124"/>
      <c r="B902" s="125"/>
      <c r="C902" s="124"/>
      <c r="D902" s="126"/>
    </row>
    <row r="903" spans="1:4" x14ac:dyDescent="0.3">
      <c r="A903" s="124"/>
      <c r="B903" s="125"/>
      <c r="C903" s="124"/>
      <c r="D903" s="126"/>
    </row>
    <row r="904" spans="1:4" x14ac:dyDescent="0.3">
      <c r="A904" s="124"/>
      <c r="B904" s="125"/>
      <c r="C904" s="124"/>
      <c r="D904" s="126"/>
    </row>
    <row r="905" spans="1:4" x14ac:dyDescent="0.3">
      <c r="A905" s="124"/>
      <c r="B905" s="125"/>
      <c r="C905" s="124"/>
      <c r="D905" s="126"/>
    </row>
    <row r="906" spans="1:4" x14ac:dyDescent="0.3">
      <c r="A906" s="124"/>
      <c r="B906" s="125"/>
      <c r="C906" s="124"/>
      <c r="D906" s="126"/>
    </row>
    <row r="907" spans="1:4" x14ac:dyDescent="0.3">
      <c r="A907" s="124"/>
      <c r="B907" s="125"/>
      <c r="C907" s="124"/>
      <c r="D907" s="126"/>
    </row>
    <row r="908" spans="1:4" x14ac:dyDescent="0.3">
      <c r="A908" s="124"/>
      <c r="B908" s="125"/>
      <c r="C908" s="124"/>
      <c r="D908" s="126"/>
    </row>
    <row r="909" spans="1:4" x14ac:dyDescent="0.3">
      <c r="A909" s="124"/>
      <c r="B909" s="125"/>
      <c r="C909" s="124"/>
      <c r="D909" s="126"/>
    </row>
    <row r="910" spans="1:4" x14ac:dyDescent="0.3">
      <c r="A910" s="124"/>
      <c r="B910" s="125"/>
      <c r="C910" s="124"/>
      <c r="D910" s="126"/>
    </row>
    <row r="911" spans="1:4" x14ac:dyDescent="0.3">
      <c r="A911" s="124"/>
      <c r="B911" s="125"/>
      <c r="C911" s="124"/>
      <c r="D911" s="126"/>
    </row>
    <row r="912" spans="1:4" x14ac:dyDescent="0.3">
      <c r="A912" s="124"/>
      <c r="B912" s="125"/>
      <c r="C912" s="124"/>
      <c r="D912" s="126"/>
    </row>
    <row r="913" spans="1:4" x14ac:dyDescent="0.3">
      <c r="A913" s="124"/>
      <c r="B913" s="125"/>
      <c r="C913" s="124"/>
      <c r="D913" s="126"/>
    </row>
    <row r="914" spans="1:4" x14ac:dyDescent="0.3">
      <c r="A914" s="124"/>
      <c r="B914" s="125"/>
      <c r="C914" s="124"/>
      <c r="D914" s="126"/>
    </row>
    <row r="915" spans="1:4" x14ac:dyDescent="0.3">
      <c r="A915" s="124"/>
      <c r="B915" s="125"/>
      <c r="C915" s="124"/>
      <c r="D915" s="126"/>
    </row>
    <row r="916" spans="1:4" x14ac:dyDescent="0.3">
      <c r="A916" s="124"/>
      <c r="B916" s="125"/>
      <c r="C916" s="124"/>
      <c r="D916" s="126"/>
    </row>
    <row r="917" spans="1:4" x14ac:dyDescent="0.3">
      <c r="A917" s="124"/>
      <c r="B917" s="125"/>
      <c r="C917" s="124"/>
      <c r="D917" s="126"/>
    </row>
    <row r="918" spans="1:4" x14ac:dyDescent="0.3">
      <c r="A918" s="124"/>
      <c r="B918" s="125"/>
      <c r="C918" s="124"/>
      <c r="D918" s="126"/>
    </row>
    <row r="919" spans="1:4" x14ac:dyDescent="0.3">
      <c r="A919" s="124"/>
      <c r="B919" s="125"/>
      <c r="C919" s="124"/>
      <c r="D919" s="126"/>
    </row>
    <row r="920" spans="1:4" x14ac:dyDescent="0.3">
      <c r="A920" s="124"/>
      <c r="B920" s="125"/>
      <c r="C920" s="124"/>
      <c r="D920" s="126"/>
    </row>
    <row r="921" spans="1:4" x14ac:dyDescent="0.3">
      <c r="A921" s="124"/>
      <c r="B921" s="125"/>
      <c r="C921" s="124"/>
      <c r="D921" s="126"/>
    </row>
    <row r="922" spans="1:4" x14ac:dyDescent="0.3">
      <c r="A922" s="124"/>
      <c r="B922" s="125"/>
      <c r="C922" s="124"/>
      <c r="D922" s="126"/>
    </row>
    <row r="923" spans="1:4" x14ac:dyDescent="0.3">
      <c r="A923" s="124"/>
      <c r="B923" s="125"/>
      <c r="C923" s="124"/>
      <c r="D923" s="126"/>
    </row>
    <row r="924" spans="1:4" x14ac:dyDescent="0.3">
      <c r="A924" s="124"/>
      <c r="B924" s="125"/>
      <c r="C924" s="124"/>
      <c r="D924" s="126"/>
    </row>
    <row r="925" spans="1:4" x14ac:dyDescent="0.3">
      <c r="A925" s="124"/>
      <c r="B925" s="125"/>
      <c r="C925" s="124"/>
      <c r="D925" s="126"/>
    </row>
    <row r="926" spans="1:4" x14ac:dyDescent="0.3">
      <c r="A926" s="124"/>
      <c r="B926" s="125"/>
      <c r="C926" s="124"/>
      <c r="D926" s="126"/>
    </row>
    <row r="927" spans="1:4" x14ac:dyDescent="0.3">
      <c r="A927" s="124"/>
      <c r="B927" s="125"/>
      <c r="C927" s="124"/>
      <c r="D927" s="126"/>
    </row>
    <row r="928" spans="1:4" x14ac:dyDescent="0.3">
      <c r="A928" s="124"/>
      <c r="B928" s="125"/>
      <c r="C928" s="124"/>
      <c r="D928" s="126"/>
    </row>
    <row r="929" spans="1:4" x14ac:dyDescent="0.3">
      <c r="A929" s="124"/>
      <c r="B929" s="125"/>
      <c r="C929" s="124"/>
      <c r="D929" s="126"/>
    </row>
    <row r="930" spans="1:4" x14ac:dyDescent="0.3">
      <c r="A930" s="124"/>
      <c r="B930" s="125"/>
      <c r="C930" s="124"/>
      <c r="D930" s="126"/>
    </row>
    <row r="931" spans="1:4" x14ac:dyDescent="0.3">
      <c r="A931" s="124"/>
      <c r="B931" s="125"/>
      <c r="C931" s="124"/>
      <c r="D931" s="126"/>
    </row>
    <row r="932" spans="1:4" x14ac:dyDescent="0.3">
      <c r="A932" s="124"/>
      <c r="B932" s="125"/>
      <c r="C932" s="124"/>
      <c r="D932" s="126"/>
    </row>
    <row r="933" spans="1:4" x14ac:dyDescent="0.3">
      <c r="A933" s="124"/>
      <c r="B933" s="125"/>
      <c r="C933" s="124"/>
      <c r="D933" s="126"/>
    </row>
    <row r="934" spans="1:4" x14ac:dyDescent="0.3">
      <c r="A934" s="124"/>
      <c r="B934" s="125"/>
      <c r="C934" s="124"/>
      <c r="D934" s="126"/>
    </row>
    <row r="935" spans="1:4" x14ac:dyDescent="0.3">
      <c r="A935" s="124"/>
      <c r="B935" s="125"/>
      <c r="C935" s="124"/>
      <c r="D935" s="126"/>
    </row>
    <row r="936" spans="1:4" x14ac:dyDescent="0.3">
      <c r="A936" s="124"/>
      <c r="B936" s="125"/>
      <c r="C936" s="124"/>
      <c r="D936" s="126"/>
    </row>
    <row r="937" spans="1:4" x14ac:dyDescent="0.3">
      <c r="A937" s="124"/>
      <c r="B937" s="125"/>
      <c r="C937" s="124"/>
      <c r="D937" s="126"/>
    </row>
    <row r="938" spans="1:4" x14ac:dyDescent="0.3">
      <c r="A938" s="124"/>
      <c r="B938" s="125"/>
      <c r="C938" s="124"/>
      <c r="D938" s="126"/>
    </row>
    <row r="939" spans="1:4" x14ac:dyDescent="0.3">
      <c r="A939" s="124"/>
      <c r="B939" s="125"/>
      <c r="C939" s="124"/>
      <c r="D939" s="126"/>
    </row>
    <row r="940" spans="1:4" x14ac:dyDescent="0.3">
      <c r="A940" s="124"/>
      <c r="B940" s="125"/>
      <c r="C940" s="124"/>
      <c r="D940" s="126"/>
    </row>
    <row r="941" spans="1:4" x14ac:dyDescent="0.3">
      <c r="A941" s="124"/>
      <c r="B941" s="125"/>
      <c r="C941" s="124"/>
      <c r="D941" s="126"/>
    </row>
    <row r="942" spans="1:4" x14ac:dyDescent="0.3">
      <c r="A942" s="124"/>
      <c r="B942" s="125"/>
      <c r="C942" s="124"/>
      <c r="D942" s="126"/>
    </row>
    <row r="943" spans="1:4" x14ac:dyDescent="0.3">
      <c r="A943" s="124"/>
      <c r="B943" s="125"/>
      <c r="C943" s="124"/>
      <c r="D943" s="126"/>
    </row>
    <row r="944" spans="1:4" x14ac:dyDescent="0.3">
      <c r="A944" s="124"/>
      <c r="B944" s="125"/>
      <c r="C944" s="124"/>
      <c r="D944" s="126"/>
    </row>
    <row r="945" spans="1:4" x14ac:dyDescent="0.3">
      <c r="A945" s="124"/>
      <c r="B945" s="125"/>
      <c r="C945" s="124"/>
      <c r="D945" s="126"/>
    </row>
    <row r="946" spans="1:4" x14ac:dyDescent="0.3">
      <c r="A946" s="124"/>
      <c r="B946" s="125"/>
      <c r="C946" s="124"/>
      <c r="D946" s="126"/>
    </row>
    <row r="947" spans="1:4" x14ac:dyDescent="0.3">
      <c r="A947" s="124"/>
      <c r="B947" s="125"/>
      <c r="C947" s="124"/>
      <c r="D947" s="126"/>
    </row>
    <row r="948" spans="1:4" x14ac:dyDescent="0.3">
      <c r="A948" s="124"/>
      <c r="B948" s="125"/>
      <c r="C948" s="124"/>
      <c r="D948" s="126"/>
    </row>
    <row r="949" spans="1:4" x14ac:dyDescent="0.3">
      <c r="A949" s="124"/>
      <c r="B949" s="125"/>
      <c r="C949" s="124"/>
      <c r="D949" s="126"/>
    </row>
    <row r="950" spans="1:4" x14ac:dyDescent="0.3">
      <c r="A950" s="124"/>
      <c r="B950" s="125"/>
      <c r="C950" s="124"/>
      <c r="D950" s="126"/>
    </row>
    <row r="951" spans="1:4" x14ac:dyDescent="0.3">
      <c r="A951" s="124"/>
      <c r="B951" s="125"/>
      <c r="C951" s="124"/>
      <c r="D951" s="126"/>
    </row>
    <row r="952" spans="1:4" x14ac:dyDescent="0.3">
      <c r="A952" s="124"/>
      <c r="B952" s="125"/>
      <c r="C952" s="124"/>
      <c r="D952" s="126"/>
    </row>
    <row r="953" spans="1:4" x14ac:dyDescent="0.3">
      <c r="A953" s="124"/>
      <c r="B953" s="125"/>
      <c r="C953" s="124"/>
      <c r="D953" s="126"/>
    </row>
    <row r="954" spans="1:4" x14ac:dyDescent="0.3">
      <c r="A954" s="124"/>
      <c r="B954" s="125"/>
      <c r="C954" s="124"/>
      <c r="D954" s="126"/>
    </row>
    <row r="955" spans="1:4" x14ac:dyDescent="0.3">
      <c r="A955" s="124"/>
      <c r="B955" s="125"/>
      <c r="C955" s="124"/>
      <c r="D955" s="126"/>
    </row>
    <row r="956" spans="1:4" x14ac:dyDescent="0.3">
      <c r="A956" s="124"/>
      <c r="B956" s="125"/>
      <c r="C956" s="124"/>
      <c r="D956" s="126"/>
    </row>
    <row r="957" spans="1:4" x14ac:dyDescent="0.3">
      <c r="A957" s="124"/>
      <c r="B957" s="125"/>
      <c r="C957" s="124"/>
      <c r="D957" s="126"/>
    </row>
    <row r="958" spans="1:4" x14ac:dyDescent="0.3">
      <c r="A958" s="124"/>
      <c r="B958" s="125"/>
      <c r="C958" s="124"/>
      <c r="D958" s="126"/>
    </row>
    <row r="959" spans="1:4" x14ac:dyDescent="0.3">
      <c r="A959" s="124"/>
      <c r="B959" s="125"/>
      <c r="C959" s="124"/>
      <c r="D959" s="126"/>
    </row>
    <row r="960" spans="1:4" x14ac:dyDescent="0.3">
      <c r="A960" s="124"/>
      <c r="B960" s="125"/>
      <c r="C960" s="124"/>
      <c r="D960" s="126"/>
    </row>
    <row r="961" spans="1:4" x14ac:dyDescent="0.3">
      <c r="A961" s="124"/>
      <c r="B961" s="125"/>
      <c r="C961" s="124"/>
      <c r="D961" s="126"/>
    </row>
    <row r="962" spans="1:4" x14ac:dyDescent="0.3">
      <c r="A962" s="124"/>
      <c r="B962" s="125"/>
      <c r="C962" s="124"/>
      <c r="D962" s="126"/>
    </row>
    <row r="963" spans="1:4" x14ac:dyDescent="0.3">
      <c r="A963" s="124"/>
      <c r="B963" s="125"/>
      <c r="C963" s="124"/>
      <c r="D963" s="126"/>
    </row>
    <row r="964" spans="1:4" x14ac:dyDescent="0.3">
      <c r="A964" s="124"/>
      <c r="B964" s="125"/>
      <c r="C964" s="124"/>
      <c r="D964" s="126"/>
    </row>
    <row r="965" spans="1:4" x14ac:dyDescent="0.3">
      <c r="A965" s="124"/>
      <c r="B965" s="125"/>
      <c r="C965" s="124"/>
      <c r="D965" s="126"/>
    </row>
    <row r="966" spans="1:4" x14ac:dyDescent="0.3">
      <c r="A966" s="124"/>
      <c r="B966" s="125"/>
      <c r="C966" s="124"/>
      <c r="D966" s="126"/>
    </row>
    <row r="967" spans="1:4" x14ac:dyDescent="0.3">
      <c r="A967" s="124"/>
      <c r="B967" s="125"/>
      <c r="C967" s="124"/>
      <c r="D967" s="126"/>
    </row>
    <row r="968" spans="1:4" x14ac:dyDescent="0.3">
      <c r="A968" s="124"/>
      <c r="B968" s="125"/>
      <c r="C968" s="124"/>
      <c r="D968" s="126"/>
    </row>
    <row r="969" spans="1:4" x14ac:dyDescent="0.3">
      <c r="A969" s="124"/>
      <c r="B969" s="125"/>
      <c r="C969" s="124"/>
      <c r="D969" s="126"/>
    </row>
    <row r="970" spans="1:4" x14ac:dyDescent="0.3">
      <c r="A970" s="124"/>
      <c r="B970" s="125"/>
      <c r="C970" s="124"/>
      <c r="D970" s="126"/>
    </row>
    <row r="971" spans="1:4" x14ac:dyDescent="0.3">
      <c r="A971" s="124"/>
      <c r="B971" s="125"/>
      <c r="C971" s="124"/>
      <c r="D971" s="126"/>
    </row>
    <row r="972" spans="1:4" x14ac:dyDescent="0.3">
      <c r="A972" s="124"/>
      <c r="B972" s="125"/>
      <c r="C972" s="124"/>
      <c r="D972" s="126"/>
    </row>
    <row r="973" spans="1:4" x14ac:dyDescent="0.3">
      <c r="A973" s="124"/>
      <c r="B973" s="125"/>
      <c r="C973" s="124"/>
      <c r="D973" s="126"/>
    </row>
    <row r="974" spans="1:4" x14ac:dyDescent="0.3">
      <c r="A974" s="124"/>
      <c r="B974" s="125"/>
      <c r="C974" s="124"/>
      <c r="D974" s="126"/>
    </row>
    <row r="975" spans="1:4" x14ac:dyDescent="0.3">
      <c r="A975" s="124"/>
      <c r="B975" s="125"/>
      <c r="C975" s="124"/>
      <c r="D975" s="126"/>
    </row>
    <row r="976" spans="1:4" x14ac:dyDescent="0.3">
      <c r="A976" s="124"/>
      <c r="B976" s="125"/>
      <c r="C976" s="124"/>
      <c r="D976" s="126"/>
    </row>
    <row r="977" spans="1:4" x14ac:dyDescent="0.3">
      <c r="A977" s="124"/>
      <c r="B977" s="125"/>
      <c r="C977" s="124"/>
      <c r="D977" s="126"/>
    </row>
    <row r="978" spans="1:4" x14ac:dyDescent="0.3">
      <c r="A978" s="124"/>
      <c r="B978" s="125"/>
      <c r="C978" s="124"/>
      <c r="D978" s="126"/>
    </row>
    <row r="979" spans="1:4" x14ac:dyDescent="0.3">
      <c r="A979" s="124"/>
      <c r="B979" s="125"/>
      <c r="C979" s="124"/>
      <c r="D979" s="126"/>
    </row>
    <row r="980" spans="1:4" x14ac:dyDescent="0.3">
      <c r="A980" s="124"/>
      <c r="B980" s="125"/>
      <c r="C980" s="124"/>
      <c r="D980" s="126"/>
    </row>
    <row r="981" spans="1:4" x14ac:dyDescent="0.3">
      <c r="A981" s="124"/>
      <c r="B981" s="125"/>
      <c r="C981" s="124"/>
      <c r="D981" s="126"/>
    </row>
    <row r="982" spans="1:4" x14ac:dyDescent="0.3">
      <c r="A982" s="124"/>
      <c r="B982" s="125"/>
      <c r="C982" s="124"/>
      <c r="D982" s="126"/>
    </row>
    <row r="983" spans="1:4" x14ac:dyDescent="0.3">
      <c r="A983" s="124"/>
      <c r="B983" s="125"/>
      <c r="C983" s="124"/>
      <c r="D983" s="126"/>
    </row>
    <row r="984" spans="1:4" x14ac:dyDescent="0.3">
      <c r="A984" s="124"/>
      <c r="B984" s="125"/>
      <c r="C984" s="124"/>
      <c r="D984" s="126"/>
    </row>
    <row r="985" spans="1:4" x14ac:dyDescent="0.3">
      <c r="A985" s="124"/>
      <c r="B985" s="125"/>
      <c r="C985" s="124"/>
      <c r="D985" s="126"/>
    </row>
    <row r="986" spans="1:4" x14ac:dyDescent="0.3">
      <c r="A986" s="124"/>
      <c r="B986" s="125"/>
      <c r="C986" s="124"/>
      <c r="D986" s="126"/>
    </row>
    <row r="987" spans="1:4" x14ac:dyDescent="0.3">
      <c r="A987" s="124"/>
      <c r="B987" s="125"/>
      <c r="C987" s="124"/>
      <c r="D987" s="126"/>
    </row>
    <row r="988" spans="1:4" x14ac:dyDescent="0.3">
      <c r="A988" s="124"/>
      <c r="B988" s="125"/>
      <c r="C988" s="124"/>
      <c r="D988" s="126"/>
    </row>
    <row r="989" spans="1:4" x14ac:dyDescent="0.3">
      <c r="A989" s="124"/>
      <c r="B989" s="125"/>
      <c r="C989" s="124"/>
      <c r="D989" s="126"/>
    </row>
    <row r="990" spans="1:4" x14ac:dyDescent="0.3">
      <c r="A990" s="124"/>
      <c r="B990" s="125"/>
      <c r="C990" s="124"/>
      <c r="D990" s="126"/>
    </row>
    <row r="991" spans="1:4" x14ac:dyDescent="0.3">
      <c r="A991" s="124"/>
      <c r="B991" s="125"/>
      <c r="C991" s="124"/>
      <c r="D991" s="126"/>
    </row>
    <row r="992" spans="1:4" x14ac:dyDescent="0.3">
      <c r="A992" s="124"/>
      <c r="B992" s="125"/>
      <c r="C992" s="124"/>
      <c r="D992" s="126"/>
    </row>
    <row r="993" spans="1:4" x14ac:dyDescent="0.3">
      <c r="A993" s="124"/>
      <c r="B993" s="125"/>
      <c r="C993" s="124"/>
      <c r="D993" s="126"/>
    </row>
    <row r="994" spans="1:4" x14ac:dyDescent="0.3">
      <c r="A994" s="124"/>
      <c r="B994" s="125"/>
      <c r="C994" s="124"/>
      <c r="D994" s="126"/>
    </row>
    <row r="995" spans="1:4" x14ac:dyDescent="0.3">
      <c r="A995" s="124"/>
      <c r="B995" s="125"/>
      <c r="C995" s="124"/>
      <c r="D995" s="126"/>
    </row>
    <row r="996" spans="1:4" x14ac:dyDescent="0.3">
      <c r="A996" s="124"/>
      <c r="B996" s="125"/>
      <c r="C996" s="124"/>
      <c r="D996" s="126"/>
    </row>
    <row r="997" spans="1:4" x14ac:dyDescent="0.3">
      <c r="A997" s="124"/>
      <c r="B997" s="125"/>
      <c r="C997" s="124"/>
      <c r="D997" s="126"/>
    </row>
    <row r="998" spans="1:4" x14ac:dyDescent="0.3">
      <c r="A998" s="124"/>
      <c r="B998" s="125"/>
      <c r="C998" s="124"/>
      <c r="D998" s="126"/>
    </row>
    <row r="999" spans="1:4" x14ac:dyDescent="0.3">
      <c r="A999" s="124"/>
      <c r="B999" s="125"/>
      <c r="C999" s="124"/>
      <c r="D999" s="126"/>
    </row>
    <row r="1000" spans="1:4" x14ac:dyDescent="0.3">
      <c r="A1000" s="124"/>
      <c r="B1000" s="125"/>
      <c r="C1000" s="124"/>
      <c r="D1000" s="126"/>
    </row>
    <row r="1001" spans="1:4" x14ac:dyDescent="0.3">
      <c r="A1001" s="124"/>
      <c r="B1001" s="125"/>
      <c r="C1001" s="124"/>
      <c r="D1001" s="126"/>
    </row>
    <row r="1002" spans="1:4" x14ac:dyDescent="0.3">
      <c r="A1002" s="124"/>
      <c r="B1002" s="125"/>
      <c r="C1002" s="124"/>
      <c r="D1002" s="126"/>
    </row>
    <row r="1003" spans="1:4" x14ac:dyDescent="0.3">
      <c r="A1003" s="124"/>
      <c r="B1003" s="125"/>
      <c r="C1003" s="124"/>
      <c r="D1003" s="126"/>
    </row>
    <row r="1004" spans="1:4" x14ac:dyDescent="0.3">
      <c r="A1004" s="124"/>
      <c r="B1004" s="125"/>
      <c r="C1004" s="124"/>
      <c r="D1004" s="126"/>
    </row>
    <row r="1005" spans="1:4" x14ac:dyDescent="0.3">
      <c r="A1005" s="124"/>
      <c r="B1005" s="125"/>
      <c r="C1005" s="124"/>
      <c r="D1005" s="126"/>
    </row>
    <row r="1006" spans="1:4" x14ac:dyDescent="0.3">
      <c r="A1006" s="124"/>
      <c r="B1006" s="125"/>
      <c r="C1006" s="124"/>
      <c r="D1006" s="126"/>
    </row>
    <row r="1007" spans="1:4" x14ac:dyDescent="0.3">
      <c r="A1007" s="124"/>
      <c r="B1007" s="125"/>
      <c r="C1007" s="124"/>
      <c r="D1007" s="126"/>
    </row>
    <row r="1008" spans="1:4" x14ac:dyDescent="0.3">
      <c r="A1008" s="124"/>
      <c r="B1008" s="125"/>
      <c r="C1008" s="124"/>
      <c r="D1008" s="126"/>
    </row>
    <row r="1009" spans="1:4" x14ac:dyDescent="0.3">
      <c r="A1009" s="124"/>
      <c r="B1009" s="125"/>
      <c r="C1009" s="124"/>
      <c r="D1009" s="126"/>
    </row>
    <row r="1010" spans="1:4" x14ac:dyDescent="0.3">
      <c r="A1010" s="124"/>
      <c r="B1010" s="125"/>
      <c r="C1010" s="124"/>
      <c r="D1010" s="126"/>
    </row>
    <row r="1011" spans="1:4" x14ac:dyDescent="0.3">
      <c r="A1011" s="124"/>
      <c r="B1011" s="125"/>
      <c r="C1011" s="124"/>
      <c r="D1011" s="126"/>
    </row>
    <row r="1012" spans="1:4" x14ac:dyDescent="0.3">
      <c r="A1012" s="124"/>
      <c r="B1012" s="125"/>
      <c r="C1012" s="124"/>
      <c r="D1012" s="126"/>
    </row>
    <row r="1013" spans="1:4" x14ac:dyDescent="0.3">
      <c r="A1013" s="124"/>
      <c r="B1013" s="125"/>
      <c r="C1013" s="124"/>
      <c r="D1013" s="126"/>
    </row>
    <row r="1014" spans="1:4" x14ac:dyDescent="0.3">
      <c r="A1014" s="124"/>
      <c r="B1014" s="125"/>
      <c r="C1014" s="124"/>
      <c r="D1014" s="126"/>
    </row>
    <row r="1015" spans="1:4" x14ac:dyDescent="0.3">
      <c r="A1015" s="124"/>
      <c r="B1015" s="125"/>
      <c r="C1015" s="124"/>
      <c r="D1015" s="126"/>
    </row>
    <row r="1016" spans="1:4" x14ac:dyDescent="0.3">
      <c r="A1016" s="124"/>
      <c r="B1016" s="125"/>
      <c r="C1016" s="124"/>
      <c r="D1016" s="126"/>
    </row>
    <row r="1017" spans="1:4" x14ac:dyDescent="0.3">
      <c r="A1017" s="124"/>
      <c r="B1017" s="125"/>
      <c r="C1017" s="124"/>
      <c r="D1017" s="126"/>
    </row>
    <row r="1018" spans="1:4" x14ac:dyDescent="0.3">
      <c r="A1018" s="124"/>
      <c r="B1018" s="125"/>
      <c r="C1018" s="124"/>
      <c r="D1018" s="126"/>
    </row>
    <row r="1019" spans="1:4" x14ac:dyDescent="0.3">
      <c r="A1019" s="124"/>
      <c r="B1019" s="125"/>
      <c r="C1019" s="124"/>
      <c r="D1019" s="126"/>
    </row>
    <row r="1020" spans="1:4" x14ac:dyDescent="0.3">
      <c r="A1020" s="124"/>
      <c r="B1020" s="125"/>
      <c r="C1020" s="124"/>
      <c r="D1020" s="126"/>
    </row>
    <row r="1021" spans="1:4" x14ac:dyDescent="0.3">
      <c r="A1021" s="124"/>
      <c r="B1021" s="125"/>
      <c r="C1021" s="124"/>
      <c r="D1021" s="126"/>
    </row>
    <row r="1022" spans="1:4" x14ac:dyDescent="0.3">
      <c r="A1022" s="124"/>
      <c r="B1022" s="125"/>
      <c r="C1022" s="124"/>
      <c r="D1022" s="126"/>
    </row>
    <row r="1023" spans="1:4" x14ac:dyDescent="0.3">
      <c r="A1023" s="124"/>
      <c r="B1023" s="125"/>
      <c r="C1023" s="124"/>
      <c r="D1023" s="126"/>
    </row>
    <row r="1024" spans="1:4" x14ac:dyDescent="0.3">
      <c r="A1024" s="124"/>
      <c r="B1024" s="125"/>
      <c r="C1024" s="124"/>
      <c r="D1024" s="126"/>
    </row>
    <row r="1025" spans="1:4" x14ac:dyDescent="0.3">
      <c r="A1025" s="124"/>
      <c r="B1025" s="125"/>
      <c r="C1025" s="124"/>
      <c r="D1025" s="126"/>
    </row>
    <row r="1026" spans="1:4" x14ac:dyDescent="0.3">
      <c r="A1026" s="124"/>
      <c r="B1026" s="125"/>
      <c r="C1026" s="124"/>
      <c r="D1026" s="126"/>
    </row>
    <row r="1027" spans="1:4" x14ac:dyDescent="0.3">
      <c r="A1027" s="124"/>
      <c r="B1027" s="125"/>
      <c r="C1027" s="124"/>
      <c r="D1027" s="126"/>
    </row>
    <row r="1028" spans="1:4" x14ac:dyDescent="0.3">
      <c r="A1028" s="124"/>
      <c r="B1028" s="125"/>
      <c r="C1028" s="124"/>
      <c r="D1028" s="126"/>
    </row>
    <row r="1029" spans="1:4" x14ac:dyDescent="0.3">
      <c r="A1029" s="124"/>
      <c r="B1029" s="125"/>
      <c r="C1029" s="124"/>
      <c r="D1029" s="126"/>
    </row>
    <row r="1030" spans="1:4" x14ac:dyDescent="0.3">
      <c r="A1030" s="124"/>
      <c r="B1030" s="125"/>
      <c r="C1030" s="124"/>
      <c r="D1030" s="126"/>
    </row>
    <row r="1031" spans="1:4" x14ac:dyDescent="0.3">
      <c r="A1031" s="124"/>
      <c r="B1031" s="125"/>
      <c r="C1031" s="124"/>
      <c r="D1031" s="126"/>
    </row>
    <row r="1032" spans="1:4" x14ac:dyDescent="0.3">
      <c r="A1032" s="124"/>
      <c r="B1032" s="125"/>
      <c r="C1032" s="124"/>
      <c r="D1032" s="126"/>
    </row>
    <row r="1033" spans="1:4" x14ac:dyDescent="0.3">
      <c r="A1033" s="124"/>
      <c r="B1033" s="125"/>
      <c r="C1033" s="124"/>
      <c r="D1033" s="126"/>
    </row>
    <row r="1034" spans="1:4" x14ac:dyDescent="0.3">
      <c r="A1034" s="124"/>
      <c r="B1034" s="125"/>
      <c r="C1034" s="124"/>
      <c r="D1034" s="126"/>
    </row>
    <row r="1035" spans="1:4" x14ac:dyDescent="0.3">
      <c r="A1035" s="124"/>
      <c r="B1035" s="125"/>
      <c r="C1035" s="124"/>
      <c r="D1035" s="126"/>
    </row>
    <row r="1036" spans="1:4" x14ac:dyDescent="0.3">
      <c r="A1036" s="124"/>
      <c r="B1036" s="125"/>
      <c r="C1036" s="124"/>
      <c r="D1036" s="126"/>
    </row>
    <row r="1037" spans="1:4" x14ac:dyDescent="0.3">
      <c r="A1037" s="124"/>
      <c r="B1037" s="125"/>
      <c r="C1037" s="124"/>
      <c r="D1037" s="126"/>
    </row>
    <row r="1038" spans="1:4" x14ac:dyDescent="0.3">
      <c r="A1038" s="124"/>
      <c r="B1038" s="125"/>
      <c r="C1038" s="124"/>
      <c r="D1038" s="126"/>
    </row>
    <row r="1039" spans="1:4" x14ac:dyDescent="0.3">
      <c r="A1039" s="124"/>
      <c r="B1039" s="125"/>
      <c r="C1039" s="124"/>
      <c r="D1039" s="126"/>
    </row>
    <row r="1040" spans="1:4" x14ac:dyDescent="0.3">
      <c r="A1040" s="124"/>
      <c r="B1040" s="125"/>
      <c r="C1040" s="124"/>
      <c r="D1040" s="126"/>
    </row>
    <row r="1041" spans="1:4" x14ac:dyDescent="0.3">
      <c r="A1041" s="124"/>
      <c r="B1041" s="125"/>
      <c r="C1041" s="124"/>
      <c r="D1041" s="126"/>
    </row>
    <row r="1042" spans="1:4" x14ac:dyDescent="0.3">
      <c r="A1042" s="124"/>
      <c r="B1042" s="125"/>
      <c r="C1042" s="124"/>
      <c r="D1042" s="126"/>
    </row>
    <row r="1043" spans="1:4" x14ac:dyDescent="0.3">
      <c r="A1043" s="124"/>
      <c r="B1043" s="125"/>
      <c r="C1043" s="124"/>
      <c r="D1043" s="126"/>
    </row>
    <row r="1044" spans="1:4" x14ac:dyDescent="0.3">
      <c r="A1044" s="124"/>
      <c r="B1044" s="125"/>
      <c r="C1044" s="124"/>
      <c r="D1044" s="126"/>
    </row>
    <row r="1045" spans="1:4" x14ac:dyDescent="0.3">
      <c r="A1045" s="124"/>
      <c r="B1045" s="125"/>
      <c r="C1045" s="124"/>
      <c r="D1045" s="126"/>
    </row>
    <row r="1046" spans="1:4" x14ac:dyDescent="0.3">
      <c r="A1046" s="124"/>
      <c r="B1046" s="125"/>
      <c r="C1046" s="124"/>
      <c r="D1046" s="126"/>
    </row>
    <row r="1047" spans="1:4" x14ac:dyDescent="0.3">
      <c r="A1047" s="124"/>
      <c r="B1047" s="125"/>
      <c r="C1047" s="124"/>
      <c r="D1047" s="126"/>
    </row>
    <row r="1048" spans="1:4" x14ac:dyDescent="0.3">
      <c r="A1048" s="124"/>
      <c r="B1048" s="125"/>
      <c r="C1048" s="124"/>
      <c r="D1048" s="126"/>
    </row>
    <row r="1049" spans="1:4" x14ac:dyDescent="0.3">
      <c r="A1049" s="124"/>
      <c r="B1049" s="125"/>
      <c r="C1049" s="124"/>
      <c r="D1049" s="126"/>
    </row>
    <row r="1050" spans="1:4" x14ac:dyDescent="0.3">
      <c r="A1050" s="124"/>
      <c r="B1050" s="125"/>
      <c r="C1050" s="124"/>
      <c r="D1050" s="126"/>
    </row>
    <row r="1051" spans="1:4" x14ac:dyDescent="0.3">
      <c r="A1051" s="124"/>
      <c r="B1051" s="125"/>
      <c r="C1051" s="124"/>
      <c r="D1051" s="126"/>
    </row>
    <row r="1052" spans="1:4" x14ac:dyDescent="0.3">
      <c r="A1052" s="124"/>
      <c r="B1052" s="125"/>
      <c r="C1052" s="124"/>
      <c r="D1052" s="126"/>
    </row>
    <row r="1053" spans="1:4" x14ac:dyDescent="0.3">
      <c r="A1053" s="124"/>
      <c r="B1053" s="125"/>
      <c r="C1053" s="124"/>
      <c r="D1053" s="126"/>
    </row>
    <row r="1054" spans="1:4" x14ac:dyDescent="0.3">
      <c r="A1054" s="124"/>
      <c r="B1054" s="125"/>
      <c r="C1054" s="124"/>
      <c r="D1054" s="126"/>
    </row>
    <row r="1055" spans="1:4" x14ac:dyDescent="0.3">
      <c r="A1055" s="124"/>
      <c r="B1055" s="125"/>
      <c r="C1055" s="124"/>
      <c r="D1055" s="126"/>
    </row>
    <row r="1056" spans="1:4" x14ac:dyDescent="0.3">
      <c r="A1056" s="124"/>
      <c r="B1056" s="125"/>
      <c r="C1056" s="124"/>
      <c r="D1056" s="126"/>
    </row>
    <row r="1057" spans="1:4" x14ac:dyDescent="0.3">
      <c r="A1057" s="124"/>
      <c r="B1057" s="125"/>
      <c r="C1057" s="124"/>
      <c r="D1057" s="126"/>
    </row>
    <row r="1058" spans="1:4" x14ac:dyDescent="0.3">
      <c r="A1058" s="124"/>
      <c r="B1058" s="125"/>
      <c r="C1058" s="124"/>
      <c r="D1058" s="126"/>
    </row>
    <row r="1059" spans="1:4" x14ac:dyDescent="0.3">
      <c r="A1059" s="124"/>
      <c r="B1059" s="125"/>
      <c r="C1059" s="124"/>
      <c r="D1059" s="126"/>
    </row>
    <row r="1060" spans="1:4" x14ac:dyDescent="0.3">
      <c r="A1060" s="124"/>
      <c r="B1060" s="125"/>
      <c r="C1060" s="124"/>
      <c r="D1060" s="126"/>
    </row>
    <row r="1061" spans="1:4" x14ac:dyDescent="0.3">
      <c r="A1061" s="124"/>
      <c r="B1061" s="125"/>
      <c r="C1061" s="124"/>
      <c r="D1061" s="126"/>
    </row>
    <row r="1062" spans="1:4" x14ac:dyDescent="0.3">
      <c r="A1062" s="124"/>
      <c r="B1062" s="125"/>
      <c r="C1062" s="124"/>
      <c r="D1062" s="126"/>
    </row>
    <row r="1063" spans="1:4" x14ac:dyDescent="0.3">
      <c r="A1063" s="124"/>
      <c r="B1063" s="125"/>
      <c r="C1063" s="124"/>
      <c r="D1063" s="126"/>
    </row>
    <row r="1064" spans="1:4" x14ac:dyDescent="0.3">
      <c r="A1064" s="124"/>
      <c r="B1064" s="125"/>
      <c r="C1064" s="124"/>
      <c r="D1064" s="126"/>
    </row>
    <row r="1065" spans="1:4" x14ac:dyDescent="0.3">
      <c r="A1065" s="124"/>
      <c r="B1065" s="125"/>
      <c r="C1065" s="124"/>
      <c r="D1065" s="126"/>
    </row>
    <row r="1066" spans="1:4" x14ac:dyDescent="0.3">
      <c r="A1066" s="124"/>
      <c r="B1066" s="125"/>
      <c r="C1066" s="124"/>
      <c r="D1066" s="126"/>
    </row>
    <row r="1067" spans="1:4" x14ac:dyDescent="0.3">
      <c r="A1067" s="124"/>
      <c r="B1067" s="125"/>
      <c r="C1067" s="124"/>
      <c r="D1067" s="126"/>
    </row>
    <row r="1068" spans="1:4" x14ac:dyDescent="0.3">
      <c r="A1068" s="124"/>
      <c r="B1068" s="125"/>
      <c r="C1068" s="124"/>
      <c r="D1068" s="126"/>
    </row>
    <row r="1069" spans="1:4" x14ac:dyDescent="0.3">
      <c r="A1069" s="124"/>
      <c r="B1069" s="125"/>
      <c r="C1069" s="124"/>
      <c r="D1069" s="126"/>
    </row>
    <row r="1070" spans="1:4" x14ac:dyDescent="0.3">
      <c r="A1070" s="124"/>
      <c r="B1070" s="125"/>
      <c r="C1070" s="124"/>
      <c r="D1070" s="126"/>
    </row>
    <row r="1071" spans="1:4" x14ac:dyDescent="0.3">
      <c r="A1071" s="124"/>
      <c r="B1071" s="125"/>
      <c r="C1071" s="124"/>
      <c r="D1071" s="126"/>
    </row>
    <row r="1072" spans="1:4" x14ac:dyDescent="0.3">
      <c r="A1072" s="124"/>
      <c r="B1072" s="125"/>
      <c r="C1072" s="124"/>
      <c r="D1072" s="126"/>
    </row>
    <row r="1073" spans="1:4" x14ac:dyDescent="0.3">
      <c r="A1073" s="124"/>
      <c r="B1073" s="125"/>
      <c r="C1073" s="124"/>
      <c r="D1073" s="126"/>
    </row>
    <row r="1074" spans="1:4" x14ac:dyDescent="0.3">
      <c r="A1074" s="124"/>
      <c r="B1074" s="125"/>
      <c r="C1074" s="124"/>
      <c r="D1074" s="126"/>
    </row>
    <row r="1075" spans="1:4" x14ac:dyDescent="0.3">
      <c r="A1075" s="124"/>
      <c r="B1075" s="125"/>
      <c r="C1075" s="124"/>
      <c r="D1075" s="126"/>
    </row>
    <row r="1076" spans="1:4" x14ac:dyDescent="0.3">
      <c r="A1076" s="124"/>
      <c r="B1076" s="125"/>
      <c r="C1076" s="124"/>
      <c r="D1076" s="126"/>
    </row>
    <row r="1077" spans="1:4" x14ac:dyDescent="0.3">
      <c r="A1077" s="124"/>
      <c r="B1077" s="125"/>
      <c r="C1077" s="124"/>
      <c r="D1077" s="126"/>
    </row>
    <row r="1078" spans="1:4" x14ac:dyDescent="0.3">
      <c r="A1078" s="124"/>
      <c r="B1078" s="125"/>
      <c r="C1078" s="124"/>
      <c r="D1078" s="126"/>
    </row>
    <row r="1079" spans="1:4" x14ac:dyDescent="0.3">
      <c r="A1079" s="124"/>
      <c r="B1079" s="125"/>
      <c r="C1079" s="124"/>
      <c r="D1079" s="126"/>
    </row>
    <row r="1080" spans="1:4" x14ac:dyDescent="0.3">
      <c r="A1080" s="124"/>
      <c r="B1080" s="125"/>
      <c r="C1080" s="124"/>
      <c r="D1080" s="126"/>
    </row>
    <row r="1081" spans="1:4" x14ac:dyDescent="0.3">
      <c r="A1081" s="124"/>
      <c r="B1081" s="125"/>
      <c r="C1081" s="124"/>
      <c r="D1081" s="126"/>
    </row>
    <row r="1082" spans="1:4" x14ac:dyDescent="0.3">
      <c r="A1082" s="124"/>
      <c r="B1082" s="125"/>
      <c r="C1082" s="124"/>
      <c r="D1082" s="126"/>
    </row>
    <row r="1083" spans="1:4" x14ac:dyDescent="0.3">
      <c r="A1083" s="124"/>
      <c r="B1083" s="125"/>
      <c r="C1083" s="124"/>
      <c r="D1083" s="126"/>
    </row>
    <row r="1084" spans="1:4" x14ac:dyDescent="0.3">
      <c r="A1084" s="124"/>
      <c r="B1084" s="125"/>
      <c r="C1084" s="124"/>
      <c r="D1084" s="126"/>
    </row>
    <row r="1085" spans="1:4" x14ac:dyDescent="0.3">
      <c r="A1085" s="124"/>
      <c r="B1085" s="125"/>
      <c r="C1085" s="124"/>
      <c r="D1085" s="126"/>
    </row>
    <row r="1086" spans="1:4" x14ac:dyDescent="0.3">
      <c r="A1086" s="124"/>
      <c r="B1086" s="125"/>
      <c r="C1086" s="124"/>
      <c r="D1086" s="126"/>
    </row>
    <row r="1087" spans="1:4" x14ac:dyDescent="0.3">
      <c r="A1087" s="124"/>
      <c r="B1087" s="125"/>
      <c r="C1087" s="124"/>
      <c r="D1087" s="126"/>
    </row>
    <row r="1088" spans="1:4" x14ac:dyDescent="0.3">
      <c r="A1088" s="124"/>
      <c r="B1088" s="125"/>
      <c r="C1088" s="124"/>
      <c r="D1088" s="126"/>
    </row>
    <row r="1089" spans="1:4" x14ac:dyDescent="0.3">
      <c r="A1089" s="124"/>
      <c r="B1089" s="125"/>
      <c r="C1089" s="124"/>
      <c r="D1089" s="126"/>
    </row>
    <row r="1090" spans="1:4" x14ac:dyDescent="0.3">
      <c r="A1090" s="124"/>
      <c r="B1090" s="125"/>
      <c r="C1090" s="124"/>
      <c r="D1090" s="126"/>
    </row>
    <row r="1091" spans="1:4" x14ac:dyDescent="0.3">
      <c r="A1091" s="124"/>
      <c r="B1091" s="125"/>
      <c r="C1091" s="124"/>
      <c r="D1091" s="126"/>
    </row>
    <row r="1092" spans="1:4" x14ac:dyDescent="0.3">
      <c r="A1092" s="124"/>
      <c r="B1092" s="125"/>
      <c r="C1092" s="124"/>
      <c r="D1092" s="126"/>
    </row>
    <row r="1093" spans="1:4" x14ac:dyDescent="0.3">
      <c r="A1093" s="124"/>
      <c r="B1093" s="125"/>
      <c r="C1093" s="124"/>
      <c r="D1093" s="126"/>
    </row>
    <row r="1094" spans="1:4" x14ac:dyDescent="0.3">
      <c r="A1094" s="124"/>
      <c r="B1094" s="125"/>
      <c r="C1094" s="124"/>
      <c r="D1094" s="126"/>
    </row>
    <row r="1095" spans="1:4" x14ac:dyDescent="0.3">
      <c r="A1095" s="124"/>
      <c r="B1095" s="125"/>
      <c r="C1095" s="124"/>
      <c r="D1095" s="126"/>
    </row>
    <row r="1096" spans="1:4" x14ac:dyDescent="0.3">
      <c r="A1096" s="124"/>
      <c r="B1096" s="125"/>
      <c r="C1096" s="124"/>
      <c r="D1096" s="126"/>
    </row>
    <row r="1097" spans="1:4" x14ac:dyDescent="0.3">
      <c r="A1097" s="124"/>
      <c r="B1097" s="125"/>
      <c r="C1097" s="124"/>
      <c r="D1097" s="126"/>
    </row>
    <row r="1098" spans="1:4" x14ac:dyDescent="0.3">
      <c r="A1098" s="124"/>
      <c r="B1098" s="125"/>
      <c r="C1098" s="124"/>
      <c r="D1098" s="126"/>
    </row>
    <row r="1099" spans="1:4" x14ac:dyDescent="0.3">
      <c r="A1099" s="124"/>
      <c r="B1099" s="125"/>
      <c r="C1099" s="124"/>
      <c r="D1099" s="126"/>
    </row>
    <row r="1100" spans="1:4" x14ac:dyDescent="0.3">
      <c r="A1100" s="124"/>
      <c r="B1100" s="125"/>
      <c r="C1100" s="124"/>
      <c r="D1100" s="126"/>
    </row>
    <row r="1101" spans="1:4" x14ac:dyDescent="0.3">
      <c r="A1101" s="124"/>
      <c r="B1101" s="125"/>
      <c r="C1101" s="124"/>
      <c r="D1101" s="126"/>
    </row>
    <row r="1102" spans="1:4" x14ac:dyDescent="0.3">
      <c r="A1102" s="124"/>
      <c r="B1102" s="125"/>
      <c r="C1102" s="124"/>
      <c r="D1102" s="126"/>
    </row>
    <row r="1103" spans="1:4" x14ac:dyDescent="0.3">
      <c r="A1103" s="124"/>
      <c r="B1103" s="125"/>
      <c r="C1103" s="124"/>
      <c r="D1103" s="126"/>
    </row>
    <row r="1104" spans="1:4" x14ac:dyDescent="0.3">
      <c r="A1104" s="124"/>
      <c r="B1104" s="125"/>
      <c r="C1104" s="124"/>
      <c r="D1104" s="126"/>
    </row>
    <row r="1105" spans="1:4" x14ac:dyDescent="0.3">
      <c r="A1105" s="124"/>
      <c r="B1105" s="125"/>
      <c r="C1105" s="124"/>
      <c r="D1105" s="126"/>
    </row>
    <row r="1106" spans="1:4" x14ac:dyDescent="0.3">
      <c r="A1106" s="124"/>
      <c r="B1106" s="125"/>
      <c r="C1106" s="124"/>
      <c r="D1106" s="126"/>
    </row>
    <row r="1107" spans="1:4" x14ac:dyDescent="0.3">
      <c r="A1107" s="124"/>
      <c r="B1107" s="125"/>
      <c r="C1107" s="124"/>
      <c r="D1107" s="126"/>
    </row>
    <row r="1108" spans="1:4" x14ac:dyDescent="0.3">
      <c r="A1108" s="124"/>
      <c r="B1108" s="125"/>
      <c r="C1108" s="124"/>
      <c r="D1108" s="126"/>
    </row>
    <row r="1109" spans="1:4" x14ac:dyDescent="0.3">
      <c r="A1109" s="124"/>
      <c r="B1109" s="125"/>
      <c r="C1109" s="124"/>
      <c r="D1109" s="126"/>
    </row>
    <row r="1110" spans="1:4" x14ac:dyDescent="0.3">
      <c r="A1110" s="124"/>
      <c r="B1110" s="125"/>
      <c r="C1110" s="124"/>
      <c r="D1110" s="126"/>
    </row>
    <row r="1111" spans="1:4" x14ac:dyDescent="0.3">
      <c r="A1111" s="124"/>
      <c r="B1111" s="125"/>
      <c r="C1111" s="124"/>
      <c r="D1111" s="126"/>
    </row>
    <row r="1112" spans="1:4" x14ac:dyDescent="0.3">
      <c r="A1112" s="124"/>
      <c r="B1112" s="125"/>
      <c r="C1112" s="124"/>
      <c r="D1112" s="126"/>
    </row>
    <row r="1113" spans="1:4" x14ac:dyDescent="0.3">
      <c r="A1113" s="124"/>
      <c r="B1113" s="125"/>
      <c r="C1113" s="124"/>
      <c r="D1113" s="126"/>
    </row>
    <row r="1114" spans="1:4" x14ac:dyDescent="0.3">
      <c r="A1114" s="124"/>
      <c r="B1114" s="125"/>
      <c r="C1114" s="124"/>
      <c r="D1114" s="126"/>
    </row>
    <row r="1115" spans="1:4" x14ac:dyDescent="0.3">
      <c r="A1115" s="124"/>
      <c r="B1115" s="125"/>
      <c r="C1115" s="124"/>
      <c r="D1115" s="126"/>
    </row>
    <row r="1116" spans="1:4" x14ac:dyDescent="0.3">
      <c r="A1116" s="124"/>
      <c r="B1116" s="125"/>
      <c r="C1116" s="124"/>
      <c r="D1116" s="126"/>
    </row>
    <row r="1117" spans="1:4" x14ac:dyDescent="0.3">
      <c r="A1117" s="124"/>
      <c r="B1117" s="125"/>
      <c r="C1117" s="124"/>
      <c r="D1117" s="126"/>
    </row>
    <row r="1118" spans="1:4" x14ac:dyDescent="0.3">
      <c r="A1118" s="124"/>
      <c r="B1118" s="125"/>
      <c r="C1118" s="124"/>
      <c r="D1118" s="126"/>
    </row>
    <row r="1119" spans="1:4" x14ac:dyDescent="0.3">
      <c r="A1119" s="124"/>
      <c r="B1119" s="125"/>
      <c r="C1119" s="124"/>
      <c r="D1119" s="126"/>
    </row>
    <row r="1120" spans="1:4" x14ac:dyDescent="0.3">
      <c r="A1120" s="124"/>
      <c r="B1120" s="125"/>
      <c r="C1120" s="124"/>
      <c r="D1120" s="126"/>
    </row>
    <row r="1121" spans="1:4" x14ac:dyDescent="0.3">
      <c r="A1121" s="124"/>
      <c r="B1121" s="125"/>
      <c r="C1121" s="124"/>
      <c r="D1121" s="126"/>
    </row>
    <row r="1122" spans="1:4" x14ac:dyDescent="0.3">
      <c r="A1122" s="124"/>
      <c r="B1122" s="125"/>
      <c r="C1122" s="124"/>
      <c r="D1122" s="126"/>
    </row>
    <row r="1123" spans="1:4" x14ac:dyDescent="0.3">
      <c r="A1123" s="124"/>
      <c r="B1123" s="125"/>
      <c r="C1123" s="124"/>
      <c r="D1123" s="126"/>
    </row>
    <row r="1124" spans="1:4" x14ac:dyDescent="0.3">
      <c r="A1124" s="124"/>
      <c r="B1124" s="125"/>
      <c r="C1124" s="124"/>
      <c r="D1124" s="126"/>
    </row>
    <row r="1125" spans="1:4" x14ac:dyDescent="0.3">
      <c r="A1125" s="124"/>
      <c r="B1125" s="125"/>
      <c r="C1125" s="124"/>
      <c r="D1125" s="126"/>
    </row>
    <row r="1126" spans="1:4" x14ac:dyDescent="0.3">
      <c r="A1126" s="124"/>
      <c r="B1126" s="125"/>
      <c r="C1126" s="124"/>
      <c r="D1126" s="126"/>
    </row>
    <row r="1127" spans="1:4" x14ac:dyDescent="0.3">
      <c r="A1127" s="124"/>
      <c r="B1127" s="125"/>
      <c r="C1127" s="124"/>
      <c r="D1127" s="126"/>
    </row>
    <row r="1128" spans="1:4" x14ac:dyDescent="0.3">
      <c r="A1128" s="124"/>
      <c r="B1128" s="125"/>
      <c r="C1128" s="124"/>
      <c r="D1128" s="126"/>
    </row>
    <row r="1129" spans="1:4" x14ac:dyDescent="0.3">
      <c r="A1129" s="124"/>
      <c r="B1129" s="125"/>
      <c r="C1129" s="124"/>
      <c r="D1129" s="126"/>
    </row>
    <row r="1130" spans="1:4" x14ac:dyDescent="0.3">
      <c r="A1130" s="124"/>
      <c r="B1130" s="125"/>
      <c r="C1130" s="124"/>
      <c r="D1130" s="126"/>
    </row>
    <row r="1131" spans="1:4" x14ac:dyDescent="0.3">
      <c r="A1131" s="124"/>
      <c r="B1131" s="125"/>
      <c r="C1131" s="124"/>
      <c r="D1131" s="126"/>
    </row>
    <row r="1132" spans="1:4" x14ac:dyDescent="0.3">
      <c r="A1132" s="124"/>
      <c r="B1132" s="125"/>
      <c r="C1132" s="124"/>
      <c r="D1132" s="126"/>
    </row>
    <row r="1133" spans="1:4" x14ac:dyDescent="0.3">
      <c r="A1133" s="124"/>
      <c r="B1133" s="125"/>
      <c r="C1133" s="124"/>
      <c r="D1133" s="126"/>
    </row>
    <row r="1134" spans="1:4" x14ac:dyDescent="0.3">
      <c r="A1134" s="124"/>
      <c r="B1134" s="125"/>
      <c r="C1134" s="124"/>
      <c r="D1134" s="126"/>
    </row>
    <row r="1135" spans="1:4" x14ac:dyDescent="0.3">
      <c r="A1135" s="124"/>
      <c r="B1135" s="125"/>
      <c r="C1135" s="124"/>
      <c r="D1135" s="126"/>
    </row>
    <row r="1136" spans="1:4" x14ac:dyDescent="0.3">
      <c r="A1136" s="124"/>
      <c r="B1136" s="125"/>
      <c r="C1136" s="124"/>
      <c r="D1136" s="126"/>
    </row>
    <row r="1137" spans="1:4" x14ac:dyDescent="0.3">
      <c r="A1137" s="124"/>
      <c r="B1137" s="125"/>
      <c r="C1137" s="124"/>
      <c r="D1137" s="126"/>
    </row>
    <row r="1138" spans="1:4" x14ac:dyDescent="0.3">
      <c r="A1138" s="124"/>
      <c r="B1138" s="125"/>
      <c r="C1138" s="124"/>
      <c r="D1138" s="126"/>
    </row>
    <row r="1139" spans="1:4" x14ac:dyDescent="0.3">
      <c r="A1139" s="124"/>
      <c r="B1139" s="125"/>
      <c r="C1139" s="124"/>
      <c r="D1139" s="126"/>
    </row>
    <row r="1140" spans="1:4" x14ac:dyDescent="0.3">
      <c r="A1140" s="124"/>
      <c r="B1140" s="125"/>
      <c r="C1140" s="124"/>
      <c r="D1140" s="126"/>
    </row>
    <row r="1141" spans="1:4" x14ac:dyDescent="0.3">
      <c r="A1141" s="124"/>
      <c r="B1141" s="125"/>
      <c r="C1141" s="124"/>
      <c r="D1141" s="126"/>
    </row>
    <row r="1142" spans="1:4" x14ac:dyDescent="0.3">
      <c r="A1142" s="124"/>
      <c r="B1142" s="125"/>
      <c r="C1142" s="124"/>
      <c r="D1142" s="126"/>
    </row>
    <row r="1143" spans="1:4" x14ac:dyDescent="0.3">
      <c r="A1143" s="124"/>
      <c r="B1143" s="125"/>
      <c r="C1143" s="124"/>
      <c r="D1143" s="126"/>
    </row>
    <row r="1144" spans="1:4" x14ac:dyDescent="0.3">
      <c r="A1144" s="124"/>
      <c r="B1144" s="125"/>
      <c r="C1144" s="124"/>
      <c r="D1144" s="126"/>
    </row>
    <row r="1145" spans="1:4" x14ac:dyDescent="0.3">
      <c r="A1145" s="124"/>
      <c r="B1145" s="125"/>
      <c r="C1145" s="124"/>
      <c r="D1145" s="126"/>
    </row>
    <row r="1146" spans="1:4" x14ac:dyDescent="0.3">
      <c r="A1146" s="124"/>
      <c r="B1146" s="125"/>
      <c r="C1146" s="124"/>
      <c r="D1146" s="126"/>
    </row>
    <row r="1147" spans="1:4" x14ac:dyDescent="0.3">
      <c r="A1147" s="124"/>
      <c r="B1147" s="125"/>
      <c r="C1147" s="124"/>
      <c r="D1147" s="126"/>
    </row>
    <row r="1148" spans="1:4" x14ac:dyDescent="0.3">
      <c r="A1148" s="124"/>
      <c r="B1148" s="125"/>
      <c r="C1148" s="124"/>
      <c r="D1148" s="126"/>
    </row>
    <row r="1149" spans="1:4" x14ac:dyDescent="0.3">
      <c r="A1149" s="124"/>
      <c r="B1149" s="125"/>
      <c r="C1149" s="124"/>
      <c r="D1149" s="126"/>
    </row>
    <row r="1150" spans="1:4" x14ac:dyDescent="0.3">
      <c r="A1150" s="124"/>
      <c r="B1150" s="125"/>
      <c r="C1150" s="124"/>
      <c r="D1150" s="126"/>
    </row>
    <row r="1151" spans="1:4" x14ac:dyDescent="0.3">
      <c r="A1151" s="124"/>
      <c r="B1151" s="125"/>
      <c r="C1151" s="124"/>
      <c r="D1151" s="126"/>
    </row>
    <row r="1152" spans="1:4" x14ac:dyDescent="0.3">
      <c r="A1152" s="124"/>
      <c r="B1152" s="125"/>
      <c r="C1152" s="124"/>
      <c r="D1152" s="126"/>
    </row>
    <row r="1153" spans="1:4" x14ac:dyDescent="0.3">
      <c r="A1153" s="124"/>
      <c r="B1153" s="125"/>
      <c r="C1153" s="124"/>
      <c r="D1153" s="126"/>
    </row>
    <row r="1154" spans="1:4" x14ac:dyDescent="0.3">
      <c r="A1154" s="124"/>
      <c r="B1154" s="125"/>
      <c r="C1154" s="124"/>
      <c r="D1154" s="126"/>
    </row>
    <row r="1155" spans="1:4" x14ac:dyDescent="0.3">
      <c r="A1155" s="124"/>
      <c r="B1155" s="125"/>
      <c r="C1155" s="124"/>
      <c r="D1155" s="126"/>
    </row>
    <row r="1156" spans="1:4" x14ac:dyDescent="0.3">
      <c r="A1156" s="124"/>
      <c r="B1156" s="125"/>
      <c r="C1156" s="124"/>
      <c r="D1156" s="126"/>
    </row>
    <row r="1157" spans="1:4" x14ac:dyDescent="0.3">
      <c r="A1157" s="124"/>
      <c r="B1157" s="125"/>
      <c r="C1157" s="124"/>
      <c r="D1157" s="126"/>
    </row>
    <row r="1158" spans="1:4" x14ac:dyDescent="0.3">
      <c r="A1158" s="124"/>
      <c r="B1158" s="125"/>
      <c r="C1158" s="124"/>
      <c r="D1158" s="126"/>
    </row>
    <row r="1159" spans="1:4" x14ac:dyDescent="0.3">
      <c r="A1159" s="124"/>
      <c r="B1159" s="125"/>
      <c r="C1159" s="124"/>
      <c r="D1159" s="126"/>
    </row>
    <row r="1160" spans="1:4" x14ac:dyDescent="0.3">
      <c r="A1160" s="124"/>
      <c r="B1160" s="125"/>
      <c r="C1160" s="124"/>
      <c r="D1160" s="126"/>
    </row>
    <row r="1161" spans="1:4" x14ac:dyDescent="0.3">
      <c r="A1161" s="124"/>
      <c r="B1161" s="125"/>
      <c r="C1161" s="124"/>
      <c r="D1161" s="126"/>
    </row>
    <row r="1162" spans="1:4" x14ac:dyDescent="0.3">
      <c r="A1162" s="124"/>
      <c r="B1162" s="125"/>
      <c r="C1162" s="124"/>
      <c r="D1162" s="126"/>
    </row>
    <row r="1163" spans="1:4" x14ac:dyDescent="0.3">
      <c r="A1163" s="124"/>
      <c r="B1163" s="125"/>
      <c r="C1163" s="124"/>
      <c r="D1163" s="126"/>
    </row>
    <row r="1164" spans="1:4" x14ac:dyDescent="0.3">
      <c r="A1164" s="124"/>
      <c r="B1164" s="125"/>
      <c r="C1164" s="124"/>
      <c r="D1164" s="126"/>
    </row>
    <row r="1165" spans="1:4" x14ac:dyDescent="0.3">
      <c r="A1165" s="124"/>
      <c r="B1165" s="125"/>
      <c r="C1165" s="124"/>
      <c r="D1165" s="126"/>
    </row>
    <row r="1166" spans="1:4" x14ac:dyDescent="0.3">
      <c r="A1166" s="124"/>
      <c r="B1166" s="125"/>
      <c r="C1166" s="124"/>
      <c r="D1166" s="126"/>
    </row>
    <row r="1167" spans="1:4" x14ac:dyDescent="0.3">
      <c r="A1167" s="124"/>
      <c r="B1167" s="125"/>
      <c r="C1167" s="124"/>
      <c r="D1167" s="126"/>
    </row>
    <row r="1168" spans="1:4" x14ac:dyDescent="0.3">
      <c r="A1168" s="124"/>
      <c r="B1168" s="125"/>
      <c r="C1168" s="124"/>
      <c r="D1168" s="126"/>
    </row>
    <row r="1169" spans="1:4" x14ac:dyDescent="0.3">
      <c r="A1169" s="124"/>
      <c r="B1169" s="125"/>
      <c r="C1169" s="124"/>
      <c r="D1169" s="126"/>
    </row>
    <row r="1170" spans="1:4" x14ac:dyDescent="0.3">
      <c r="A1170" s="124"/>
      <c r="B1170" s="125"/>
      <c r="C1170" s="124"/>
      <c r="D1170" s="126"/>
    </row>
    <row r="1171" spans="1:4" x14ac:dyDescent="0.3">
      <c r="A1171" s="124"/>
      <c r="B1171" s="125"/>
      <c r="C1171" s="124"/>
      <c r="D1171" s="126"/>
    </row>
    <row r="1172" spans="1:4" x14ac:dyDescent="0.3">
      <c r="A1172" s="124"/>
      <c r="B1172" s="125"/>
      <c r="C1172" s="124"/>
      <c r="D1172" s="126"/>
    </row>
    <row r="1173" spans="1:4" x14ac:dyDescent="0.3">
      <c r="A1173" s="124"/>
      <c r="B1173" s="125"/>
      <c r="C1173" s="124"/>
      <c r="D1173" s="126"/>
    </row>
    <row r="1174" spans="1:4" x14ac:dyDescent="0.3">
      <c r="A1174" s="124"/>
      <c r="B1174" s="125"/>
      <c r="C1174" s="124"/>
      <c r="D1174" s="126"/>
    </row>
    <row r="1175" spans="1:4" x14ac:dyDescent="0.3">
      <c r="A1175" s="124"/>
      <c r="B1175" s="125"/>
      <c r="C1175" s="124"/>
      <c r="D1175" s="126"/>
    </row>
    <row r="1176" spans="1:4" x14ac:dyDescent="0.3">
      <c r="A1176" s="124"/>
      <c r="B1176" s="125"/>
      <c r="C1176" s="124"/>
      <c r="D1176" s="126"/>
    </row>
    <row r="1177" spans="1:4" x14ac:dyDescent="0.3">
      <c r="A1177" s="124"/>
      <c r="B1177" s="125"/>
      <c r="C1177" s="124"/>
      <c r="D1177" s="126"/>
    </row>
    <row r="1178" spans="1:4" x14ac:dyDescent="0.3">
      <c r="A1178" s="124"/>
      <c r="B1178" s="125"/>
      <c r="C1178" s="124"/>
      <c r="D1178" s="126"/>
    </row>
    <row r="1179" spans="1:4" x14ac:dyDescent="0.3">
      <c r="A1179" s="124"/>
      <c r="B1179" s="125"/>
      <c r="C1179" s="124"/>
      <c r="D1179" s="126"/>
    </row>
    <row r="1180" spans="1:4" x14ac:dyDescent="0.3">
      <c r="A1180" s="124"/>
      <c r="B1180" s="125"/>
      <c r="C1180" s="124"/>
      <c r="D1180" s="126"/>
    </row>
    <row r="1181" spans="1:4" x14ac:dyDescent="0.3">
      <c r="A1181" s="124"/>
      <c r="B1181" s="125"/>
      <c r="C1181" s="124"/>
      <c r="D1181" s="126"/>
    </row>
    <row r="1182" spans="1:4" x14ac:dyDescent="0.3">
      <c r="A1182" s="124"/>
      <c r="B1182" s="125"/>
      <c r="C1182" s="124"/>
      <c r="D1182" s="126"/>
    </row>
    <row r="1183" spans="1:4" x14ac:dyDescent="0.3">
      <c r="A1183" s="124"/>
      <c r="B1183" s="125"/>
      <c r="C1183" s="124"/>
      <c r="D1183" s="126"/>
    </row>
    <row r="1184" spans="1:4" x14ac:dyDescent="0.3">
      <c r="A1184" s="124"/>
      <c r="B1184" s="125"/>
      <c r="C1184" s="124"/>
      <c r="D1184" s="126"/>
    </row>
    <row r="1185" spans="1:4" x14ac:dyDescent="0.3">
      <c r="A1185" s="124"/>
      <c r="B1185" s="125"/>
      <c r="C1185" s="124"/>
      <c r="D1185" s="126"/>
    </row>
    <row r="1186" spans="1:4" x14ac:dyDescent="0.3">
      <c r="A1186" s="124"/>
      <c r="B1186" s="125"/>
      <c r="C1186" s="124"/>
      <c r="D1186" s="126"/>
    </row>
    <row r="1187" spans="1:4" x14ac:dyDescent="0.3">
      <c r="A1187" s="124"/>
      <c r="B1187" s="125"/>
      <c r="C1187" s="124"/>
      <c r="D1187" s="126"/>
    </row>
    <row r="1188" spans="1:4" x14ac:dyDescent="0.3">
      <c r="A1188" s="124"/>
      <c r="B1188" s="125"/>
      <c r="C1188" s="124"/>
      <c r="D1188" s="126"/>
    </row>
    <row r="1189" spans="1:4" x14ac:dyDescent="0.3">
      <c r="A1189" s="124"/>
      <c r="B1189" s="125"/>
      <c r="C1189" s="124"/>
      <c r="D1189" s="126"/>
    </row>
    <row r="1190" spans="1:4" x14ac:dyDescent="0.3">
      <c r="A1190" s="124"/>
      <c r="B1190" s="125"/>
      <c r="C1190" s="124"/>
      <c r="D1190" s="126"/>
    </row>
    <row r="1191" spans="1:4" x14ac:dyDescent="0.3">
      <c r="A1191" s="124"/>
      <c r="B1191" s="125"/>
      <c r="C1191" s="124"/>
      <c r="D1191" s="126"/>
    </row>
    <row r="1192" spans="1:4" x14ac:dyDescent="0.3">
      <c r="A1192" s="124"/>
      <c r="B1192" s="125"/>
      <c r="C1192" s="124"/>
      <c r="D1192" s="126"/>
    </row>
    <row r="1193" spans="1:4" x14ac:dyDescent="0.3">
      <c r="A1193" s="124"/>
      <c r="B1193" s="125"/>
      <c r="C1193" s="124"/>
      <c r="D1193" s="126"/>
    </row>
    <row r="1194" spans="1:4" x14ac:dyDescent="0.3">
      <c r="A1194" s="124"/>
      <c r="B1194" s="125"/>
      <c r="C1194" s="124"/>
      <c r="D1194" s="126"/>
    </row>
    <row r="1195" spans="1:4" x14ac:dyDescent="0.3">
      <c r="A1195" s="124"/>
      <c r="B1195" s="125"/>
      <c r="C1195" s="124"/>
      <c r="D1195" s="126"/>
    </row>
    <row r="1196" spans="1:4" x14ac:dyDescent="0.3">
      <c r="A1196" s="124"/>
      <c r="B1196" s="125"/>
      <c r="C1196" s="124"/>
      <c r="D1196" s="126"/>
    </row>
    <row r="1197" spans="1:4" x14ac:dyDescent="0.3">
      <c r="A1197" s="124"/>
      <c r="B1197" s="125"/>
      <c r="C1197" s="124"/>
      <c r="D1197" s="126"/>
    </row>
    <row r="1198" spans="1:4" x14ac:dyDescent="0.3">
      <c r="A1198" s="124"/>
      <c r="B1198" s="125"/>
      <c r="C1198" s="124"/>
      <c r="D1198" s="126"/>
    </row>
    <row r="1199" spans="1:4" x14ac:dyDescent="0.3">
      <c r="A1199" s="124"/>
      <c r="B1199" s="125"/>
      <c r="C1199" s="124"/>
      <c r="D1199" s="126"/>
    </row>
    <row r="1200" spans="1:4" x14ac:dyDescent="0.3">
      <c r="A1200" s="124"/>
      <c r="B1200" s="125"/>
      <c r="C1200" s="124"/>
      <c r="D1200" s="126"/>
    </row>
    <row r="1201" spans="1:4" x14ac:dyDescent="0.3">
      <c r="A1201" s="124"/>
      <c r="B1201" s="125"/>
      <c r="C1201" s="124"/>
      <c r="D1201" s="126"/>
    </row>
    <row r="1202" spans="1:4" x14ac:dyDescent="0.3">
      <c r="A1202" s="124"/>
      <c r="B1202" s="125"/>
      <c r="C1202" s="124"/>
      <c r="D1202" s="126"/>
    </row>
    <row r="1203" spans="1:4" x14ac:dyDescent="0.3">
      <c r="A1203" s="124"/>
      <c r="B1203" s="125"/>
      <c r="C1203" s="124"/>
      <c r="D1203" s="126"/>
    </row>
    <row r="1204" spans="1:4" x14ac:dyDescent="0.3">
      <c r="A1204" s="124"/>
      <c r="B1204" s="125"/>
      <c r="C1204" s="124"/>
      <c r="D1204" s="126"/>
    </row>
    <row r="1205" spans="1:4" x14ac:dyDescent="0.3">
      <c r="A1205" s="124"/>
      <c r="B1205" s="125"/>
      <c r="C1205" s="124"/>
      <c r="D1205" s="126"/>
    </row>
    <row r="1206" spans="1:4" x14ac:dyDescent="0.3">
      <c r="A1206" s="124"/>
      <c r="B1206" s="125"/>
      <c r="C1206" s="124"/>
      <c r="D1206" s="126"/>
    </row>
    <row r="1207" spans="1:4" x14ac:dyDescent="0.3">
      <c r="A1207" s="124"/>
      <c r="B1207" s="125"/>
      <c r="C1207" s="124"/>
      <c r="D1207" s="126"/>
    </row>
    <row r="1208" spans="1:4" x14ac:dyDescent="0.3">
      <c r="A1208" s="124"/>
      <c r="B1208" s="125"/>
      <c r="C1208" s="124"/>
      <c r="D1208" s="126"/>
    </row>
    <row r="1209" spans="1:4" x14ac:dyDescent="0.3">
      <c r="A1209" s="124"/>
      <c r="B1209" s="125"/>
      <c r="C1209" s="124"/>
      <c r="D1209" s="126"/>
    </row>
    <row r="1210" spans="1:4" x14ac:dyDescent="0.3">
      <c r="A1210" s="124"/>
      <c r="B1210" s="125"/>
      <c r="C1210" s="124"/>
      <c r="D1210" s="126"/>
    </row>
    <row r="1211" spans="1:4" x14ac:dyDescent="0.3">
      <c r="A1211" s="124"/>
      <c r="B1211" s="125"/>
      <c r="C1211" s="124"/>
      <c r="D1211" s="126"/>
    </row>
    <row r="1212" spans="1:4" x14ac:dyDescent="0.3">
      <c r="A1212" s="124"/>
      <c r="B1212" s="125"/>
      <c r="C1212" s="124"/>
      <c r="D1212" s="126"/>
    </row>
    <row r="1213" spans="1:4" x14ac:dyDescent="0.3">
      <c r="A1213" s="124"/>
      <c r="B1213" s="125"/>
      <c r="C1213" s="124"/>
      <c r="D1213" s="126"/>
    </row>
    <row r="1214" spans="1:4" x14ac:dyDescent="0.3">
      <c r="A1214" s="124"/>
      <c r="B1214" s="125"/>
      <c r="C1214" s="124"/>
      <c r="D1214" s="126"/>
    </row>
    <row r="1215" spans="1:4" x14ac:dyDescent="0.3">
      <c r="A1215" s="124"/>
      <c r="B1215" s="125"/>
      <c r="C1215" s="124"/>
      <c r="D1215" s="126"/>
    </row>
    <row r="1216" spans="1:4" x14ac:dyDescent="0.3">
      <c r="A1216" s="124"/>
      <c r="B1216" s="125"/>
      <c r="C1216" s="124"/>
      <c r="D1216" s="126"/>
    </row>
    <row r="1217" spans="1:4" x14ac:dyDescent="0.3">
      <c r="A1217" s="124"/>
      <c r="B1217" s="125"/>
      <c r="C1217" s="124"/>
      <c r="D1217" s="126"/>
    </row>
    <row r="1218" spans="1:4" x14ac:dyDescent="0.3">
      <c r="A1218" s="124"/>
      <c r="B1218" s="125"/>
      <c r="C1218" s="124"/>
      <c r="D1218" s="126"/>
    </row>
    <row r="1219" spans="1:4" x14ac:dyDescent="0.3">
      <c r="A1219" s="124"/>
      <c r="B1219" s="125"/>
      <c r="C1219" s="124"/>
      <c r="D1219" s="126"/>
    </row>
    <row r="1220" spans="1:4" x14ac:dyDescent="0.3">
      <c r="A1220" s="124"/>
      <c r="B1220" s="125"/>
      <c r="C1220" s="124"/>
      <c r="D1220" s="126"/>
    </row>
    <row r="1221" spans="1:4" x14ac:dyDescent="0.3">
      <c r="A1221" s="124"/>
      <c r="B1221" s="125"/>
      <c r="C1221" s="124"/>
      <c r="D1221" s="126"/>
    </row>
    <row r="1222" spans="1:4" x14ac:dyDescent="0.3">
      <c r="A1222" s="124"/>
      <c r="B1222" s="125"/>
      <c r="C1222" s="124"/>
      <c r="D1222" s="126"/>
    </row>
    <row r="1223" spans="1:4" x14ac:dyDescent="0.3">
      <c r="A1223" s="124"/>
      <c r="B1223" s="125"/>
      <c r="C1223" s="124"/>
      <c r="D1223" s="126"/>
    </row>
    <row r="1224" spans="1:4" x14ac:dyDescent="0.3">
      <c r="A1224" s="124"/>
      <c r="B1224" s="125"/>
      <c r="C1224" s="124"/>
      <c r="D1224" s="126"/>
    </row>
    <row r="1225" spans="1:4" x14ac:dyDescent="0.3">
      <c r="A1225" s="124"/>
      <c r="B1225" s="125"/>
      <c r="C1225" s="124"/>
      <c r="D1225" s="126"/>
    </row>
    <row r="1226" spans="1:4" x14ac:dyDescent="0.3">
      <c r="A1226" s="124"/>
      <c r="B1226" s="125"/>
      <c r="C1226" s="124"/>
      <c r="D1226" s="126"/>
    </row>
    <row r="1227" spans="1:4" x14ac:dyDescent="0.3">
      <c r="A1227" s="124"/>
      <c r="B1227" s="125"/>
      <c r="C1227" s="124"/>
      <c r="D1227" s="126"/>
    </row>
    <row r="1228" spans="1:4" x14ac:dyDescent="0.3">
      <c r="A1228" s="124"/>
      <c r="B1228" s="125"/>
      <c r="C1228" s="124"/>
      <c r="D1228" s="126"/>
    </row>
    <row r="1229" spans="1:4" x14ac:dyDescent="0.3">
      <c r="A1229" s="124"/>
      <c r="B1229" s="125"/>
      <c r="C1229" s="124"/>
      <c r="D1229" s="126"/>
    </row>
    <row r="1230" spans="1:4" x14ac:dyDescent="0.3">
      <c r="A1230" s="124"/>
      <c r="B1230" s="125"/>
      <c r="C1230" s="124"/>
      <c r="D1230" s="126"/>
    </row>
    <row r="1231" spans="1:4" x14ac:dyDescent="0.3">
      <c r="A1231" s="124"/>
      <c r="B1231" s="125"/>
      <c r="C1231" s="124"/>
      <c r="D1231" s="126"/>
    </row>
    <row r="1232" spans="1:4" x14ac:dyDescent="0.3">
      <c r="A1232" s="124"/>
      <c r="B1232" s="125"/>
      <c r="C1232" s="124"/>
      <c r="D1232" s="126"/>
    </row>
    <row r="1233" spans="1:4" x14ac:dyDescent="0.3">
      <c r="A1233" s="124"/>
      <c r="B1233" s="125"/>
      <c r="C1233" s="124"/>
      <c r="D1233" s="126"/>
    </row>
    <row r="1234" spans="1:4" x14ac:dyDescent="0.3">
      <c r="A1234" s="124"/>
      <c r="B1234" s="125"/>
      <c r="C1234" s="124"/>
      <c r="D1234" s="126"/>
    </row>
    <row r="1235" spans="1:4" x14ac:dyDescent="0.3">
      <c r="A1235" s="124"/>
      <c r="B1235" s="125"/>
      <c r="C1235" s="124"/>
      <c r="D1235" s="126"/>
    </row>
    <row r="1236" spans="1:4" x14ac:dyDescent="0.3">
      <c r="A1236" s="124"/>
      <c r="B1236" s="125"/>
      <c r="C1236" s="124"/>
      <c r="D1236" s="126"/>
    </row>
    <row r="1237" spans="1:4" x14ac:dyDescent="0.3">
      <c r="A1237" s="124"/>
      <c r="B1237" s="125"/>
      <c r="C1237" s="124"/>
      <c r="D1237" s="126"/>
    </row>
    <row r="1238" spans="1:4" x14ac:dyDescent="0.3">
      <c r="A1238" s="124"/>
      <c r="B1238" s="125"/>
      <c r="C1238" s="124"/>
      <c r="D1238" s="126"/>
    </row>
    <row r="1239" spans="1:4" x14ac:dyDescent="0.3">
      <c r="A1239" s="124"/>
      <c r="B1239" s="125"/>
      <c r="C1239" s="124"/>
      <c r="D1239" s="126"/>
    </row>
    <row r="1240" spans="1:4" x14ac:dyDescent="0.3">
      <c r="A1240" s="124"/>
      <c r="B1240" s="125"/>
      <c r="C1240" s="124"/>
      <c r="D1240" s="126"/>
    </row>
    <row r="1241" spans="1:4" x14ac:dyDescent="0.3">
      <c r="A1241" s="124"/>
      <c r="B1241" s="125"/>
      <c r="C1241" s="124"/>
      <c r="D1241" s="126"/>
    </row>
    <row r="1242" spans="1:4" x14ac:dyDescent="0.3">
      <c r="A1242" s="124"/>
      <c r="B1242" s="125"/>
      <c r="C1242" s="124"/>
      <c r="D1242" s="126"/>
    </row>
    <row r="1243" spans="1:4" x14ac:dyDescent="0.3">
      <c r="A1243" s="124"/>
      <c r="B1243" s="125"/>
      <c r="C1243" s="124"/>
      <c r="D1243" s="126"/>
    </row>
    <row r="1244" spans="1:4" x14ac:dyDescent="0.3">
      <c r="A1244" s="124"/>
      <c r="B1244" s="125"/>
      <c r="C1244" s="124"/>
      <c r="D1244" s="126"/>
    </row>
    <row r="1245" spans="1:4" x14ac:dyDescent="0.3">
      <c r="A1245" s="124"/>
      <c r="B1245" s="125"/>
      <c r="C1245" s="124"/>
      <c r="D1245" s="126"/>
    </row>
    <row r="1246" spans="1:4" x14ac:dyDescent="0.3">
      <c r="A1246" s="124"/>
      <c r="B1246" s="125"/>
      <c r="C1246" s="124"/>
      <c r="D1246" s="126"/>
    </row>
    <row r="1247" spans="1:4" x14ac:dyDescent="0.3">
      <c r="A1247" s="124"/>
      <c r="B1247" s="125"/>
      <c r="C1247" s="124"/>
      <c r="D1247" s="126"/>
    </row>
    <row r="1248" spans="1:4" x14ac:dyDescent="0.3">
      <c r="A1248" s="124"/>
      <c r="B1248" s="125"/>
      <c r="C1248" s="124"/>
      <c r="D1248" s="126"/>
    </row>
    <row r="1249" spans="1:4" x14ac:dyDescent="0.3">
      <c r="A1249" s="124"/>
      <c r="B1249" s="125"/>
      <c r="C1249" s="124"/>
      <c r="D1249" s="126"/>
    </row>
    <row r="1250" spans="1:4" x14ac:dyDescent="0.3">
      <c r="A1250" s="124"/>
      <c r="B1250" s="125"/>
      <c r="C1250" s="124"/>
      <c r="D1250" s="126"/>
    </row>
    <row r="1251" spans="1:4" x14ac:dyDescent="0.3">
      <c r="A1251" s="124"/>
      <c r="B1251" s="125"/>
      <c r="C1251" s="124"/>
      <c r="D1251" s="126"/>
    </row>
    <row r="1252" spans="1:4" x14ac:dyDescent="0.3">
      <c r="A1252" s="124"/>
      <c r="B1252" s="125"/>
      <c r="C1252" s="124"/>
      <c r="D1252" s="126"/>
    </row>
    <row r="1253" spans="1:4" x14ac:dyDescent="0.3">
      <c r="A1253" s="124"/>
      <c r="B1253" s="125"/>
      <c r="C1253" s="124"/>
      <c r="D1253" s="126"/>
    </row>
    <row r="1254" spans="1:4" x14ac:dyDescent="0.3">
      <c r="A1254" s="124"/>
      <c r="B1254" s="125"/>
      <c r="C1254" s="124"/>
      <c r="D1254" s="126"/>
    </row>
    <row r="1255" spans="1:4" x14ac:dyDescent="0.3">
      <c r="A1255" s="124"/>
      <c r="B1255" s="125"/>
      <c r="C1255" s="124"/>
      <c r="D1255" s="126"/>
    </row>
    <row r="1256" spans="1:4" x14ac:dyDescent="0.3">
      <c r="A1256" s="124"/>
      <c r="B1256" s="125"/>
      <c r="C1256" s="124"/>
      <c r="D1256" s="126"/>
    </row>
    <row r="1257" spans="1:4" x14ac:dyDescent="0.3">
      <c r="A1257" s="124"/>
      <c r="B1257" s="125"/>
      <c r="C1257" s="124"/>
      <c r="D1257" s="126"/>
    </row>
    <row r="1258" spans="1:4" x14ac:dyDescent="0.3">
      <c r="A1258" s="124"/>
      <c r="B1258" s="125"/>
      <c r="C1258" s="124"/>
      <c r="D1258" s="126"/>
    </row>
    <row r="1259" spans="1:4" x14ac:dyDescent="0.3">
      <c r="A1259" s="124"/>
      <c r="B1259" s="125"/>
      <c r="C1259" s="124"/>
      <c r="D1259" s="126"/>
    </row>
    <row r="1260" spans="1:4" x14ac:dyDescent="0.3">
      <c r="A1260" s="124"/>
      <c r="B1260" s="125"/>
      <c r="C1260" s="124"/>
      <c r="D1260" s="126"/>
    </row>
    <row r="1261" spans="1:4" x14ac:dyDescent="0.3">
      <c r="A1261" s="124"/>
      <c r="B1261" s="125"/>
      <c r="C1261" s="124"/>
      <c r="D1261" s="126"/>
    </row>
    <row r="1262" spans="1:4" x14ac:dyDescent="0.3">
      <c r="A1262" s="124"/>
      <c r="B1262" s="125"/>
      <c r="C1262" s="124"/>
      <c r="D1262" s="126"/>
    </row>
    <row r="1263" spans="1:4" x14ac:dyDescent="0.3">
      <c r="A1263" s="124"/>
      <c r="B1263" s="125"/>
      <c r="C1263" s="124"/>
      <c r="D1263" s="126"/>
    </row>
    <row r="1264" spans="1:4" x14ac:dyDescent="0.3">
      <c r="A1264" s="124"/>
      <c r="B1264" s="125"/>
      <c r="C1264" s="124"/>
      <c r="D1264" s="126"/>
    </row>
    <row r="1265" spans="1:4" x14ac:dyDescent="0.3">
      <c r="A1265" s="124"/>
      <c r="B1265" s="125"/>
      <c r="C1265" s="124"/>
      <c r="D1265" s="126"/>
    </row>
    <row r="1266" spans="1:4" x14ac:dyDescent="0.3">
      <c r="A1266" s="124"/>
      <c r="B1266" s="125"/>
      <c r="C1266" s="124"/>
      <c r="D1266" s="126"/>
    </row>
    <row r="1267" spans="1:4" x14ac:dyDescent="0.3">
      <c r="A1267" s="124"/>
      <c r="B1267" s="125"/>
      <c r="C1267" s="124"/>
      <c r="D1267" s="126"/>
    </row>
    <row r="1268" spans="1:4" x14ac:dyDescent="0.3">
      <c r="A1268" s="124"/>
      <c r="B1268" s="125"/>
      <c r="C1268" s="124"/>
      <c r="D1268" s="126"/>
    </row>
    <row r="1269" spans="1:4" x14ac:dyDescent="0.3">
      <c r="A1269" s="124"/>
      <c r="B1269" s="125"/>
      <c r="C1269" s="124"/>
      <c r="D1269" s="126"/>
    </row>
    <row r="1270" spans="1:4" x14ac:dyDescent="0.3">
      <c r="A1270" s="124"/>
      <c r="B1270" s="125"/>
      <c r="C1270" s="124"/>
      <c r="D1270" s="126"/>
    </row>
    <row r="1271" spans="1:4" x14ac:dyDescent="0.3">
      <c r="A1271" s="124"/>
      <c r="B1271" s="125"/>
      <c r="C1271" s="124"/>
      <c r="D1271" s="126"/>
    </row>
    <row r="1272" spans="1:4" x14ac:dyDescent="0.3">
      <c r="A1272" s="124"/>
      <c r="B1272" s="125"/>
      <c r="C1272" s="124"/>
      <c r="D1272" s="126"/>
    </row>
    <row r="1273" spans="1:4" x14ac:dyDescent="0.3">
      <c r="A1273" s="124"/>
      <c r="B1273" s="125"/>
      <c r="C1273" s="124"/>
      <c r="D1273" s="126"/>
    </row>
    <row r="1274" spans="1:4" x14ac:dyDescent="0.3">
      <c r="A1274" s="124"/>
      <c r="B1274" s="125"/>
      <c r="C1274" s="124"/>
      <c r="D1274" s="126"/>
    </row>
    <row r="1275" spans="1:4" x14ac:dyDescent="0.3">
      <c r="A1275" s="124"/>
      <c r="B1275" s="125"/>
      <c r="C1275" s="124"/>
      <c r="D1275" s="126"/>
    </row>
    <row r="1276" spans="1:4" x14ac:dyDescent="0.3">
      <c r="A1276" s="124"/>
      <c r="B1276" s="125"/>
      <c r="C1276" s="124"/>
      <c r="D1276" s="126"/>
    </row>
    <row r="1277" spans="1:4" x14ac:dyDescent="0.3">
      <c r="A1277" s="124"/>
      <c r="B1277" s="125"/>
      <c r="C1277" s="124"/>
      <c r="D1277" s="126"/>
    </row>
    <row r="1278" spans="1:4" x14ac:dyDescent="0.3">
      <c r="A1278" s="124"/>
      <c r="B1278" s="125"/>
      <c r="C1278" s="124"/>
      <c r="D1278" s="126"/>
    </row>
    <row r="1279" spans="1:4" x14ac:dyDescent="0.3">
      <c r="A1279" s="124"/>
      <c r="B1279" s="125"/>
      <c r="C1279" s="124"/>
      <c r="D1279" s="126"/>
    </row>
    <row r="1280" spans="1:4" x14ac:dyDescent="0.3">
      <c r="A1280" s="124"/>
      <c r="B1280" s="125"/>
      <c r="C1280" s="124"/>
      <c r="D1280" s="126"/>
    </row>
    <row r="1281" spans="1:4" x14ac:dyDescent="0.3">
      <c r="A1281" s="124"/>
      <c r="B1281" s="125"/>
      <c r="C1281" s="124"/>
      <c r="D1281" s="126"/>
    </row>
    <row r="1282" spans="1:4" x14ac:dyDescent="0.3">
      <c r="A1282" s="124"/>
      <c r="B1282" s="125"/>
      <c r="C1282" s="124"/>
      <c r="D1282" s="126"/>
    </row>
    <row r="1283" spans="1:4" x14ac:dyDescent="0.3">
      <c r="A1283" s="124"/>
      <c r="B1283" s="125"/>
      <c r="C1283" s="124"/>
      <c r="D1283" s="126"/>
    </row>
    <row r="1284" spans="1:4" x14ac:dyDescent="0.3">
      <c r="A1284" s="124"/>
      <c r="B1284" s="125"/>
      <c r="C1284" s="124"/>
      <c r="D1284" s="126"/>
    </row>
    <row r="1285" spans="1:4" x14ac:dyDescent="0.3">
      <c r="A1285" s="124"/>
      <c r="B1285" s="125"/>
      <c r="C1285" s="124"/>
      <c r="D1285" s="126"/>
    </row>
    <row r="1286" spans="1:4" x14ac:dyDescent="0.3">
      <c r="A1286" s="124"/>
      <c r="B1286" s="125"/>
      <c r="C1286" s="124"/>
      <c r="D1286" s="126"/>
    </row>
    <row r="1287" spans="1:4" x14ac:dyDescent="0.3">
      <c r="A1287" s="124"/>
      <c r="B1287" s="125"/>
      <c r="C1287" s="124"/>
      <c r="D1287" s="126"/>
    </row>
    <row r="1288" spans="1:4" x14ac:dyDescent="0.3">
      <c r="A1288" s="124"/>
      <c r="B1288" s="125"/>
      <c r="C1288" s="124"/>
      <c r="D1288" s="126"/>
    </row>
    <row r="1289" spans="1:4" x14ac:dyDescent="0.3">
      <c r="A1289" s="124"/>
      <c r="B1289" s="125"/>
      <c r="C1289" s="124"/>
      <c r="D1289" s="126"/>
    </row>
    <row r="1290" spans="1:4" x14ac:dyDescent="0.3">
      <c r="A1290" s="124"/>
      <c r="B1290" s="125"/>
      <c r="C1290" s="124"/>
      <c r="D1290" s="126"/>
    </row>
    <row r="1291" spans="1:4" x14ac:dyDescent="0.3">
      <c r="A1291" s="124"/>
      <c r="B1291" s="125"/>
      <c r="C1291" s="124"/>
      <c r="D1291" s="126"/>
    </row>
    <row r="1292" spans="1:4" x14ac:dyDescent="0.3">
      <c r="A1292" s="124"/>
      <c r="B1292" s="125"/>
      <c r="C1292" s="124"/>
      <c r="D1292" s="126"/>
    </row>
    <row r="1293" spans="1:4" x14ac:dyDescent="0.3">
      <c r="A1293" s="124"/>
      <c r="B1293" s="125"/>
      <c r="C1293" s="124"/>
      <c r="D1293" s="126"/>
    </row>
    <row r="1294" spans="1:4" x14ac:dyDescent="0.3">
      <c r="A1294" s="124"/>
      <c r="B1294" s="125"/>
      <c r="C1294" s="124"/>
      <c r="D1294" s="126"/>
    </row>
    <row r="1295" spans="1:4" x14ac:dyDescent="0.3">
      <c r="A1295" s="124"/>
      <c r="B1295" s="125"/>
      <c r="C1295" s="124"/>
      <c r="D1295" s="126"/>
    </row>
    <row r="1296" spans="1:4" x14ac:dyDescent="0.3">
      <c r="A1296" s="124"/>
      <c r="B1296" s="125"/>
      <c r="C1296" s="124"/>
      <c r="D1296" s="126"/>
    </row>
    <row r="1297" spans="1:4" x14ac:dyDescent="0.3">
      <c r="A1297" s="124"/>
      <c r="B1297" s="125"/>
      <c r="C1297" s="124"/>
      <c r="D1297" s="126"/>
    </row>
    <row r="1298" spans="1:4" x14ac:dyDescent="0.3">
      <c r="A1298" s="124"/>
      <c r="B1298" s="125"/>
      <c r="C1298" s="124"/>
      <c r="D1298" s="126"/>
    </row>
    <row r="1299" spans="1:4" x14ac:dyDescent="0.3">
      <c r="A1299" s="124"/>
      <c r="B1299" s="125"/>
      <c r="C1299" s="124"/>
      <c r="D1299" s="126"/>
    </row>
    <row r="1300" spans="1:4" x14ac:dyDescent="0.3">
      <c r="A1300" s="124"/>
      <c r="B1300" s="125"/>
      <c r="C1300" s="124"/>
      <c r="D1300" s="126"/>
    </row>
    <row r="1301" spans="1:4" x14ac:dyDescent="0.3">
      <c r="A1301" s="124"/>
      <c r="B1301" s="125"/>
      <c r="C1301" s="124"/>
      <c r="D1301" s="126"/>
    </row>
    <row r="1302" spans="1:4" x14ac:dyDescent="0.3">
      <c r="A1302" s="124"/>
      <c r="B1302" s="125"/>
      <c r="C1302" s="124"/>
      <c r="D1302" s="126"/>
    </row>
    <row r="1303" spans="1:4" x14ac:dyDescent="0.3">
      <c r="A1303" s="124"/>
      <c r="B1303" s="125"/>
      <c r="C1303" s="124"/>
      <c r="D1303" s="126"/>
    </row>
    <row r="1304" spans="1:4" x14ac:dyDescent="0.3">
      <c r="A1304" s="124"/>
      <c r="B1304" s="125"/>
      <c r="C1304" s="124"/>
      <c r="D1304" s="126"/>
    </row>
    <row r="1305" spans="1:4" x14ac:dyDescent="0.3">
      <c r="A1305" s="124"/>
      <c r="B1305" s="125"/>
      <c r="C1305" s="124"/>
      <c r="D1305" s="126"/>
    </row>
    <row r="1306" spans="1:4" x14ac:dyDescent="0.3">
      <c r="A1306" s="124"/>
      <c r="B1306" s="125"/>
      <c r="C1306" s="124"/>
      <c r="D1306" s="126"/>
    </row>
    <row r="1307" spans="1:4" x14ac:dyDescent="0.3">
      <c r="A1307" s="124"/>
      <c r="B1307" s="125"/>
      <c r="C1307" s="124"/>
      <c r="D1307" s="126"/>
    </row>
    <row r="1308" spans="1:4" x14ac:dyDescent="0.3">
      <c r="A1308" s="124"/>
      <c r="B1308" s="125"/>
      <c r="C1308" s="124"/>
      <c r="D1308" s="126"/>
    </row>
    <row r="1309" spans="1:4" x14ac:dyDescent="0.3">
      <c r="A1309" s="124"/>
      <c r="B1309" s="125"/>
      <c r="C1309" s="124"/>
      <c r="D1309" s="126"/>
    </row>
    <row r="1310" spans="1:4" x14ac:dyDescent="0.3">
      <c r="A1310" s="124"/>
      <c r="B1310" s="125"/>
      <c r="C1310" s="124"/>
      <c r="D1310" s="126"/>
    </row>
    <row r="1311" spans="1:4" x14ac:dyDescent="0.3">
      <c r="A1311" s="124"/>
      <c r="B1311" s="125"/>
      <c r="C1311" s="124"/>
      <c r="D1311" s="126"/>
    </row>
    <row r="1312" spans="1:4" x14ac:dyDescent="0.3">
      <c r="A1312" s="124"/>
      <c r="B1312" s="125"/>
      <c r="C1312" s="124"/>
      <c r="D1312" s="126"/>
    </row>
    <row r="1313" spans="1:4" x14ac:dyDescent="0.3">
      <c r="A1313" s="124"/>
      <c r="B1313" s="125"/>
      <c r="C1313" s="124"/>
      <c r="D1313" s="126"/>
    </row>
    <row r="1314" spans="1:4" x14ac:dyDescent="0.3">
      <c r="A1314" s="124"/>
      <c r="B1314" s="125"/>
      <c r="C1314" s="124"/>
      <c r="D1314" s="126"/>
    </row>
    <row r="1315" spans="1:4" x14ac:dyDescent="0.3">
      <c r="A1315" s="124"/>
      <c r="B1315" s="125"/>
      <c r="C1315" s="124"/>
      <c r="D1315" s="126"/>
    </row>
    <row r="1316" spans="1:4" x14ac:dyDescent="0.3">
      <c r="A1316" s="124"/>
      <c r="B1316" s="125"/>
      <c r="C1316" s="124"/>
      <c r="D1316" s="126"/>
    </row>
    <row r="1317" spans="1:4" x14ac:dyDescent="0.3">
      <c r="A1317" s="124"/>
      <c r="B1317" s="125"/>
      <c r="C1317" s="124"/>
      <c r="D1317" s="126"/>
    </row>
    <row r="1318" spans="1:4" x14ac:dyDescent="0.3">
      <c r="A1318" s="124"/>
      <c r="B1318" s="125"/>
      <c r="C1318" s="124"/>
      <c r="D1318" s="126"/>
    </row>
    <row r="1319" spans="1:4" x14ac:dyDescent="0.3">
      <c r="A1319" s="124"/>
      <c r="B1319" s="125"/>
      <c r="C1319" s="124"/>
      <c r="D1319" s="126"/>
    </row>
    <row r="1320" spans="1:4" x14ac:dyDescent="0.3">
      <c r="A1320" s="124"/>
      <c r="B1320" s="125"/>
      <c r="C1320" s="124"/>
      <c r="D1320" s="126"/>
    </row>
    <row r="1321" spans="1:4" x14ac:dyDescent="0.3">
      <c r="A1321" s="124"/>
      <c r="B1321" s="125"/>
      <c r="C1321" s="124"/>
      <c r="D1321" s="126"/>
    </row>
    <row r="1322" spans="1:4" x14ac:dyDescent="0.3">
      <c r="A1322" s="124"/>
      <c r="B1322" s="125"/>
      <c r="C1322" s="124"/>
      <c r="D1322" s="126"/>
    </row>
    <row r="1323" spans="1:4" x14ac:dyDescent="0.3">
      <c r="A1323" s="124"/>
      <c r="B1323" s="125"/>
      <c r="C1323" s="124"/>
      <c r="D1323" s="126"/>
    </row>
    <row r="1324" spans="1:4" x14ac:dyDescent="0.3">
      <c r="A1324" s="124"/>
      <c r="B1324" s="125"/>
      <c r="C1324" s="124"/>
      <c r="D1324" s="126"/>
    </row>
    <row r="1325" spans="1:4" x14ac:dyDescent="0.3">
      <c r="A1325" s="124"/>
      <c r="B1325" s="125"/>
      <c r="C1325" s="124"/>
      <c r="D1325" s="126"/>
    </row>
    <row r="1326" spans="1:4" x14ac:dyDescent="0.3">
      <c r="A1326" s="124"/>
      <c r="B1326" s="125"/>
      <c r="C1326" s="124"/>
      <c r="D1326" s="126"/>
    </row>
    <row r="1327" spans="1:4" x14ac:dyDescent="0.3">
      <c r="A1327" s="124"/>
      <c r="B1327" s="125"/>
      <c r="C1327" s="124"/>
      <c r="D1327" s="126"/>
    </row>
    <row r="1328" spans="1:4" x14ac:dyDescent="0.3">
      <c r="A1328" s="124"/>
      <c r="B1328" s="125"/>
      <c r="C1328" s="124"/>
      <c r="D1328" s="126"/>
    </row>
    <row r="1329" spans="1:4" x14ac:dyDescent="0.3">
      <c r="A1329" s="124"/>
      <c r="B1329" s="125"/>
      <c r="C1329" s="124"/>
      <c r="D1329" s="126"/>
    </row>
    <row r="1330" spans="1:4" x14ac:dyDescent="0.3">
      <c r="A1330" s="124"/>
      <c r="B1330" s="125"/>
      <c r="C1330" s="124"/>
      <c r="D1330" s="126"/>
    </row>
    <row r="1331" spans="1:4" x14ac:dyDescent="0.3">
      <c r="A1331" s="124"/>
      <c r="B1331" s="125"/>
      <c r="C1331" s="124"/>
      <c r="D1331" s="126"/>
    </row>
    <row r="1332" spans="1:4" x14ac:dyDescent="0.3">
      <c r="A1332" s="124"/>
      <c r="B1332" s="125"/>
      <c r="C1332" s="124"/>
      <c r="D1332" s="126"/>
    </row>
    <row r="1333" spans="1:4" x14ac:dyDescent="0.3">
      <c r="A1333" s="124"/>
      <c r="B1333" s="125"/>
      <c r="C1333" s="124"/>
      <c r="D1333" s="126"/>
    </row>
    <row r="1334" spans="1:4" x14ac:dyDescent="0.3">
      <c r="A1334" s="124"/>
      <c r="B1334" s="125"/>
      <c r="C1334" s="124"/>
      <c r="D1334" s="126"/>
    </row>
    <row r="1335" spans="1:4" x14ac:dyDescent="0.3">
      <c r="A1335" s="124"/>
      <c r="B1335" s="125"/>
      <c r="C1335" s="124"/>
      <c r="D1335" s="126"/>
    </row>
    <row r="1336" spans="1:4" x14ac:dyDescent="0.3">
      <c r="A1336" s="124"/>
      <c r="B1336" s="125"/>
      <c r="C1336" s="124"/>
      <c r="D1336" s="126"/>
    </row>
    <row r="1337" spans="1:4" x14ac:dyDescent="0.3">
      <c r="A1337" s="124"/>
      <c r="B1337" s="125"/>
      <c r="C1337" s="124"/>
      <c r="D1337" s="126"/>
    </row>
    <row r="1338" spans="1:4" x14ac:dyDescent="0.3">
      <c r="A1338" s="124"/>
      <c r="B1338" s="125"/>
      <c r="C1338" s="124"/>
      <c r="D1338" s="126"/>
    </row>
    <row r="1339" spans="1:4" x14ac:dyDescent="0.3">
      <c r="A1339" s="124"/>
      <c r="B1339" s="125"/>
      <c r="C1339" s="124"/>
      <c r="D1339" s="126"/>
    </row>
    <row r="1340" spans="1:4" x14ac:dyDescent="0.3">
      <c r="A1340" s="124"/>
      <c r="B1340" s="125"/>
      <c r="C1340" s="124"/>
      <c r="D1340" s="126"/>
    </row>
    <row r="1341" spans="1:4" x14ac:dyDescent="0.3">
      <c r="A1341" s="124"/>
      <c r="B1341" s="125"/>
      <c r="C1341" s="124"/>
      <c r="D1341" s="126"/>
    </row>
    <row r="1342" spans="1:4" x14ac:dyDescent="0.3">
      <c r="A1342" s="124"/>
      <c r="B1342" s="125"/>
      <c r="C1342" s="124"/>
      <c r="D1342" s="126"/>
    </row>
    <row r="1343" spans="1:4" x14ac:dyDescent="0.3">
      <c r="A1343" s="124"/>
      <c r="B1343" s="125"/>
      <c r="C1343" s="124"/>
      <c r="D1343" s="126"/>
    </row>
    <row r="1344" spans="1:4" x14ac:dyDescent="0.3">
      <c r="A1344" s="124"/>
      <c r="B1344" s="125"/>
      <c r="C1344" s="124"/>
      <c r="D1344" s="126"/>
    </row>
    <row r="1345" spans="1:4" x14ac:dyDescent="0.3">
      <c r="A1345" s="124"/>
      <c r="B1345" s="125"/>
      <c r="C1345" s="124"/>
      <c r="D1345" s="126"/>
    </row>
    <row r="1346" spans="1:4" x14ac:dyDescent="0.3">
      <c r="A1346" s="124"/>
      <c r="B1346" s="125"/>
      <c r="C1346" s="124"/>
      <c r="D1346" s="126"/>
    </row>
    <row r="1347" spans="1:4" x14ac:dyDescent="0.3">
      <c r="A1347" s="124"/>
      <c r="B1347" s="125"/>
      <c r="C1347" s="124"/>
      <c r="D1347" s="126"/>
    </row>
    <row r="1348" spans="1:4" x14ac:dyDescent="0.3">
      <c r="A1348" s="124"/>
      <c r="B1348" s="125"/>
      <c r="C1348" s="124"/>
      <c r="D1348" s="126"/>
    </row>
    <row r="1349" spans="1:4" x14ac:dyDescent="0.3">
      <c r="A1349" s="124"/>
      <c r="B1349" s="125"/>
      <c r="C1349" s="124"/>
      <c r="D1349" s="126"/>
    </row>
    <row r="1350" spans="1:4" x14ac:dyDescent="0.3">
      <c r="A1350" s="124"/>
      <c r="B1350" s="125"/>
      <c r="C1350" s="124"/>
      <c r="D1350" s="126"/>
    </row>
    <row r="1351" spans="1:4" x14ac:dyDescent="0.3">
      <c r="A1351" s="124"/>
      <c r="B1351" s="125"/>
      <c r="C1351" s="124"/>
      <c r="D1351" s="126"/>
    </row>
    <row r="1352" spans="1:4" x14ac:dyDescent="0.3">
      <c r="A1352" s="124"/>
      <c r="B1352" s="125"/>
      <c r="C1352" s="124"/>
      <c r="D1352" s="126"/>
    </row>
    <row r="1353" spans="1:4" x14ac:dyDescent="0.3">
      <c r="A1353" s="124"/>
      <c r="B1353" s="125"/>
      <c r="C1353" s="124"/>
      <c r="D1353" s="126"/>
    </row>
    <row r="1354" spans="1:4" x14ac:dyDescent="0.3">
      <c r="A1354" s="124"/>
      <c r="B1354" s="125"/>
      <c r="C1354" s="124"/>
      <c r="D1354" s="126"/>
    </row>
    <row r="1355" spans="1:4" x14ac:dyDescent="0.3">
      <c r="A1355" s="124"/>
      <c r="B1355" s="125"/>
      <c r="C1355" s="124"/>
      <c r="D1355" s="126"/>
    </row>
    <row r="1356" spans="1:4" x14ac:dyDescent="0.3">
      <c r="A1356" s="124"/>
      <c r="B1356" s="125"/>
      <c r="C1356" s="124"/>
      <c r="D1356" s="126"/>
    </row>
    <row r="1357" spans="1:4" x14ac:dyDescent="0.3">
      <c r="A1357" s="124"/>
      <c r="B1357" s="125"/>
      <c r="C1357" s="124"/>
      <c r="D1357" s="126"/>
    </row>
    <row r="1358" spans="1:4" x14ac:dyDescent="0.3">
      <c r="A1358" s="124"/>
      <c r="B1358" s="125"/>
      <c r="C1358" s="124"/>
      <c r="D1358" s="126"/>
    </row>
    <row r="1359" spans="1:4" x14ac:dyDescent="0.3">
      <c r="A1359" s="124"/>
      <c r="B1359" s="125"/>
      <c r="C1359" s="124"/>
      <c r="D1359" s="126"/>
    </row>
    <row r="1360" spans="1:4" x14ac:dyDescent="0.3">
      <c r="A1360" s="124"/>
      <c r="B1360" s="125"/>
      <c r="C1360" s="124"/>
      <c r="D1360" s="126"/>
    </row>
    <row r="1361" spans="1:4" x14ac:dyDescent="0.3">
      <c r="A1361" s="124"/>
      <c r="B1361" s="125"/>
      <c r="C1361" s="124"/>
      <c r="D1361" s="126"/>
    </row>
    <row r="1362" spans="1:4" x14ac:dyDescent="0.3">
      <c r="A1362" s="124"/>
      <c r="B1362" s="125"/>
      <c r="C1362" s="124"/>
      <c r="D1362" s="126"/>
    </row>
    <row r="1363" spans="1:4" x14ac:dyDescent="0.3">
      <c r="A1363" s="124"/>
      <c r="B1363" s="125"/>
      <c r="C1363" s="124"/>
      <c r="D1363" s="126"/>
    </row>
    <row r="1364" spans="1:4" x14ac:dyDescent="0.3">
      <c r="A1364" s="124"/>
      <c r="B1364" s="125"/>
      <c r="C1364" s="124"/>
      <c r="D1364" s="126"/>
    </row>
    <row r="1365" spans="1:4" x14ac:dyDescent="0.3">
      <c r="A1365" s="124"/>
      <c r="B1365" s="125"/>
      <c r="C1365" s="124"/>
      <c r="D1365" s="126"/>
    </row>
    <row r="1366" spans="1:4" x14ac:dyDescent="0.3">
      <c r="A1366" s="124"/>
      <c r="B1366" s="125"/>
      <c r="C1366" s="124"/>
      <c r="D1366" s="126"/>
    </row>
    <row r="1367" spans="1:4" x14ac:dyDescent="0.3">
      <c r="A1367" s="124"/>
      <c r="B1367" s="125"/>
      <c r="C1367" s="124"/>
      <c r="D1367" s="126"/>
    </row>
    <row r="1368" spans="1:4" x14ac:dyDescent="0.3">
      <c r="A1368" s="124"/>
      <c r="B1368" s="125"/>
      <c r="C1368" s="124"/>
      <c r="D1368" s="126"/>
    </row>
    <row r="1369" spans="1:4" x14ac:dyDescent="0.3">
      <c r="A1369" s="124"/>
      <c r="B1369" s="125"/>
      <c r="C1369" s="124"/>
      <c r="D1369" s="126"/>
    </row>
    <row r="1370" spans="1:4" x14ac:dyDescent="0.3">
      <c r="A1370" s="124"/>
      <c r="B1370" s="125"/>
      <c r="C1370" s="124"/>
      <c r="D1370" s="126"/>
    </row>
    <row r="1371" spans="1:4" x14ac:dyDescent="0.3">
      <c r="A1371" s="124"/>
      <c r="B1371" s="125"/>
      <c r="C1371" s="124"/>
      <c r="D1371" s="126"/>
    </row>
    <row r="1372" spans="1:4" x14ac:dyDescent="0.3">
      <c r="A1372" s="124"/>
      <c r="B1372" s="125"/>
      <c r="C1372" s="124"/>
      <c r="D1372" s="126"/>
    </row>
    <row r="1373" spans="1:4" x14ac:dyDescent="0.3">
      <c r="A1373" s="124"/>
      <c r="B1373" s="125"/>
      <c r="C1373" s="124"/>
      <c r="D1373" s="126"/>
    </row>
    <row r="1374" spans="1:4" x14ac:dyDescent="0.3">
      <c r="A1374" s="124"/>
      <c r="B1374" s="125"/>
      <c r="C1374" s="124"/>
      <c r="D1374" s="126"/>
    </row>
    <row r="1375" spans="1:4" x14ac:dyDescent="0.3">
      <c r="A1375" s="124"/>
      <c r="B1375" s="125"/>
      <c r="C1375" s="124"/>
      <c r="D1375" s="126"/>
    </row>
    <row r="1376" spans="1:4" x14ac:dyDescent="0.3">
      <c r="A1376" s="124"/>
      <c r="B1376" s="125"/>
      <c r="C1376" s="124"/>
      <c r="D1376" s="126"/>
    </row>
    <row r="1377" spans="1:4" x14ac:dyDescent="0.3">
      <c r="A1377" s="124"/>
      <c r="B1377" s="125"/>
      <c r="C1377" s="124"/>
      <c r="D1377" s="126"/>
    </row>
    <row r="1378" spans="1:4" x14ac:dyDescent="0.3">
      <c r="A1378" s="124"/>
      <c r="B1378" s="125"/>
      <c r="C1378" s="124"/>
      <c r="D1378" s="126"/>
    </row>
    <row r="1379" spans="1:4" x14ac:dyDescent="0.3">
      <c r="A1379" s="124"/>
      <c r="B1379" s="125"/>
      <c r="C1379" s="124"/>
      <c r="D1379" s="126"/>
    </row>
    <row r="1380" spans="1:4" x14ac:dyDescent="0.3">
      <c r="A1380" s="124"/>
      <c r="B1380" s="125"/>
      <c r="C1380" s="124"/>
      <c r="D1380" s="126"/>
    </row>
    <row r="1381" spans="1:4" x14ac:dyDescent="0.3">
      <c r="A1381" s="124"/>
      <c r="B1381" s="125"/>
      <c r="C1381" s="124"/>
      <c r="D1381" s="126"/>
    </row>
    <row r="1382" spans="1:4" x14ac:dyDescent="0.3">
      <c r="A1382" s="124"/>
      <c r="B1382" s="125"/>
      <c r="C1382" s="124"/>
      <c r="D1382" s="126"/>
    </row>
    <row r="1383" spans="1:4" x14ac:dyDescent="0.3">
      <c r="A1383" s="124"/>
      <c r="B1383" s="125"/>
      <c r="C1383" s="124"/>
      <c r="D1383" s="126"/>
    </row>
    <row r="1384" spans="1:4" x14ac:dyDescent="0.3">
      <c r="A1384" s="124"/>
      <c r="B1384" s="125"/>
      <c r="C1384" s="124"/>
      <c r="D1384" s="126"/>
    </row>
    <row r="1385" spans="1:4" x14ac:dyDescent="0.3">
      <c r="A1385" s="124"/>
      <c r="B1385" s="125"/>
      <c r="C1385" s="124"/>
      <c r="D1385" s="126"/>
    </row>
    <row r="1386" spans="1:4" x14ac:dyDescent="0.3">
      <c r="A1386" s="124"/>
      <c r="B1386" s="125"/>
      <c r="C1386" s="124"/>
      <c r="D1386" s="126"/>
    </row>
    <row r="1387" spans="1:4" x14ac:dyDescent="0.3">
      <c r="A1387" s="124"/>
      <c r="B1387" s="125"/>
      <c r="C1387" s="124"/>
      <c r="D1387" s="126"/>
    </row>
    <row r="1388" spans="1:4" x14ac:dyDescent="0.3">
      <c r="A1388" s="124"/>
      <c r="B1388" s="125"/>
      <c r="C1388" s="124"/>
      <c r="D1388" s="126"/>
    </row>
    <row r="1389" spans="1:4" x14ac:dyDescent="0.3">
      <c r="A1389" s="124"/>
      <c r="B1389" s="125"/>
      <c r="C1389" s="124"/>
      <c r="D1389" s="126"/>
    </row>
    <row r="1390" spans="1:4" x14ac:dyDescent="0.3">
      <c r="A1390" s="124"/>
      <c r="B1390" s="125"/>
      <c r="C1390" s="124"/>
      <c r="D1390" s="126"/>
    </row>
    <row r="1391" spans="1:4" x14ac:dyDescent="0.3">
      <c r="A1391" s="124"/>
      <c r="B1391" s="125"/>
      <c r="C1391" s="124"/>
      <c r="D1391" s="126"/>
    </row>
    <row r="1392" spans="1:4" x14ac:dyDescent="0.3">
      <c r="A1392" s="124"/>
      <c r="B1392" s="125"/>
      <c r="C1392" s="124"/>
      <c r="D1392" s="126"/>
    </row>
    <row r="1393" spans="1:4" x14ac:dyDescent="0.3">
      <c r="A1393" s="124"/>
      <c r="B1393" s="125"/>
      <c r="C1393" s="124"/>
      <c r="D1393" s="126"/>
    </row>
    <row r="1394" spans="1:4" x14ac:dyDescent="0.3">
      <c r="A1394" s="124"/>
      <c r="B1394" s="125"/>
      <c r="C1394" s="124"/>
      <c r="D1394" s="126"/>
    </row>
    <row r="1395" spans="1:4" x14ac:dyDescent="0.3">
      <c r="A1395" s="124"/>
      <c r="B1395" s="125"/>
      <c r="C1395" s="124"/>
      <c r="D1395" s="126"/>
    </row>
    <row r="1396" spans="1:4" x14ac:dyDescent="0.3">
      <c r="A1396" s="124"/>
      <c r="B1396" s="125"/>
      <c r="C1396" s="124"/>
      <c r="D1396" s="126"/>
    </row>
    <row r="1397" spans="1:4" x14ac:dyDescent="0.3">
      <c r="A1397" s="124"/>
      <c r="B1397" s="125"/>
      <c r="C1397" s="124"/>
      <c r="D1397" s="126"/>
    </row>
    <row r="1398" spans="1:4" x14ac:dyDescent="0.3">
      <c r="A1398" s="124"/>
      <c r="B1398" s="125"/>
      <c r="C1398" s="124"/>
      <c r="D1398" s="126"/>
    </row>
    <row r="1399" spans="1:4" x14ac:dyDescent="0.3">
      <c r="A1399" s="124"/>
      <c r="B1399" s="125"/>
      <c r="C1399" s="124"/>
      <c r="D1399" s="126"/>
    </row>
    <row r="1400" spans="1:4" x14ac:dyDescent="0.3">
      <c r="A1400" s="124"/>
      <c r="B1400" s="125"/>
      <c r="C1400" s="124"/>
      <c r="D1400" s="126"/>
    </row>
    <row r="1401" spans="1:4" x14ac:dyDescent="0.3">
      <c r="A1401" s="124"/>
      <c r="B1401" s="125"/>
      <c r="C1401" s="124"/>
      <c r="D1401" s="126"/>
    </row>
    <row r="1402" spans="1:4" x14ac:dyDescent="0.3">
      <c r="A1402" s="124"/>
      <c r="B1402" s="125"/>
      <c r="C1402" s="124"/>
      <c r="D1402" s="126"/>
    </row>
    <row r="1403" spans="1:4" x14ac:dyDescent="0.3">
      <c r="A1403" s="124"/>
      <c r="B1403" s="125"/>
      <c r="C1403" s="124"/>
      <c r="D1403" s="126"/>
    </row>
    <row r="1404" spans="1:4" x14ac:dyDescent="0.3">
      <c r="A1404" s="124"/>
      <c r="B1404" s="125"/>
      <c r="C1404" s="124"/>
      <c r="D1404" s="126"/>
    </row>
    <row r="1405" spans="1:4" x14ac:dyDescent="0.3">
      <c r="A1405" s="124"/>
      <c r="B1405" s="125"/>
      <c r="C1405" s="124"/>
      <c r="D1405" s="126"/>
    </row>
    <row r="1406" spans="1:4" x14ac:dyDescent="0.3">
      <c r="A1406" s="124"/>
      <c r="B1406" s="125"/>
      <c r="C1406" s="124"/>
      <c r="D1406" s="126"/>
    </row>
    <row r="1407" spans="1:4" x14ac:dyDescent="0.3">
      <c r="A1407" s="124"/>
      <c r="B1407" s="125"/>
      <c r="C1407" s="124"/>
      <c r="D1407" s="126"/>
    </row>
    <row r="1408" spans="1:4" x14ac:dyDescent="0.3">
      <c r="A1408" s="124"/>
      <c r="B1408" s="125"/>
      <c r="C1408" s="124"/>
      <c r="D1408" s="126"/>
    </row>
    <row r="1409" spans="1:4" x14ac:dyDescent="0.3">
      <c r="A1409" s="124"/>
      <c r="B1409" s="125"/>
      <c r="C1409" s="124"/>
      <c r="D1409" s="126"/>
    </row>
    <row r="1410" spans="1:4" x14ac:dyDescent="0.3">
      <c r="A1410" s="124"/>
      <c r="B1410" s="125"/>
      <c r="C1410" s="124"/>
      <c r="D1410" s="126"/>
    </row>
    <row r="1411" spans="1:4" x14ac:dyDescent="0.3">
      <c r="A1411" s="124"/>
      <c r="B1411" s="125"/>
      <c r="C1411" s="124"/>
      <c r="D1411" s="126"/>
    </row>
    <row r="1412" spans="1:4" x14ac:dyDescent="0.3">
      <c r="A1412" s="124"/>
      <c r="B1412" s="125"/>
      <c r="C1412" s="124"/>
      <c r="D1412" s="126"/>
    </row>
    <row r="1413" spans="1:4" x14ac:dyDescent="0.3">
      <c r="A1413" s="124"/>
      <c r="B1413" s="125"/>
      <c r="C1413" s="124"/>
      <c r="D1413" s="126"/>
    </row>
    <row r="1414" spans="1:4" x14ac:dyDescent="0.3">
      <c r="A1414" s="124"/>
      <c r="B1414" s="125"/>
      <c r="C1414" s="124"/>
      <c r="D1414" s="126"/>
    </row>
    <row r="1415" spans="1:4" x14ac:dyDescent="0.3">
      <c r="A1415" s="124"/>
      <c r="B1415" s="125"/>
      <c r="C1415" s="124"/>
      <c r="D1415" s="126"/>
    </row>
    <row r="1416" spans="1:4" x14ac:dyDescent="0.3">
      <c r="A1416" s="124"/>
      <c r="B1416" s="125"/>
      <c r="C1416" s="124"/>
      <c r="D1416" s="126"/>
    </row>
    <row r="1417" spans="1:4" x14ac:dyDescent="0.3">
      <c r="A1417" s="124"/>
      <c r="B1417" s="125"/>
      <c r="C1417" s="124"/>
      <c r="D1417" s="126"/>
    </row>
    <row r="1418" spans="1:4" x14ac:dyDescent="0.3">
      <c r="A1418" s="124"/>
      <c r="B1418" s="125"/>
      <c r="C1418" s="124"/>
      <c r="D1418" s="126"/>
    </row>
    <row r="1419" spans="1:4" x14ac:dyDescent="0.3">
      <c r="A1419" s="124"/>
      <c r="B1419" s="125"/>
      <c r="C1419" s="124"/>
      <c r="D1419" s="126"/>
    </row>
    <row r="1420" spans="1:4" x14ac:dyDescent="0.3">
      <c r="A1420" s="124"/>
      <c r="B1420" s="125"/>
      <c r="C1420" s="124"/>
      <c r="D1420" s="126"/>
    </row>
    <row r="1421" spans="1:4" x14ac:dyDescent="0.3">
      <c r="A1421" s="124"/>
      <c r="B1421" s="125"/>
      <c r="C1421" s="124"/>
      <c r="D1421" s="126"/>
    </row>
    <row r="1422" spans="1:4" x14ac:dyDescent="0.3">
      <c r="A1422" s="124"/>
      <c r="B1422" s="125"/>
      <c r="C1422" s="124"/>
      <c r="D1422" s="126"/>
    </row>
    <row r="1423" spans="1:4" x14ac:dyDescent="0.3">
      <c r="A1423" s="124"/>
      <c r="B1423" s="125"/>
      <c r="C1423" s="124"/>
      <c r="D1423" s="126"/>
    </row>
    <row r="1424" spans="1:4" x14ac:dyDescent="0.3">
      <c r="A1424" s="124"/>
      <c r="B1424" s="125"/>
      <c r="C1424" s="124"/>
      <c r="D1424" s="126"/>
    </row>
    <row r="1425" spans="1:4" x14ac:dyDescent="0.3">
      <c r="A1425" s="124"/>
      <c r="B1425" s="125"/>
      <c r="C1425" s="124"/>
      <c r="D1425" s="126"/>
    </row>
    <row r="1426" spans="1:4" x14ac:dyDescent="0.3">
      <c r="A1426" s="124"/>
      <c r="B1426" s="125"/>
      <c r="C1426" s="124"/>
      <c r="D1426" s="126"/>
    </row>
    <row r="1427" spans="1:4" x14ac:dyDescent="0.3">
      <c r="A1427" s="124"/>
      <c r="B1427" s="125"/>
      <c r="C1427" s="124"/>
      <c r="D1427" s="126"/>
    </row>
    <row r="1428" spans="1:4" x14ac:dyDescent="0.3">
      <c r="A1428" s="124"/>
      <c r="B1428" s="125"/>
      <c r="C1428" s="124"/>
      <c r="D1428" s="126"/>
    </row>
    <row r="1429" spans="1:4" x14ac:dyDescent="0.3">
      <c r="A1429" s="124"/>
      <c r="B1429" s="125"/>
      <c r="C1429" s="124"/>
      <c r="D1429" s="126"/>
    </row>
    <row r="1430" spans="1:4" x14ac:dyDescent="0.3">
      <c r="A1430" s="124"/>
      <c r="B1430" s="125"/>
      <c r="C1430" s="124"/>
      <c r="D1430" s="126"/>
    </row>
    <row r="1431" spans="1:4" x14ac:dyDescent="0.3">
      <c r="A1431" s="124"/>
      <c r="B1431" s="125"/>
      <c r="C1431" s="124"/>
      <c r="D1431" s="126"/>
    </row>
    <row r="1432" spans="1:4" x14ac:dyDescent="0.3">
      <c r="A1432" s="124"/>
      <c r="B1432" s="125"/>
      <c r="C1432" s="124"/>
      <c r="D1432" s="126"/>
    </row>
    <row r="1433" spans="1:4" x14ac:dyDescent="0.3">
      <c r="A1433" s="124"/>
      <c r="B1433" s="125"/>
      <c r="C1433" s="124"/>
      <c r="D1433" s="126"/>
    </row>
    <row r="1434" spans="1:4" x14ac:dyDescent="0.3">
      <c r="A1434" s="124"/>
      <c r="B1434" s="125"/>
      <c r="C1434" s="124"/>
      <c r="D1434" s="126"/>
    </row>
    <row r="1435" spans="1:4" x14ac:dyDescent="0.3">
      <c r="A1435" s="124"/>
      <c r="B1435" s="125"/>
      <c r="C1435" s="124"/>
      <c r="D1435" s="126"/>
    </row>
    <row r="1436" spans="1:4" x14ac:dyDescent="0.3">
      <c r="A1436" s="124"/>
      <c r="B1436" s="125"/>
      <c r="C1436" s="124"/>
      <c r="D1436" s="126"/>
    </row>
    <row r="1437" spans="1:4" x14ac:dyDescent="0.3">
      <c r="A1437" s="124"/>
      <c r="B1437" s="125"/>
      <c r="C1437" s="124"/>
      <c r="D1437" s="126"/>
    </row>
    <row r="1438" spans="1:4" x14ac:dyDescent="0.3">
      <c r="A1438" s="124"/>
      <c r="B1438" s="125"/>
      <c r="C1438" s="124"/>
      <c r="D1438" s="126"/>
    </row>
    <row r="1439" spans="1:4" x14ac:dyDescent="0.3">
      <c r="A1439" s="124"/>
      <c r="B1439" s="125"/>
      <c r="C1439" s="124"/>
      <c r="D1439" s="126"/>
    </row>
    <row r="1440" spans="1:4" x14ac:dyDescent="0.3">
      <c r="A1440" s="124"/>
      <c r="B1440" s="125"/>
      <c r="C1440" s="124"/>
      <c r="D1440" s="126"/>
    </row>
    <row r="1441" spans="1:4" x14ac:dyDescent="0.3">
      <c r="A1441" s="124"/>
      <c r="B1441" s="125"/>
      <c r="C1441" s="124"/>
      <c r="D1441" s="126"/>
    </row>
    <row r="1442" spans="1:4" x14ac:dyDescent="0.3">
      <c r="A1442" s="124"/>
      <c r="B1442" s="125"/>
      <c r="C1442" s="124"/>
      <c r="D1442" s="126"/>
    </row>
    <row r="1443" spans="1:4" x14ac:dyDescent="0.3">
      <c r="A1443" s="124"/>
      <c r="B1443" s="125"/>
      <c r="C1443" s="124"/>
      <c r="D1443" s="126"/>
    </row>
    <row r="1444" spans="1:4" x14ac:dyDescent="0.3">
      <c r="A1444" s="124"/>
      <c r="B1444" s="125"/>
      <c r="C1444" s="124"/>
      <c r="D1444" s="126"/>
    </row>
    <row r="1445" spans="1:4" x14ac:dyDescent="0.3">
      <c r="A1445" s="124"/>
      <c r="B1445" s="125"/>
      <c r="C1445" s="124"/>
      <c r="D1445" s="126"/>
    </row>
    <row r="1446" spans="1:4" x14ac:dyDescent="0.3">
      <c r="A1446" s="124"/>
      <c r="B1446" s="125"/>
      <c r="C1446" s="124"/>
      <c r="D1446" s="126"/>
    </row>
    <row r="1447" spans="1:4" x14ac:dyDescent="0.3">
      <c r="A1447" s="124"/>
      <c r="B1447" s="125"/>
      <c r="C1447" s="124"/>
      <c r="D1447" s="126"/>
    </row>
    <row r="1448" spans="1:4" x14ac:dyDescent="0.3">
      <c r="A1448" s="124"/>
      <c r="B1448" s="125"/>
      <c r="C1448" s="124"/>
      <c r="D1448" s="126"/>
    </row>
    <row r="1449" spans="1:4" x14ac:dyDescent="0.3">
      <c r="A1449" s="124"/>
      <c r="B1449" s="125"/>
      <c r="C1449" s="124"/>
      <c r="D1449" s="126"/>
    </row>
    <row r="1450" spans="1:4" x14ac:dyDescent="0.3">
      <c r="A1450" s="124"/>
      <c r="B1450" s="125"/>
      <c r="C1450" s="124"/>
      <c r="D1450" s="126"/>
    </row>
    <row r="1451" spans="1:4" x14ac:dyDescent="0.3">
      <c r="A1451" s="124"/>
      <c r="B1451" s="125"/>
      <c r="C1451" s="124"/>
      <c r="D1451" s="126"/>
    </row>
    <row r="1452" spans="1:4" x14ac:dyDescent="0.3">
      <c r="A1452" s="124"/>
      <c r="B1452" s="125"/>
      <c r="C1452" s="124"/>
      <c r="D1452" s="126"/>
    </row>
    <row r="1453" spans="1:4" x14ac:dyDescent="0.3">
      <c r="A1453" s="124"/>
      <c r="B1453" s="125"/>
      <c r="C1453" s="124"/>
      <c r="D1453" s="126"/>
    </row>
    <row r="1454" spans="1:4" x14ac:dyDescent="0.3">
      <c r="A1454" s="124"/>
      <c r="B1454" s="125"/>
      <c r="C1454" s="124"/>
      <c r="D1454" s="126"/>
    </row>
    <row r="1455" spans="1:4" x14ac:dyDescent="0.3">
      <c r="A1455" s="124"/>
      <c r="B1455" s="125"/>
      <c r="C1455" s="124"/>
      <c r="D1455" s="126"/>
    </row>
    <row r="1456" spans="1:4" x14ac:dyDescent="0.3">
      <c r="A1456" s="124"/>
      <c r="B1456" s="125"/>
      <c r="C1456" s="124"/>
      <c r="D1456" s="126"/>
    </row>
    <row r="1457" spans="1:4" x14ac:dyDescent="0.3">
      <c r="A1457" s="124"/>
      <c r="B1457" s="125"/>
      <c r="C1457" s="124"/>
      <c r="D1457" s="126"/>
    </row>
    <row r="1458" spans="1:4" x14ac:dyDescent="0.3">
      <c r="A1458" s="124"/>
      <c r="B1458" s="125"/>
      <c r="C1458" s="124"/>
      <c r="D1458" s="126"/>
    </row>
    <row r="1459" spans="1:4" x14ac:dyDescent="0.3">
      <c r="A1459" s="124"/>
      <c r="B1459" s="125"/>
      <c r="C1459" s="124"/>
      <c r="D1459" s="126"/>
    </row>
    <row r="1460" spans="1:4" x14ac:dyDescent="0.3">
      <c r="A1460" s="124"/>
      <c r="B1460" s="125"/>
      <c r="C1460" s="124"/>
      <c r="D1460" s="126"/>
    </row>
    <row r="1461" spans="1:4" x14ac:dyDescent="0.3">
      <c r="A1461" s="124"/>
      <c r="B1461" s="125"/>
      <c r="C1461" s="124"/>
      <c r="D1461" s="126"/>
    </row>
    <row r="1462" spans="1:4" x14ac:dyDescent="0.3">
      <c r="A1462" s="124"/>
      <c r="B1462" s="125"/>
      <c r="C1462" s="124"/>
      <c r="D1462" s="126"/>
    </row>
    <row r="1463" spans="1:4" x14ac:dyDescent="0.3">
      <c r="A1463" s="124"/>
      <c r="B1463" s="125"/>
      <c r="C1463" s="124"/>
      <c r="D1463" s="126"/>
    </row>
    <row r="1464" spans="1:4" x14ac:dyDescent="0.3">
      <c r="A1464" s="124"/>
      <c r="B1464" s="125"/>
      <c r="C1464" s="124"/>
      <c r="D1464" s="126"/>
    </row>
    <row r="1465" spans="1:4" x14ac:dyDescent="0.3">
      <c r="A1465" s="124"/>
      <c r="B1465" s="125"/>
      <c r="C1465" s="124"/>
      <c r="D1465" s="126"/>
    </row>
    <row r="1466" spans="1:4" x14ac:dyDescent="0.3">
      <c r="A1466" s="124"/>
      <c r="B1466" s="125"/>
      <c r="C1466" s="124"/>
      <c r="D1466" s="126"/>
    </row>
    <row r="1467" spans="1:4" x14ac:dyDescent="0.3">
      <c r="A1467" s="124"/>
      <c r="B1467" s="125"/>
      <c r="C1467" s="124"/>
      <c r="D1467" s="126"/>
    </row>
    <row r="1468" spans="1:4" x14ac:dyDescent="0.3">
      <c r="A1468" s="124"/>
      <c r="B1468" s="125"/>
      <c r="C1468" s="124"/>
      <c r="D1468" s="126"/>
    </row>
    <row r="1469" spans="1:4" x14ac:dyDescent="0.3">
      <c r="A1469" s="124"/>
      <c r="B1469" s="125"/>
      <c r="C1469" s="124"/>
      <c r="D1469" s="126"/>
    </row>
    <row r="1470" spans="1:4" x14ac:dyDescent="0.3">
      <c r="A1470" s="124"/>
      <c r="B1470" s="125"/>
      <c r="C1470" s="124"/>
      <c r="D1470" s="126"/>
    </row>
    <row r="1471" spans="1:4" x14ac:dyDescent="0.3">
      <c r="A1471" s="124"/>
      <c r="B1471" s="125"/>
      <c r="C1471" s="124"/>
      <c r="D1471" s="126"/>
    </row>
    <row r="1472" spans="1:4" x14ac:dyDescent="0.3">
      <c r="A1472" s="124"/>
      <c r="B1472" s="125"/>
      <c r="C1472" s="124"/>
      <c r="D1472" s="126"/>
    </row>
    <row r="1473" spans="1:4" x14ac:dyDescent="0.3">
      <c r="A1473" s="124"/>
      <c r="B1473" s="125"/>
      <c r="C1473" s="124"/>
      <c r="D1473" s="126"/>
    </row>
    <row r="1474" spans="1:4" x14ac:dyDescent="0.3">
      <c r="A1474" s="124"/>
      <c r="B1474" s="125"/>
      <c r="C1474" s="124"/>
      <c r="D1474" s="126"/>
    </row>
    <row r="1475" spans="1:4" x14ac:dyDescent="0.3">
      <c r="A1475" s="124"/>
      <c r="B1475" s="125"/>
      <c r="C1475" s="124"/>
      <c r="D1475" s="126"/>
    </row>
    <row r="1476" spans="1:4" x14ac:dyDescent="0.3">
      <c r="A1476" s="124"/>
      <c r="B1476" s="125"/>
      <c r="C1476" s="124"/>
      <c r="D1476" s="126"/>
    </row>
    <row r="1477" spans="1:4" x14ac:dyDescent="0.3">
      <c r="A1477" s="124"/>
      <c r="B1477" s="125"/>
      <c r="C1477" s="124"/>
      <c r="D1477" s="126"/>
    </row>
    <row r="1478" spans="1:4" x14ac:dyDescent="0.3">
      <c r="A1478" s="124"/>
      <c r="B1478" s="125"/>
      <c r="C1478" s="124"/>
      <c r="D1478" s="126"/>
    </row>
    <row r="1479" spans="1:4" x14ac:dyDescent="0.3">
      <c r="A1479" s="124"/>
      <c r="B1479" s="125"/>
      <c r="C1479" s="124"/>
      <c r="D1479" s="126"/>
    </row>
    <row r="1480" spans="1:4" x14ac:dyDescent="0.3">
      <c r="A1480" s="124"/>
      <c r="B1480" s="125"/>
      <c r="C1480" s="124"/>
      <c r="D1480" s="126"/>
    </row>
    <row r="1481" spans="1:4" x14ac:dyDescent="0.3">
      <c r="A1481" s="124"/>
      <c r="B1481" s="125"/>
      <c r="C1481" s="124"/>
      <c r="D1481" s="126"/>
    </row>
    <row r="1482" spans="1:4" x14ac:dyDescent="0.3">
      <c r="A1482" s="124"/>
      <c r="B1482" s="125"/>
      <c r="C1482" s="124"/>
      <c r="D1482" s="126"/>
    </row>
    <row r="1483" spans="1:4" x14ac:dyDescent="0.3">
      <c r="A1483" s="124"/>
      <c r="B1483" s="125"/>
      <c r="C1483" s="124"/>
      <c r="D1483" s="126"/>
    </row>
    <row r="1484" spans="1:4" x14ac:dyDescent="0.3">
      <c r="A1484" s="124"/>
      <c r="B1484" s="125"/>
      <c r="C1484" s="124"/>
      <c r="D1484" s="126"/>
    </row>
    <row r="1485" spans="1:4" x14ac:dyDescent="0.3">
      <c r="A1485" s="124"/>
      <c r="B1485" s="125"/>
      <c r="C1485" s="124"/>
      <c r="D1485" s="126"/>
    </row>
    <row r="1486" spans="1:4" x14ac:dyDescent="0.3">
      <c r="A1486" s="124"/>
      <c r="B1486" s="125"/>
      <c r="C1486" s="124"/>
      <c r="D1486" s="126"/>
    </row>
    <row r="1487" spans="1:4" x14ac:dyDescent="0.3">
      <c r="A1487" s="124"/>
      <c r="B1487" s="125"/>
      <c r="C1487" s="124"/>
      <c r="D1487" s="126"/>
    </row>
    <row r="1488" spans="1:4" x14ac:dyDescent="0.3">
      <c r="A1488" s="124"/>
      <c r="B1488" s="125"/>
      <c r="C1488" s="124"/>
      <c r="D1488" s="126"/>
    </row>
    <row r="1489" spans="1:4" x14ac:dyDescent="0.3">
      <c r="A1489" s="124"/>
      <c r="B1489" s="125"/>
      <c r="C1489" s="124"/>
      <c r="D1489" s="126"/>
    </row>
    <row r="1490" spans="1:4" x14ac:dyDescent="0.3">
      <c r="A1490" s="124"/>
      <c r="B1490" s="125"/>
      <c r="C1490" s="124"/>
      <c r="D1490" s="126"/>
    </row>
    <row r="1491" spans="1:4" x14ac:dyDescent="0.3">
      <c r="A1491" s="124"/>
      <c r="B1491" s="125"/>
      <c r="C1491" s="124"/>
      <c r="D1491" s="126"/>
    </row>
    <row r="1492" spans="1:4" x14ac:dyDescent="0.3">
      <c r="A1492" s="124"/>
      <c r="B1492" s="125"/>
      <c r="C1492" s="124"/>
      <c r="D1492" s="126"/>
    </row>
    <row r="1493" spans="1:4" x14ac:dyDescent="0.3">
      <c r="A1493" s="124"/>
      <c r="B1493" s="125"/>
      <c r="C1493" s="124"/>
      <c r="D1493" s="126"/>
    </row>
    <row r="1494" spans="1:4" x14ac:dyDescent="0.3">
      <c r="A1494" s="124"/>
      <c r="B1494" s="125"/>
      <c r="C1494" s="124"/>
      <c r="D1494" s="126"/>
    </row>
    <row r="1495" spans="1:4" x14ac:dyDescent="0.3">
      <c r="A1495" s="124"/>
      <c r="B1495" s="125"/>
      <c r="C1495" s="124"/>
      <c r="D1495" s="126"/>
    </row>
    <row r="1496" spans="1:4" x14ac:dyDescent="0.3">
      <c r="A1496" s="124"/>
      <c r="B1496" s="125"/>
      <c r="C1496" s="124"/>
      <c r="D1496" s="126"/>
    </row>
    <row r="1497" spans="1:4" x14ac:dyDescent="0.3">
      <c r="A1497" s="124"/>
      <c r="B1497" s="125"/>
      <c r="C1497" s="124"/>
      <c r="D1497" s="126"/>
    </row>
    <row r="1498" spans="1:4" x14ac:dyDescent="0.3">
      <c r="A1498" s="124"/>
      <c r="B1498" s="125"/>
      <c r="C1498" s="124"/>
      <c r="D1498" s="126"/>
    </row>
    <row r="1499" spans="1:4" x14ac:dyDescent="0.3">
      <c r="A1499" s="124"/>
      <c r="B1499" s="125"/>
      <c r="C1499" s="124"/>
      <c r="D1499" s="126"/>
    </row>
    <row r="1500" spans="1:4" x14ac:dyDescent="0.3">
      <c r="A1500" s="124"/>
      <c r="B1500" s="125"/>
      <c r="C1500" s="124"/>
      <c r="D1500" s="126"/>
    </row>
    <row r="1501" spans="1:4" x14ac:dyDescent="0.3">
      <c r="A1501" s="124"/>
      <c r="B1501" s="125"/>
      <c r="C1501" s="124"/>
      <c r="D1501" s="126"/>
    </row>
    <row r="1502" spans="1:4" x14ac:dyDescent="0.3">
      <c r="A1502" s="124"/>
      <c r="B1502" s="125"/>
      <c r="C1502" s="124"/>
      <c r="D1502" s="126"/>
    </row>
    <row r="1503" spans="1:4" x14ac:dyDescent="0.3">
      <c r="A1503" s="124"/>
      <c r="B1503" s="125"/>
      <c r="C1503" s="124"/>
      <c r="D1503" s="126"/>
    </row>
    <row r="1504" spans="1:4" x14ac:dyDescent="0.3">
      <c r="A1504" s="124"/>
      <c r="B1504" s="125"/>
      <c r="C1504" s="124"/>
      <c r="D1504" s="126"/>
    </row>
    <row r="1505" spans="1:4" x14ac:dyDescent="0.3">
      <c r="A1505" s="124"/>
      <c r="B1505" s="125"/>
      <c r="C1505" s="124"/>
      <c r="D1505" s="126"/>
    </row>
    <row r="1506" spans="1:4" x14ac:dyDescent="0.3">
      <c r="A1506" s="124"/>
      <c r="B1506" s="125"/>
      <c r="C1506" s="124"/>
      <c r="D1506" s="126"/>
    </row>
    <row r="1507" spans="1:4" x14ac:dyDescent="0.3">
      <c r="A1507" s="124"/>
      <c r="B1507" s="125"/>
      <c r="C1507" s="124"/>
      <c r="D1507" s="126"/>
    </row>
    <row r="1508" spans="1:4" x14ac:dyDescent="0.3">
      <c r="A1508" s="124"/>
      <c r="B1508" s="125"/>
      <c r="C1508" s="124"/>
      <c r="D1508" s="126"/>
    </row>
    <row r="1509" spans="1:4" x14ac:dyDescent="0.3">
      <c r="A1509" s="124"/>
      <c r="B1509" s="125"/>
      <c r="C1509" s="124"/>
      <c r="D1509" s="126"/>
    </row>
    <row r="1510" spans="1:4" x14ac:dyDescent="0.3">
      <c r="A1510" s="124"/>
      <c r="B1510" s="125"/>
      <c r="C1510" s="124"/>
      <c r="D1510" s="126"/>
    </row>
    <row r="1511" spans="1:4" x14ac:dyDescent="0.3">
      <c r="A1511" s="124"/>
      <c r="B1511" s="125"/>
      <c r="C1511" s="124"/>
      <c r="D1511" s="126"/>
    </row>
    <row r="1512" spans="1:4" x14ac:dyDescent="0.3">
      <c r="A1512" s="124"/>
      <c r="B1512" s="125"/>
      <c r="C1512" s="124"/>
      <c r="D1512" s="126"/>
    </row>
    <row r="1513" spans="1:4" x14ac:dyDescent="0.3">
      <c r="A1513" s="124"/>
      <c r="B1513" s="125"/>
      <c r="C1513" s="124"/>
      <c r="D1513" s="126"/>
    </row>
    <row r="1514" spans="1:4" x14ac:dyDescent="0.3">
      <c r="A1514" s="124"/>
      <c r="B1514" s="125"/>
      <c r="C1514" s="124"/>
      <c r="D1514" s="126"/>
    </row>
    <row r="1515" spans="1:4" x14ac:dyDescent="0.3">
      <c r="A1515" s="124"/>
      <c r="B1515" s="125"/>
      <c r="C1515" s="124"/>
      <c r="D1515" s="126"/>
    </row>
    <row r="1516" spans="1:4" x14ac:dyDescent="0.3">
      <c r="A1516" s="124"/>
      <c r="B1516" s="125"/>
      <c r="C1516" s="124"/>
      <c r="D1516" s="126"/>
    </row>
    <row r="1517" spans="1:4" x14ac:dyDescent="0.3">
      <c r="A1517" s="124"/>
      <c r="B1517" s="125"/>
      <c r="C1517" s="124"/>
      <c r="D1517" s="126"/>
    </row>
    <row r="1518" spans="1:4" x14ac:dyDescent="0.3">
      <c r="A1518" s="124"/>
      <c r="B1518" s="125"/>
      <c r="C1518" s="124"/>
      <c r="D1518" s="126"/>
    </row>
    <row r="1519" spans="1:4" x14ac:dyDescent="0.3">
      <c r="A1519" s="124"/>
      <c r="B1519" s="125"/>
      <c r="C1519" s="124"/>
      <c r="D1519" s="126"/>
    </row>
    <row r="1520" spans="1:4" x14ac:dyDescent="0.3">
      <c r="A1520" s="124"/>
      <c r="B1520" s="125"/>
      <c r="C1520" s="124"/>
      <c r="D1520" s="126"/>
    </row>
    <row r="1521" spans="1:4" x14ac:dyDescent="0.3">
      <c r="A1521" s="124"/>
      <c r="B1521" s="125"/>
      <c r="C1521" s="124"/>
      <c r="D1521" s="126"/>
    </row>
    <row r="1522" spans="1:4" x14ac:dyDescent="0.3">
      <c r="A1522" s="124"/>
      <c r="B1522" s="125"/>
      <c r="C1522" s="124"/>
      <c r="D1522" s="126"/>
    </row>
    <row r="1523" spans="1:4" x14ac:dyDescent="0.3">
      <c r="A1523" s="124"/>
      <c r="B1523" s="125"/>
      <c r="C1523" s="124"/>
      <c r="D1523" s="126"/>
    </row>
    <row r="1524" spans="1:4" x14ac:dyDescent="0.3">
      <c r="A1524" s="124"/>
      <c r="B1524" s="125"/>
      <c r="C1524" s="124"/>
      <c r="D1524" s="126"/>
    </row>
    <row r="1525" spans="1:4" x14ac:dyDescent="0.3">
      <c r="A1525" s="124"/>
      <c r="B1525" s="125"/>
      <c r="C1525" s="124"/>
      <c r="D1525" s="126"/>
    </row>
    <row r="1526" spans="1:4" x14ac:dyDescent="0.3">
      <c r="A1526" s="124"/>
      <c r="B1526" s="125"/>
      <c r="C1526" s="124"/>
      <c r="D1526" s="126"/>
    </row>
    <row r="1527" spans="1:4" x14ac:dyDescent="0.3">
      <c r="A1527" s="124"/>
      <c r="B1527" s="125"/>
      <c r="C1527" s="124"/>
      <c r="D1527" s="126"/>
    </row>
    <row r="1528" spans="1:4" x14ac:dyDescent="0.3">
      <c r="A1528" s="124"/>
      <c r="B1528" s="125"/>
      <c r="C1528" s="124"/>
      <c r="D1528" s="126"/>
    </row>
    <row r="1529" spans="1:4" x14ac:dyDescent="0.3">
      <c r="A1529" s="124"/>
      <c r="B1529" s="125"/>
      <c r="C1529" s="124"/>
      <c r="D1529" s="126"/>
    </row>
    <row r="1530" spans="1:4" x14ac:dyDescent="0.3">
      <c r="A1530" s="124"/>
      <c r="B1530" s="125"/>
      <c r="C1530" s="124"/>
      <c r="D1530" s="126"/>
    </row>
    <row r="1531" spans="1:4" x14ac:dyDescent="0.3">
      <c r="A1531" s="124"/>
      <c r="B1531" s="125"/>
      <c r="C1531" s="124"/>
      <c r="D1531" s="126"/>
    </row>
    <row r="1532" spans="1:4" x14ac:dyDescent="0.3">
      <c r="A1532" s="124"/>
      <c r="B1532" s="125"/>
      <c r="C1532" s="124"/>
      <c r="D1532" s="126"/>
    </row>
    <row r="1533" spans="1:4" x14ac:dyDescent="0.3">
      <c r="A1533" s="124"/>
      <c r="B1533" s="125"/>
      <c r="C1533" s="124"/>
      <c r="D1533" s="126"/>
    </row>
    <row r="1534" spans="1:4" x14ac:dyDescent="0.3">
      <c r="A1534" s="124"/>
      <c r="B1534" s="125"/>
      <c r="C1534" s="124"/>
      <c r="D1534" s="126"/>
    </row>
    <row r="1535" spans="1:4" x14ac:dyDescent="0.3">
      <c r="A1535" s="124"/>
      <c r="B1535" s="125"/>
      <c r="C1535" s="124"/>
      <c r="D1535" s="126"/>
    </row>
    <row r="1536" spans="1:4" x14ac:dyDescent="0.3">
      <c r="A1536" s="124"/>
      <c r="B1536" s="125"/>
      <c r="C1536" s="124"/>
      <c r="D1536" s="126"/>
    </row>
    <row r="1537" spans="1:4" x14ac:dyDescent="0.3">
      <c r="A1537" s="124"/>
      <c r="B1537" s="125"/>
      <c r="C1537" s="124"/>
      <c r="D1537" s="126"/>
    </row>
    <row r="1538" spans="1:4" x14ac:dyDescent="0.3">
      <c r="A1538" s="124"/>
      <c r="B1538" s="125"/>
      <c r="C1538" s="124"/>
      <c r="D1538" s="126"/>
    </row>
    <row r="1539" spans="1:4" x14ac:dyDescent="0.3">
      <c r="A1539" s="124"/>
      <c r="B1539" s="125"/>
      <c r="C1539" s="124"/>
      <c r="D1539" s="126"/>
    </row>
    <row r="1540" spans="1:4" x14ac:dyDescent="0.3">
      <c r="A1540" s="124"/>
      <c r="B1540" s="125"/>
      <c r="C1540" s="124"/>
      <c r="D1540" s="126"/>
    </row>
    <row r="1541" spans="1:4" x14ac:dyDescent="0.3">
      <c r="A1541" s="124"/>
      <c r="B1541" s="125"/>
      <c r="C1541" s="124"/>
      <c r="D1541" s="126"/>
    </row>
    <row r="1542" spans="1:4" x14ac:dyDescent="0.3">
      <c r="A1542" s="124"/>
      <c r="B1542" s="125"/>
      <c r="C1542" s="124"/>
      <c r="D1542" s="126"/>
    </row>
    <row r="1543" spans="1:4" x14ac:dyDescent="0.3">
      <c r="A1543" s="124"/>
      <c r="B1543" s="125"/>
      <c r="C1543" s="124"/>
      <c r="D1543" s="126"/>
    </row>
    <row r="1544" spans="1:4" x14ac:dyDescent="0.3">
      <c r="A1544" s="124"/>
      <c r="B1544" s="125"/>
      <c r="C1544" s="124"/>
      <c r="D1544" s="126"/>
    </row>
    <row r="1545" spans="1:4" x14ac:dyDescent="0.3">
      <c r="A1545" s="124"/>
      <c r="B1545" s="125"/>
      <c r="C1545" s="124"/>
      <c r="D1545" s="126"/>
    </row>
    <row r="1546" spans="1:4" x14ac:dyDescent="0.3">
      <c r="A1546" s="124"/>
      <c r="B1546" s="125"/>
      <c r="C1546" s="124"/>
      <c r="D1546" s="126"/>
    </row>
    <row r="1547" spans="1:4" x14ac:dyDescent="0.3">
      <c r="A1547" s="124"/>
      <c r="B1547" s="125"/>
      <c r="C1547" s="124"/>
      <c r="D1547" s="126"/>
    </row>
    <row r="1548" spans="1:4" x14ac:dyDescent="0.3">
      <c r="A1548" s="124"/>
      <c r="B1548" s="125"/>
      <c r="C1548" s="124"/>
      <c r="D1548" s="126"/>
    </row>
    <row r="1549" spans="1:4" x14ac:dyDescent="0.3">
      <c r="A1549" s="124"/>
      <c r="B1549" s="125"/>
      <c r="C1549" s="124"/>
      <c r="D1549" s="126"/>
    </row>
    <row r="1550" spans="1:4" x14ac:dyDescent="0.3">
      <c r="A1550" s="124"/>
      <c r="B1550" s="125"/>
      <c r="C1550" s="124"/>
      <c r="D1550" s="126"/>
    </row>
    <row r="1551" spans="1:4" x14ac:dyDescent="0.3">
      <c r="A1551" s="124"/>
      <c r="B1551" s="125"/>
      <c r="C1551" s="124"/>
      <c r="D1551" s="126"/>
    </row>
    <row r="1552" spans="1:4" x14ac:dyDescent="0.3">
      <c r="A1552" s="124"/>
      <c r="B1552" s="125"/>
      <c r="C1552" s="124"/>
      <c r="D1552" s="126"/>
    </row>
    <row r="1553" spans="1:4" x14ac:dyDescent="0.3">
      <c r="A1553" s="124"/>
      <c r="B1553" s="125"/>
      <c r="C1553" s="124"/>
      <c r="D1553" s="126"/>
    </row>
    <row r="1554" spans="1:4" x14ac:dyDescent="0.3">
      <c r="A1554" s="124"/>
      <c r="B1554" s="125"/>
      <c r="C1554" s="124"/>
      <c r="D1554" s="126"/>
    </row>
    <row r="1555" spans="1:4" x14ac:dyDescent="0.3">
      <c r="A1555" s="124"/>
      <c r="B1555" s="125"/>
      <c r="C1555" s="124"/>
      <c r="D1555" s="126"/>
    </row>
    <row r="1556" spans="1:4" x14ac:dyDescent="0.3">
      <c r="A1556" s="124"/>
      <c r="B1556" s="125"/>
      <c r="C1556" s="124"/>
      <c r="D1556" s="126"/>
    </row>
    <row r="1557" spans="1:4" x14ac:dyDescent="0.3">
      <c r="A1557" s="124"/>
      <c r="B1557" s="125"/>
      <c r="C1557" s="124"/>
      <c r="D1557" s="126"/>
    </row>
    <row r="1558" spans="1:4" x14ac:dyDescent="0.3">
      <c r="A1558" s="124"/>
      <c r="B1558" s="125"/>
      <c r="C1558" s="124"/>
      <c r="D1558" s="126"/>
    </row>
    <row r="1559" spans="1:4" x14ac:dyDescent="0.3">
      <c r="A1559" s="124"/>
      <c r="B1559" s="125"/>
      <c r="C1559" s="124"/>
      <c r="D1559" s="126"/>
    </row>
    <row r="1560" spans="1:4" x14ac:dyDescent="0.3">
      <c r="A1560" s="124"/>
      <c r="B1560" s="125"/>
      <c r="C1560" s="124"/>
      <c r="D1560" s="126"/>
    </row>
    <row r="1561" spans="1:4" x14ac:dyDescent="0.3">
      <c r="A1561" s="124"/>
      <c r="B1561" s="125"/>
      <c r="C1561" s="124"/>
      <c r="D1561" s="126"/>
    </row>
    <row r="1562" spans="1:4" x14ac:dyDescent="0.3">
      <c r="A1562" s="124"/>
      <c r="B1562" s="125"/>
      <c r="C1562" s="124"/>
      <c r="D1562" s="126"/>
    </row>
    <row r="1563" spans="1:4" x14ac:dyDescent="0.3">
      <c r="A1563" s="124"/>
      <c r="B1563" s="125"/>
      <c r="C1563" s="124"/>
      <c r="D1563" s="126"/>
    </row>
    <row r="1564" spans="1:4" x14ac:dyDescent="0.3">
      <c r="A1564" s="124"/>
      <c r="B1564" s="125"/>
      <c r="C1564" s="124"/>
      <c r="D1564" s="126"/>
    </row>
    <row r="1565" spans="1:4" x14ac:dyDescent="0.3">
      <c r="A1565" s="124"/>
      <c r="B1565" s="125"/>
      <c r="C1565" s="124"/>
      <c r="D1565" s="126"/>
    </row>
    <row r="1566" spans="1:4" x14ac:dyDescent="0.3">
      <c r="A1566" s="124"/>
      <c r="B1566" s="125"/>
      <c r="C1566" s="124"/>
      <c r="D1566" s="126"/>
    </row>
    <row r="1567" spans="1:4" x14ac:dyDescent="0.3">
      <c r="A1567" s="124"/>
      <c r="B1567" s="125"/>
      <c r="C1567" s="124"/>
      <c r="D1567" s="126"/>
    </row>
    <row r="1568" spans="1:4" x14ac:dyDescent="0.3">
      <c r="A1568" s="124"/>
      <c r="B1568" s="125"/>
      <c r="C1568" s="124"/>
      <c r="D1568" s="126"/>
    </row>
    <row r="1569" spans="1:4" x14ac:dyDescent="0.3">
      <c r="A1569" s="124"/>
      <c r="B1569" s="125"/>
      <c r="C1569" s="124"/>
      <c r="D1569" s="126"/>
    </row>
    <row r="1570" spans="1:4" x14ac:dyDescent="0.3">
      <c r="A1570" s="124"/>
      <c r="B1570" s="125"/>
      <c r="C1570" s="124"/>
      <c r="D1570" s="126"/>
    </row>
    <row r="1571" spans="1:4" x14ac:dyDescent="0.3">
      <c r="A1571" s="124"/>
      <c r="B1571" s="125"/>
      <c r="C1571" s="124"/>
      <c r="D1571" s="126"/>
    </row>
    <row r="1572" spans="1:4" x14ac:dyDescent="0.3">
      <c r="A1572" s="124"/>
      <c r="B1572" s="125"/>
      <c r="C1572" s="124"/>
      <c r="D1572" s="126"/>
    </row>
    <row r="1573" spans="1:4" x14ac:dyDescent="0.3">
      <c r="A1573" s="124"/>
      <c r="B1573" s="125"/>
      <c r="C1573" s="124"/>
      <c r="D1573" s="126"/>
    </row>
    <row r="1574" spans="1:4" x14ac:dyDescent="0.3">
      <c r="A1574" s="124"/>
      <c r="B1574" s="125"/>
      <c r="C1574" s="124"/>
      <c r="D1574" s="126"/>
    </row>
    <row r="1575" spans="1:4" x14ac:dyDescent="0.3">
      <c r="A1575" s="124"/>
      <c r="B1575" s="125"/>
      <c r="C1575" s="124"/>
      <c r="D1575" s="126"/>
    </row>
    <row r="1576" spans="1:4" x14ac:dyDescent="0.3">
      <c r="A1576" s="124"/>
      <c r="B1576" s="125"/>
      <c r="C1576" s="124"/>
      <c r="D1576" s="126"/>
    </row>
    <row r="1577" spans="1:4" x14ac:dyDescent="0.3">
      <c r="A1577" s="124"/>
      <c r="B1577" s="125"/>
      <c r="C1577" s="124"/>
      <c r="D1577" s="126"/>
    </row>
    <row r="1578" spans="1:4" x14ac:dyDescent="0.3">
      <c r="A1578" s="124"/>
      <c r="B1578" s="125"/>
      <c r="C1578" s="124"/>
      <c r="D1578" s="126"/>
    </row>
    <row r="1579" spans="1:4" x14ac:dyDescent="0.3">
      <c r="A1579" s="124"/>
      <c r="B1579" s="125"/>
      <c r="C1579" s="124"/>
      <c r="D1579" s="126"/>
    </row>
    <row r="1580" spans="1:4" x14ac:dyDescent="0.3">
      <c r="A1580" s="124"/>
      <c r="B1580" s="125"/>
      <c r="C1580" s="124"/>
      <c r="D1580" s="126"/>
    </row>
    <row r="1581" spans="1:4" x14ac:dyDescent="0.3">
      <c r="A1581" s="124"/>
      <c r="B1581" s="125"/>
      <c r="C1581" s="124"/>
      <c r="D1581" s="126"/>
    </row>
    <row r="1582" spans="1:4" x14ac:dyDescent="0.3">
      <c r="A1582" s="124"/>
      <c r="B1582" s="125"/>
      <c r="C1582" s="124"/>
      <c r="D1582" s="126"/>
    </row>
    <row r="1583" spans="1:4" x14ac:dyDescent="0.3">
      <c r="A1583" s="124"/>
      <c r="B1583" s="125"/>
      <c r="C1583" s="124"/>
      <c r="D1583" s="126"/>
    </row>
    <row r="1584" spans="1:4" x14ac:dyDescent="0.3">
      <c r="A1584" s="124"/>
      <c r="B1584" s="125"/>
      <c r="C1584" s="124"/>
      <c r="D1584" s="126"/>
    </row>
    <row r="1585" spans="1:4" x14ac:dyDescent="0.3">
      <c r="A1585" s="124"/>
      <c r="B1585" s="125"/>
      <c r="C1585" s="124"/>
      <c r="D1585" s="126"/>
    </row>
    <row r="1586" spans="1:4" x14ac:dyDescent="0.3">
      <c r="A1586" s="124"/>
      <c r="B1586" s="125"/>
      <c r="C1586" s="124"/>
      <c r="D1586" s="126"/>
    </row>
    <row r="1587" spans="1:4" x14ac:dyDescent="0.3">
      <c r="A1587" s="124"/>
      <c r="B1587" s="125"/>
      <c r="C1587" s="124"/>
      <c r="D1587" s="126"/>
    </row>
    <row r="1588" spans="1:4" x14ac:dyDescent="0.3">
      <c r="A1588" s="124"/>
      <c r="B1588" s="125"/>
      <c r="C1588" s="124"/>
      <c r="D1588" s="126"/>
    </row>
    <row r="1589" spans="1:4" x14ac:dyDescent="0.3">
      <c r="A1589" s="124"/>
      <c r="B1589" s="125"/>
      <c r="C1589" s="124"/>
      <c r="D1589" s="126"/>
    </row>
    <row r="1590" spans="1:4" x14ac:dyDescent="0.3">
      <c r="A1590" s="124"/>
      <c r="B1590" s="125"/>
      <c r="C1590" s="124"/>
      <c r="D1590" s="126"/>
    </row>
    <row r="1591" spans="1:4" x14ac:dyDescent="0.3">
      <c r="A1591" s="124"/>
      <c r="B1591" s="125"/>
      <c r="C1591" s="124"/>
      <c r="D1591" s="126"/>
    </row>
    <row r="1592" spans="1:4" x14ac:dyDescent="0.3">
      <c r="A1592" s="124"/>
      <c r="B1592" s="125"/>
      <c r="C1592" s="124"/>
      <c r="D1592" s="126"/>
    </row>
    <row r="1593" spans="1:4" x14ac:dyDescent="0.3">
      <c r="A1593" s="124"/>
      <c r="B1593" s="125"/>
      <c r="C1593" s="124"/>
      <c r="D1593" s="126"/>
    </row>
    <row r="1594" spans="1:4" x14ac:dyDescent="0.3">
      <c r="A1594" s="124"/>
      <c r="B1594" s="125"/>
      <c r="C1594" s="124"/>
      <c r="D1594" s="126"/>
    </row>
    <row r="1595" spans="1:4" x14ac:dyDescent="0.3">
      <c r="A1595" s="124"/>
      <c r="B1595" s="125"/>
      <c r="C1595" s="124"/>
      <c r="D1595" s="126"/>
    </row>
    <row r="1596" spans="1:4" x14ac:dyDescent="0.3">
      <c r="A1596" s="124"/>
      <c r="B1596" s="125"/>
      <c r="C1596" s="124"/>
      <c r="D1596" s="126"/>
    </row>
    <row r="1597" spans="1:4" x14ac:dyDescent="0.3">
      <c r="A1597" s="124"/>
      <c r="B1597" s="125"/>
      <c r="C1597" s="124"/>
      <c r="D1597" s="126"/>
    </row>
    <row r="1598" spans="1:4" x14ac:dyDescent="0.3">
      <c r="A1598" s="124"/>
      <c r="B1598" s="125"/>
      <c r="C1598" s="124"/>
      <c r="D1598" s="126"/>
    </row>
    <row r="1599" spans="1:4" x14ac:dyDescent="0.3">
      <c r="A1599" s="124"/>
      <c r="B1599" s="125"/>
      <c r="C1599" s="124"/>
      <c r="D1599" s="126"/>
    </row>
    <row r="1600" spans="1:4" x14ac:dyDescent="0.3">
      <c r="A1600" s="124"/>
      <c r="B1600" s="125"/>
      <c r="C1600" s="124"/>
      <c r="D1600" s="126"/>
    </row>
    <row r="1601" spans="1:4" x14ac:dyDescent="0.3">
      <c r="A1601" s="124"/>
      <c r="B1601" s="125"/>
      <c r="C1601" s="124"/>
      <c r="D1601" s="126"/>
    </row>
    <row r="1602" spans="1:4" x14ac:dyDescent="0.3">
      <c r="A1602" s="124"/>
      <c r="B1602" s="125"/>
      <c r="C1602" s="124"/>
      <c r="D1602" s="126"/>
    </row>
    <row r="1603" spans="1:4" x14ac:dyDescent="0.3">
      <c r="A1603" s="124"/>
      <c r="B1603" s="125"/>
      <c r="C1603" s="124"/>
      <c r="D1603" s="126"/>
    </row>
    <row r="1604" spans="1:4" x14ac:dyDescent="0.3">
      <c r="A1604" s="124"/>
      <c r="B1604" s="125"/>
      <c r="C1604" s="124"/>
      <c r="D1604" s="126"/>
    </row>
    <row r="1605" spans="1:4" x14ac:dyDescent="0.3">
      <c r="A1605" s="124"/>
      <c r="B1605" s="125"/>
      <c r="C1605" s="124"/>
      <c r="D1605" s="126"/>
    </row>
    <row r="1606" spans="1:4" x14ac:dyDescent="0.3">
      <c r="A1606" s="124"/>
      <c r="B1606" s="125"/>
      <c r="C1606" s="124"/>
      <c r="D1606" s="126"/>
    </row>
    <row r="1607" spans="1:4" x14ac:dyDescent="0.3">
      <c r="A1607" s="124"/>
      <c r="B1607" s="125"/>
      <c r="C1607" s="124"/>
      <c r="D1607" s="126"/>
    </row>
    <row r="1608" spans="1:4" x14ac:dyDescent="0.3">
      <c r="A1608" s="124"/>
      <c r="B1608" s="125"/>
      <c r="C1608" s="124"/>
      <c r="D1608" s="126"/>
    </row>
    <row r="1609" spans="1:4" x14ac:dyDescent="0.3">
      <c r="A1609" s="124"/>
      <c r="B1609" s="125"/>
      <c r="C1609" s="124"/>
      <c r="D1609" s="126"/>
    </row>
    <row r="1610" spans="1:4" x14ac:dyDescent="0.3">
      <c r="A1610" s="124"/>
      <c r="B1610" s="125"/>
      <c r="C1610" s="124"/>
      <c r="D1610" s="126"/>
    </row>
    <row r="1611" spans="1:4" x14ac:dyDescent="0.3">
      <c r="A1611" s="124"/>
      <c r="B1611" s="125"/>
      <c r="C1611" s="124"/>
      <c r="D1611" s="126"/>
    </row>
    <row r="1612" spans="1:4" x14ac:dyDescent="0.3">
      <c r="A1612" s="124"/>
      <c r="B1612" s="125"/>
      <c r="C1612" s="124"/>
      <c r="D1612" s="126"/>
    </row>
    <row r="1613" spans="1:4" x14ac:dyDescent="0.3">
      <c r="A1613" s="124"/>
      <c r="B1613" s="125"/>
      <c r="C1613" s="124"/>
      <c r="D1613" s="126"/>
    </row>
    <row r="1614" spans="1:4" x14ac:dyDescent="0.3">
      <c r="A1614" s="124"/>
      <c r="B1614" s="125"/>
      <c r="C1614" s="124"/>
      <c r="D1614" s="126"/>
    </row>
    <row r="1615" spans="1:4" x14ac:dyDescent="0.3">
      <c r="A1615" s="124"/>
      <c r="B1615" s="125"/>
      <c r="C1615" s="124"/>
      <c r="D1615" s="126"/>
    </row>
    <row r="1616" spans="1:4" x14ac:dyDescent="0.3">
      <c r="A1616" s="124"/>
      <c r="B1616" s="125"/>
      <c r="C1616" s="124"/>
      <c r="D1616" s="126"/>
    </row>
    <row r="1617" spans="1:4" x14ac:dyDescent="0.3">
      <c r="A1617" s="124"/>
      <c r="B1617" s="125"/>
      <c r="C1617" s="124"/>
      <c r="D1617" s="126"/>
    </row>
    <row r="1618" spans="1:4" x14ac:dyDescent="0.3">
      <c r="A1618" s="124"/>
      <c r="B1618" s="125"/>
      <c r="C1618" s="124"/>
      <c r="D1618" s="126"/>
    </row>
    <row r="1619" spans="1:4" x14ac:dyDescent="0.3">
      <c r="A1619" s="124"/>
      <c r="B1619" s="125"/>
      <c r="C1619" s="124"/>
      <c r="D1619" s="126"/>
    </row>
    <row r="1620" spans="1:4" x14ac:dyDescent="0.3">
      <c r="A1620" s="124"/>
      <c r="B1620" s="125"/>
      <c r="C1620" s="124"/>
      <c r="D1620" s="126"/>
    </row>
    <row r="1621" spans="1:4" x14ac:dyDescent="0.3">
      <c r="A1621" s="124"/>
      <c r="B1621" s="125"/>
      <c r="C1621" s="124"/>
      <c r="D1621" s="126"/>
    </row>
    <row r="1622" spans="1:4" x14ac:dyDescent="0.3">
      <c r="A1622" s="124"/>
      <c r="B1622" s="125"/>
      <c r="C1622" s="124"/>
      <c r="D1622" s="126"/>
    </row>
    <row r="1623" spans="1:4" x14ac:dyDescent="0.3">
      <c r="A1623" s="124"/>
      <c r="B1623" s="125"/>
      <c r="C1623" s="124"/>
      <c r="D1623" s="126"/>
    </row>
    <row r="1624" spans="1:4" x14ac:dyDescent="0.3">
      <c r="A1624" s="124"/>
      <c r="B1624" s="125"/>
      <c r="C1624" s="124"/>
      <c r="D1624" s="126"/>
    </row>
    <row r="1625" spans="1:4" x14ac:dyDescent="0.3">
      <c r="A1625" s="124"/>
      <c r="B1625" s="125"/>
      <c r="C1625" s="124"/>
      <c r="D1625" s="126"/>
    </row>
    <row r="1626" spans="1:4" x14ac:dyDescent="0.3">
      <c r="A1626" s="124"/>
      <c r="B1626" s="125"/>
      <c r="C1626" s="124"/>
      <c r="D1626" s="126"/>
    </row>
    <row r="1627" spans="1:4" x14ac:dyDescent="0.3">
      <c r="A1627" s="124"/>
      <c r="B1627" s="125"/>
      <c r="C1627" s="124"/>
      <c r="D1627" s="126"/>
    </row>
    <row r="1628" spans="1:4" x14ac:dyDescent="0.3">
      <c r="A1628" s="124"/>
      <c r="B1628" s="125"/>
      <c r="C1628" s="124"/>
      <c r="D1628" s="126"/>
    </row>
    <row r="1629" spans="1:4" x14ac:dyDescent="0.3">
      <c r="A1629" s="124"/>
      <c r="B1629" s="125"/>
      <c r="C1629" s="124"/>
      <c r="D1629" s="126"/>
    </row>
    <row r="1630" spans="1:4" x14ac:dyDescent="0.3">
      <c r="A1630" s="124"/>
      <c r="B1630" s="125"/>
      <c r="C1630" s="124"/>
      <c r="D1630" s="126"/>
    </row>
    <row r="1631" spans="1:4" x14ac:dyDescent="0.3">
      <c r="A1631" s="124"/>
      <c r="B1631" s="125"/>
      <c r="C1631" s="124"/>
      <c r="D1631" s="126"/>
    </row>
    <row r="1632" spans="1:4" x14ac:dyDescent="0.3">
      <c r="A1632" s="124"/>
      <c r="B1632" s="125"/>
      <c r="C1632" s="124"/>
      <c r="D1632" s="126"/>
    </row>
    <row r="1633" spans="1:4" x14ac:dyDescent="0.3">
      <c r="A1633" s="124"/>
      <c r="B1633" s="125"/>
      <c r="C1633" s="124"/>
      <c r="D1633" s="126"/>
    </row>
    <row r="1634" spans="1:4" x14ac:dyDescent="0.3">
      <c r="A1634" s="124"/>
      <c r="B1634" s="125"/>
      <c r="C1634" s="124"/>
      <c r="D1634" s="126"/>
    </row>
    <row r="1635" spans="1:4" x14ac:dyDescent="0.3">
      <c r="A1635" s="124"/>
      <c r="B1635" s="125"/>
      <c r="C1635" s="124"/>
      <c r="D1635" s="126"/>
    </row>
    <row r="1636" spans="1:4" x14ac:dyDescent="0.3">
      <c r="A1636" s="124"/>
      <c r="B1636" s="125"/>
      <c r="C1636" s="124"/>
      <c r="D1636" s="126"/>
    </row>
    <row r="1637" spans="1:4" x14ac:dyDescent="0.3">
      <c r="A1637" s="124"/>
      <c r="B1637" s="125"/>
      <c r="C1637" s="124"/>
      <c r="D1637" s="126"/>
    </row>
    <row r="1638" spans="1:4" x14ac:dyDescent="0.3">
      <c r="A1638" s="124"/>
      <c r="B1638" s="125"/>
      <c r="C1638" s="124"/>
      <c r="D1638" s="126"/>
    </row>
    <row r="1639" spans="1:4" x14ac:dyDescent="0.3">
      <c r="A1639" s="124"/>
      <c r="B1639" s="125"/>
      <c r="C1639" s="124"/>
      <c r="D1639" s="126"/>
    </row>
    <row r="1640" spans="1:4" x14ac:dyDescent="0.3">
      <c r="A1640" s="124"/>
      <c r="B1640" s="125"/>
      <c r="C1640" s="124"/>
      <c r="D1640" s="126"/>
    </row>
    <row r="1641" spans="1:4" x14ac:dyDescent="0.3">
      <c r="A1641" s="124"/>
      <c r="B1641" s="125"/>
      <c r="C1641" s="124"/>
      <c r="D1641" s="126"/>
    </row>
    <row r="1642" spans="1:4" x14ac:dyDescent="0.3">
      <c r="A1642" s="124"/>
      <c r="B1642" s="125"/>
      <c r="C1642" s="124"/>
      <c r="D1642" s="126"/>
    </row>
    <row r="1643" spans="1:4" x14ac:dyDescent="0.3">
      <c r="A1643" s="124"/>
      <c r="B1643" s="125"/>
      <c r="C1643" s="124"/>
      <c r="D1643" s="126"/>
    </row>
    <row r="1644" spans="1:4" x14ac:dyDescent="0.3">
      <c r="A1644" s="124"/>
      <c r="B1644" s="125"/>
      <c r="C1644" s="124"/>
      <c r="D1644" s="126"/>
    </row>
    <row r="1645" spans="1:4" x14ac:dyDescent="0.3">
      <c r="A1645" s="124"/>
      <c r="B1645" s="125"/>
      <c r="C1645" s="124"/>
      <c r="D1645" s="126"/>
    </row>
    <row r="1646" spans="1:4" x14ac:dyDescent="0.3">
      <c r="A1646" s="124"/>
      <c r="B1646" s="125"/>
      <c r="C1646" s="124"/>
      <c r="D1646" s="126"/>
    </row>
    <row r="1647" spans="1:4" x14ac:dyDescent="0.3">
      <c r="A1647" s="124"/>
      <c r="B1647" s="125"/>
      <c r="C1647" s="124"/>
      <c r="D1647" s="126"/>
    </row>
    <row r="1648" spans="1:4" x14ac:dyDescent="0.3">
      <c r="A1648" s="124"/>
      <c r="B1648" s="125"/>
      <c r="C1648" s="124"/>
      <c r="D1648" s="126"/>
    </row>
    <row r="1649" spans="1:4" x14ac:dyDescent="0.3">
      <c r="A1649" s="124"/>
      <c r="B1649" s="125"/>
      <c r="C1649" s="124"/>
      <c r="D1649" s="126"/>
    </row>
    <row r="1650" spans="1:4" x14ac:dyDescent="0.3">
      <c r="A1650" s="124"/>
      <c r="B1650" s="125"/>
      <c r="C1650" s="124"/>
      <c r="D1650" s="126"/>
    </row>
    <row r="1651" spans="1:4" x14ac:dyDescent="0.3">
      <c r="A1651" s="124"/>
      <c r="B1651" s="125"/>
      <c r="C1651" s="124"/>
      <c r="D1651" s="126"/>
    </row>
    <row r="1652" spans="1:4" x14ac:dyDescent="0.3">
      <c r="A1652" s="124"/>
      <c r="B1652" s="125"/>
      <c r="C1652" s="124"/>
      <c r="D1652" s="126"/>
    </row>
    <row r="1653" spans="1:4" x14ac:dyDescent="0.3">
      <c r="A1653" s="124"/>
      <c r="B1653" s="125"/>
      <c r="C1653" s="124"/>
      <c r="D1653" s="126"/>
    </row>
    <row r="1654" spans="1:4" x14ac:dyDescent="0.3">
      <c r="A1654" s="124"/>
      <c r="B1654" s="125"/>
      <c r="C1654" s="124"/>
      <c r="D1654" s="126"/>
    </row>
    <row r="1655" spans="1:4" x14ac:dyDescent="0.3">
      <c r="A1655" s="124"/>
      <c r="B1655" s="125"/>
      <c r="C1655" s="124"/>
      <c r="D1655" s="126"/>
    </row>
    <row r="1656" spans="1:4" x14ac:dyDescent="0.3">
      <c r="A1656" s="124"/>
      <c r="B1656" s="125"/>
      <c r="C1656" s="124"/>
      <c r="D1656" s="126"/>
    </row>
    <row r="1657" spans="1:4" x14ac:dyDescent="0.3">
      <c r="A1657" s="124"/>
      <c r="B1657" s="125"/>
      <c r="C1657" s="124"/>
      <c r="D1657" s="126"/>
    </row>
    <row r="1658" spans="1:4" x14ac:dyDescent="0.3">
      <c r="A1658" s="124"/>
      <c r="B1658" s="125"/>
      <c r="C1658" s="124"/>
      <c r="D1658" s="126"/>
    </row>
    <row r="1659" spans="1:4" x14ac:dyDescent="0.3">
      <c r="A1659" s="124"/>
      <c r="B1659" s="125"/>
      <c r="C1659" s="124"/>
      <c r="D1659" s="126"/>
    </row>
    <row r="1660" spans="1:4" x14ac:dyDescent="0.3">
      <c r="A1660" s="124"/>
      <c r="B1660" s="125"/>
      <c r="C1660" s="124"/>
      <c r="D1660" s="126"/>
    </row>
    <row r="1661" spans="1:4" x14ac:dyDescent="0.3">
      <c r="A1661" s="124"/>
      <c r="B1661" s="125"/>
      <c r="C1661" s="124"/>
      <c r="D1661" s="126"/>
    </row>
    <row r="1662" spans="1:4" x14ac:dyDescent="0.3">
      <c r="A1662" s="124"/>
      <c r="B1662" s="125"/>
      <c r="C1662" s="124"/>
      <c r="D1662" s="126"/>
    </row>
    <row r="1663" spans="1:4" x14ac:dyDescent="0.3">
      <c r="A1663" s="124"/>
      <c r="B1663" s="125"/>
      <c r="C1663" s="124"/>
      <c r="D1663" s="126"/>
    </row>
    <row r="1664" spans="1:4" x14ac:dyDescent="0.3">
      <c r="A1664" s="124"/>
      <c r="B1664" s="125"/>
      <c r="C1664" s="124"/>
      <c r="D1664" s="126"/>
    </row>
    <row r="1665" spans="1:4" x14ac:dyDescent="0.3">
      <c r="A1665" s="124"/>
      <c r="B1665" s="125"/>
      <c r="C1665" s="124"/>
      <c r="D1665" s="126"/>
    </row>
    <row r="1666" spans="1:4" x14ac:dyDescent="0.3">
      <c r="A1666" s="124"/>
      <c r="B1666" s="125"/>
      <c r="C1666" s="124"/>
      <c r="D1666" s="126"/>
    </row>
    <row r="1667" spans="1:4" x14ac:dyDescent="0.3">
      <c r="A1667" s="124"/>
      <c r="B1667" s="125"/>
      <c r="C1667" s="124"/>
      <c r="D1667" s="126"/>
    </row>
    <row r="1668" spans="1:4" x14ac:dyDescent="0.3">
      <c r="A1668" s="124"/>
      <c r="B1668" s="125"/>
      <c r="C1668" s="124"/>
      <c r="D1668" s="126"/>
    </row>
    <row r="1669" spans="1:4" x14ac:dyDescent="0.3">
      <c r="A1669" s="124"/>
      <c r="B1669" s="125"/>
      <c r="C1669" s="124"/>
      <c r="D1669" s="126"/>
    </row>
    <row r="1670" spans="1:4" x14ac:dyDescent="0.3">
      <c r="A1670" s="124"/>
      <c r="B1670" s="125"/>
      <c r="C1670" s="124"/>
      <c r="D1670" s="126"/>
    </row>
    <row r="1671" spans="1:4" x14ac:dyDescent="0.3">
      <c r="A1671" s="124"/>
      <c r="B1671" s="125"/>
      <c r="C1671" s="124"/>
      <c r="D1671" s="126"/>
    </row>
    <row r="1672" spans="1:4" x14ac:dyDescent="0.3">
      <c r="A1672" s="124"/>
      <c r="B1672" s="125"/>
      <c r="C1672" s="124"/>
      <c r="D1672" s="126"/>
    </row>
    <row r="1673" spans="1:4" x14ac:dyDescent="0.3">
      <c r="A1673" s="124"/>
      <c r="B1673" s="125"/>
      <c r="C1673" s="124"/>
      <c r="D1673" s="126"/>
    </row>
    <row r="1674" spans="1:4" x14ac:dyDescent="0.3">
      <c r="A1674" s="124"/>
      <c r="B1674" s="125"/>
      <c r="C1674" s="124"/>
      <c r="D1674" s="126"/>
    </row>
    <row r="1675" spans="1:4" x14ac:dyDescent="0.3">
      <c r="A1675" s="124"/>
      <c r="B1675" s="125"/>
      <c r="C1675" s="124"/>
      <c r="D1675" s="126"/>
    </row>
    <row r="1676" spans="1:4" x14ac:dyDescent="0.3">
      <c r="A1676" s="124"/>
      <c r="B1676" s="125"/>
      <c r="C1676" s="124"/>
      <c r="D1676" s="126"/>
    </row>
    <row r="1677" spans="1:4" x14ac:dyDescent="0.3">
      <c r="A1677" s="124"/>
      <c r="B1677" s="125"/>
      <c r="C1677" s="124"/>
      <c r="D1677" s="126"/>
    </row>
    <row r="1678" spans="1:4" x14ac:dyDescent="0.3">
      <c r="A1678" s="124"/>
      <c r="B1678" s="125"/>
      <c r="C1678" s="124"/>
      <c r="D1678" s="126"/>
    </row>
    <row r="1679" spans="1:4" x14ac:dyDescent="0.3">
      <c r="A1679" s="124"/>
      <c r="B1679" s="125"/>
      <c r="C1679" s="124"/>
      <c r="D1679" s="126"/>
    </row>
    <row r="1680" spans="1:4" x14ac:dyDescent="0.3">
      <c r="A1680" s="124"/>
      <c r="B1680" s="125"/>
      <c r="C1680" s="124"/>
      <c r="D1680" s="126"/>
    </row>
    <row r="1681" spans="1:4" x14ac:dyDescent="0.3">
      <c r="A1681" s="124"/>
      <c r="B1681" s="125"/>
      <c r="C1681" s="124"/>
      <c r="D1681" s="126"/>
    </row>
    <row r="1682" spans="1:4" x14ac:dyDescent="0.3">
      <c r="A1682" s="124"/>
      <c r="B1682" s="125"/>
      <c r="C1682" s="124"/>
      <c r="D1682" s="126"/>
    </row>
    <row r="1683" spans="1:4" x14ac:dyDescent="0.3">
      <c r="A1683" s="124"/>
      <c r="B1683" s="125"/>
      <c r="C1683" s="124"/>
      <c r="D1683" s="126"/>
    </row>
    <row r="1684" spans="1:4" x14ac:dyDescent="0.3">
      <c r="A1684" s="124"/>
      <c r="B1684" s="125"/>
      <c r="C1684" s="124"/>
      <c r="D1684" s="126"/>
    </row>
    <row r="1685" spans="1:4" x14ac:dyDescent="0.3">
      <c r="A1685" s="124"/>
      <c r="B1685" s="125"/>
      <c r="C1685" s="124"/>
      <c r="D1685" s="126"/>
    </row>
    <row r="1686" spans="1:4" x14ac:dyDescent="0.3">
      <c r="A1686" s="124"/>
      <c r="B1686" s="125"/>
      <c r="C1686" s="124"/>
      <c r="D1686" s="126"/>
    </row>
    <row r="1687" spans="1:4" x14ac:dyDescent="0.3">
      <c r="A1687" s="124"/>
      <c r="B1687" s="125"/>
      <c r="C1687" s="124"/>
      <c r="D1687" s="126"/>
    </row>
    <row r="1688" spans="1:4" x14ac:dyDescent="0.3">
      <c r="A1688" s="124"/>
      <c r="B1688" s="125"/>
      <c r="C1688" s="124"/>
      <c r="D1688" s="126"/>
    </row>
    <row r="1689" spans="1:4" x14ac:dyDescent="0.3">
      <c r="A1689" s="124"/>
      <c r="B1689" s="125"/>
      <c r="C1689" s="124"/>
      <c r="D1689" s="126"/>
    </row>
    <row r="1690" spans="1:4" x14ac:dyDescent="0.3">
      <c r="A1690" s="124"/>
      <c r="B1690" s="125"/>
      <c r="C1690" s="124"/>
      <c r="D1690" s="126"/>
    </row>
    <row r="1691" spans="1:4" x14ac:dyDescent="0.3">
      <c r="A1691" s="124"/>
      <c r="B1691" s="125"/>
      <c r="C1691" s="124"/>
      <c r="D1691" s="126"/>
    </row>
    <row r="1692" spans="1:4" x14ac:dyDescent="0.3">
      <c r="A1692" s="124"/>
      <c r="B1692" s="125"/>
      <c r="C1692" s="124"/>
      <c r="D1692" s="126"/>
    </row>
    <row r="1693" spans="1:4" x14ac:dyDescent="0.3">
      <c r="A1693" s="124"/>
      <c r="B1693" s="125"/>
      <c r="C1693" s="124"/>
      <c r="D1693" s="126"/>
    </row>
    <row r="1694" spans="1:4" x14ac:dyDescent="0.3">
      <c r="A1694" s="124"/>
      <c r="B1694" s="125"/>
      <c r="C1694" s="124"/>
      <c r="D1694" s="126"/>
    </row>
    <row r="1695" spans="1:4" x14ac:dyDescent="0.3">
      <c r="A1695" s="124"/>
      <c r="B1695" s="125"/>
      <c r="C1695" s="124"/>
      <c r="D1695" s="126"/>
    </row>
    <row r="1696" spans="1:4" x14ac:dyDescent="0.3">
      <c r="A1696" s="124"/>
      <c r="B1696" s="125"/>
      <c r="C1696" s="124"/>
      <c r="D1696" s="126"/>
    </row>
    <row r="1697" spans="1:4" x14ac:dyDescent="0.3">
      <c r="A1697" s="124"/>
      <c r="B1697" s="125"/>
      <c r="C1697" s="124"/>
      <c r="D1697" s="126"/>
    </row>
    <row r="1698" spans="1:4" x14ac:dyDescent="0.3">
      <c r="A1698" s="124"/>
      <c r="B1698" s="125"/>
      <c r="C1698" s="124"/>
      <c r="D1698" s="126"/>
    </row>
    <row r="1699" spans="1:4" x14ac:dyDescent="0.3">
      <c r="A1699" s="124"/>
      <c r="B1699" s="125"/>
      <c r="C1699" s="124"/>
      <c r="D1699" s="126"/>
    </row>
    <row r="1700" spans="1:4" x14ac:dyDescent="0.3">
      <c r="A1700" s="124"/>
      <c r="B1700" s="125"/>
      <c r="C1700" s="124"/>
      <c r="D1700" s="126"/>
    </row>
    <row r="1701" spans="1:4" x14ac:dyDescent="0.3">
      <c r="A1701" s="124"/>
      <c r="B1701" s="125"/>
      <c r="C1701" s="124"/>
      <c r="D1701" s="126"/>
    </row>
    <row r="1702" spans="1:4" x14ac:dyDescent="0.3">
      <c r="A1702" s="124"/>
      <c r="B1702" s="125"/>
      <c r="C1702" s="124"/>
      <c r="D1702" s="126"/>
    </row>
    <row r="1703" spans="1:4" x14ac:dyDescent="0.3">
      <c r="A1703" s="124"/>
      <c r="B1703" s="125"/>
      <c r="C1703" s="124"/>
      <c r="D1703" s="126"/>
    </row>
    <row r="1704" spans="1:4" x14ac:dyDescent="0.3">
      <c r="A1704" s="124"/>
      <c r="B1704" s="125"/>
      <c r="C1704" s="124"/>
      <c r="D1704" s="126"/>
    </row>
    <row r="1705" spans="1:4" x14ac:dyDescent="0.3">
      <c r="A1705" s="124"/>
      <c r="B1705" s="125"/>
      <c r="C1705" s="124"/>
      <c r="D1705" s="126"/>
    </row>
    <row r="1706" spans="1:4" x14ac:dyDescent="0.3">
      <c r="A1706" s="124"/>
      <c r="B1706" s="125"/>
      <c r="C1706" s="124"/>
      <c r="D1706" s="126"/>
    </row>
    <row r="1707" spans="1:4" x14ac:dyDescent="0.3">
      <c r="A1707" s="124"/>
      <c r="B1707" s="125"/>
      <c r="C1707" s="124"/>
      <c r="D1707" s="126"/>
    </row>
    <row r="1708" spans="1:4" x14ac:dyDescent="0.3">
      <c r="A1708" s="124"/>
      <c r="B1708" s="125"/>
      <c r="C1708" s="124"/>
      <c r="D1708" s="126"/>
    </row>
    <row r="1709" spans="1:4" x14ac:dyDescent="0.3">
      <c r="A1709" s="124"/>
      <c r="B1709" s="125"/>
      <c r="C1709" s="124"/>
      <c r="D1709" s="126"/>
    </row>
    <row r="1710" spans="1:4" x14ac:dyDescent="0.3">
      <c r="A1710" s="124"/>
      <c r="B1710" s="125"/>
      <c r="C1710" s="124"/>
      <c r="D1710" s="126"/>
    </row>
    <row r="1711" spans="1:4" x14ac:dyDescent="0.3">
      <c r="A1711" s="124"/>
      <c r="B1711" s="125"/>
      <c r="C1711" s="124"/>
      <c r="D1711" s="126"/>
    </row>
    <row r="1712" spans="1:4" x14ac:dyDescent="0.3">
      <c r="A1712" s="124"/>
      <c r="B1712" s="125"/>
      <c r="C1712" s="124"/>
      <c r="D1712" s="126"/>
    </row>
    <row r="1713" spans="1:4" x14ac:dyDescent="0.3">
      <c r="A1713" s="124"/>
      <c r="B1713" s="125"/>
      <c r="C1713" s="124"/>
      <c r="D1713" s="126"/>
    </row>
    <row r="1714" spans="1:4" x14ac:dyDescent="0.3">
      <c r="A1714" s="124"/>
      <c r="B1714" s="125"/>
      <c r="C1714" s="124"/>
      <c r="D1714" s="126"/>
    </row>
    <row r="1715" spans="1:4" x14ac:dyDescent="0.3">
      <c r="A1715" s="124"/>
      <c r="B1715" s="125"/>
      <c r="C1715" s="124"/>
      <c r="D1715" s="126"/>
    </row>
    <row r="1716" spans="1:4" x14ac:dyDescent="0.3">
      <c r="A1716" s="124"/>
      <c r="B1716" s="125"/>
      <c r="C1716" s="124"/>
      <c r="D1716" s="126"/>
    </row>
    <row r="1717" spans="1:4" x14ac:dyDescent="0.3">
      <c r="A1717" s="124"/>
      <c r="B1717" s="125"/>
      <c r="C1717" s="124"/>
      <c r="D1717" s="126"/>
    </row>
    <row r="1718" spans="1:4" x14ac:dyDescent="0.3">
      <c r="A1718" s="124"/>
      <c r="B1718" s="125"/>
      <c r="C1718" s="124"/>
      <c r="D1718" s="126"/>
    </row>
    <row r="1719" spans="1:4" x14ac:dyDescent="0.3">
      <c r="A1719" s="124"/>
      <c r="B1719" s="125"/>
      <c r="C1719" s="124"/>
      <c r="D1719" s="126"/>
    </row>
    <row r="1720" spans="1:4" x14ac:dyDescent="0.3">
      <c r="A1720" s="124"/>
      <c r="B1720" s="125"/>
      <c r="C1720" s="124"/>
      <c r="D1720" s="126"/>
    </row>
    <row r="1721" spans="1:4" x14ac:dyDescent="0.3">
      <c r="A1721" s="124"/>
      <c r="B1721" s="125"/>
      <c r="C1721" s="124"/>
      <c r="D1721" s="126"/>
    </row>
    <row r="1722" spans="1:4" x14ac:dyDescent="0.3">
      <c r="A1722" s="124"/>
      <c r="B1722" s="125"/>
      <c r="C1722" s="124"/>
      <c r="D1722" s="126"/>
    </row>
    <row r="1723" spans="1:4" x14ac:dyDescent="0.3">
      <c r="A1723" s="124"/>
      <c r="B1723" s="125"/>
      <c r="C1723" s="124"/>
      <c r="D1723" s="126"/>
    </row>
    <row r="1724" spans="1:4" x14ac:dyDescent="0.3">
      <c r="A1724" s="124"/>
      <c r="B1724" s="125"/>
      <c r="C1724" s="124"/>
      <c r="D1724" s="126"/>
    </row>
    <row r="1725" spans="1:4" x14ac:dyDescent="0.3">
      <c r="A1725" s="124"/>
      <c r="B1725" s="125"/>
      <c r="C1725" s="124"/>
      <c r="D1725" s="126"/>
    </row>
    <row r="1726" spans="1:4" x14ac:dyDescent="0.3">
      <c r="A1726" s="124"/>
      <c r="B1726" s="125"/>
      <c r="C1726" s="124"/>
      <c r="D1726" s="126"/>
    </row>
    <row r="1727" spans="1:4" x14ac:dyDescent="0.3">
      <c r="A1727" s="124"/>
      <c r="B1727" s="125"/>
      <c r="C1727" s="124"/>
      <c r="D1727" s="126"/>
    </row>
    <row r="1728" spans="1:4" x14ac:dyDescent="0.3">
      <c r="A1728" s="124"/>
      <c r="B1728" s="125"/>
      <c r="C1728" s="124"/>
      <c r="D1728" s="126"/>
    </row>
    <row r="1729" spans="1:4" x14ac:dyDescent="0.3">
      <c r="A1729" s="124"/>
      <c r="B1729" s="125"/>
      <c r="C1729" s="124"/>
      <c r="D1729" s="126"/>
    </row>
    <row r="1730" spans="1:4" x14ac:dyDescent="0.3">
      <c r="A1730" s="124"/>
      <c r="B1730" s="125"/>
      <c r="C1730" s="124"/>
      <c r="D1730" s="126"/>
    </row>
    <row r="1731" spans="1:4" x14ac:dyDescent="0.3">
      <c r="A1731" s="124"/>
      <c r="B1731" s="125"/>
      <c r="C1731" s="124"/>
      <c r="D1731" s="126"/>
    </row>
    <row r="1732" spans="1:4" x14ac:dyDescent="0.3">
      <c r="A1732" s="124"/>
      <c r="B1732" s="125"/>
      <c r="C1732" s="124"/>
      <c r="D1732" s="126"/>
    </row>
    <row r="1733" spans="1:4" x14ac:dyDescent="0.3">
      <c r="A1733" s="124"/>
      <c r="B1733" s="125"/>
      <c r="C1733" s="124"/>
      <c r="D1733" s="126"/>
    </row>
    <row r="1734" spans="1:4" x14ac:dyDescent="0.3">
      <c r="A1734" s="124"/>
      <c r="B1734" s="125"/>
      <c r="C1734" s="124"/>
      <c r="D1734" s="126"/>
    </row>
    <row r="1735" spans="1:4" x14ac:dyDescent="0.3">
      <c r="A1735" s="124"/>
      <c r="B1735" s="125"/>
      <c r="C1735" s="124"/>
      <c r="D1735" s="126"/>
    </row>
    <row r="1736" spans="1:4" x14ac:dyDescent="0.3">
      <c r="A1736" s="124"/>
      <c r="B1736" s="125"/>
      <c r="C1736" s="124"/>
      <c r="D1736" s="126"/>
    </row>
    <row r="1737" spans="1:4" x14ac:dyDescent="0.3">
      <c r="A1737" s="124"/>
      <c r="B1737" s="125"/>
      <c r="C1737" s="124"/>
      <c r="D1737" s="126"/>
    </row>
    <row r="1738" spans="1:4" x14ac:dyDescent="0.3">
      <c r="A1738" s="124"/>
      <c r="B1738" s="125"/>
      <c r="C1738" s="124"/>
      <c r="D1738" s="126"/>
    </row>
    <row r="1739" spans="1:4" x14ac:dyDescent="0.3">
      <c r="A1739" s="124"/>
      <c r="B1739" s="125"/>
      <c r="C1739" s="124"/>
      <c r="D1739" s="126"/>
    </row>
    <row r="1740" spans="1:4" x14ac:dyDescent="0.3">
      <c r="A1740" s="124"/>
      <c r="B1740" s="125"/>
      <c r="C1740" s="124"/>
      <c r="D1740" s="126"/>
    </row>
    <row r="1741" spans="1:4" x14ac:dyDescent="0.3">
      <c r="A1741" s="124"/>
      <c r="B1741" s="125"/>
      <c r="C1741" s="124"/>
      <c r="D1741" s="126"/>
    </row>
    <row r="1742" spans="1:4" x14ac:dyDescent="0.3">
      <c r="A1742" s="124"/>
      <c r="B1742" s="125"/>
      <c r="C1742" s="124"/>
      <c r="D1742" s="126"/>
    </row>
    <row r="1743" spans="1:4" x14ac:dyDescent="0.3">
      <c r="A1743" s="124"/>
      <c r="B1743" s="125"/>
      <c r="C1743" s="124"/>
      <c r="D1743" s="126"/>
    </row>
    <row r="1744" spans="1:4" x14ac:dyDescent="0.3">
      <c r="A1744" s="124"/>
      <c r="B1744" s="125"/>
      <c r="C1744" s="124"/>
      <c r="D1744" s="126"/>
    </row>
    <row r="1745" spans="1:4" x14ac:dyDescent="0.3">
      <c r="A1745" s="124"/>
      <c r="B1745" s="125"/>
      <c r="C1745" s="124"/>
      <c r="D1745" s="126"/>
    </row>
    <row r="1746" spans="1:4" x14ac:dyDescent="0.3">
      <c r="A1746" s="124"/>
      <c r="B1746" s="125"/>
      <c r="C1746" s="124"/>
      <c r="D1746" s="126"/>
    </row>
    <row r="1747" spans="1:4" x14ac:dyDescent="0.3">
      <c r="A1747" s="124"/>
      <c r="B1747" s="125"/>
      <c r="C1747" s="124"/>
      <c r="D1747" s="126"/>
    </row>
    <row r="1748" spans="1:4" x14ac:dyDescent="0.3">
      <c r="A1748" s="124"/>
      <c r="B1748" s="125"/>
      <c r="C1748" s="124"/>
      <c r="D1748" s="126"/>
    </row>
    <row r="1749" spans="1:4" x14ac:dyDescent="0.3">
      <c r="A1749" s="124"/>
      <c r="B1749" s="125"/>
      <c r="C1749" s="124"/>
      <c r="D1749" s="126"/>
    </row>
    <row r="1750" spans="1:4" x14ac:dyDescent="0.3">
      <c r="A1750" s="124"/>
      <c r="B1750" s="125"/>
      <c r="C1750" s="124"/>
      <c r="D1750" s="126"/>
    </row>
    <row r="1751" spans="1:4" x14ac:dyDescent="0.3">
      <c r="A1751" s="124"/>
      <c r="B1751" s="125"/>
      <c r="C1751" s="124"/>
      <c r="D1751" s="126"/>
    </row>
    <row r="1752" spans="1:4" x14ac:dyDescent="0.3">
      <c r="A1752" s="124"/>
      <c r="B1752" s="125"/>
      <c r="C1752" s="124"/>
      <c r="D1752" s="126"/>
    </row>
    <row r="1753" spans="1:4" x14ac:dyDescent="0.3">
      <c r="A1753" s="124"/>
      <c r="B1753" s="125"/>
      <c r="C1753" s="124"/>
      <c r="D1753" s="126"/>
    </row>
    <row r="1754" spans="1:4" x14ac:dyDescent="0.3">
      <c r="A1754" s="124"/>
      <c r="B1754" s="125"/>
      <c r="C1754" s="124"/>
      <c r="D1754" s="126"/>
    </row>
    <row r="1755" spans="1:4" x14ac:dyDescent="0.3">
      <c r="A1755" s="124"/>
      <c r="B1755" s="125"/>
      <c r="C1755" s="124"/>
      <c r="D1755" s="126"/>
    </row>
    <row r="1756" spans="1:4" x14ac:dyDescent="0.3">
      <c r="A1756" s="124"/>
      <c r="B1756" s="125"/>
      <c r="C1756" s="124"/>
      <c r="D1756" s="126"/>
    </row>
    <row r="1757" spans="1:4" x14ac:dyDescent="0.3">
      <c r="A1757" s="124"/>
      <c r="B1757" s="125"/>
      <c r="C1757" s="124"/>
      <c r="D1757" s="126"/>
    </row>
    <row r="1758" spans="1:4" x14ac:dyDescent="0.3">
      <c r="A1758" s="124"/>
      <c r="B1758" s="125"/>
      <c r="C1758" s="124"/>
      <c r="D1758" s="126"/>
    </row>
    <row r="1759" spans="1:4" x14ac:dyDescent="0.3">
      <c r="A1759" s="124"/>
      <c r="B1759" s="125"/>
      <c r="C1759" s="124"/>
      <c r="D1759" s="126"/>
    </row>
    <row r="1760" spans="1:4" x14ac:dyDescent="0.3">
      <c r="A1760" s="124"/>
      <c r="B1760" s="125"/>
      <c r="C1760" s="124"/>
      <c r="D1760" s="126"/>
    </row>
    <row r="1761" spans="1:4" x14ac:dyDescent="0.3">
      <c r="A1761" s="124"/>
      <c r="B1761" s="125"/>
      <c r="C1761" s="124"/>
      <c r="D1761" s="126"/>
    </row>
    <row r="1762" spans="1:4" x14ac:dyDescent="0.3">
      <c r="A1762" s="124"/>
      <c r="B1762" s="125"/>
      <c r="C1762" s="124"/>
      <c r="D1762" s="126"/>
    </row>
    <row r="1763" spans="1:4" x14ac:dyDescent="0.3">
      <c r="A1763" s="124"/>
      <c r="B1763" s="125"/>
      <c r="C1763" s="124"/>
      <c r="D1763" s="126"/>
    </row>
    <row r="1764" spans="1:4" x14ac:dyDescent="0.3">
      <c r="A1764" s="124"/>
      <c r="B1764" s="125"/>
      <c r="C1764" s="124"/>
      <c r="D1764" s="126"/>
    </row>
    <row r="1765" spans="1:4" x14ac:dyDescent="0.3">
      <c r="A1765" s="124"/>
      <c r="B1765" s="125"/>
      <c r="C1765" s="124"/>
      <c r="D1765" s="126"/>
    </row>
    <row r="1766" spans="1:4" x14ac:dyDescent="0.3">
      <c r="A1766" s="124"/>
      <c r="B1766" s="125"/>
      <c r="C1766" s="124"/>
      <c r="D1766" s="126"/>
    </row>
    <row r="1767" spans="1:4" x14ac:dyDescent="0.3">
      <c r="A1767" s="124"/>
      <c r="B1767" s="125"/>
      <c r="C1767" s="124"/>
      <c r="D1767" s="126"/>
    </row>
    <row r="1768" spans="1:4" x14ac:dyDescent="0.3">
      <c r="A1768" s="124"/>
      <c r="B1768" s="125"/>
      <c r="C1768" s="124"/>
      <c r="D1768" s="126"/>
    </row>
    <row r="1769" spans="1:4" x14ac:dyDescent="0.3">
      <c r="A1769" s="124"/>
      <c r="B1769" s="125"/>
      <c r="C1769" s="124"/>
      <c r="D1769" s="126"/>
    </row>
    <row r="1770" spans="1:4" x14ac:dyDescent="0.3">
      <c r="A1770" s="124"/>
      <c r="B1770" s="125"/>
      <c r="C1770" s="124"/>
      <c r="D1770" s="126"/>
    </row>
    <row r="1771" spans="1:4" x14ac:dyDescent="0.3">
      <c r="A1771" s="124"/>
      <c r="B1771" s="125"/>
      <c r="C1771" s="124"/>
      <c r="D1771" s="126"/>
    </row>
    <row r="1772" spans="1:4" x14ac:dyDescent="0.3">
      <c r="A1772" s="124"/>
      <c r="B1772" s="125"/>
      <c r="C1772" s="124"/>
      <c r="D1772" s="126"/>
    </row>
    <row r="1773" spans="1:4" x14ac:dyDescent="0.3">
      <c r="A1773" s="124"/>
      <c r="B1773" s="125"/>
      <c r="C1773" s="124"/>
      <c r="D1773" s="126"/>
    </row>
    <row r="1774" spans="1:4" x14ac:dyDescent="0.3">
      <c r="A1774" s="124"/>
      <c r="B1774" s="125"/>
      <c r="C1774" s="124"/>
      <c r="D1774" s="126"/>
    </row>
    <row r="1775" spans="1:4" x14ac:dyDescent="0.3">
      <c r="A1775" s="124"/>
      <c r="B1775" s="125"/>
      <c r="C1775" s="124"/>
      <c r="D1775" s="126"/>
    </row>
    <row r="1776" spans="1:4" x14ac:dyDescent="0.3">
      <c r="A1776" s="124"/>
      <c r="B1776" s="125"/>
      <c r="C1776" s="124"/>
      <c r="D1776" s="126"/>
    </row>
    <row r="1777" spans="1:4" x14ac:dyDescent="0.3">
      <c r="A1777" s="124"/>
      <c r="B1777" s="125"/>
      <c r="C1777" s="124"/>
      <c r="D1777" s="126"/>
    </row>
    <row r="1778" spans="1:4" x14ac:dyDescent="0.3">
      <c r="A1778" s="124"/>
      <c r="B1778" s="125"/>
      <c r="C1778" s="124"/>
      <c r="D1778" s="126"/>
    </row>
    <row r="1779" spans="1:4" x14ac:dyDescent="0.3">
      <c r="A1779" s="124"/>
      <c r="B1779" s="125"/>
      <c r="C1779" s="124"/>
      <c r="D1779" s="126"/>
    </row>
    <row r="1780" spans="1:4" x14ac:dyDescent="0.3">
      <c r="A1780" s="124"/>
      <c r="B1780" s="125"/>
      <c r="C1780" s="124"/>
      <c r="D1780" s="126"/>
    </row>
    <row r="1781" spans="1:4" x14ac:dyDescent="0.3">
      <c r="A1781" s="124"/>
      <c r="B1781" s="125"/>
      <c r="C1781" s="124"/>
      <c r="D1781" s="126"/>
    </row>
    <row r="1782" spans="1:4" x14ac:dyDescent="0.3">
      <c r="A1782" s="124"/>
      <c r="B1782" s="125"/>
      <c r="C1782" s="124"/>
      <c r="D1782" s="126"/>
    </row>
    <row r="1783" spans="1:4" x14ac:dyDescent="0.3">
      <c r="A1783" s="124"/>
      <c r="B1783" s="125"/>
      <c r="C1783" s="124"/>
      <c r="D1783" s="126"/>
    </row>
    <row r="1784" spans="1:4" x14ac:dyDescent="0.3">
      <c r="A1784" s="124"/>
      <c r="B1784" s="125"/>
      <c r="C1784" s="124"/>
      <c r="D1784" s="126"/>
    </row>
    <row r="1785" spans="1:4" x14ac:dyDescent="0.3">
      <c r="A1785" s="124"/>
      <c r="B1785" s="125"/>
      <c r="C1785" s="124"/>
      <c r="D1785" s="126"/>
    </row>
    <row r="1786" spans="1:4" x14ac:dyDescent="0.3">
      <c r="A1786" s="124"/>
      <c r="B1786" s="125"/>
      <c r="C1786" s="124"/>
      <c r="D1786" s="126"/>
    </row>
    <row r="1787" spans="1:4" x14ac:dyDescent="0.3">
      <c r="A1787" s="124"/>
      <c r="B1787" s="125"/>
      <c r="C1787" s="124"/>
      <c r="D1787" s="126"/>
    </row>
    <row r="1788" spans="1:4" x14ac:dyDescent="0.3">
      <c r="A1788" s="124"/>
      <c r="B1788" s="125"/>
      <c r="C1788" s="124"/>
      <c r="D1788" s="126"/>
    </row>
    <row r="1789" spans="1:4" x14ac:dyDescent="0.3">
      <c r="A1789" s="124"/>
      <c r="B1789" s="125"/>
      <c r="C1789" s="124"/>
      <c r="D1789" s="126"/>
    </row>
    <row r="1790" spans="1:4" x14ac:dyDescent="0.3">
      <c r="A1790" s="124"/>
      <c r="B1790" s="125"/>
      <c r="C1790" s="124"/>
      <c r="D1790" s="126"/>
    </row>
    <row r="1791" spans="1:4" x14ac:dyDescent="0.3">
      <c r="A1791" s="124"/>
      <c r="B1791" s="125"/>
      <c r="C1791" s="124"/>
      <c r="D1791" s="126"/>
    </row>
    <row r="1792" spans="1:4" x14ac:dyDescent="0.3">
      <c r="A1792" s="124"/>
      <c r="B1792" s="125"/>
      <c r="C1792" s="124"/>
      <c r="D1792" s="126"/>
    </row>
    <row r="1793" spans="1:4" x14ac:dyDescent="0.3">
      <c r="A1793" s="124"/>
      <c r="B1793" s="125"/>
      <c r="C1793" s="124"/>
      <c r="D1793" s="126"/>
    </row>
    <row r="1794" spans="1:4" x14ac:dyDescent="0.3">
      <c r="A1794" s="124"/>
      <c r="B1794" s="125"/>
      <c r="C1794" s="124"/>
      <c r="D1794" s="126"/>
    </row>
    <row r="1795" spans="1:4" x14ac:dyDescent="0.3">
      <c r="A1795" s="124"/>
      <c r="B1795" s="125"/>
      <c r="C1795" s="124"/>
      <c r="D1795" s="126"/>
    </row>
    <row r="1796" spans="1:4" x14ac:dyDescent="0.3">
      <c r="A1796" s="124"/>
      <c r="B1796" s="125"/>
      <c r="C1796" s="124"/>
      <c r="D1796" s="126"/>
    </row>
    <row r="1797" spans="1:4" x14ac:dyDescent="0.3">
      <c r="A1797" s="124"/>
      <c r="B1797" s="125"/>
      <c r="C1797" s="124"/>
      <c r="D1797" s="126"/>
    </row>
    <row r="1798" spans="1:4" x14ac:dyDescent="0.3">
      <c r="A1798" s="124"/>
      <c r="B1798" s="125"/>
      <c r="C1798" s="124"/>
      <c r="D1798" s="126"/>
    </row>
    <row r="1799" spans="1:4" x14ac:dyDescent="0.3">
      <c r="A1799" s="124"/>
      <c r="B1799" s="125"/>
      <c r="C1799" s="124"/>
      <c r="D1799" s="126"/>
    </row>
    <row r="1800" spans="1:4" x14ac:dyDescent="0.3">
      <c r="A1800" s="124"/>
      <c r="B1800" s="125"/>
      <c r="C1800" s="124"/>
      <c r="D1800" s="126"/>
    </row>
    <row r="1801" spans="1:4" x14ac:dyDescent="0.3">
      <c r="A1801" s="124"/>
      <c r="B1801" s="125"/>
      <c r="C1801" s="124"/>
      <c r="D1801" s="126"/>
    </row>
    <row r="1802" spans="1:4" x14ac:dyDescent="0.3">
      <c r="A1802" s="124"/>
      <c r="B1802" s="125"/>
      <c r="C1802" s="124"/>
      <c r="D1802" s="126"/>
    </row>
    <row r="1803" spans="1:4" x14ac:dyDescent="0.3">
      <c r="A1803" s="124"/>
      <c r="B1803" s="125"/>
      <c r="C1803" s="124"/>
      <c r="D1803" s="126"/>
    </row>
    <row r="1804" spans="1:4" x14ac:dyDescent="0.3">
      <c r="A1804" s="124"/>
      <c r="B1804" s="125"/>
      <c r="C1804" s="124"/>
      <c r="D1804" s="126"/>
    </row>
    <row r="1805" spans="1:4" x14ac:dyDescent="0.3">
      <c r="A1805" s="124"/>
      <c r="B1805" s="125"/>
      <c r="C1805" s="124"/>
      <c r="D1805" s="126"/>
    </row>
    <row r="1806" spans="1:4" x14ac:dyDescent="0.3">
      <c r="A1806" s="124"/>
      <c r="B1806" s="125"/>
      <c r="C1806" s="124"/>
      <c r="D1806" s="126"/>
    </row>
    <row r="1807" spans="1:4" x14ac:dyDescent="0.3">
      <c r="A1807" s="124"/>
      <c r="B1807" s="125"/>
      <c r="C1807" s="124"/>
      <c r="D1807" s="126"/>
    </row>
    <row r="1808" spans="1:4" x14ac:dyDescent="0.3">
      <c r="A1808" s="124"/>
      <c r="B1808" s="125"/>
      <c r="C1808" s="124"/>
      <c r="D1808" s="126"/>
    </row>
    <row r="1809" spans="1:4" x14ac:dyDescent="0.3">
      <c r="A1809" s="124"/>
      <c r="B1809" s="125"/>
      <c r="C1809" s="124"/>
      <c r="D1809" s="126"/>
    </row>
    <row r="1810" spans="1:4" x14ac:dyDescent="0.3">
      <c r="A1810" s="124"/>
      <c r="B1810" s="125"/>
      <c r="C1810" s="124"/>
      <c r="D1810" s="126"/>
    </row>
    <row r="1811" spans="1:4" x14ac:dyDescent="0.3">
      <c r="A1811" s="124"/>
      <c r="B1811" s="125"/>
      <c r="C1811" s="124"/>
      <c r="D1811" s="126"/>
    </row>
    <row r="1812" spans="1:4" x14ac:dyDescent="0.3">
      <c r="A1812" s="124"/>
      <c r="B1812" s="125"/>
      <c r="C1812" s="124"/>
      <c r="D1812" s="126"/>
    </row>
    <row r="1813" spans="1:4" x14ac:dyDescent="0.3">
      <c r="A1813" s="124"/>
      <c r="B1813" s="125"/>
      <c r="C1813" s="124"/>
      <c r="D1813" s="126"/>
    </row>
    <row r="1814" spans="1:4" x14ac:dyDescent="0.3">
      <c r="A1814" s="124"/>
      <c r="B1814" s="125"/>
      <c r="C1814" s="124"/>
      <c r="D1814" s="126"/>
    </row>
    <row r="1815" spans="1:4" x14ac:dyDescent="0.3">
      <c r="A1815" s="124"/>
      <c r="B1815" s="125"/>
      <c r="C1815" s="124"/>
      <c r="D1815" s="126"/>
    </row>
    <row r="1816" spans="1:4" x14ac:dyDescent="0.3">
      <c r="A1816" s="124"/>
      <c r="B1816" s="125"/>
      <c r="C1816" s="124"/>
      <c r="D1816" s="126"/>
    </row>
    <row r="1817" spans="1:4" x14ac:dyDescent="0.3">
      <c r="A1817" s="124"/>
      <c r="B1817" s="125"/>
      <c r="C1817" s="124"/>
      <c r="D1817" s="126"/>
    </row>
    <row r="1818" spans="1:4" x14ac:dyDescent="0.3">
      <c r="A1818" s="124"/>
      <c r="B1818" s="125"/>
      <c r="C1818" s="124"/>
      <c r="D1818" s="126"/>
    </row>
    <row r="1819" spans="1:4" x14ac:dyDescent="0.3">
      <c r="A1819" s="124"/>
      <c r="B1819" s="125"/>
      <c r="C1819" s="124"/>
      <c r="D1819" s="126"/>
    </row>
    <row r="1820" spans="1:4" x14ac:dyDescent="0.3">
      <c r="A1820" s="124"/>
      <c r="B1820" s="125"/>
      <c r="C1820" s="124"/>
      <c r="D1820" s="126"/>
    </row>
    <row r="1821" spans="1:4" x14ac:dyDescent="0.3">
      <c r="A1821" s="124"/>
      <c r="B1821" s="125"/>
      <c r="C1821" s="124"/>
      <c r="D1821" s="126"/>
    </row>
    <row r="1822" spans="1:4" x14ac:dyDescent="0.3">
      <c r="A1822" s="124"/>
      <c r="B1822" s="125"/>
      <c r="C1822" s="124"/>
      <c r="D1822" s="126"/>
    </row>
    <row r="1823" spans="1:4" x14ac:dyDescent="0.3">
      <c r="A1823" s="124"/>
      <c r="B1823" s="125"/>
      <c r="C1823" s="124"/>
      <c r="D1823" s="126"/>
    </row>
    <row r="1824" spans="1:4" x14ac:dyDescent="0.3">
      <c r="A1824" s="124"/>
      <c r="B1824" s="125"/>
      <c r="C1824" s="124"/>
      <c r="D1824" s="126"/>
    </row>
    <row r="1825" spans="1:4" x14ac:dyDescent="0.3">
      <c r="A1825" s="124"/>
      <c r="B1825" s="125"/>
      <c r="C1825" s="124"/>
      <c r="D1825" s="126"/>
    </row>
    <row r="1826" spans="1:4" x14ac:dyDescent="0.3">
      <c r="A1826" s="124"/>
      <c r="B1826" s="125"/>
      <c r="C1826" s="124"/>
      <c r="D1826" s="126"/>
    </row>
    <row r="1827" spans="1:4" x14ac:dyDescent="0.3">
      <c r="A1827" s="124"/>
      <c r="B1827" s="125"/>
      <c r="C1827" s="124"/>
      <c r="D1827" s="126"/>
    </row>
    <row r="1828" spans="1:4" x14ac:dyDescent="0.3">
      <c r="A1828" s="124"/>
      <c r="B1828" s="125"/>
      <c r="C1828" s="124"/>
      <c r="D1828" s="126"/>
    </row>
    <row r="1829" spans="1:4" x14ac:dyDescent="0.3">
      <c r="A1829" s="124"/>
      <c r="B1829" s="125"/>
      <c r="C1829" s="124"/>
      <c r="D1829" s="126"/>
    </row>
    <row r="1830" spans="1:4" x14ac:dyDescent="0.3">
      <c r="A1830" s="124"/>
      <c r="B1830" s="125"/>
      <c r="C1830" s="124"/>
      <c r="D1830" s="126"/>
    </row>
    <row r="1831" spans="1:4" x14ac:dyDescent="0.3">
      <c r="A1831" s="124"/>
      <c r="B1831" s="125"/>
      <c r="C1831" s="124"/>
      <c r="D1831" s="126"/>
    </row>
    <row r="1832" spans="1:4" x14ac:dyDescent="0.3">
      <c r="A1832" s="124"/>
      <c r="B1832" s="125"/>
      <c r="C1832" s="124"/>
      <c r="D1832" s="126"/>
    </row>
    <row r="1833" spans="1:4" x14ac:dyDescent="0.3">
      <c r="A1833" s="124"/>
      <c r="B1833" s="125"/>
      <c r="C1833" s="124"/>
      <c r="D1833" s="126"/>
    </row>
    <row r="1834" spans="1:4" x14ac:dyDescent="0.3">
      <c r="A1834" s="124"/>
      <c r="B1834" s="125"/>
      <c r="C1834" s="124"/>
      <c r="D1834" s="126"/>
    </row>
    <row r="1835" spans="1:4" x14ac:dyDescent="0.3">
      <c r="A1835" s="124"/>
      <c r="B1835" s="125"/>
      <c r="C1835" s="124"/>
      <c r="D1835" s="126"/>
    </row>
    <row r="1836" spans="1:4" x14ac:dyDescent="0.3">
      <c r="A1836" s="124"/>
      <c r="B1836" s="125"/>
      <c r="C1836" s="124"/>
      <c r="D1836" s="126"/>
    </row>
    <row r="1837" spans="1:4" x14ac:dyDescent="0.3">
      <c r="A1837" s="124"/>
      <c r="B1837" s="125"/>
      <c r="C1837" s="124"/>
      <c r="D1837" s="126"/>
    </row>
    <row r="1838" spans="1:4" x14ac:dyDescent="0.3">
      <c r="A1838" s="124"/>
      <c r="B1838" s="125"/>
      <c r="C1838" s="124"/>
      <c r="D1838" s="126"/>
    </row>
    <row r="1839" spans="1:4" x14ac:dyDescent="0.3">
      <c r="A1839" s="124"/>
      <c r="B1839" s="125"/>
      <c r="C1839" s="124"/>
      <c r="D1839" s="126"/>
    </row>
    <row r="1840" spans="1:4" x14ac:dyDescent="0.3">
      <c r="A1840" s="124"/>
      <c r="B1840" s="125"/>
      <c r="C1840" s="124"/>
      <c r="D1840" s="126"/>
    </row>
    <row r="1841" spans="1:4" x14ac:dyDescent="0.3">
      <c r="A1841" s="124"/>
      <c r="B1841" s="125"/>
      <c r="C1841" s="124"/>
      <c r="D1841" s="126"/>
    </row>
    <row r="1842" spans="1:4" x14ac:dyDescent="0.3">
      <c r="A1842" s="124"/>
      <c r="B1842" s="125"/>
      <c r="C1842" s="124"/>
      <c r="D1842" s="126"/>
    </row>
    <row r="1843" spans="1:4" x14ac:dyDescent="0.3">
      <c r="A1843" s="124"/>
      <c r="B1843" s="125"/>
      <c r="C1843" s="124"/>
      <c r="D1843" s="126"/>
    </row>
    <row r="1844" spans="1:4" x14ac:dyDescent="0.3">
      <c r="A1844" s="124"/>
      <c r="B1844" s="125"/>
      <c r="C1844" s="124"/>
      <c r="D1844" s="126"/>
    </row>
    <row r="1845" spans="1:4" x14ac:dyDescent="0.3">
      <c r="A1845" s="124"/>
      <c r="B1845" s="125"/>
      <c r="C1845" s="124"/>
      <c r="D1845" s="126"/>
    </row>
    <row r="1846" spans="1:4" x14ac:dyDescent="0.3">
      <c r="A1846" s="124"/>
      <c r="B1846" s="125"/>
      <c r="C1846" s="124"/>
      <c r="D1846" s="126"/>
    </row>
    <row r="1847" spans="1:4" x14ac:dyDescent="0.3">
      <c r="A1847" s="124"/>
      <c r="B1847" s="125"/>
      <c r="C1847" s="124"/>
      <c r="D1847" s="126"/>
    </row>
    <row r="1848" spans="1:4" x14ac:dyDescent="0.3">
      <c r="A1848" s="124"/>
      <c r="B1848" s="125"/>
      <c r="C1848" s="124"/>
      <c r="D1848" s="126"/>
    </row>
    <row r="1849" spans="1:4" x14ac:dyDescent="0.3">
      <c r="A1849" s="124"/>
      <c r="B1849" s="125"/>
      <c r="C1849" s="124"/>
      <c r="D1849" s="126"/>
    </row>
    <row r="1850" spans="1:4" x14ac:dyDescent="0.3">
      <c r="A1850" s="124"/>
      <c r="B1850" s="125"/>
      <c r="C1850" s="124"/>
      <c r="D1850" s="126"/>
    </row>
    <row r="1851" spans="1:4" x14ac:dyDescent="0.3">
      <c r="A1851" s="124"/>
      <c r="B1851" s="125"/>
      <c r="C1851" s="124"/>
      <c r="D1851" s="126"/>
    </row>
    <row r="1852" spans="1:4" x14ac:dyDescent="0.3">
      <c r="A1852" s="124"/>
      <c r="B1852" s="125"/>
      <c r="C1852" s="124"/>
      <c r="D1852" s="126"/>
    </row>
    <row r="1853" spans="1:4" x14ac:dyDescent="0.3">
      <c r="A1853" s="124"/>
      <c r="B1853" s="125"/>
      <c r="C1853" s="124"/>
      <c r="D1853" s="126"/>
    </row>
    <row r="1854" spans="1:4" x14ac:dyDescent="0.3">
      <c r="A1854" s="124"/>
      <c r="B1854" s="125"/>
      <c r="C1854" s="124"/>
      <c r="D1854" s="126"/>
    </row>
    <row r="1855" spans="1:4" x14ac:dyDescent="0.3">
      <c r="A1855" s="124"/>
      <c r="B1855" s="125"/>
      <c r="C1855" s="124"/>
      <c r="D1855" s="126"/>
    </row>
    <row r="1856" spans="1:4" x14ac:dyDescent="0.3">
      <c r="A1856" s="124"/>
      <c r="B1856" s="125"/>
      <c r="C1856" s="124"/>
      <c r="D1856" s="126"/>
    </row>
    <row r="1857" spans="1:4" x14ac:dyDescent="0.3">
      <c r="A1857" s="124"/>
      <c r="B1857" s="125"/>
      <c r="C1857" s="124"/>
      <c r="D1857" s="126"/>
    </row>
    <row r="1858" spans="1:4" x14ac:dyDescent="0.3">
      <c r="A1858" s="124"/>
      <c r="B1858" s="125"/>
      <c r="C1858" s="124"/>
      <c r="D1858" s="126"/>
    </row>
    <row r="1859" spans="1:4" x14ac:dyDescent="0.3">
      <c r="A1859" s="124"/>
      <c r="B1859" s="125"/>
      <c r="C1859" s="124"/>
      <c r="D1859" s="126"/>
    </row>
    <row r="1860" spans="1:4" x14ac:dyDescent="0.3">
      <c r="A1860" s="124"/>
      <c r="B1860" s="125"/>
      <c r="C1860" s="124"/>
      <c r="D1860" s="126"/>
    </row>
    <row r="1861" spans="1:4" x14ac:dyDescent="0.3">
      <c r="A1861" s="124"/>
      <c r="B1861" s="125"/>
      <c r="C1861" s="124"/>
      <c r="D1861" s="126"/>
    </row>
    <row r="1862" spans="1:4" x14ac:dyDescent="0.3">
      <c r="A1862" s="124"/>
      <c r="B1862" s="125"/>
      <c r="C1862" s="124"/>
      <c r="D1862" s="126"/>
    </row>
    <row r="1863" spans="1:4" x14ac:dyDescent="0.3">
      <c r="A1863" s="124"/>
      <c r="B1863" s="125"/>
      <c r="C1863" s="124"/>
      <c r="D1863" s="126"/>
    </row>
    <row r="1864" spans="1:4" x14ac:dyDescent="0.3">
      <c r="A1864" s="124"/>
      <c r="B1864" s="125"/>
      <c r="C1864" s="124"/>
      <c r="D1864" s="126"/>
    </row>
    <row r="1865" spans="1:4" x14ac:dyDescent="0.3">
      <c r="A1865" s="124"/>
      <c r="B1865" s="125"/>
      <c r="C1865" s="124"/>
      <c r="D1865" s="126"/>
    </row>
    <row r="1866" spans="1:4" x14ac:dyDescent="0.3">
      <c r="A1866" s="124"/>
      <c r="B1866" s="125"/>
      <c r="C1866" s="124"/>
      <c r="D1866" s="126"/>
    </row>
    <row r="1867" spans="1:4" x14ac:dyDescent="0.3">
      <c r="A1867" s="124"/>
      <c r="B1867" s="125"/>
      <c r="C1867" s="124"/>
      <c r="D1867" s="126"/>
    </row>
    <row r="1868" spans="1:4" x14ac:dyDescent="0.3">
      <c r="A1868" s="124"/>
      <c r="B1868" s="125"/>
      <c r="C1868" s="124"/>
      <c r="D1868" s="126"/>
    </row>
    <row r="1869" spans="1:4" x14ac:dyDescent="0.3">
      <c r="A1869" s="124"/>
      <c r="B1869" s="125"/>
      <c r="C1869" s="124"/>
      <c r="D1869" s="126"/>
    </row>
    <row r="1870" spans="1:4" x14ac:dyDescent="0.3">
      <c r="A1870" s="124"/>
      <c r="B1870" s="125"/>
      <c r="C1870" s="124"/>
      <c r="D1870" s="126"/>
    </row>
    <row r="1871" spans="1:4" x14ac:dyDescent="0.3">
      <c r="A1871" s="124"/>
      <c r="B1871" s="125"/>
      <c r="C1871" s="124"/>
      <c r="D1871" s="126"/>
    </row>
    <row r="1872" spans="1:4" x14ac:dyDescent="0.3">
      <c r="A1872" s="124"/>
      <c r="B1872" s="125"/>
      <c r="C1872" s="124"/>
      <c r="D1872" s="126"/>
    </row>
    <row r="1873" spans="1:4" x14ac:dyDescent="0.3">
      <c r="A1873" s="124"/>
      <c r="B1873" s="125"/>
      <c r="C1873" s="124"/>
      <c r="D1873" s="126"/>
    </row>
    <row r="1874" spans="1:4" x14ac:dyDescent="0.3">
      <c r="A1874" s="124"/>
      <c r="B1874" s="125"/>
      <c r="C1874" s="124"/>
      <c r="D1874" s="126"/>
    </row>
    <row r="1875" spans="1:4" x14ac:dyDescent="0.3">
      <c r="A1875" s="124"/>
      <c r="B1875" s="125"/>
      <c r="C1875" s="124"/>
      <c r="D1875" s="126"/>
    </row>
    <row r="1876" spans="1:4" x14ac:dyDescent="0.3">
      <c r="A1876" s="124"/>
      <c r="B1876" s="125"/>
      <c r="C1876" s="124"/>
      <c r="D1876" s="126"/>
    </row>
    <row r="1877" spans="1:4" x14ac:dyDescent="0.3">
      <c r="A1877" s="124"/>
      <c r="B1877" s="125"/>
      <c r="C1877" s="124"/>
      <c r="D1877" s="126"/>
    </row>
    <row r="1878" spans="1:4" x14ac:dyDescent="0.3">
      <c r="A1878" s="124"/>
      <c r="B1878" s="125"/>
      <c r="C1878" s="124"/>
      <c r="D1878" s="126"/>
    </row>
    <row r="1879" spans="1:4" x14ac:dyDescent="0.3">
      <c r="A1879" s="124"/>
      <c r="B1879" s="125"/>
      <c r="C1879" s="124"/>
      <c r="D1879" s="126"/>
    </row>
    <row r="1880" spans="1:4" x14ac:dyDescent="0.3">
      <c r="A1880" s="124"/>
      <c r="B1880" s="125"/>
      <c r="C1880" s="124"/>
      <c r="D1880" s="126"/>
    </row>
    <row r="1881" spans="1:4" x14ac:dyDescent="0.3">
      <c r="A1881" s="124"/>
      <c r="B1881" s="125"/>
      <c r="C1881" s="124"/>
      <c r="D1881" s="126"/>
    </row>
    <row r="1882" spans="1:4" x14ac:dyDescent="0.3">
      <c r="A1882" s="124"/>
      <c r="B1882" s="125"/>
      <c r="C1882" s="124"/>
      <c r="D1882" s="126"/>
    </row>
    <row r="1883" spans="1:4" x14ac:dyDescent="0.3">
      <c r="A1883" s="124"/>
      <c r="B1883" s="125"/>
      <c r="C1883" s="124"/>
      <c r="D1883" s="126"/>
    </row>
    <row r="1884" spans="1:4" x14ac:dyDescent="0.3">
      <c r="A1884" s="124"/>
      <c r="B1884" s="125"/>
      <c r="C1884" s="124"/>
      <c r="D1884" s="126"/>
    </row>
    <row r="1885" spans="1:4" x14ac:dyDescent="0.3">
      <c r="A1885" s="124"/>
      <c r="B1885" s="125"/>
      <c r="C1885" s="124"/>
      <c r="D1885" s="126"/>
    </row>
    <row r="1886" spans="1:4" x14ac:dyDescent="0.3">
      <c r="A1886" s="124"/>
      <c r="B1886" s="125"/>
      <c r="C1886" s="124"/>
      <c r="D1886" s="126"/>
    </row>
    <row r="1887" spans="1:4" x14ac:dyDescent="0.3">
      <c r="A1887" s="124"/>
      <c r="B1887" s="125"/>
      <c r="C1887" s="124"/>
      <c r="D1887" s="126"/>
    </row>
    <row r="1888" spans="1:4" x14ac:dyDescent="0.3">
      <c r="A1888" s="124"/>
      <c r="B1888" s="125"/>
      <c r="C1888" s="124"/>
      <c r="D1888" s="126"/>
    </row>
    <row r="1889" spans="1:4" x14ac:dyDescent="0.3">
      <c r="A1889" s="124"/>
      <c r="B1889" s="125"/>
      <c r="C1889" s="124"/>
      <c r="D1889" s="126"/>
    </row>
    <row r="1890" spans="1:4" x14ac:dyDescent="0.3">
      <c r="A1890" s="124"/>
      <c r="B1890" s="125"/>
      <c r="C1890" s="124"/>
      <c r="D1890" s="126"/>
    </row>
    <row r="1891" spans="1:4" x14ac:dyDescent="0.3">
      <c r="A1891" s="124"/>
      <c r="B1891" s="125"/>
      <c r="C1891" s="124"/>
      <c r="D1891" s="126"/>
    </row>
    <row r="1892" spans="1:4" x14ac:dyDescent="0.3">
      <c r="A1892" s="124"/>
      <c r="B1892" s="125"/>
      <c r="C1892" s="124"/>
      <c r="D1892" s="126"/>
    </row>
    <row r="1893" spans="1:4" x14ac:dyDescent="0.3">
      <c r="A1893" s="124"/>
      <c r="B1893" s="125"/>
      <c r="C1893" s="124"/>
      <c r="D1893" s="126"/>
    </row>
    <row r="1894" spans="1:4" x14ac:dyDescent="0.3">
      <c r="A1894" s="124"/>
      <c r="B1894" s="125"/>
      <c r="C1894" s="124"/>
      <c r="D1894" s="126"/>
    </row>
    <row r="1895" spans="1:4" x14ac:dyDescent="0.3">
      <c r="A1895" s="124"/>
      <c r="B1895" s="125"/>
      <c r="C1895" s="124"/>
      <c r="D1895" s="126"/>
    </row>
    <row r="1896" spans="1:4" x14ac:dyDescent="0.3">
      <c r="A1896" s="124"/>
      <c r="B1896" s="125"/>
      <c r="C1896" s="124"/>
      <c r="D1896" s="126"/>
    </row>
    <row r="1897" spans="1:4" x14ac:dyDescent="0.3">
      <c r="A1897" s="124"/>
      <c r="B1897" s="125"/>
      <c r="C1897" s="124"/>
      <c r="D1897" s="126"/>
    </row>
    <row r="1898" spans="1:4" x14ac:dyDescent="0.3">
      <c r="A1898" s="124"/>
      <c r="B1898" s="125"/>
      <c r="C1898" s="124"/>
      <c r="D1898" s="126"/>
    </row>
    <row r="1899" spans="1:4" x14ac:dyDescent="0.3">
      <c r="A1899" s="124"/>
      <c r="B1899" s="125"/>
      <c r="C1899" s="124"/>
      <c r="D1899" s="126"/>
    </row>
    <row r="1900" spans="1:4" x14ac:dyDescent="0.3">
      <c r="A1900" s="124"/>
      <c r="B1900" s="125"/>
      <c r="C1900" s="124"/>
      <c r="D1900" s="126"/>
    </row>
    <row r="1901" spans="1:4" x14ac:dyDescent="0.3">
      <c r="A1901" s="124"/>
      <c r="B1901" s="125"/>
      <c r="C1901" s="124"/>
      <c r="D1901" s="126"/>
    </row>
    <row r="1902" spans="1:4" x14ac:dyDescent="0.3">
      <c r="A1902" s="124"/>
      <c r="B1902" s="125"/>
      <c r="C1902" s="124"/>
      <c r="D1902" s="126"/>
    </row>
    <row r="1903" spans="1:4" x14ac:dyDescent="0.3">
      <c r="A1903" s="124"/>
      <c r="B1903" s="125"/>
      <c r="C1903" s="124"/>
      <c r="D1903" s="126"/>
    </row>
    <row r="1904" spans="1:4" x14ac:dyDescent="0.3">
      <c r="A1904" s="124"/>
      <c r="B1904" s="125"/>
      <c r="C1904" s="124"/>
      <c r="D1904" s="126"/>
    </row>
    <row r="1905" spans="1:4" x14ac:dyDescent="0.3">
      <c r="A1905" s="124"/>
      <c r="B1905" s="125"/>
      <c r="C1905" s="124"/>
      <c r="D1905" s="126"/>
    </row>
    <row r="1906" spans="1:4" x14ac:dyDescent="0.3">
      <c r="A1906" s="124"/>
      <c r="B1906" s="125"/>
      <c r="C1906" s="124"/>
      <c r="D1906" s="126"/>
    </row>
    <row r="1907" spans="1:4" x14ac:dyDescent="0.3">
      <c r="A1907" s="124"/>
      <c r="B1907" s="125"/>
      <c r="C1907" s="124"/>
      <c r="D1907" s="126"/>
    </row>
    <row r="1908" spans="1:4" x14ac:dyDescent="0.3">
      <c r="A1908" s="124"/>
      <c r="B1908" s="125"/>
      <c r="C1908" s="124"/>
      <c r="D1908" s="126"/>
    </row>
    <row r="1909" spans="1:4" x14ac:dyDescent="0.3">
      <c r="A1909" s="124"/>
      <c r="B1909" s="125"/>
      <c r="C1909" s="124"/>
      <c r="D1909" s="126"/>
    </row>
    <row r="1910" spans="1:4" x14ac:dyDescent="0.3">
      <c r="A1910" s="124"/>
      <c r="B1910" s="125"/>
      <c r="C1910" s="124"/>
      <c r="D1910" s="126"/>
    </row>
    <row r="1911" spans="1:4" x14ac:dyDescent="0.3">
      <c r="A1911" s="124"/>
      <c r="B1911" s="125"/>
      <c r="C1911" s="124"/>
      <c r="D1911" s="126"/>
    </row>
    <row r="1912" spans="1:4" x14ac:dyDescent="0.3">
      <c r="A1912" s="124"/>
      <c r="B1912" s="125"/>
      <c r="C1912" s="124"/>
      <c r="D1912" s="126"/>
    </row>
    <row r="1913" spans="1:4" x14ac:dyDescent="0.3">
      <c r="A1913" s="124"/>
      <c r="B1913" s="125"/>
      <c r="C1913" s="124"/>
      <c r="D1913" s="126"/>
    </row>
    <row r="1914" spans="1:4" x14ac:dyDescent="0.3">
      <c r="A1914" s="124"/>
      <c r="B1914" s="125"/>
      <c r="C1914" s="124"/>
      <c r="D1914" s="126"/>
    </row>
    <row r="1915" spans="1:4" x14ac:dyDescent="0.3">
      <c r="A1915" s="124"/>
      <c r="B1915" s="125"/>
      <c r="C1915" s="124"/>
      <c r="D1915" s="126"/>
    </row>
    <row r="1916" spans="1:4" x14ac:dyDescent="0.3">
      <c r="A1916" s="124"/>
      <c r="B1916" s="125"/>
      <c r="C1916" s="124"/>
      <c r="D1916" s="126"/>
    </row>
    <row r="1917" spans="1:4" x14ac:dyDescent="0.3">
      <c r="A1917" s="124"/>
      <c r="B1917" s="125"/>
      <c r="C1917" s="124"/>
      <c r="D1917" s="126"/>
    </row>
    <row r="1918" spans="1:4" x14ac:dyDescent="0.3">
      <c r="A1918" s="124"/>
      <c r="B1918" s="125"/>
      <c r="C1918" s="124"/>
      <c r="D1918" s="126"/>
    </row>
    <row r="1919" spans="1:4" x14ac:dyDescent="0.3">
      <c r="A1919" s="124"/>
      <c r="B1919" s="125"/>
      <c r="C1919" s="124"/>
      <c r="D1919" s="126"/>
    </row>
    <row r="1920" spans="1:4" x14ac:dyDescent="0.3">
      <c r="A1920" s="124"/>
      <c r="B1920" s="125"/>
      <c r="C1920" s="124"/>
      <c r="D1920" s="126"/>
    </row>
    <row r="1921" spans="1:4" x14ac:dyDescent="0.3">
      <c r="A1921" s="124"/>
      <c r="B1921" s="125"/>
      <c r="C1921" s="124"/>
      <c r="D1921" s="126"/>
    </row>
    <row r="1922" spans="1:4" x14ac:dyDescent="0.3">
      <c r="A1922" s="124"/>
      <c r="B1922" s="125"/>
      <c r="C1922" s="124"/>
      <c r="D1922" s="126"/>
    </row>
    <row r="1923" spans="1:4" x14ac:dyDescent="0.3">
      <c r="A1923" s="124"/>
      <c r="B1923" s="125"/>
      <c r="C1923" s="124"/>
      <c r="D1923" s="126"/>
    </row>
    <row r="1924" spans="1:4" x14ac:dyDescent="0.3">
      <c r="A1924" s="124"/>
      <c r="B1924" s="125"/>
      <c r="C1924" s="124"/>
      <c r="D1924" s="126"/>
    </row>
    <row r="1925" spans="1:4" x14ac:dyDescent="0.3">
      <c r="A1925" s="124"/>
      <c r="B1925" s="125"/>
      <c r="C1925" s="124"/>
      <c r="D1925" s="126"/>
    </row>
    <row r="1926" spans="1:4" x14ac:dyDescent="0.3">
      <c r="A1926" s="124"/>
      <c r="B1926" s="125"/>
      <c r="C1926" s="124"/>
      <c r="D1926" s="126"/>
    </row>
    <row r="1927" spans="1:4" x14ac:dyDescent="0.3">
      <c r="A1927" s="124"/>
      <c r="B1927" s="125"/>
      <c r="C1927" s="124"/>
      <c r="D1927" s="126"/>
    </row>
    <row r="1928" spans="1:4" x14ac:dyDescent="0.3">
      <c r="A1928" s="124"/>
      <c r="B1928" s="125"/>
      <c r="C1928" s="124"/>
      <c r="D1928" s="126"/>
    </row>
    <row r="1929" spans="1:4" x14ac:dyDescent="0.3">
      <c r="A1929" s="124"/>
      <c r="B1929" s="125"/>
      <c r="C1929" s="124"/>
      <c r="D1929" s="126"/>
    </row>
    <row r="1930" spans="1:4" x14ac:dyDescent="0.3">
      <c r="A1930" s="124"/>
      <c r="B1930" s="125"/>
      <c r="C1930" s="124"/>
      <c r="D1930" s="126"/>
    </row>
    <row r="1931" spans="1:4" x14ac:dyDescent="0.3">
      <c r="A1931" s="124"/>
      <c r="B1931" s="125"/>
      <c r="C1931" s="124"/>
      <c r="D1931" s="126"/>
    </row>
    <row r="1932" spans="1:4" x14ac:dyDescent="0.3">
      <c r="A1932" s="124"/>
      <c r="B1932" s="125"/>
      <c r="C1932" s="124"/>
      <c r="D1932" s="126"/>
    </row>
    <row r="1933" spans="1:4" x14ac:dyDescent="0.3">
      <c r="A1933" s="124"/>
      <c r="B1933" s="125"/>
      <c r="C1933" s="124"/>
      <c r="D1933" s="126"/>
    </row>
    <row r="1934" spans="1:4" x14ac:dyDescent="0.3">
      <c r="A1934" s="124"/>
      <c r="B1934" s="125"/>
      <c r="C1934" s="124"/>
      <c r="D1934" s="126"/>
    </row>
    <row r="1935" spans="1:4" x14ac:dyDescent="0.3">
      <c r="A1935" s="124"/>
      <c r="B1935" s="125"/>
      <c r="C1935" s="124"/>
      <c r="D1935" s="126"/>
    </row>
    <row r="1936" spans="1:4" x14ac:dyDescent="0.3">
      <c r="A1936" s="124"/>
      <c r="B1936" s="125"/>
      <c r="C1936" s="124"/>
      <c r="D1936" s="126"/>
    </row>
    <row r="1937" spans="1:4" x14ac:dyDescent="0.3">
      <c r="A1937" s="124"/>
      <c r="B1937" s="125"/>
      <c r="C1937" s="124"/>
      <c r="D1937" s="126"/>
    </row>
    <row r="1938" spans="1:4" x14ac:dyDescent="0.3">
      <c r="A1938" s="124"/>
      <c r="B1938" s="125"/>
      <c r="C1938" s="124"/>
      <c r="D1938" s="126"/>
    </row>
    <row r="1939" spans="1:4" x14ac:dyDescent="0.3">
      <c r="A1939" s="124"/>
      <c r="B1939" s="125"/>
      <c r="C1939" s="124"/>
      <c r="D1939" s="126"/>
    </row>
    <row r="1940" spans="1:4" x14ac:dyDescent="0.3">
      <c r="A1940" s="124"/>
      <c r="B1940" s="125"/>
      <c r="C1940" s="124"/>
      <c r="D1940" s="126"/>
    </row>
    <row r="1941" spans="1:4" x14ac:dyDescent="0.3">
      <c r="A1941" s="124"/>
      <c r="B1941" s="125"/>
      <c r="C1941" s="124"/>
      <c r="D1941" s="126"/>
    </row>
    <row r="1942" spans="1:4" x14ac:dyDescent="0.3">
      <c r="A1942" s="124"/>
      <c r="B1942" s="125"/>
      <c r="C1942" s="124"/>
      <c r="D1942" s="126"/>
    </row>
    <row r="1943" spans="1:4" x14ac:dyDescent="0.3">
      <c r="A1943" s="124"/>
      <c r="B1943" s="125"/>
      <c r="C1943" s="124"/>
      <c r="D1943" s="126"/>
    </row>
    <row r="1944" spans="1:4" x14ac:dyDescent="0.3">
      <c r="A1944" s="124"/>
      <c r="B1944" s="125"/>
      <c r="C1944" s="124"/>
      <c r="D1944" s="126"/>
    </row>
    <row r="1945" spans="1:4" x14ac:dyDescent="0.3">
      <c r="A1945" s="124"/>
      <c r="B1945" s="125"/>
      <c r="C1945" s="124"/>
      <c r="D1945" s="126"/>
    </row>
    <row r="1946" spans="1:4" x14ac:dyDescent="0.3">
      <c r="A1946" s="124"/>
      <c r="B1946" s="125"/>
      <c r="C1946" s="124"/>
      <c r="D1946" s="126"/>
    </row>
    <row r="1947" spans="1:4" x14ac:dyDescent="0.3">
      <c r="A1947" s="124"/>
      <c r="B1947" s="125"/>
      <c r="C1947" s="124"/>
      <c r="D1947" s="126"/>
    </row>
    <row r="1948" spans="1:4" x14ac:dyDescent="0.3">
      <c r="A1948" s="124"/>
      <c r="B1948" s="125"/>
      <c r="C1948" s="124"/>
      <c r="D1948" s="126"/>
    </row>
    <row r="1949" spans="1:4" x14ac:dyDescent="0.3">
      <c r="A1949" s="124"/>
      <c r="B1949" s="125"/>
      <c r="C1949" s="124"/>
      <c r="D1949" s="126"/>
    </row>
    <row r="1950" spans="1:4" x14ac:dyDescent="0.3">
      <c r="A1950" s="124"/>
      <c r="B1950" s="125"/>
      <c r="C1950" s="124"/>
      <c r="D1950" s="126"/>
    </row>
    <row r="1951" spans="1:4" x14ac:dyDescent="0.3">
      <c r="A1951" s="124"/>
      <c r="B1951" s="125"/>
      <c r="C1951" s="124"/>
      <c r="D1951" s="126"/>
    </row>
    <row r="1952" spans="1:4" x14ac:dyDescent="0.3">
      <c r="A1952" s="124"/>
      <c r="B1952" s="125"/>
      <c r="C1952" s="124"/>
      <c r="D1952" s="126"/>
    </row>
    <row r="1953" spans="1:4" x14ac:dyDescent="0.3">
      <c r="A1953" s="124"/>
      <c r="B1953" s="125"/>
      <c r="C1953" s="124"/>
      <c r="D1953" s="126"/>
    </row>
    <row r="1954" spans="1:4" x14ac:dyDescent="0.3">
      <c r="A1954" s="124"/>
      <c r="B1954" s="125"/>
      <c r="C1954" s="124"/>
      <c r="D1954" s="126"/>
    </row>
    <row r="1955" spans="1:4" x14ac:dyDescent="0.3">
      <c r="A1955" s="124"/>
      <c r="B1955" s="125"/>
      <c r="C1955" s="124"/>
      <c r="D1955" s="126"/>
    </row>
    <row r="1956" spans="1:4" x14ac:dyDescent="0.3">
      <c r="A1956" s="124"/>
      <c r="B1956" s="125"/>
      <c r="C1956" s="124"/>
      <c r="D1956" s="126"/>
    </row>
    <row r="1957" spans="1:4" x14ac:dyDescent="0.3">
      <c r="A1957" s="124"/>
      <c r="B1957" s="125"/>
      <c r="C1957" s="124"/>
      <c r="D1957" s="126"/>
    </row>
    <row r="1958" spans="1:4" x14ac:dyDescent="0.3">
      <c r="A1958" s="124"/>
      <c r="B1958" s="125"/>
      <c r="C1958" s="124"/>
      <c r="D1958" s="126"/>
    </row>
    <row r="1959" spans="1:4" x14ac:dyDescent="0.3">
      <c r="A1959" s="124"/>
      <c r="B1959" s="125"/>
      <c r="C1959" s="124"/>
      <c r="D1959" s="126"/>
    </row>
    <row r="1960" spans="1:4" x14ac:dyDescent="0.3">
      <c r="A1960" s="124"/>
      <c r="B1960" s="125"/>
      <c r="C1960" s="124"/>
      <c r="D1960" s="126"/>
    </row>
    <row r="1961" spans="1:4" x14ac:dyDescent="0.3">
      <c r="A1961" s="124"/>
      <c r="B1961" s="125"/>
      <c r="C1961" s="124"/>
      <c r="D1961" s="126"/>
    </row>
    <row r="1962" spans="1:4" x14ac:dyDescent="0.3">
      <c r="A1962" s="124"/>
      <c r="B1962" s="125"/>
      <c r="C1962" s="124"/>
      <c r="D1962" s="126"/>
    </row>
    <row r="1963" spans="1:4" x14ac:dyDescent="0.3">
      <c r="A1963" s="124"/>
      <c r="B1963" s="125"/>
      <c r="C1963" s="124"/>
      <c r="D1963" s="126"/>
    </row>
    <row r="1964" spans="1:4" x14ac:dyDescent="0.3">
      <c r="A1964" s="124"/>
      <c r="B1964" s="125"/>
      <c r="C1964" s="124"/>
      <c r="D1964" s="126"/>
    </row>
    <row r="1965" spans="1:4" x14ac:dyDescent="0.3">
      <c r="A1965" s="124"/>
      <c r="B1965" s="125"/>
      <c r="C1965" s="124"/>
      <c r="D1965" s="126"/>
    </row>
    <row r="1966" spans="1:4" x14ac:dyDescent="0.3">
      <c r="A1966" s="124"/>
      <c r="B1966" s="125"/>
      <c r="C1966" s="124"/>
      <c r="D1966" s="126"/>
    </row>
    <row r="1967" spans="1:4" x14ac:dyDescent="0.3">
      <c r="A1967" s="124"/>
      <c r="B1967" s="125"/>
      <c r="C1967" s="124"/>
      <c r="D1967" s="126"/>
    </row>
    <row r="1968" spans="1:4" x14ac:dyDescent="0.3">
      <c r="A1968" s="124"/>
      <c r="B1968" s="125"/>
      <c r="C1968" s="124"/>
      <c r="D1968" s="126"/>
    </row>
    <row r="1969" spans="1:4" x14ac:dyDescent="0.3">
      <c r="A1969" s="124"/>
      <c r="B1969" s="125"/>
      <c r="C1969" s="124"/>
      <c r="D1969" s="126"/>
    </row>
    <row r="1970" spans="1:4" x14ac:dyDescent="0.3">
      <c r="A1970" s="124"/>
      <c r="B1970" s="125"/>
      <c r="C1970" s="124"/>
      <c r="D1970" s="126"/>
    </row>
    <row r="1971" spans="1:4" x14ac:dyDescent="0.3">
      <c r="A1971" s="124"/>
      <c r="B1971" s="125"/>
      <c r="C1971" s="124"/>
      <c r="D1971" s="126"/>
    </row>
    <row r="1972" spans="1:4" x14ac:dyDescent="0.3">
      <c r="A1972" s="124"/>
      <c r="B1972" s="125"/>
      <c r="C1972" s="124"/>
      <c r="D1972" s="126"/>
    </row>
    <row r="1973" spans="1:4" x14ac:dyDescent="0.3">
      <c r="A1973" s="124"/>
      <c r="B1973" s="125"/>
      <c r="C1973" s="124"/>
      <c r="D1973" s="126"/>
    </row>
    <row r="1974" spans="1:4" x14ac:dyDescent="0.3">
      <c r="A1974" s="124"/>
      <c r="B1974" s="125"/>
      <c r="C1974" s="124"/>
      <c r="D1974" s="126"/>
    </row>
    <row r="1975" spans="1:4" x14ac:dyDescent="0.3">
      <c r="A1975" s="124"/>
      <c r="B1975" s="125"/>
      <c r="C1975" s="124"/>
      <c r="D1975" s="126"/>
    </row>
    <row r="1976" spans="1:4" x14ac:dyDescent="0.3">
      <c r="A1976" s="124"/>
      <c r="B1976" s="125"/>
      <c r="C1976" s="124"/>
      <c r="D1976" s="126"/>
    </row>
    <row r="1977" spans="1:4" x14ac:dyDescent="0.3">
      <c r="A1977" s="124"/>
      <c r="B1977" s="125"/>
      <c r="C1977" s="124"/>
      <c r="D1977" s="126"/>
    </row>
    <row r="1978" spans="1:4" x14ac:dyDescent="0.3">
      <c r="A1978" s="124"/>
      <c r="B1978" s="125"/>
      <c r="C1978" s="124"/>
      <c r="D1978" s="126"/>
    </row>
    <row r="1979" spans="1:4" x14ac:dyDescent="0.3">
      <c r="A1979" s="124"/>
      <c r="B1979" s="125"/>
      <c r="C1979" s="124"/>
      <c r="D1979" s="126"/>
    </row>
    <row r="1980" spans="1:4" x14ac:dyDescent="0.3">
      <c r="A1980" s="124"/>
      <c r="B1980" s="125"/>
      <c r="C1980" s="124"/>
      <c r="D1980" s="126"/>
    </row>
    <row r="1981" spans="1:4" x14ac:dyDescent="0.3">
      <c r="A1981" s="124"/>
      <c r="B1981" s="125"/>
      <c r="C1981" s="124"/>
      <c r="D1981" s="126"/>
    </row>
    <row r="1982" spans="1:4" x14ac:dyDescent="0.3">
      <c r="A1982" s="124"/>
      <c r="B1982" s="125"/>
      <c r="C1982" s="124"/>
      <c r="D1982" s="126"/>
    </row>
    <row r="1983" spans="1:4" x14ac:dyDescent="0.3">
      <c r="A1983" s="124"/>
      <c r="B1983" s="125"/>
      <c r="C1983" s="124"/>
      <c r="D1983" s="126"/>
    </row>
    <row r="1984" spans="1:4" x14ac:dyDescent="0.3">
      <c r="A1984" s="124"/>
      <c r="B1984" s="125"/>
      <c r="C1984" s="124"/>
      <c r="D1984" s="126"/>
    </row>
    <row r="1985" spans="1:4" x14ac:dyDescent="0.3">
      <c r="A1985" s="124"/>
      <c r="B1985" s="125"/>
      <c r="C1985" s="124"/>
      <c r="D1985" s="126"/>
    </row>
    <row r="1986" spans="1:4" x14ac:dyDescent="0.3">
      <c r="A1986" s="124"/>
      <c r="B1986" s="125"/>
      <c r="C1986" s="124"/>
      <c r="D1986" s="126"/>
    </row>
    <row r="1987" spans="1:4" x14ac:dyDescent="0.3">
      <c r="A1987" s="124"/>
      <c r="B1987" s="125"/>
      <c r="C1987" s="124"/>
      <c r="D1987" s="126"/>
    </row>
    <row r="1988" spans="1:4" x14ac:dyDescent="0.3">
      <c r="A1988" s="124"/>
      <c r="B1988" s="125"/>
      <c r="C1988" s="124"/>
      <c r="D1988" s="126"/>
    </row>
    <row r="1989" spans="1:4" x14ac:dyDescent="0.3">
      <c r="A1989" s="124"/>
      <c r="B1989" s="125"/>
      <c r="C1989" s="124"/>
      <c r="D1989" s="126"/>
    </row>
    <row r="1990" spans="1:4" x14ac:dyDescent="0.3">
      <c r="A1990" s="124"/>
      <c r="B1990" s="125"/>
      <c r="C1990" s="124"/>
      <c r="D1990" s="126"/>
    </row>
    <row r="1991" spans="1:4" x14ac:dyDescent="0.3">
      <c r="A1991" s="124"/>
      <c r="B1991" s="125"/>
      <c r="C1991" s="124"/>
      <c r="D1991" s="126"/>
    </row>
    <row r="1992" spans="1:4" x14ac:dyDescent="0.3">
      <c r="A1992" s="124"/>
      <c r="B1992" s="125"/>
      <c r="C1992" s="124"/>
      <c r="D1992" s="126"/>
    </row>
    <row r="1993" spans="1:4" x14ac:dyDescent="0.3">
      <c r="A1993" s="124"/>
      <c r="B1993" s="125"/>
      <c r="C1993" s="124"/>
      <c r="D1993" s="126"/>
    </row>
    <row r="1994" spans="1:4" x14ac:dyDescent="0.3">
      <c r="A1994" s="124"/>
      <c r="B1994" s="125"/>
      <c r="C1994" s="124"/>
      <c r="D1994" s="126"/>
    </row>
    <row r="1995" spans="1:4" x14ac:dyDescent="0.3">
      <c r="A1995" s="124"/>
      <c r="B1995" s="125"/>
      <c r="C1995" s="124"/>
      <c r="D1995" s="126"/>
    </row>
    <row r="1996" spans="1:4" x14ac:dyDescent="0.3">
      <c r="A1996" s="124"/>
      <c r="B1996" s="125"/>
      <c r="C1996" s="124"/>
      <c r="D1996" s="126"/>
    </row>
    <row r="1997" spans="1:4" x14ac:dyDescent="0.3">
      <c r="A1997" s="124"/>
      <c r="B1997" s="125"/>
      <c r="C1997" s="124"/>
      <c r="D1997" s="126"/>
    </row>
    <row r="1998" spans="1:4" x14ac:dyDescent="0.3">
      <c r="A1998" s="124"/>
      <c r="B1998" s="125"/>
      <c r="C1998" s="124"/>
      <c r="D1998" s="126"/>
    </row>
    <row r="1999" spans="1:4" x14ac:dyDescent="0.3">
      <c r="A1999" s="124"/>
      <c r="B1999" s="125"/>
      <c r="C1999" s="124"/>
      <c r="D1999" s="126"/>
    </row>
    <row r="2000" spans="1:4" x14ac:dyDescent="0.3">
      <c r="A2000" s="124"/>
      <c r="B2000" s="125"/>
      <c r="C2000" s="124"/>
      <c r="D2000" s="126"/>
    </row>
    <row r="2001" spans="1:4" x14ac:dyDescent="0.3">
      <c r="A2001" s="124"/>
      <c r="B2001" s="125"/>
      <c r="C2001" s="124"/>
      <c r="D2001" s="126"/>
    </row>
    <row r="2002" spans="1:4" x14ac:dyDescent="0.3">
      <c r="A2002" s="124"/>
      <c r="B2002" s="125"/>
      <c r="C2002" s="124"/>
      <c r="D2002" s="126"/>
    </row>
    <row r="2003" spans="1:4" x14ac:dyDescent="0.3">
      <c r="A2003" s="124"/>
      <c r="B2003" s="125"/>
      <c r="C2003" s="124"/>
      <c r="D2003" s="126"/>
    </row>
    <row r="2004" spans="1:4" x14ac:dyDescent="0.3">
      <c r="A2004" s="124"/>
      <c r="B2004" s="125"/>
      <c r="C2004" s="124"/>
      <c r="D2004" s="126"/>
    </row>
    <row r="2005" spans="1:4" x14ac:dyDescent="0.3">
      <c r="A2005" s="124"/>
      <c r="B2005" s="125"/>
      <c r="C2005" s="124"/>
      <c r="D2005" s="126"/>
    </row>
    <row r="2006" spans="1:4" x14ac:dyDescent="0.3">
      <c r="A2006" s="124"/>
      <c r="B2006" s="125"/>
      <c r="C2006" s="124"/>
      <c r="D2006" s="126"/>
    </row>
    <row r="2007" spans="1:4" x14ac:dyDescent="0.3">
      <c r="A2007" s="124"/>
      <c r="B2007" s="125"/>
      <c r="C2007" s="124"/>
      <c r="D2007" s="126"/>
    </row>
    <row r="2008" spans="1:4" x14ac:dyDescent="0.3">
      <c r="A2008" s="124"/>
      <c r="B2008" s="125"/>
      <c r="C2008" s="124"/>
      <c r="D2008" s="126"/>
    </row>
    <row r="2009" spans="1:4" x14ac:dyDescent="0.3">
      <c r="A2009" s="124"/>
      <c r="B2009" s="125"/>
      <c r="C2009" s="124"/>
      <c r="D2009" s="126"/>
    </row>
    <row r="2010" spans="1:4" x14ac:dyDescent="0.3">
      <c r="A2010" s="124"/>
      <c r="B2010" s="125"/>
      <c r="C2010" s="124"/>
      <c r="D2010" s="126"/>
    </row>
    <row r="2011" spans="1:4" x14ac:dyDescent="0.3">
      <c r="A2011" s="124"/>
      <c r="B2011" s="125"/>
      <c r="C2011" s="124"/>
      <c r="D2011" s="126"/>
    </row>
    <row r="2012" spans="1:4" x14ac:dyDescent="0.3">
      <c r="A2012" s="124"/>
      <c r="B2012" s="125"/>
      <c r="C2012" s="124"/>
      <c r="D2012" s="126"/>
    </row>
    <row r="2013" spans="1:4" x14ac:dyDescent="0.3">
      <c r="A2013" s="124"/>
      <c r="B2013" s="125"/>
      <c r="C2013" s="124"/>
      <c r="D2013" s="126"/>
    </row>
    <row r="2014" spans="1:4" x14ac:dyDescent="0.3">
      <c r="A2014" s="124"/>
      <c r="B2014" s="125"/>
      <c r="C2014" s="124"/>
      <c r="D2014" s="126"/>
    </row>
    <row r="2015" spans="1:4" x14ac:dyDescent="0.3">
      <c r="A2015" s="124"/>
      <c r="B2015" s="125"/>
      <c r="C2015" s="124"/>
      <c r="D2015" s="126"/>
    </row>
    <row r="2016" spans="1:4" x14ac:dyDescent="0.3">
      <c r="A2016" s="124"/>
      <c r="B2016" s="125"/>
      <c r="C2016" s="124"/>
      <c r="D2016" s="126"/>
    </row>
    <row r="2017" spans="1:4" x14ac:dyDescent="0.3">
      <c r="A2017" s="124"/>
      <c r="B2017" s="125"/>
      <c r="C2017" s="124"/>
      <c r="D2017" s="126"/>
    </row>
    <row r="2018" spans="1:4" x14ac:dyDescent="0.3">
      <c r="A2018" s="124"/>
      <c r="B2018" s="125"/>
      <c r="C2018" s="124"/>
      <c r="D2018" s="126"/>
    </row>
    <row r="2019" spans="1:4" x14ac:dyDescent="0.3">
      <c r="A2019" s="124"/>
      <c r="B2019" s="125"/>
      <c r="C2019" s="124"/>
      <c r="D2019" s="126"/>
    </row>
    <row r="2020" spans="1:4" x14ac:dyDescent="0.3">
      <c r="A2020" s="124"/>
      <c r="B2020" s="125"/>
      <c r="C2020" s="124"/>
      <c r="D2020" s="126"/>
    </row>
    <row r="2021" spans="1:4" x14ac:dyDescent="0.3">
      <c r="A2021" s="124"/>
      <c r="B2021" s="125"/>
      <c r="C2021" s="124"/>
      <c r="D2021" s="126"/>
    </row>
    <row r="2022" spans="1:4" x14ac:dyDescent="0.3">
      <c r="A2022" s="124"/>
      <c r="B2022" s="125"/>
      <c r="C2022" s="124"/>
      <c r="D2022" s="126"/>
    </row>
    <row r="2023" spans="1:4" x14ac:dyDescent="0.3">
      <c r="A2023" s="124"/>
      <c r="B2023" s="125"/>
      <c r="C2023" s="124"/>
      <c r="D2023" s="126"/>
    </row>
    <row r="2024" spans="1:4" x14ac:dyDescent="0.3">
      <c r="A2024" s="124"/>
      <c r="B2024" s="125"/>
      <c r="C2024" s="124"/>
      <c r="D2024" s="126"/>
    </row>
    <row r="2025" spans="1:4" x14ac:dyDescent="0.3">
      <c r="A2025" s="124"/>
      <c r="B2025" s="125"/>
      <c r="C2025" s="124"/>
      <c r="D2025" s="126"/>
    </row>
    <row r="2026" spans="1:4" x14ac:dyDescent="0.3">
      <c r="A2026" s="124"/>
      <c r="B2026" s="125"/>
      <c r="C2026" s="124"/>
      <c r="D2026" s="126"/>
    </row>
    <row r="2027" spans="1:4" x14ac:dyDescent="0.3">
      <c r="A2027" s="124"/>
      <c r="B2027" s="125"/>
      <c r="C2027" s="124"/>
      <c r="D2027" s="126"/>
    </row>
    <row r="2028" spans="1:4" x14ac:dyDescent="0.3">
      <c r="A2028" s="124"/>
      <c r="B2028" s="125"/>
      <c r="C2028" s="124"/>
      <c r="D2028" s="126"/>
    </row>
    <row r="2029" spans="1:4" x14ac:dyDescent="0.3">
      <c r="A2029" s="124"/>
      <c r="B2029" s="125"/>
      <c r="C2029" s="124"/>
      <c r="D2029" s="126"/>
    </row>
    <row r="2030" spans="1:4" x14ac:dyDescent="0.3">
      <c r="A2030" s="124"/>
      <c r="B2030" s="125"/>
      <c r="C2030" s="124"/>
      <c r="D2030" s="126"/>
    </row>
    <row r="2031" spans="1:4" x14ac:dyDescent="0.3">
      <c r="A2031" s="124"/>
      <c r="B2031" s="125"/>
      <c r="C2031" s="124"/>
      <c r="D2031" s="126"/>
    </row>
    <row r="2032" spans="1:4" x14ac:dyDescent="0.3">
      <c r="A2032" s="124"/>
      <c r="B2032" s="125"/>
      <c r="C2032" s="124"/>
      <c r="D2032" s="126"/>
    </row>
    <row r="2033" spans="1:4" x14ac:dyDescent="0.3">
      <c r="A2033" s="124"/>
      <c r="B2033" s="125"/>
      <c r="C2033" s="124"/>
      <c r="D2033" s="126"/>
    </row>
    <row r="2034" spans="1:4" x14ac:dyDescent="0.3">
      <c r="A2034" s="124"/>
      <c r="B2034" s="125"/>
      <c r="C2034" s="124"/>
      <c r="D2034" s="126"/>
    </row>
    <row r="2035" spans="1:4" x14ac:dyDescent="0.3">
      <c r="A2035" s="124"/>
      <c r="B2035" s="125"/>
      <c r="C2035" s="124"/>
      <c r="D2035" s="126"/>
    </row>
    <row r="2036" spans="1:4" x14ac:dyDescent="0.3">
      <c r="A2036" s="124"/>
      <c r="B2036" s="125"/>
      <c r="C2036" s="124"/>
      <c r="D2036" s="126"/>
    </row>
    <row r="2037" spans="1:4" x14ac:dyDescent="0.3">
      <c r="A2037" s="124"/>
      <c r="B2037" s="125"/>
      <c r="C2037" s="124"/>
      <c r="D2037" s="126"/>
    </row>
    <row r="2038" spans="1:4" x14ac:dyDescent="0.3">
      <c r="A2038" s="124"/>
      <c r="B2038" s="125"/>
      <c r="C2038" s="124"/>
      <c r="D2038" s="126"/>
    </row>
    <row r="2039" spans="1:4" x14ac:dyDescent="0.3">
      <c r="A2039" s="124"/>
      <c r="B2039" s="125"/>
      <c r="C2039" s="124"/>
      <c r="D2039" s="126"/>
    </row>
    <row r="2040" spans="1:4" x14ac:dyDescent="0.3">
      <c r="A2040" s="124"/>
      <c r="B2040" s="125"/>
      <c r="C2040" s="124"/>
      <c r="D2040" s="126"/>
    </row>
    <row r="2041" spans="1:4" x14ac:dyDescent="0.3">
      <c r="A2041" s="124"/>
      <c r="B2041" s="125"/>
      <c r="C2041" s="124"/>
      <c r="D2041" s="126"/>
    </row>
    <row r="2042" spans="1:4" x14ac:dyDescent="0.3">
      <c r="A2042" s="124"/>
      <c r="B2042" s="125"/>
      <c r="C2042" s="124"/>
      <c r="D2042" s="126"/>
    </row>
    <row r="2043" spans="1:4" x14ac:dyDescent="0.3">
      <c r="A2043" s="124"/>
      <c r="B2043" s="125"/>
      <c r="C2043" s="124"/>
      <c r="D2043" s="126"/>
    </row>
    <row r="2044" spans="1:4" x14ac:dyDescent="0.3">
      <c r="A2044" s="124"/>
      <c r="B2044" s="125"/>
      <c r="C2044" s="124"/>
      <c r="D2044" s="126"/>
    </row>
    <row r="2045" spans="1:4" x14ac:dyDescent="0.3">
      <c r="A2045" s="124"/>
      <c r="B2045" s="125"/>
      <c r="C2045" s="124"/>
      <c r="D2045" s="126"/>
    </row>
    <row r="2046" spans="1:4" x14ac:dyDescent="0.3">
      <c r="A2046" s="124"/>
      <c r="B2046" s="125"/>
      <c r="C2046" s="124"/>
      <c r="D2046" s="126"/>
    </row>
    <row r="2047" spans="1:4" x14ac:dyDescent="0.3">
      <c r="A2047" s="124"/>
      <c r="B2047" s="125"/>
      <c r="C2047" s="124"/>
      <c r="D2047" s="126"/>
    </row>
    <row r="2048" spans="1:4" x14ac:dyDescent="0.3">
      <c r="A2048" s="124"/>
      <c r="B2048" s="125"/>
      <c r="C2048" s="124"/>
      <c r="D2048" s="126"/>
    </row>
    <row r="2049" spans="1:4" x14ac:dyDescent="0.3">
      <c r="A2049" s="124"/>
      <c r="B2049" s="125"/>
      <c r="C2049" s="124"/>
      <c r="D2049" s="126"/>
    </row>
    <row r="2050" spans="1:4" x14ac:dyDescent="0.3">
      <c r="A2050" s="124"/>
      <c r="B2050" s="125"/>
      <c r="C2050" s="124"/>
      <c r="D2050" s="126"/>
    </row>
    <row r="2051" spans="1:4" x14ac:dyDescent="0.3">
      <c r="A2051" s="124"/>
      <c r="B2051" s="125"/>
      <c r="C2051" s="124"/>
      <c r="D2051" s="126"/>
    </row>
    <row r="2052" spans="1:4" x14ac:dyDescent="0.3">
      <c r="A2052" s="124"/>
      <c r="B2052" s="125"/>
      <c r="C2052" s="124"/>
      <c r="D2052" s="126"/>
    </row>
    <row r="2053" spans="1:4" x14ac:dyDescent="0.3">
      <c r="A2053" s="124"/>
      <c r="B2053" s="125"/>
      <c r="C2053" s="124"/>
      <c r="D2053" s="126"/>
    </row>
    <row r="2054" spans="1:4" x14ac:dyDescent="0.3">
      <c r="A2054" s="124"/>
      <c r="B2054" s="125"/>
      <c r="C2054" s="124"/>
      <c r="D2054" s="126"/>
    </row>
    <row r="2055" spans="1:4" x14ac:dyDescent="0.3">
      <c r="A2055" s="124"/>
      <c r="B2055" s="125"/>
      <c r="C2055" s="124"/>
      <c r="D2055" s="126"/>
    </row>
    <row r="2056" spans="1:4" x14ac:dyDescent="0.3">
      <c r="A2056" s="124"/>
      <c r="B2056" s="125"/>
      <c r="C2056" s="124"/>
      <c r="D2056" s="126"/>
    </row>
    <row r="2057" spans="1:4" x14ac:dyDescent="0.3">
      <c r="A2057" s="124"/>
      <c r="B2057" s="125"/>
      <c r="C2057" s="124"/>
      <c r="D2057" s="126"/>
    </row>
    <row r="2058" spans="1:4" x14ac:dyDescent="0.3">
      <c r="A2058" s="124"/>
      <c r="B2058" s="125"/>
      <c r="C2058" s="124"/>
      <c r="D2058" s="126"/>
    </row>
    <row r="2059" spans="1:4" x14ac:dyDescent="0.3">
      <c r="A2059" s="124"/>
      <c r="B2059" s="125"/>
      <c r="C2059" s="124"/>
      <c r="D2059" s="126"/>
    </row>
    <row r="2060" spans="1:4" x14ac:dyDescent="0.3">
      <c r="A2060" s="124"/>
      <c r="B2060" s="125"/>
      <c r="C2060" s="124"/>
      <c r="D2060" s="126"/>
    </row>
    <row r="2061" spans="1:4" x14ac:dyDescent="0.3">
      <c r="A2061" s="124"/>
      <c r="B2061" s="125"/>
      <c r="C2061" s="124"/>
      <c r="D2061" s="126"/>
    </row>
    <row r="2062" spans="1:4" x14ac:dyDescent="0.3">
      <c r="A2062" s="124"/>
      <c r="B2062" s="125"/>
      <c r="C2062" s="124"/>
      <c r="D2062" s="126"/>
    </row>
    <row r="2063" spans="1:4" x14ac:dyDescent="0.3">
      <c r="A2063" s="124"/>
      <c r="B2063" s="125"/>
      <c r="C2063" s="124"/>
      <c r="D2063" s="126"/>
    </row>
    <row r="2064" spans="1:4" x14ac:dyDescent="0.3">
      <c r="A2064" s="124"/>
      <c r="B2064" s="125"/>
      <c r="C2064" s="124"/>
      <c r="D2064" s="126"/>
    </row>
    <row r="2065" spans="1:4" x14ac:dyDescent="0.3">
      <c r="A2065" s="124"/>
      <c r="B2065" s="125"/>
      <c r="C2065" s="124"/>
      <c r="D2065" s="126"/>
    </row>
    <row r="2066" spans="1:4" x14ac:dyDescent="0.3">
      <c r="A2066" s="124"/>
      <c r="B2066" s="125"/>
      <c r="C2066" s="124"/>
      <c r="D2066" s="126"/>
    </row>
    <row r="2067" spans="1:4" x14ac:dyDescent="0.3">
      <c r="A2067" s="124"/>
      <c r="B2067" s="125"/>
      <c r="C2067" s="124"/>
      <c r="D2067" s="126"/>
    </row>
    <row r="2068" spans="1:4" x14ac:dyDescent="0.3">
      <c r="A2068" s="124"/>
      <c r="B2068" s="125"/>
      <c r="C2068" s="124"/>
      <c r="D2068" s="126"/>
    </row>
    <row r="2069" spans="1:4" x14ac:dyDescent="0.3">
      <c r="A2069" s="124"/>
      <c r="B2069" s="125"/>
      <c r="C2069" s="124"/>
      <c r="D2069" s="126"/>
    </row>
    <row r="2070" spans="1:4" x14ac:dyDescent="0.3">
      <c r="A2070" s="124"/>
      <c r="B2070" s="125"/>
      <c r="C2070" s="124"/>
      <c r="D2070" s="126"/>
    </row>
    <row r="2071" spans="1:4" x14ac:dyDescent="0.3">
      <c r="A2071" s="124"/>
      <c r="B2071" s="125"/>
      <c r="C2071" s="124"/>
      <c r="D2071" s="126"/>
    </row>
    <row r="2072" spans="1:4" x14ac:dyDescent="0.3">
      <c r="A2072" s="124"/>
      <c r="B2072" s="125"/>
      <c r="C2072" s="124"/>
      <c r="D2072" s="126"/>
    </row>
    <row r="2073" spans="1:4" x14ac:dyDescent="0.3">
      <c r="A2073" s="124"/>
      <c r="B2073" s="125"/>
      <c r="C2073" s="124"/>
      <c r="D2073" s="126"/>
    </row>
    <row r="2074" spans="1:4" x14ac:dyDescent="0.3">
      <c r="A2074" s="124"/>
      <c r="B2074" s="125"/>
      <c r="C2074" s="124"/>
      <c r="D2074" s="126"/>
    </row>
    <row r="2075" spans="1:4" x14ac:dyDescent="0.3">
      <c r="A2075" s="124"/>
      <c r="B2075" s="125"/>
      <c r="C2075" s="124"/>
      <c r="D2075" s="126"/>
    </row>
    <row r="2076" spans="1:4" x14ac:dyDescent="0.3">
      <c r="A2076" s="124"/>
      <c r="B2076" s="125"/>
      <c r="C2076" s="124"/>
      <c r="D2076" s="126"/>
    </row>
    <row r="2077" spans="1:4" x14ac:dyDescent="0.3">
      <c r="A2077" s="124"/>
      <c r="B2077" s="125"/>
      <c r="C2077" s="124"/>
      <c r="D2077" s="126"/>
    </row>
    <row r="2078" spans="1:4" x14ac:dyDescent="0.3">
      <c r="A2078" s="124"/>
      <c r="B2078" s="125"/>
      <c r="C2078" s="124"/>
      <c r="D2078" s="126"/>
    </row>
    <row r="2079" spans="1:4" x14ac:dyDescent="0.3">
      <c r="A2079" s="124"/>
      <c r="B2079" s="125"/>
      <c r="C2079" s="124"/>
      <c r="D2079" s="126"/>
    </row>
    <row r="2080" spans="1:4" x14ac:dyDescent="0.3">
      <c r="A2080" s="124"/>
      <c r="B2080" s="125"/>
      <c r="C2080" s="124"/>
      <c r="D2080" s="126"/>
    </row>
    <row r="2081" spans="1:4" x14ac:dyDescent="0.3">
      <c r="A2081" s="124"/>
      <c r="B2081" s="125"/>
      <c r="C2081" s="124"/>
      <c r="D2081" s="126"/>
    </row>
    <row r="2082" spans="1:4" x14ac:dyDescent="0.3">
      <c r="A2082" s="124"/>
      <c r="B2082" s="125"/>
      <c r="C2082" s="124"/>
      <c r="D2082" s="126"/>
    </row>
    <row r="2083" spans="1:4" x14ac:dyDescent="0.3">
      <c r="A2083" s="124"/>
      <c r="B2083" s="125"/>
      <c r="C2083" s="124"/>
      <c r="D2083" s="126"/>
    </row>
    <row r="2084" spans="1:4" x14ac:dyDescent="0.3">
      <c r="A2084" s="124"/>
      <c r="B2084" s="125"/>
      <c r="C2084" s="124"/>
      <c r="D2084" s="126"/>
    </row>
    <row r="2085" spans="1:4" x14ac:dyDescent="0.3">
      <c r="A2085" s="124"/>
      <c r="B2085" s="125"/>
      <c r="C2085" s="124"/>
      <c r="D2085" s="126"/>
    </row>
    <row r="2086" spans="1:4" x14ac:dyDescent="0.3">
      <c r="A2086" s="124"/>
      <c r="B2086" s="125"/>
      <c r="C2086" s="124"/>
      <c r="D2086" s="126"/>
    </row>
    <row r="2087" spans="1:4" x14ac:dyDescent="0.3">
      <c r="A2087" s="124"/>
      <c r="B2087" s="125"/>
      <c r="C2087" s="124"/>
      <c r="D2087" s="126"/>
    </row>
    <row r="2088" spans="1:4" x14ac:dyDescent="0.3">
      <c r="A2088" s="124"/>
      <c r="B2088" s="125"/>
      <c r="C2088" s="124"/>
      <c r="D2088" s="126"/>
    </row>
    <row r="2089" spans="1:4" x14ac:dyDescent="0.3">
      <c r="A2089" s="124"/>
      <c r="B2089" s="125"/>
      <c r="C2089" s="124"/>
      <c r="D2089" s="126"/>
    </row>
    <row r="2090" spans="1:4" x14ac:dyDescent="0.3">
      <c r="A2090" s="124"/>
      <c r="B2090" s="125"/>
      <c r="C2090" s="124"/>
      <c r="D2090" s="126"/>
    </row>
    <row r="2091" spans="1:4" x14ac:dyDescent="0.3">
      <c r="A2091" s="124"/>
      <c r="B2091" s="125"/>
      <c r="C2091" s="124"/>
      <c r="D2091" s="126"/>
    </row>
    <row r="2092" spans="1:4" x14ac:dyDescent="0.3">
      <c r="A2092" s="124"/>
      <c r="B2092" s="125"/>
      <c r="C2092" s="124"/>
      <c r="D2092" s="126"/>
    </row>
    <row r="2093" spans="1:4" x14ac:dyDescent="0.3">
      <c r="A2093" s="124"/>
      <c r="B2093" s="125"/>
      <c r="C2093" s="124"/>
      <c r="D2093" s="126"/>
    </row>
    <row r="2094" spans="1:4" x14ac:dyDescent="0.3">
      <c r="A2094" s="124"/>
      <c r="B2094" s="125"/>
      <c r="C2094" s="124"/>
      <c r="D2094" s="126"/>
    </row>
    <row r="2095" spans="1:4" x14ac:dyDescent="0.3">
      <c r="A2095" s="124"/>
      <c r="B2095" s="125"/>
      <c r="C2095" s="124"/>
      <c r="D2095" s="126"/>
    </row>
    <row r="2096" spans="1:4" x14ac:dyDescent="0.3">
      <c r="A2096" s="124"/>
      <c r="B2096" s="125"/>
      <c r="C2096" s="124"/>
      <c r="D2096" s="126"/>
    </row>
    <row r="2097" spans="1:4" x14ac:dyDescent="0.3">
      <c r="A2097" s="124"/>
      <c r="B2097" s="125"/>
      <c r="C2097" s="124"/>
      <c r="D2097" s="126"/>
    </row>
    <row r="2098" spans="1:4" x14ac:dyDescent="0.3">
      <c r="A2098" s="124"/>
      <c r="B2098" s="125"/>
      <c r="C2098" s="124"/>
      <c r="D2098" s="126"/>
    </row>
    <row r="2099" spans="1:4" x14ac:dyDescent="0.3">
      <c r="A2099" s="124"/>
      <c r="B2099" s="125"/>
      <c r="C2099" s="124"/>
      <c r="D2099" s="126"/>
    </row>
    <row r="2100" spans="1:4" x14ac:dyDescent="0.3">
      <c r="A2100" s="124"/>
      <c r="B2100" s="125"/>
      <c r="C2100" s="124"/>
      <c r="D2100" s="126"/>
    </row>
    <row r="2101" spans="1:4" x14ac:dyDescent="0.3">
      <c r="A2101" s="124"/>
      <c r="B2101" s="125"/>
      <c r="C2101" s="124"/>
      <c r="D2101" s="126"/>
    </row>
    <row r="2102" spans="1:4" x14ac:dyDescent="0.3">
      <c r="A2102" s="124"/>
      <c r="B2102" s="125"/>
      <c r="C2102" s="124"/>
      <c r="D2102" s="126"/>
    </row>
    <row r="2103" spans="1:4" x14ac:dyDescent="0.3">
      <c r="A2103" s="124"/>
      <c r="B2103" s="125"/>
      <c r="C2103" s="124"/>
      <c r="D2103" s="126"/>
    </row>
    <row r="2104" spans="1:4" x14ac:dyDescent="0.3">
      <c r="A2104" s="124"/>
      <c r="B2104" s="125"/>
      <c r="C2104" s="124"/>
      <c r="D2104" s="126"/>
    </row>
    <row r="2105" spans="1:4" x14ac:dyDescent="0.3">
      <c r="A2105" s="124"/>
      <c r="B2105" s="125"/>
      <c r="C2105" s="124"/>
      <c r="D2105" s="126"/>
    </row>
    <row r="2106" spans="1:4" x14ac:dyDescent="0.3">
      <c r="A2106" s="124"/>
      <c r="B2106" s="125"/>
      <c r="C2106" s="124"/>
      <c r="D2106" s="126"/>
    </row>
    <row r="2107" spans="1:4" x14ac:dyDescent="0.3">
      <c r="A2107" s="124"/>
      <c r="B2107" s="125"/>
      <c r="C2107" s="124"/>
      <c r="D2107" s="126"/>
    </row>
    <row r="2108" spans="1:4" x14ac:dyDescent="0.3">
      <c r="A2108" s="124"/>
      <c r="B2108" s="125"/>
      <c r="C2108" s="124"/>
      <c r="D2108" s="126"/>
    </row>
    <row r="2109" spans="1:4" x14ac:dyDescent="0.3">
      <c r="A2109" s="124"/>
      <c r="B2109" s="125"/>
      <c r="C2109" s="124"/>
      <c r="D2109" s="126"/>
    </row>
    <row r="2110" spans="1:4" x14ac:dyDescent="0.3">
      <c r="A2110" s="124"/>
      <c r="B2110" s="125"/>
      <c r="C2110" s="124"/>
      <c r="D2110" s="126"/>
    </row>
    <row r="2111" spans="1:4" x14ac:dyDescent="0.3">
      <c r="A2111" s="124"/>
      <c r="B2111" s="125"/>
      <c r="C2111" s="124"/>
      <c r="D2111" s="126"/>
    </row>
    <row r="2112" spans="1:4" x14ac:dyDescent="0.3">
      <c r="A2112" s="124"/>
      <c r="B2112" s="125"/>
      <c r="C2112" s="124"/>
      <c r="D2112" s="126"/>
    </row>
    <row r="2113" spans="1:4" x14ac:dyDescent="0.3">
      <c r="A2113" s="124"/>
      <c r="B2113" s="125"/>
      <c r="C2113" s="124"/>
      <c r="D2113" s="126"/>
    </row>
    <row r="2114" spans="1:4" x14ac:dyDescent="0.3">
      <c r="A2114" s="124"/>
      <c r="B2114" s="125"/>
      <c r="C2114" s="124"/>
      <c r="D2114" s="126"/>
    </row>
    <row r="2115" spans="1:4" x14ac:dyDescent="0.3">
      <c r="A2115" s="124"/>
      <c r="B2115" s="125"/>
      <c r="C2115" s="124"/>
      <c r="D2115" s="126"/>
    </row>
    <row r="2116" spans="1:4" x14ac:dyDescent="0.3">
      <c r="A2116" s="124"/>
      <c r="B2116" s="125"/>
      <c r="C2116" s="124"/>
      <c r="D2116" s="126"/>
    </row>
    <row r="2117" spans="1:4" x14ac:dyDescent="0.3">
      <c r="A2117" s="124"/>
      <c r="B2117" s="125"/>
      <c r="C2117" s="124"/>
      <c r="D2117" s="126"/>
    </row>
    <row r="2118" spans="1:4" x14ac:dyDescent="0.3">
      <c r="A2118" s="124"/>
      <c r="B2118" s="125"/>
      <c r="C2118" s="124"/>
      <c r="D2118" s="126"/>
    </row>
    <row r="2119" spans="1:4" x14ac:dyDescent="0.3">
      <c r="A2119" s="124"/>
      <c r="B2119" s="125"/>
      <c r="C2119" s="124"/>
      <c r="D2119" s="126"/>
    </row>
    <row r="2120" spans="1:4" x14ac:dyDescent="0.3">
      <c r="A2120" s="124"/>
      <c r="B2120" s="125"/>
      <c r="C2120" s="124"/>
      <c r="D2120" s="126"/>
    </row>
    <row r="2121" spans="1:4" x14ac:dyDescent="0.3">
      <c r="A2121" s="124"/>
      <c r="B2121" s="125"/>
      <c r="C2121" s="124"/>
      <c r="D2121" s="126"/>
    </row>
    <row r="2122" spans="1:4" x14ac:dyDescent="0.3">
      <c r="A2122" s="124"/>
      <c r="B2122" s="125"/>
      <c r="C2122" s="124"/>
      <c r="D2122" s="126"/>
    </row>
    <row r="2123" spans="1:4" x14ac:dyDescent="0.3">
      <c r="A2123" s="124"/>
      <c r="B2123" s="125"/>
      <c r="C2123" s="124"/>
      <c r="D2123" s="126"/>
    </row>
    <row r="2124" spans="1:4" x14ac:dyDescent="0.3">
      <c r="A2124" s="124"/>
      <c r="B2124" s="125"/>
      <c r="C2124" s="124"/>
      <c r="D2124" s="126"/>
    </row>
    <row r="2125" spans="1:4" x14ac:dyDescent="0.3">
      <c r="A2125" s="124"/>
      <c r="B2125" s="125"/>
      <c r="C2125" s="124"/>
      <c r="D2125" s="126"/>
    </row>
    <row r="2126" spans="1:4" x14ac:dyDescent="0.3">
      <c r="A2126" s="124"/>
      <c r="B2126" s="125"/>
      <c r="C2126" s="124"/>
      <c r="D2126" s="126"/>
    </row>
    <row r="2127" spans="1:4" x14ac:dyDescent="0.3">
      <c r="A2127" s="124"/>
      <c r="B2127" s="125"/>
      <c r="C2127" s="124"/>
      <c r="D2127" s="126"/>
    </row>
    <row r="2128" spans="1:4" x14ac:dyDescent="0.3">
      <c r="A2128" s="124"/>
      <c r="B2128" s="125"/>
      <c r="C2128" s="124"/>
      <c r="D2128" s="126"/>
    </row>
    <row r="2129" spans="1:4" x14ac:dyDescent="0.3">
      <c r="A2129" s="124"/>
      <c r="B2129" s="125"/>
      <c r="C2129" s="124"/>
      <c r="D2129" s="126"/>
    </row>
    <row r="2130" spans="1:4" x14ac:dyDescent="0.3">
      <c r="A2130" s="124"/>
      <c r="B2130" s="125"/>
      <c r="C2130" s="124"/>
      <c r="D2130" s="126"/>
    </row>
    <row r="2131" spans="1:4" x14ac:dyDescent="0.3">
      <c r="A2131" s="124"/>
      <c r="B2131" s="125"/>
      <c r="C2131" s="124"/>
      <c r="D2131" s="126"/>
    </row>
    <row r="2132" spans="1:4" x14ac:dyDescent="0.3">
      <c r="A2132" s="124"/>
      <c r="B2132" s="125"/>
      <c r="C2132" s="124"/>
      <c r="D2132" s="126"/>
    </row>
    <row r="2133" spans="1:4" x14ac:dyDescent="0.3">
      <c r="A2133" s="124"/>
      <c r="B2133" s="125"/>
      <c r="C2133" s="124"/>
      <c r="D2133" s="126"/>
    </row>
    <row r="2134" spans="1:4" x14ac:dyDescent="0.3">
      <c r="A2134" s="124"/>
      <c r="B2134" s="125"/>
      <c r="C2134" s="124"/>
      <c r="D2134" s="126"/>
    </row>
    <row r="2135" spans="1:4" x14ac:dyDescent="0.3">
      <c r="A2135" s="124"/>
      <c r="B2135" s="125"/>
      <c r="C2135" s="124"/>
      <c r="D2135" s="126"/>
    </row>
    <row r="2136" spans="1:4" x14ac:dyDescent="0.3">
      <c r="A2136" s="124"/>
      <c r="B2136" s="125"/>
      <c r="C2136" s="124"/>
      <c r="D2136" s="126"/>
    </row>
    <row r="2137" spans="1:4" x14ac:dyDescent="0.3">
      <c r="A2137" s="124"/>
      <c r="B2137" s="125"/>
      <c r="C2137" s="124"/>
      <c r="D2137" s="126"/>
    </row>
    <row r="2138" spans="1:4" x14ac:dyDescent="0.3">
      <c r="A2138" s="124"/>
      <c r="B2138" s="125"/>
      <c r="C2138" s="124"/>
      <c r="D2138" s="126"/>
    </row>
    <row r="2139" spans="1:4" x14ac:dyDescent="0.3">
      <c r="A2139" s="124"/>
      <c r="B2139" s="125"/>
      <c r="C2139" s="124"/>
      <c r="D2139" s="126"/>
    </row>
    <row r="2140" spans="1:4" x14ac:dyDescent="0.3">
      <c r="A2140" s="124"/>
      <c r="B2140" s="125"/>
      <c r="C2140" s="124"/>
      <c r="D2140" s="126"/>
    </row>
    <row r="2141" spans="1:4" x14ac:dyDescent="0.3">
      <c r="A2141" s="124"/>
      <c r="B2141" s="125"/>
      <c r="C2141" s="124"/>
      <c r="D2141" s="126"/>
    </row>
    <row r="2142" spans="1:4" x14ac:dyDescent="0.3">
      <c r="A2142" s="124"/>
      <c r="B2142" s="125"/>
      <c r="C2142" s="124"/>
      <c r="D2142" s="126"/>
    </row>
    <row r="2143" spans="1:4" x14ac:dyDescent="0.3">
      <c r="A2143" s="124"/>
      <c r="B2143" s="125"/>
      <c r="C2143" s="124"/>
      <c r="D2143" s="126"/>
    </row>
    <row r="2144" spans="1:4" x14ac:dyDescent="0.3">
      <c r="A2144" s="124"/>
      <c r="B2144" s="125"/>
      <c r="C2144" s="124"/>
      <c r="D2144" s="126"/>
    </row>
    <row r="2145" spans="1:4" x14ac:dyDescent="0.3">
      <c r="A2145" s="124"/>
      <c r="B2145" s="125"/>
      <c r="C2145" s="124"/>
      <c r="D2145" s="126"/>
    </row>
    <row r="2146" spans="1:4" x14ac:dyDescent="0.3">
      <c r="A2146" s="124"/>
      <c r="B2146" s="125"/>
      <c r="C2146" s="124"/>
      <c r="D2146" s="126"/>
    </row>
    <row r="2147" spans="1:4" x14ac:dyDescent="0.3">
      <c r="A2147" s="124"/>
      <c r="B2147" s="125"/>
      <c r="C2147" s="124"/>
      <c r="D2147" s="126"/>
    </row>
    <row r="2148" spans="1:4" x14ac:dyDescent="0.3">
      <c r="A2148" s="124"/>
      <c r="B2148" s="125"/>
      <c r="C2148" s="124"/>
      <c r="D2148" s="126"/>
    </row>
    <row r="2149" spans="1:4" x14ac:dyDescent="0.3">
      <c r="A2149" s="124"/>
      <c r="B2149" s="125"/>
      <c r="C2149" s="124"/>
      <c r="D2149" s="126"/>
    </row>
    <row r="2150" spans="1:4" x14ac:dyDescent="0.3">
      <c r="A2150" s="124"/>
      <c r="B2150" s="125"/>
      <c r="C2150" s="124"/>
      <c r="D2150" s="126"/>
    </row>
    <row r="2151" spans="1:4" x14ac:dyDescent="0.3">
      <c r="A2151" s="124"/>
      <c r="B2151" s="125"/>
      <c r="C2151" s="124"/>
      <c r="D2151" s="126"/>
    </row>
    <row r="2152" spans="1:4" x14ac:dyDescent="0.3">
      <c r="A2152" s="124"/>
      <c r="B2152" s="125"/>
      <c r="C2152" s="124"/>
      <c r="D2152" s="126"/>
    </row>
    <row r="2153" spans="1:4" x14ac:dyDescent="0.3">
      <c r="A2153" s="124"/>
      <c r="B2153" s="125"/>
      <c r="C2153" s="124"/>
      <c r="D2153" s="126"/>
    </row>
    <row r="2154" spans="1:4" x14ac:dyDescent="0.3">
      <c r="A2154" s="124"/>
      <c r="B2154" s="125"/>
      <c r="C2154" s="124"/>
      <c r="D2154" s="126"/>
    </row>
    <row r="2155" spans="1:4" x14ac:dyDescent="0.3">
      <c r="A2155" s="124"/>
      <c r="B2155" s="125"/>
      <c r="C2155" s="124"/>
      <c r="D2155" s="126"/>
    </row>
    <row r="2156" spans="1:4" x14ac:dyDescent="0.3">
      <c r="A2156" s="124"/>
      <c r="B2156" s="125"/>
      <c r="C2156" s="124"/>
      <c r="D2156" s="126"/>
    </row>
    <row r="2157" spans="1:4" x14ac:dyDescent="0.3">
      <c r="A2157" s="124"/>
      <c r="B2157" s="125"/>
      <c r="C2157" s="124"/>
      <c r="D2157" s="126"/>
    </row>
    <row r="2158" spans="1:4" x14ac:dyDescent="0.3">
      <c r="A2158" s="124"/>
      <c r="B2158" s="125"/>
      <c r="C2158" s="124"/>
      <c r="D2158" s="126"/>
    </row>
    <row r="2159" spans="1:4" x14ac:dyDescent="0.3">
      <c r="A2159" s="124"/>
      <c r="B2159" s="125"/>
      <c r="C2159" s="124"/>
      <c r="D2159" s="126"/>
    </row>
    <row r="2160" spans="1:4" x14ac:dyDescent="0.3">
      <c r="A2160" s="124"/>
      <c r="B2160" s="125"/>
      <c r="C2160" s="124"/>
      <c r="D2160" s="126"/>
    </row>
    <row r="2161" spans="1:4" x14ac:dyDescent="0.3">
      <c r="A2161" s="124"/>
      <c r="B2161" s="125"/>
      <c r="C2161" s="124"/>
      <c r="D2161" s="126"/>
    </row>
    <row r="2162" spans="1:4" x14ac:dyDescent="0.3">
      <c r="A2162" s="124"/>
      <c r="B2162" s="125"/>
      <c r="C2162" s="124"/>
      <c r="D2162" s="126"/>
    </row>
    <row r="2163" spans="1:4" x14ac:dyDescent="0.3">
      <c r="A2163" s="124"/>
      <c r="B2163" s="125"/>
      <c r="C2163" s="124"/>
      <c r="D2163" s="126"/>
    </row>
    <row r="2164" spans="1:4" x14ac:dyDescent="0.3">
      <c r="A2164" s="124"/>
      <c r="B2164" s="125"/>
      <c r="C2164" s="124"/>
      <c r="D2164" s="126"/>
    </row>
    <row r="2165" spans="1:4" x14ac:dyDescent="0.3">
      <c r="A2165" s="124"/>
      <c r="B2165" s="125"/>
      <c r="C2165" s="124"/>
      <c r="D2165" s="126"/>
    </row>
    <row r="2166" spans="1:4" x14ac:dyDescent="0.3">
      <c r="A2166" s="124"/>
      <c r="B2166" s="125"/>
      <c r="C2166" s="124"/>
      <c r="D2166" s="126"/>
    </row>
    <row r="2167" spans="1:4" x14ac:dyDescent="0.3">
      <c r="A2167" s="124"/>
      <c r="B2167" s="125"/>
      <c r="C2167" s="124"/>
      <c r="D2167" s="126"/>
    </row>
    <row r="2168" spans="1:4" x14ac:dyDescent="0.3">
      <c r="A2168" s="124"/>
      <c r="B2168" s="125"/>
      <c r="C2168" s="124"/>
      <c r="D2168" s="126"/>
    </row>
    <row r="2169" spans="1:4" x14ac:dyDescent="0.3">
      <c r="A2169" s="124"/>
      <c r="B2169" s="125"/>
      <c r="C2169" s="124"/>
      <c r="D2169" s="126"/>
    </row>
    <row r="2170" spans="1:4" x14ac:dyDescent="0.3">
      <c r="A2170" s="124"/>
      <c r="B2170" s="125"/>
      <c r="C2170" s="124"/>
      <c r="D2170" s="126"/>
    </row>
    <row r="2171" spans="1:4" x14ac:dyDescent="0.3">
      <c r="A2171" s="124"/>
      <c r="B2171" s="125"/>
      <c r="C2171" s="124"/>
      <c r="D2171" s="126"/>
    </row>
    <row r="2172" spans="1:4" x14ac:dyDescent="0.3">
      <c r="A2172" s="124"/>
      <c r="B2172" s="125"/>
      <c r="C2172" s="124"/>
      <c r="D2172" s="126"/>
    </row>
    <row r="2173" spans="1:4" x14ac:dyDescent="0.3">
      <c r="A2173" s="124"/>
      <c r="B2173" s="125"/>
      <c r="C2173" s="124"/>
      <c r="D2173" s="126"/>
    </row>
    <row r="2174" spans="1:4" x14ac:dyDescent="0.3">
      <c r="A2174" s="124"/>
      <c r="B2174" s="125"/>
      <c r="C2174" s="124"/>
      <c r="D2174" s="126"/>
    </row>
    <row r="2175" spans="1:4" x14ac:dyDescent="0.3">
      <c r="A2175" s="124"/>
      <c r="B2175" s="125"/>
      <c r="C2175" s="124"/>
      <c r="D2175" s="126"/>
    </row>
    <row r="2176" spans="1:4" x14ac:dyDescent="0.3">
      <c r="A2176" s="124"/>
      <c r="B2176" s="125"/>
      <c r="C2176" s="124"/>
      <c r="D2176" s="126"/>
    </row>
    <row r="2177" spans="1:4" x14ac:dyDescent="0.3">
      <c r="A2177" s="124"/>
      <c r="B2177" s="125"/>
      <c r="C2177" s="124"/>
      <c r="D2177" s="126"/>
    </row>
    <row r="2178" spans="1:4" x14ac:dyDescent="0.3">
      <c r="A2178" s="124"/>
      <c r="B2178" s="125"/>
      <c r="C2178" s="124"/>
      <c r="D2178" s="126"/>
    </row>
    <row r="2179" spans="1:4" x14ac:dyDescent="0.3">
      <c r="A2179" s="124"/>
      <c r="B2179" s="125"/>
      <c r="C2179" s="124"/>
      <c r="D2179" s="126"/>
    </row>
    <row r="2180" spans="1:4" x14ac:dyDescent="0.3">
      <c r="A2180" s="124"/>
      <c r="B2180" s="125"/>
      <c r="C2180" s="124"/>
      <c r="D2180" s="126"/>
    </row>
    <row r="2181" spans="1:4" x14ac:dyDescent="0.3">
      <c r="A2181" s="124"/>
      <c r="B2181" s="125"/>
      <c r="C2181" s="124"/>
      <c r="D2181" s="126"/>
    </row>
    <row r="2182" spans="1:4" x14ac:dyDescent="0.3">
      <c r="A2182" s="124"/>
      <c r="B2182" s="125"/>
      <c r="C2182" s="124"/>
      <c r="D2182" s="126"/>
    </row>
    <row r="2183" spans="1:4" x14ac:dyDescent="0.3">
      <c r="A2183" s="124"/>
      <c r="B2183" s="125"/>
      <c r="C2183" s="124"/>
      <c r="D2183" s="126"/>
    </row>
    <row r="2184" spans="1:4" x14ac:dyDescent="0.3">
      <c r="A2184" s="124"/>
      <c r="B2184" s="125"/>
      <c r="C2184" s="124"/>
      <c r="D2184" s="126"/>
    </row>
    <row r="2185" spans="1:4" x14ac:dyDescent="0.3">
      <c r="A2185" s="124"/>
      <c r="B2185" s="125"/>
      <c r="C2185" s="124"/>
      <c r="D2185" s="126"/>
    </row>
    <row r="2186" spans="1:4" x14ac:dyDescent="0.3">
      <c r="A2186" s="124"/>
      <c r="B2186" s="125"/>
      <c r="C2186" s="124"/>
      <c r="D2186" s="126"/>
    </row>
    <row r="2187" spans="1:4" x14ac:dyDescent="0.3">
      <c r="A2187" s="124"/>
      <c r="B2187" s="125"/>
      <c r="C2187" s="124"/>
      <c r="D2187" s="126"/>
    </row>
    <row r="2188" spans="1:4" x14ac:dyDescent="0.3">
      <c r="A2188" s="124"/>
      <c r="B2188" s="125"/>
      <c r="C2188" s="124"/>
      <c r="D2188" s="126"/>
    </row>
    <row r="2189" spans="1:4" x14ac:dyDescent="0.3">
      <c r="A2189" s="124"/>
      <c r="B2189" s="125"/>
      <c r="C2189" s="124"/>
      <c r="D2189" s="126"/>
    </row>
    <row r="2190" spans="1:4" x14ac:dyDescent="0.3">
      <c r="A2190" s="124"/>
      <c r="B2190" s="125"/>
      <c r="C2190" s="124"/>
      <c r="D2190" s="126"/>
    </row>
    <row r="2191" spans="1:4" x14ac:dyDescent="0.3">
      <c r="A2191" s="124"/>
      <c r="B2191" s="125"/>
      <c r="C2191" s="124"/>
      <c r="D2191" s="126"/>
    </row>
    <row r="2192" spans="1:4" x14ac:dyDescent="0.3">
      <c r="A2192" s="124"/>
      <c r="B2192" s="125"/>
      <c r="C2192" s="124"/>
      <c r="D2192" s="126"/>
    </row>
    <row r="2193" spans="1:4" x14ac:dyDescent="0.3">
      <c r="A2193" s="124"/>
      <c r="B2193" s="125"/>
      <c r="C2193" s="124"/>
      <c r="D2193" s="126"/>
    </row>
    <row r="2194" spans="1:4" x14ac:dyDescent="0.3">
      <c r="A2194" s="124"/>
      <c r="B2194" s="125"/>
      <c r="C2194" s="124"/>
      <c r="D2194" s="126"/>
    </row>
    <row r="2195" spans="1:4" x14ac:dyDescent="0.3">
      <c r="A2195" s="124"/>
      <c r="B2195" s="125"/>
      <c r="C2195" s="124"/>
      <c r="D2195" s="126"/>
    </row>
    <row r="2196" spans="1:4" x14ac:dyDescent="0.3">
      <c r="A2196" s="124"/>
      <c r="B2196" s="125"/>
      <c r="C2196" s="124"/>
      <c r="D2196" s="126"/>
    </row>
    <row r="2197" spans="1:4" x14ac:dyDescent="0.3">
      <c r="A2197" s="124"/>
      <c r="B2197" s="125"/>
      <c r="C2197" s="124"/>
      <c r="D2197" s="126"/>
    </row>
    <row r="2198" spans="1:4" x14ac:dyDescent="0.3">
      <c r="A2198" s="124"/>
      <c r="B2198" s="125"/>
      <c r="C2198" s="124"/>
      <c r="D2198" s="126"/>
    </row>
    <row r="2199" spans="1:4" x14ac:dyDescent="0.3">
      <c r="A2199" s="124"/>
      <c r="B2199" s="125"/>
      <c r="C2199" s="124"/>
      <c r="D2199" s="126"/>
    </row>
    <row r="2200" spans="1:4" x14ac:dyDescent="0.3">
      <c r="A2200" s="124"/>
      <c r="B2200" s="125"/>
      <c r="C2200" s="124"/>
      <c r="D2200" s="126"/>
    </row>
    <row r="2201" spans="1:4" x14ac:dyDescent="0.3">
      <c r="A2201" s="124"/>
      <c r="B2201" s="125"/>
      <c r="C2201" s="124"/>
      <c r="D2201" s="126"/>
    </row>
    <row r="2202" spans="1:4" x14ac:dyDescent="0.3">
      <c r="A2202" s="124"/>
      <c r="B2202" s="125"/>
      <c r="C2202" s="124"/>
      <c r="D2202" s="126"/>
    </row>
    <row r="2203" spans="1:4" x14ac:dyDescent="0.3">
      <c r="A2203" s="124"/>
      <c r="B2203" s="125"/>
      <c r="C2203" s="124"/>
      <c r="D2203" s="126"/>
    </row>
    <row r="2204" spans="1:4" x14ac:dyDescent="0.3">
      <c r="A2204" s="124"/>
      <c r="B2204" s="125"/>
      <c r="C2204" s="124"/>
      <c r="D2204" s="126"/>
    </row>
    <row r="2205" spans="1:4" x14ac:dyDescent="0.3">
      <c r="A2205" s="124"/>
      <c r="B2205" s="125"/>
      <c r="C2205" s="124"/>
      <c r="D2205" s="126"/>
    </row>
    <row r="2206" spans="1:4" x14ac:dyDescent="0.3">
      <c r="A2206" s="124"/>
      <c r="B2206" s="125"/>
      <c r="C2206" s="124"/>
      <c r="D2206" s="126"/>
    </row>
    <row r="2207" spans="1:4" x14ac:dyDescent="0.3">
      <c r="A2207" s="124"/>
      <c r="B2207" s="125"/>
      <c r="C2207" s="124"/>
      <c r="D2207" s="126"/>
    </row>
    <row r="2208" spans="1:4" x14ac:dyDescent="0.3">
      <c r="A2208" s="124"/>
      <c r="B2208" s="125"/>
      <c r="C2208" s="124"/>
      <c r="D2208" s="126"/>
    </row>
    <row r="2209" spans="1:4" x14ac:dyDescent="0.3">
      <c r="A2209" s="124"/>
      <c r="B2209" s="125"/>
      <c r="C2209" s="124"/>
      <c r="D2209" s="126"/>
    </row>
    <row r="2210" spans="1:4" x14ac:dyDescent="0.3">
      <c r="A2210" s="124"/>
      <c r="B2210" s="125"/>
      <c r="C2210" s="124"/>
      <c r="D2210" s="126"/>
    </row>
    <row r="2211" spans="1:4" x14ac:dyDescent="0.3">
      <c r="A2211" s="124"/>
      <c r="B2211" s="125"/>
      <c r="C2211" s="124"/>
      <c r="D2211" s="126"/>
    </row>
    <row r="2212" spans="1:4" x14ac:dyDescent="0.3">
      <c r="A2212" s="124"/>
      <c r="B2212" s="125"/>
      <c r="C2212" s="124"/>
      <c r="D2212" s="126"/>
    </row>
    <row r="2213" spans="1:4" x14ac:dyDescent="0.3">
      <c r="A2213" s="124"/>
      <c r="B2213" s="125"/>
      <c r="C2213" s="124"/>
      <c r="D2213" s="126"/>
    </row>
    <row r="2214" spans="1:4" x14ac:dyDescent="0.3">
      <c r="A2214" s="124"/>
      <c r="B2214" s="125"/>
      <c r="C2214" s="124"/>
      <c r="D2214" s="126"/>
    </row>
    <row r="2215" spans="1:4" x14ac:dyDescent="0.3">
      <c r="A2215" s="124"/>
      <c r="B2215" s="125"/>
      <c r="C2215" s="124"/>
      <c r="D2215" s="126"/>
    </row>
    <row r="2216" spans="1:4" x14ac:dyDescent="0.3">
      <c r="A2216" s="124"/>
      <c r="B2216" s="125"/>
      <c r="C2216" s="124"/>
      <c r="D2216" s="126"/>
    </row>
    <row r="2217" spans="1:4" x14ac:dyDescent="0.3">
      <c r="A2217" s="124"/>
      <c r="B2217" s="125"/>
      <c r="C2217" s="124"/>
      <c r="D2217" s="126"/>
    </row>
    <row r="2218" spans="1:4" x14ac:dyDescent="0.3">
      <c r="A2218" s="124"/>
      <c r="B2218" s="125"/>
      <c r="C2218" s="124"/>
      <c r="D2218" s="126"/>
    </row>
    <row r="2219" spans="1:4" x14ac:dyDescent="0.3">
      <c r="A2219" s="124"/>
      <c r="B2219" s="125"/>
      <c r="C2219" s="124"/>
      <c r="D2219" s="126"/>
    </row>
    <row r="2220" spans="1:4" x14ac:dyDescent="0.3">
      <c r="A2220" s="124"/>
      <c r="B2220" s="125"/>
      <c r="C2220" s="124"/>
      <c r="D2220" s="126"/>
    </row>
    <row r="2221" spans="1:4" x14ac:dyDescent="0.3">
      <c r="A2221" s="124"/>
      <c r="B2221" s="125"/>
      <c r="C2221" s="124"/>
      <c r="D2221" s="126"/>
    </row>
    <row r="2222" spans="1:4" x14ac:dyDescent="0.3">
      <c r="A2222" s="124"/>
      <c r="B2222" s="125"/>
      <c r="C2222" s="124"/>
      <c r="D2222" s="126"/>
    </row>
    <row r="2223" spans="1:4" x14ac:dyDescent="0.3">
      <c r="A2223" s="124"/>
      <c r="B2223" s="125"/>
      <c r="C2223" s="124"/>
      <c r="D2223" s="126"/>
    </row>
    <row r="2224" spans="1:4" x14ac:dyDescent="0.3">
      <c r="A2224" s="124"/>
      <c r="B2224" s="125"/>
      <c r="C2224" s="124"/>
      <c r="D2224" s="126"/>
    </row>
    <row r="2225" spans="1:4" x14ac:dyDescent="0.3">
      <c r="A2225" s="124"/>
      <c r="B2225" s="125"/>
      <c r="C2225" s="124"/>
      <c r="D2225" s="126"/>
    </row>
    <row r="2226" spans="1:4" x14ac:dyDescent="0.3">
      <c r="A2226" s="124"/>
      <c r="B2226" s="125"/>
      <c r="C2226" s="124"/>
      <c r="D2226" s="126"/>
    </row>
    <row r="2227" spans="1:4" x14ac:dyDescent="0.3">
      <c r="A2227" s="124"/>
      <c r="B2227" s="125"/>
      <c r="C2227" s="124"/>
      <c r="D2227" s="126"/>
    </row>
    <row r="2228" spans="1:4" x14ac:dyDescent="0.3">
      <c r="A2228" s="124"/>
      <c r="B2228" s="125"/>
      <c r="C2228" s="124"/>
      <c r="D2228" s="126"/>
    </row>
    <row r="2229" spans="1:4" x14ac:dyDescent="0.3">
      <c r="A2229" s="124"/>
      <c r="B2229" s="125"/>
      <c r="C2229" s="124"/>
      <c r="D2229" s="126"/>
    </row>
    <row r="2230" spans="1:4" x14ac:dyDescent="0.3">
      <c r="A2230" s="124"/>
      <c r="B2230" s="125"/>
      <c r="C2230" s="124"/>
      <c r="D2230" s="126"/>
    </row>
    <row r="2231" spans="1:4" x14ac:dyDescent="0.3">
      <c r="A2231" s="124"/>
      <c r="B2231" s="125"/>
      <c r="C2231" s="124"/>
      <c r="D2231" s="126"/>
    </row>
    <row r="2232" spans="1:4" x14ac:dyDescent="0.3">
      <c r="A2232" s="124"/>
      <c r="B2232" s="125"/>
      <c r="C2232" s="124"/>
      <c r="D2232" s="126"/>
    </row>
    <row r="2233" spans="1:4" x14ac:dyDescent="0.3">
      <c r="A2233" s="124"/>
      <c r="B2233" s="125"/>
      <c r="C2233" s="124"/>
      <c r="D2233" s="126"/>
    </row>
    <row r="2234" spans="1:4" x14ac:dyDescent="0.3">
      <c r="A2234" s="124"/>
      <c r="B2234" s="125"/>
      <c r="C2234" s="124"/>
      <c r="D2234" s="126"/>
    </row>
    <row r="2235" spans="1:4" x14ac:dyDescent="0.3">
      <c r="A2235" s="124"/>
      <c r="B2235" s="125"/>
      <c r="C2235" s="124"/>
      <c r="D2235" s="126"/>
    </row>
    <row r="2236" spans="1:4" x14ac:dyDescent="0.3">
      <c r="A2236" s="124"/>
      <c r="B2236" s="125"/>
      <c r="C2236" s="124"/>
      <c r="D2236" s="126"/>
    </row>
    <row r="2237" spans="1:4" x14ac:dyDescent="0.3">
      <c r="A2237" s="124"/>
      <c r="B2237" s="125"/>
      <c r="C2237" s="124"/>
      <c r="D2237" s="126"/>
    </row>
    <row r="2238" spans="1:4" x14ac:dyDescent="0.3">
      <c r="A2238" s="124"/>
      <c r="B2238" s="125"/>
      <c r="C2238" s="124"/>
      <c r="D2238" s="126"/>
    </row>
    <row r="2239" spans="1:4" x14ac:dyDescent="0.3">
      <c r="A2239" s="124"/>
      <c r="B2239" s="125"/>
      <c r="C2239" s="124"/>
      <c r="D2239" s="126"/>
    </row>
    <row r="2240" spans="1:4" x14ac:dyDescent="0.3">
      <c r="A2240" s="124"/>
      <c r="B2240" s="125"/>
      <c r="C2240" s="124"/>
      <c r="D2240" s="126"/>
    </row>
    <row r="2241" spans="1:4" x14ac:dyDescent="0.3">
      <c r="A2241" s="124"/>
      <c r="B2241" s="125"/>
      <c r="C2241" s="124"/>
      <c r="D2241" s="126"/>
    </row>
    <row r="2242" spans="1:4" x14ac:dyDescent="0.3">
      <c r="A2242" s="124"/>
      <c r="B2242" s="125"/>
      <c r="C2242" s="124"/>
      <c r="D2242" s="126"/>
    </row>
    <row r="2243" spans="1:4" x14ac:dyDescent="0.3">
      <c r="A2243" s="124"/>
      <c r="B2243" s="125"/>
      <c r="C2243" s="124"/>
      <c r="D2243" s="126"/>
    </row>
    <row r="2244" spans="1:4" x14ac:dyDescent="0.3">
      <c r="A2244" s="124"/>
      <c r="B2244" s="125"/>
      <c r="C2244" s="124"/>
      <c r="D2244" s="126"/>
    </row>
    <row r="2245" spans="1:4" x14ac:dyDescent="0.3">
      <c r="A2245" s="124"/>
      <c r="B2245" s="125"/>
      <c r="C2245" s="124"/>
      <c r="D2245" s="126"/>
    </row>
    <row r="2246" spans="1:4" x14ac:dyDescent="0.3">
      <c r="A2246" s="124"/>
      <c r="B2246" s="125"/>
      <c r="C2246" s="124"/>
      <c r="D2246" s="126"/>
    </row>
    <row r="2247" spans="1:4" x14ac:dyDescent="0.3">
      <c r="A2247" s="124"/>
      <c r="B2247" s="125"/>
      <c r="C2247" s="124"/>
      <c r="D2247" s="126"/>
    </row>
    <row r="2248" spans="1:4" x14ac:dyDescent="0.3">
      <c r="A2248" s="124"/>
      <c r="B2248" s="125"/>
      <c r="C2248" s="124"/>
      <c r="D2248" s="126"/>
    </row>
    <row r="2249" spans="1:4" x14ac:dyDescent="0.3">
      <c r="A2249" s="124"/>
      <c r="B2249" s="125"/>
      <c r="C2249" s="124"/>
      <c r="D2249" s="126"/>
    </row>
    <row r="2250" spans="1:4" x14ac:dyDescent="0.3">
      <c r="A2250" s="124"/>
      <c r="B2250" s="125"/>
      <c r="C2250" s="124"/>
      <c r="D2250" s="126"/>
    </row>
    <row r="2251" spans="1:4" x14ac:dyDescent="0.3">
      <c r="A2251" s="124"/>
      <c r="B2251" s="125"/>
      <c r="C2251" s="124"/>
      <c r="D2251" s="126"/>
    </row>
    <row r="2252" spans="1:4" x14ac:dyDescent="0.3">
      <c r="A2252" s="124"/>
      <c r="B2252" s="125"/>
      <c r="C2252" s="124"/>
      <c r="D2252" s="126"/>
    </row>
    <row r="2253" spans="1:4" x14ac:dyDescent="0.3">
      <c r="A2253" s="124"/>
      <c r="B2253" s="125"/>
      <c r="C2253" s="124"/>
      <c r="D2253" s="126"/>
    </row>
    <row r="2254" spans="1:4" x14ac:dyDescent="0.3">
      <c r="A2254" s="124"/>
      <c r="B2254" s="125"/>
      <c r="C2254" s="124"/>
      <c r="D2254" s="126"/>
    </row>
    <row r="2255" spans="1:4" x14ac:dyDescent="0.3">
      <c r="A2255" s="124"/>
      <c r="B2255" s="125"/>
      <c r="C2255" s="124"/>
      <c r="D2255" s="126"/>
    </row>
    <row r="2256" spans="1:4" x14ac:dyDescent="0.3">
      <c r="A2256" s="124"/>
      <c r="B2256" s="125"/>
      <c r="C2256" s="124"/>
      <c r="D2256" s="126"/>
    </row>
    <row r="2257" spans="1:4" x14ac:dyDescent="0.3">
      <c r="A2257" s="124"/>
      <c r="B2257" s="125"/>
      <c r="C2257" s="124"/>
      <c r="D2257" s="126"/>
    </row>
    <row r="2258" spans="1:4" x14ac:dyDescent="0.3">
      <c r="A2258" s="124"/>
      <c r="B2258" s="125"/>
      <c r="C2258" s="124"/>
      <c r="D2258" s="126"/>
    </row>
    <row r="2259" spans="1:4" x14ac:dyDescent="0.3">
      <c r="A2259" s="124"/>
      <c r="B2259" s="125"/>
      <c r="C2259" s="124"/>
      <c r="D2259" s="126"/>
    </row>
    <row r="2260" spans="1:4" x14ac:dyDescent="0.3">
      <c r="A2260" s="124"/>
      <c r="B2260" s="125"/>
      <c r="C2260" s="124"/>
      <c r="D2260" s="126"/>
    </row>
    <row r="2261" spans="1:4" x14ac:dyDescent="0.3">
      <c r="A2261" s="124"/>
      <c r="B2261" s="125"/>
      <c r="C2261" s="124"/>
      <c r="D2261" s="126"/>
    </row>
    <row r="2262" spans="1:4" x14ac:dyDescent="0.3">
      <c r="A2262" s="124"/>
      <c r="B2262" s="125"/>
      <c r="C2262" s="124"/>
      <c r="D2262" s="126"/>
    </row>
    <row r="2263" spans="1:4" x14ac:dyDescent="0.3">
      <c r="A2263" s="124"/>
      <c r="B2263" s="125"/>
      <c r="C2263" s="124"/>
      <c r="D2263" s="126"/>
    </row>
    <row r="2264" spans="1:4" x14ac:dyDescent="0.3">
      <c r="A2264" s="124"/>
      <c r="B2264" s="125"/>
      <c r="C2264" s="124"/>
      <c r="D2264" s="126"/>
    </row>
    <row r="2265" spans="1:4" x14ac:dyDescent="0.3">
      <c r="A2265" s="124"/>
      <c r="B2265" s="125"/>
      <c r="C2265" s="124"/>
      <c r="D2265" s="126"/>
    </row>
    <row r="2266" spans="1:4" x14ac:dyDescent="0.3">
      <c r="A2266" s="124"/>
      <c r="B2266" s="125"/>
      <c r="C2266" s="124"/>
      <c r="D2266" s="126"/>
    </row>
    <row r="2267" spans="1:4" x14ac:dyDescent="0.3">
      <c r="A2267" s="124"/>
      <c r="B2267" s="125"/>
      <c r="C2267" s="124"/>
      <c r="D2267" s="126"/>
    </row>
    <row r="2268" spans="1:4" x14ac:dyDescent="0.3">
      <c r="A2268" s="124"/>
      <c r="B2268" s="125"/>
      <c r="C2268" s="124"/>
      <c r="D2268" s="126"/>
    </row>
    <row r="2269" spans="1:4" x14ac:dyDescent="0.3">
      <c r="A2269" s="124"/>
      <c r="B2269" s="125"/>
      <c r="C2269" s="124"/>
      <c r="D2269" s="126"/>
    </row>
    <row r="2270" spans="1:4" x14ac:dyDescent="0.3">
      <c r="A2270" s="124"/>
      <c r="B2270" s="125"/>
      <c r="C2270" s="124"/>
      <c r="D2270" s="126"/>
    </row>
    <row r="2271" spans="1:4" x14ac:dyDescent="0.3">
      <c r="A2271" s="124"/>
      <c r="B2271" s="125"/>
      <c r="C2271" s="124"/>
      <c r="D2271" s="126"/>
    </row>
    <row r="2272" spans="1:4" x14ac:dyDescent="0.3">
      <c r="A2272" s="124"/>
      <c r="B2272" s="125"/>
      <c r="C2272" s="124"/>
      <c r="D2272" s="126"/>
    </row>
    <row r="2273" spans="1:4" x14ac:dyDescent="0.3">
      <c r="A2273" s="124"/>
      <c r="B2273" s="125"/>
      <c r="C2273" s="124"/>
      <c r="D2273" s="126"/>
    </row>
    <row r="2274" spans="1:4" x14ac:dyDescent="0.3">
      <c r="A2274" s="124"/>
      <c r="B2274" s="125"/>
      <c r="C2274" s="124"/>
      <c r="D2274" s="126"/>
    </row>
    <row r="2275" spans="1:4" x14ac:dyDescent="0.3">
      <c r="A2275" s="124"/>
      <c r="B2275" s="125"/>
      <c r="C2275" s="124"/>
      <c r="D2275" s="126"/>
    </row>
    <row r="2276" spans="1:4" x14ac:dyDescent="0.3">
      <c r="A2276" s="124"/>
      <c r="B2276" s="125"/>
      <c r="C2276" s="124"/>
      <c r="D2276" s="126"/>
    </row>
    <row r="2277" spans="1:4" x14ac:dyDescent="0.3">
      <c r="A2277" s="124"/>
      <c r="B2277" s="125"/>
      <c r="C2277" s="124"/>
      <c r="D2277" s="126"/>
    </row>
    <row r="2278" spans="1:4" x14ac:dyDescent="0.3">
      <c r="A2278" s="124"/>
      <c r="B2278" s="125"/>
      <c r="C2278" s="124"/>
      <c r="D2278" s="126"/>
    </row>
    <row r="2279" spans="1:4" x14ac:dyDescent="0.3">
      <c r="A2279" s="124"/>
      <c r="B2279" s="125"/>
      <c r="C2279" s="124"/>
      <c r="D2279" s="126"/>
    </row>
    <row r="2280" spans="1:4" x14ac:dyDescent="0.3">
      <c r="A2280" s="124"/>
      <c r="B2280" s="125"/>
      <c r="C2280" s="124"/>
      <c r="D2280" s="126"/>
    </row>
    <row r="2281" spans="1:4" x14ac:dyDescent="0.3">
      <c r="A2281" s="124"/>
      <c r="B2281" s="125"/>
      <c r="C2281" s="124"/>
      <c r="D2281" s="126"/>
    </row>
    <row r="2282" spans="1:4" x14ac:dyDescent="0.3">
      <c r="A2282" s="124"/>
      <c r="B2282" s="125"/>
      <c r="C2282" s="124"/>
      <c r="D2282" s="126"/>
    </row>
    <row r="2283" spans="1:4" x14ac:dyDescent="0.3">
      <c r="A2283" s="124"/>
      <c r="B2283" s="125"/>
      <c r="C2283" s="124"/>
      <c r="D2283" s="126"/>
    </row>
    <row r="2284" spans="1:4" x14ac:dyDescent="0.3">
      <c r="A2284" s="124"/>
      <c r="B2284" s="125"/>
      <c r="C2284" s="124"/>
      <c r="D2284" s="126"/>
    </row>
    <row r="2285" spans="1:4" x14ac:dyDescent="0.3">
      <c r="A2285" s="124"/>
      <c r="B2285" s="125"/>
      <c r="C2285" s="124"/>
      <c r="D2285" s="126"/>
    </row>
    <row r="2286" spans="1:4" x14ac:dyDescent="0.3">
      <c r="A2286" s="124"/>
      <c r="B2286" s="125"/>
      <c r="C2286" s="124"/>
      <c r="D2286" s="126"/>
    </row>
    <row r="2287" spans="1:4" x14ac:dyDescent="0.3">
      <c r="A2287" s="124"/>
      <c r="B2287" s="125"/>
      <c r="C2287" s="124"/>
      <c r="D2287" s="126"/>
    </row>
    <row r="2288" spans="1:4" x14ac:dyDescent="0.3">
      <c r="A2288" s="124"/>
      <c r="B2288" s="125"/>
      <c r="C2288" s="124"/>
      <c r="D2288" s="126"/>
    </row>
    <row r="2289" spans="1:4" x14ac:dyDescent="0.3">
      <c r="A2289" s="124"/>
      <c r="B2289" s="125"/>
      <c r="C2289" s="124"/>
      <c r="D2289" s="126"/>
    </row>
    <row r="2290" spans="1:4" x14ac:dyDescent="0.3">
      <c r="A2290" s="124"/>
      <c r="B2290" s="125"/>
      <c r="C2290" s="124"/>
      <c r="D2290" s="126"/>
    </row>
    <row r="2291" spans="1:4" x14ac:dyDescent="0.3">
      <c r="A2291" s="124"/>
      <c r="B2291" s="125"/>
      <c r="C2291" s="124"/>
      <c r="D2291" s="126"/>
    </row>
    <row r="2292" spans="1:4" x14ac:dyDescent="0.3">
      <c r="A2292" s="124"/>
      <c r="B2292" s="125"/>
      <c r="C2292" s="124"/>
      <c r="D2292" s="126"/>
    </row>
    <row r="2293" spans="1:4" x14ac:dyDescent="0.3">
      <c r="A2293" s="124"/>
      <c r="B2293" s="125"/>
      <c r="C2293" s="124"/>
      <c r="D2293" s="126"/>
    </row>
    <row r="2294" spans="1:4" x14ac:dyDescent="0.3">
      <c r="A2294" s="124"/>
      <c r="B2294" s="125"/>
      <c r="C2294" s="124"/>
      <c r="D2294" s="126"/>
    </row>
    <row r="2295" spans="1:4" x14ac:dyDescent="0.3">
      <c r="A2295" s="124"/>
      <c r="B2295" s="125"/>
      <c r="C2295" s="124"/>
      <c r="D2295" s="126"/>
    </row>
    <row r="2296" spans="1:4" x14ac:dyDescent="0.3">
      <c r="A2296" s="124"/>
      <c r="B2296" s="125"/>
      <c r="C2296" s="124"/>
      <c r="D2296" s="126"/>
    </row>
    <row r="2297" spans="1:4" x14ac:dyDescent="0.3">
      <c r="A2297" s="124"/>
      <c r="B2297" s="125"/>
      <c r="C2297" s="124"/>
      <c r="D2297" s="126"/>
    </row>
    <row r="2298" spans="1:4" x14ac:dyDescent="0.3">
      <c r="A2298" s="124"/>
      <c r="B2298" s="125"/>
      <c r="C2298" s="124"/>
      <c r="D2298" s="126"/>
    </row>
    <row r="2299" spans="1:4" x14ac:dyDescent="0.3">
      <c r="A2299" s="124"/>
      <c r="B2299" s="125"/>
      <c r="C2299" s="124"/>
      <c r="D2299" s="126"/>
    </row>
    <row r="2300" spans="1:4" x14ac:dyDescent="0.3">
      <c r="A2300" s="124"/>
      <c r="B2300" s="125"/>
      <c r="C2300" s="124"/>
      <c r="D2300" s="126"/>
    </row>
    <row r="2301" spans="1:4" x14ac:dyDescent="0.3">
      <c r="A2301" s="124"/>
      <c r="B2301" s="125"/>
      <c r="C2301" s="124"/>
      <c r="D2301" s="126"/>
    </row>
    <row r="2302" spans="1:4" x14ac:dyDescent="0.3">
      <c r="A2302" s="124"/>
      <c r="B2302" s="125"/>
      <c r="C2302" s="124"/>
      <c r="D2302" s="126"/>
    </row>
    <row r="2303" spans="1:4" x14ac:dyDescent="0.3">
      <c r="A2303" s="124"/>
      <c r="B2303" s="125"/>
      <c r="C2303" s="124"/>
      <c r="D2303" s="126"/>
    </row>
    <row r="2304" spans="1:4" x14ac:dyDescent="0.3">
      <c r="A2304" s="124"/>
      <c r="B2304" s="125"/>
      <c r="C2304" s="124"/>
      <c r="D2304" s="126"/>
    </row>
    <row r="2305" spans="1:4" x14ac:dyDescent="0.3">
      <c r="A2305" s="124"/>
      <c r="B2305" s="125"/>
      <c r="C2305" s="124"/>
      <c r="D2305" s="126"/>
    </row>
    <row r="2306" spans="1:4" x14ac:dyDescent="0.3">
      <c r="A2306" s="124"/>
      <c r="B2306" s="125"/>
      <c r="C2306" s="124"/>
      <c r="D2306" s="126"/>
    </row>
    <row r="2307" spans="1:4" x14ac:dyDescent="0.3">
      <c r="A2307" s="124"/>
      <c r="B2307" s="125"/>
      <c r="C2307" s="124"/>
      <c r="D2307" s="126"/>
    </row>
    <row r="2308" spans="1:4" x14ac:dyDescent="0.3">
      <c r="A2308" s="124"/>
      <c r="B2308" s="125"/>
      <c r="C2308" s="124"/>
      <c r="D2308" s="126"/>
    </row>
    <row r="2309" spans="1:4" x14ac:dyDescent="0.3">
      <c r="A2309" s="124"/>
      <c r="B2309" s="125"/>
      <c r="C2309" s="124"/>
      <c r="D2309" s="126"/>
    </row>
    <row r="2310" spans="1:4" x14ac:dyDescent="0.3">
      <c r="A2310" s="124"/>
      <c r="B2310" s="125"/>
      <c r="C2310" s="124"/>
      <c r="D2310" s="126"/>
    </row>
    <row r="2311" spans="1:4" x14ac:dyDescent="0.3">
      <c r="A2311" s="124"/>
      <c r="B2311" s="125"/>
      <c r="C2311" s="124"/>
      <c r="D2311" s="126"/>
    </row>
    <row r="2312" spans="1:4" x14ac:dyDescent="0.3">
      <c r="A2312" s="124"/>
      <c r="B2312" s="125"/>
      <c r="C2312" s="124"/>
      <c r="D2312" s="126"/>
    </row>
    <row r="2313" spans="1:4" x14ac:dyDescent="0.3">
      <c r="A2313" s="124"/>
      <c r="B2313" s="125"/>
      <c r="C2313" s="124"/>
      <c r="D2313" s="126"/>
    </row>
    <row r="2314" spans="1:4" x14ac:dyDescent="0.3">
      <c r="A2314" s="124"/>
      <c r="B2314" s="125"/>
      <c r="C2314" s="124"/>
      <c r="D2314" s="126"/>
    </row>
    <row r="2315" spans="1:4" x14ac:dyDescent="0.3">
      <c r="A2315" s="124"/>
      <c r="B2315" s="125"/>
      <c r="C2315" s="124"/>
      <c r="D2315" s="126"/>
    </row>
    <row r="2316" spans="1:4" x14ac:dyDescent="0.3">
      <c r="A2316" s="124"/>
      <c r="B2316" s="125"/>
      <c r="C2316" s="124"/>
      <c r="D2316" s="126"/>
    </row>
    <row r="2317" spans="1:4" x14ac:dyDescent="0.3">
      <c r="A2317" s="124"/>
      <c r="B2317" s="125"/>
      <c r="C2317" s="124"/>
      <c r="D2317" s="126"/>
    </row>
    <row r="2318" spans="1:4" x14ac:dyDescent="0.3">
      <c r="A2318" s="124"/>
      <c r="B2318" s="125"/>
      <c r="C2318" s="124"/>
      <c r="D2318" s="126"/>
    </row>
    <row r="2319" spans="1:4" x14ac:dyDescent="0.3">
      <c r="A2319" s="124"/>
      <c r="B2319" s="125"/>
      <c r="C2319" s="124"/>
      <c r="D2319" s="126"/>
    </row>
    <row r="2320" spans="1:4" x14ac:dyDescent="0.3">
      <c r="A2320" s="124"/>
      <c r="B2320" s="125"/>
      <c r="C2320" s="124"/>
      <c r="D2320" s="126"/>
    </row>
    <row r="2321" spans="1:4" x14ac:dyDescent="0.3">
      <c r="A2321" s="124"/>
      <c r="B2321" s="125"/>
      <c r="C2321" s="124"/>
      <c r="D2321" s="126"/>
    </row>
    <row r="2322" spans="1:4" x14ac:dyDescent="0.3">
      <c r="A2322" s="124"/>
      <c r="B2322" s="125"/>
      <c r="C2322" s="124"/>
      <c r="D2322" s="126"/>
    </row>
    <row r="2323" spans="1:4" x14ac:dyDescent="0.3">
      <c r="A2323" s="124"/>
      <c r="B2323" s="125"/>
      <c r="C2323" s="124"/>
      <c r="D2323" s="126"/>
    </row>
    <row r="2324" spans="1:4" x14ac:dyDescent="0.3">
      <c r="A2324" s="124"/>
      <c r="B2324" s="125"/>
      <c r="C2324" s="124"/>
      <c r="D2324" s="126"/>
    </row>
    <row r="2325" spans="1:4" x14ac:dyDescent="0.3">
      <c r="A2325" s="124"/>
      <c r="B2325" s="125"/>
      <c r="C2325" s="124"/>
      <c r="D2325" s="126"/>
    </row>
    <row r="2326" spans="1:4" x14ac:dyDescent="0.3">
      <c r="A2326" s="124"/>
      <c r="B2326" s="125"/>
      <c r="C2326" s="124"/>
      <c r="D2326" s="126"/>
    </row>
    <row r="2327" spans="1:4" x14ac:dyDescent="0.3">
      <c r="A2327" s="124"/>
      <c r="B2327" s="125"/>
      <c r="C2327" s="124"/>
      <c r="D2327" s="126"/>
    </row>
    <row r="2328" spans="1:4" x14ac:dyDescent="0.3">
      <c r="A2328" s="124"/>
      <c r="B2328" s="125"/>
      <c r="C2328" s="124"/>
      <c r="D2328" s="126"/>
    </row>
    <row r="2329" spans="1:4" x14ac:dyDescent="0.3">
      <c r="A2329" s="124"/>
      <c r="B2329" s="125"/>
      <c r="C2329" s="124"/>
      <c r="D2329" s="126"/>
    </row>
    <row r="2330" spans="1:4" x14ac:dyDescent="0.3">
      <c r="A2330" s="124"/>
      <c r="B2330" s="125"/>
      <c r="C2330" s="124"/>
      <c r="D2330" s="126"/>
    </row>
    <row r="2331" spans="1:4" x14ac:dyDescent="0.3">
      <c r="A2331" s="124"/>
      <c r="B2331" s="125"/>
      <c r="C2331" s="124"/>
      <c r="D2331" s="126"/>
    </row>
    <row r="2332" spans="1:4" x14ac:dyDescent="0.3">
      <c r="A2332" s="124"/>
      <c r="B2332" s="125"/>
      <c r="C2332" s="124"/>
      <c r="D2332" s="126"/>
    </row>
    <row r="2333" spans="1:4" x14ac:dyDescent="0.3">
      <c r="A2333" s="124"/>
      <c r="B2333" s="125"/>
      <c r="C2333" s="124"/>
      <c r="D2333" s="126"/>
    </row>
    <row r="2334" spans="1:4" x14ac:dyDescent="0.3">
      <c r="A2334" s="124"/>
      <c r="B2334" s="125"/>
      <c r="C2334" s="124"/>
      <c r="D2334" s="126"/>
    </row>
    <row r="2335" spans="1:4" x14ac:dyDescent="0.3">
      <c r="A2335" s="124"/>
      <c r="B2335" s="125"/>
      <c r="C2335" s="124"/>
      <c r="D2335" s="126"/>
    </row>
    <row r="2336" spans="1:4" x14ac:dyDescent="0.3">
      <c r="A2336" s="124"/>
      <c r="B2336" s="125"/>
      <c r="C2336" s="124"/>
      <c r="D2336" s="126"/>
    </row>
    <row r="2337" spans="1:4" x14ac:dyDescent="0.3">
      <c r="A2337" s="124"/>
      <c r="B2337" s="125"/>
      <c r="C2337" s="124"/>
      <c r="D2337" s="126"/>
    </row>
    <row r="2338" spans="1:4" x14ac:dyDescent="0.3">
      <c r="A2338" s="124"/>
      <c r="B2338" s="125"/>
      <c r="C2338" s="124"/>
      <c r="D2338" s="126"/>
    </row>
    <row r="2339" spans="1:4" x14ac:dyDescent="0.3">
      <c r="A2339" s="124"/>
      <c r="B2339" s="125"/>
      <c r="C2339" s="124"/>
      <c r="D2339" s="126"/>
    </row>
    <row r="2340" spans="1:4" x14ac:dyDescent="0.3">
      <c r="A2340" s="124"/>
      <c r="B2340" s="125"/>
      <c r="C2340" s="124"/>
      <c r="D2340" s="126"/>
    </row>
    <row r="2341" spans="1:4" x14ac:dyDescent="0.3">
      <c r="A2341" s="124"/>
      <c r="B2341" s="125"/>
      <c r="C2341" s="124"/>
      <c r="D2341" s="126"/>
    </row>
    <row r="2342" spans="1:4" x14ac:dyDescent="0.3">
      <c r="A2342" s="124"/>
      <c r="B2342" s="125"/>
      <c r="C2342" s="124"/>
      <c r="D2342" s="126"/>
    </row>
    <row r="2343" spans="1:4" x14ac:dyDescent="0.3">
      <c r="A2343" s="124"/>
      <c r="B2343" s="125"/>
      <c r="C2343" s="124"/>
      <c r="D2343" s="126"/>
    </row>
    <row r="2344" spans="1:4" x14ac:dyDescent="0.3">
      <c r="A2344" s="124"/>
      <c r="B2344" s="125"/>
      <c r="C2344" s="124"/>
      <c r="D2344" s="126"/>
    </row>
    <row r="2345" spans="1:4" x14ac:dyDescent="0.3">
      <c r="A2345" s="124"/>
      <c r="B2345" s="125"/>
      <c r="C2345" s="124"/>
      <c r="D2345" s="126"/>
    </row>
    <row r="2346" spans="1:4" x14ac:dyDescent="0.3">
      <c r="A2346" s="124"/>
      <c r="B2346" s="125"/>
      <c r="C2346" s="124"/>
      <c r="D2346" s="126"/>
    </row>
    <row r="2347" spans="1:4" x14ac:dyDescent="0.3">
      <c r="A2347" s="124"/>
      <c r="B2347" s="125"/>
      <c r="C2347" s="124"/>
      <c r="D2347" s="126"/>
    </row>
    <row r="2348" spans="1:4" x14ac:dyDescent="0.3">
      <c r="A2348" s="124"/>
      <c r="B2348" s="125"/>
      <c r="C2348" s="124"/>
      <c r="D2348" s="126"/>
    </row>
    <row r="2349" spans="1:4" x14ac:dyDescent="0.3">
      <c r="A2349" s="124"/>
      <c r="B2349" s="125"/>
      <c r="C2349" s="124"/>
      <c r="D2349" s="126"/>
    </row>
    <row r="2350" spans="1:4" x14ac:dyDescent="0.3">
      <c r="A2350" s="124"/>
      <c r="B2350" s="125"/>
      <c r="C2350" s="124"/>
      <c r="D2350" s="126"/>
    </row>
    <row r="2351" spans="1:4" x14ac:dyDescent="0.3">
      <c r="A2351" s="124"/>
      <c r="B2351" s="125"/>
      <c r="C2351" s="124"/>
      <c r="D2351" s="126"/>
    </row>
    <row r="2352" spans="1:4" x14ac:dyDescent="0.3">
      <c r="A2352" s="124"/>
      <c r="B2352" s="125"/>
      <c r="C2352" s="124"/>
      <c r="D2352" s="126"/>
    </row>
    <row r="2353" spans="1:4" x14ac:dyDescent="0.3">
      <c r="A2353" s="124"/>
      <c r="B2353" s="125"/>
      <c r="C2353" s="124"/>
      <c r="D2353" s="126"/>
    </row>
    <row r="2354" spans="1:4" x14ac:dyDescent="0.3">
      <c r="A2354" s="124"/>
      <c r="B2354" s="125"/>
      <c r="C2354" s="124"/>
      <c r="D2354" s="126"/>
    </row>
    <row r="2355" spans="1:4" x14ac:dyDescent="0.3">
      <c r="A2355" s="124"/>
      <c r="B2355" s="125"/>
      <c r="C2355" s="124"/>
      <c r="D2355" s="126"/>
    </row>
    <row r="2356" spans="1:4" x14ac:dyDescent="0.3">
      <c r="A2356" s="124"/>
      <c r="B2356" s="125"/>
      <c r="C2356" s="124"/>
      <c r="D2356" s="126"/>
    </row>
    <row r="2357" spans="1:4" x14ac:dyDescent="0.3">
      <c r="A2357" s="124"/>
      <c r="B2357" s="125"/>
      <c r="C2357" s="124"/>
      <c r="D2357" s="126"/>
    </row>
    <row r="2358" spans="1:4" x14ac:dyDescent="0.3">
      <c r="A2358" s="124"/>
      <c r="B2358" s="125"/>
      <c r="C2358" s="124"/>
      <c r="D2358" s="126"/>
    </row>
    <row r="2359" spans="1:4" x14ac:dyDescent="0.3">
      <c r="A2359" s="124"/>
      <c r="B2359" s="125"/>
      <c r="C2359" s="124"/>
      <c r="D2359" s="126"/>
    </row>
    <row r="2360" spans="1:4" x14ac:dyDescent="0.3">
      <c r="A2360" s="124"/>
      <c r="B2360" s="125"/>
      <c r="C2360" s="124"/>
      <c r="D2360" s="126"/>
    </row>
    <row r="2361" spans="1:4" x14ac:dyDescent="0.3">
      <c r="A2361" s="124"/>
      <c r="B2361" s="125"/>
      <c r="C2361" s="124"/>
      <c r="D2361" s="126"/>
    </row>
    <row r="2362" spans="1:4" x14ac:dyDescent="0.3">
      <c r="A2362" s="124"/>
      <c r="B2362" s="125"/>
      <c r="C2362" s="124"/>
      <c r="D2362" s="126"/>
    </row>
    <row r="2363" spans="1:4" x14ac:dyDescent="0.3">
      <c r="A2363" s="124"/>
      <c r="B2363" s="125"/>
      <c r="C2363" s="124"/>
      <c r="D2363" s="126"/>
    </row>
    <row r="2364" spans="1:4" x14ac:dyDescent="0.3">
      <c r="A2364" s="124"/>
      <c r="B2364" s="125"/>
      <c r="C2364" s="124"/>
      <c r="D2364" s="126"/>
    </row>
    <row r="2365" spans="1:4" x14ac:dyDescent="0.3">
      <c r="A2365" s="124"/>
      <c r="B2365" s="125"/>
      <c r="C2365" s="124"/>
      <c r="D2365" s="126"/>
    </row>
    <row r="2366" spans="1:4" x14ac:dyDescent="0.3">
      <c r="A2366" s="124"/>
      <c r="B2366" s="125"/>
      <c r="C2366" s="124"/>
      <c r="D2366" s="126"/>
    </row>
    <row r="2367" spans="1:4" x14ac:dyDescent="0.3">
      <c r="A2367" s="124"/>
      <c r="B2367" s="125"/>
      <c r="C2367" s="124"/>
      <c r="D2367" s="126"/>
    </row>
    <row r="2368" spans="1:4" x14ac:dyDescent="0.3">
      <c r="A2368" s="124"/>
      <c r="B2368" s="125"/>
      <c r="C2368" s="124"/>
      <c r="D2368" s="126"/>
    </row>
    <row r="2369" spans="1:4" x14ac:dyDescent="0.3">
      <c r="A2369" s="124"/>
      <c r="B2369" s="125"/>
      <c r="C2369" s="124"/>
      <c r="D2369" s="126"/>
    </row>
    <row r="2370" spans="1:4" x14ac:dyDescent="0.3">
      <c r="A2370" s="124"/>
      <c r="B2370" s="125"/>
      <c r="C2370" s="124"/>
      <c r="D2370" s="126"/>
    </row>
    <row r="2371" spans="1:4" x14ac:dyDescent="0.3">
      <c r="A2371" s="124"/>
      <c r="B2371" s="125"/>
      <c r="C2371" s="124"/>
      <c r="D2371" s="126"/>
    </row>
    <row r="2372" spans="1:4" x14ac:dyDescent="0.3">
      <c r="A2372" s="124"/>
      <c r="B2372" s="125"/>
      <c r="C2372" s="124"/>
      <c r="D2372" s="126"/>
    </row>
    <row r="2373" spans="1:4" x14ac:dyDescent="0.3">
      <c r="A2373" s="124"/>
      <c r="B2373" s="125"/>
      <c r="C2373" s="124"/>
      <c r="D2373" s="126"/>
    </row>
    <row r="2374" spans="1:4" x14ac:dyDescent="0.3">
      <c r="A2374" s="124"/>
      <c r="B2374" s="125"/>
      <c r="C2374" s="124"/>
      <c r="D2374" s="126"/>
    </row>
    <row r="2375" spans="1:4" x14ac:dyDescent="0.3">
      <c r="A2375" s="124"/>
      <c r="B2375" s="125"/>
      <c r="C2375" s="124"/>
      <c r="D2375" s="126"/>
    </row>
    <row r="2376" spans="1:4" x14ac:dyDescent="0.3">
      <c r="A2376" s="124"/>
      <c r="B2376" s="125"/>
      <c r="C2376" s="124"/>
      <c r="D2376" s="126"/>
    </row>
    <row r="2377" spans="1:4" x14ac:dyDescent="0.3">
      <c r="A2377" s="124"/>
      <c r="B2377" s="125"/>
      <c r="C2377" s="124"/>
      <c r="D2377" s="126"/>
    </row>
    <row r="2378" spans="1:4" x14ac:dyDescent="0.3">
      <c r="A2378" s="124"/>
      <c r="B2378" s="125"/>
      <c r="C2378" s="124"/>
      <c r="D2378" s="126"/>
    </row>
    <row r="2379" spans="1:4" x14ac:dyDescent="0.3">
      <c r="A2379" s="124"/>
      <c r="B2379" s="125"/>
      <c r="C2379" s="124"/>
      <c r="D2379" s="126"/>
    </row>
    <row r="2380" spans="1:4" x14ac:dyDescent="0.3">
      <c r="A2380" s="124"/>
      <c r="B2380" s="125"/>
      <c r="C2380" s="124"/>
      <c r="D2380" s="126"/>
    </row>
    <row r="2381" spans="1:4" x14ac:dyDescent="0.3">
      <c r="A2381" s="124"/>
      <c r="B2381" s="125"/>
      <c r="C2381" s="124"/>
      <c r="D2381" s="126"/>
    </row>
    <row r="2382" spans="1:4" x14ac:dyDescent="0.3">
      <c r="A2382" s="124"/>
      <c r="B2382" s="125"/>
      <c r="C2382" s="124"/>
      <c r="D2382" s="126"/>
    </row>
    <row r="2383" spans="1:4" x14ac:dyDescent="0.3">
      <c r="A2383" s="124"/>
      <c r="B2383" s="125"/>
      <c r="C2383" s="124"/>
      <c r="D2383" s="126"/>
    </row>
    <row r="2384" spans="1:4" x14ac:dyDescent="0.3">
      <c r="A2384" s="124"/>
      <c r="B2384" s="125"/>
      <c r="C2384" s="124"/>
      <c r="D2384" s="126"/>
    </row>
    <row r="2385" spans="1:4" x14ac:dyDescent="0.3">
      <c r="A2385" s="124"/>
      <c r="B2385" s="125"/>
      <c r="C2385" s="124"/>
      <c r="D2385" s="126"/>
    </row>
    <row r="2386" spans="1:4" x14ac:dyDescent="0.3">
      <c r="A2386" s="124"/>
      <c r="B2386" s="125"/>
      <c r="C2386" s="124"/>
      <c r="D2386" s="126"/>
    </row>
    <row r="2387" spans="1:4" x14ac:dyDescent="0.3">
      <c r="A2387" s="124"/>
      <c r="B2387" s="125"/>
      <c r="C2387" s="124"/>
      <c r="D2387" s="126"/>
    </row>
    <row r="2388" spans="1:4" x14ac:dyDescent="0.3">
      <c r="A2388" s="124"/>
      <c r="B2388" s="125"/>
      <c r="C2388" s="124"/>
      <c r="D2388" s="126"/>
    </row>
    <row r="2389" spans="1:4" x14ac:dyDescent="0.3">
      <c r="A2389" s="124"/>
      <c r="B2389" s="125"/>
      <c r="C2389" s="124"/>
      <c r="D2389" s="126"/>
    </row>
    <row r="2390" spans="1:4" x14ac:dyDescent="0.3">
      <c r="A2390" s="124"/>
      <c r="B2390" s="125"/>
      <c r="C2390" s="124"/>
      <c r="D2390" s="126"/>
    </row>
    <row r="2391" spans="1:4" x14ac:dyDescent="0.3">
      <c r="A2391" s="124"/>
      <c r="B2391" s="125"/>
      <c r="C2391" s="124"/>
      <c r="D2391" s="126"/>
    </row>
    <row r="2392" spans="1:4" x14ac:dyDescent="0.3">
      <c r="A2392" s="124"/>
      <c r="B2392" s="125"/>
      <c r="C2392" s="124"/>
      <c r="D2392" s="126"/>
    </row>
    <row r="2393" spans="1:4" x14ac:dyDescent="0.3">
      <c r="A2393" s="124"/>
      <c r="B2393" s="125"/>
      <c r="C2393" s="124"/>
      <c r="D2393" s="126"/>
    </row>
    <row r="2394" spans="1:4" x14ac:dyDescent="0.3">
      <c r="A2394" s="124"/>
      <c r="B2394" s="125"/>
      <c r="C2394" s="124"/>
      <c r="D2394" s="126"/>
    </row>
    <row r="2395" spans="1:4" x14ac:dyDescent="0.3">
      <c r="A2395" s="124"/>
      <c r="B2395" s="125"/>
      <c r="C2395" s="124"/>
      <c r="D2395" s="126"/>
    </row>
    <row r="2396" spans="1:4" x14ac:dyDescent="0.3">
      <c r="A2396" s="124"/>
      <c r="B2396" s="125"/>
      <c r="C2396" s="124"/>
      <c r="D2396" s="126"/>
    </row>
    <row r="2397" spans="1:4" x14ac:dyDescent="0.3">
      <c r="A2397" s="124"/>
      <c r="B2397" s="125"/>
      <c r="C2397" s="124"/>
      <c r="D2397" s="126"/>
    </row>
    <row r="2398" spans="1:4" x14ac:dyDescent="0.3">
      <c r="A2398" s="124"/>
      <c r="B2398" s="125"/>
      <c r="C2398" s="124"/>
      <c r="D2398" s="126"/>
    </row>
    <row r="2399" spans="1:4" x14ac:dyDescent="0.3">
      <c r="A2399" s="124"/>
      <c r="B2399" s="125"/>
      <c r="C2399" s="124"/>
      <c r="D2399" s="126"/>
    </row>
    <row r="2400" spans="1:4" x14ac:dyDescent="0.3">
      <c r="A2400" s="124"/>
      <c r="B2400" s="125"/>
      <c r="C2400" s="124"/>
      <c r="D2400" s="126"/>
    </row>
    <row r="2401" spans="1:4" x14ac:dyDescent="0.3">
      <c r="A2401" s="124"/>
      <c r="B2401" s="125"/>
      <c r="C2401" s="124"/>
      <c r="D2401" s="126"/>
    </row>
    <row r="2402" spans="1:4" x14ac:dyDescent="0.3">
      <c r="A2402" s="124"/>
      <c r="B2402" s="125"/>
      <c r="C2402" s="124"/>
      <c r="D2402" s="126"/>
    </row>
    <row r="2403" spans="1:4" x14ac:dyDescent="0.3">
      <c r="A2403" s="124"/>
      <c r="B2403" s="125"/>
      <c r="C2403" s="124"/>
      <c r="D2403" s="126"/>
    </row>
    <row r="2404" spans="1:4" x14ac:dyDescent="0.3">
      <c r="A2404" s="124"/>
      <c r="B2404" s="125"/>
      <c r="C2404" s="124"/>
      <c r="D2404" s="126"/>
    </row>
    <row r="2405" spans="1:4" x14ac:dyDescent="0.3">
      <c r="A2405" s="124"/>
      <c r="B2405" s="125"/>
      <c r="C2405" s="124"/>
      <c r="D2405" s="126"/>
    </row>
    <row r="2406" spans="1:4" x14ac:dyDescent="0.3">
      <c r="A2406" s="124"/>
      <c r="B2406" s="125"/>
      <c r="C2406" s="124"/>
      <c r="D2406" s="126"/>
    </row>
    <row r="2407" spans="1:4" x14ac:dyDescent="0.3">
      <c r="A2407" s="124"/>
      <c r="B2407" s="125"/>
      <c r="C2407" s="124"/>
      <c r="D2407" s="126"/>
    </row>
    <row r="2408" spans="1:4" x14ac:dyDescent="0.3">
      <c r="A2408" s="124"/>
      <c r="B2408" s="125"/>
      <c r="C2408" s="124"/>
      <c r="D2408" s="126"/>
    </row>
    <row r="2409" spans="1:4" x14ac:dyDescent="0.3">
      <c r="A2409" s="124"/>
      <c r="B2409" s="125"/>
      <c r="C2409" s="124"/>
      <c r="D2409" s="126"/>
    </row>
    <row r="2410" spans="1:4" x14ac:dyDescent="0.3">
      <c r="A2410" s="124"/>
      <c r="B2410" s="125"/>
      <c r="C2410" s="124"/>
      <c r="D2410" s="126"/>
    </row>
    <row r="2411" spans="1:4" x14ac:dyDescent="0.3">
      <c r="A2411" s="124"/>
      <c r="B2411" s="125"/>
      <c r="C2411" s="124"/>
      <c r="D2411" s="126"/>
    </row>
    <row r="2412" spans="1:4" x14ac:dyDescent="0.3">
      <c r="A2412" s="124"/>
      <c r="B2412" s="125"/>
      <c r="C2412" s="124"/>
      <c r="D2412" s="126"/>
    </row>
    <row r="2413" spans="1:4" x14ac:dyDescent="0.3">
      <c r="A2413" s="124"/>
      <c r="B2413" s="125"/>
      <c r="C2413" s="124"/>
      <c r="D2413" s="126"/>
    </row>
    <row r="2414" spans="1:4" x14ac:dyDescent="0.3">
      <c r="A2414" s="124"/>
      <c r="B2414" s="125"/>
      <c r="C2414" s="124"/>
      <c r="D2414" s="126"/>
    </row>
    <row r="2415" spans="1:4" x14ac:dyDescent="0.3">
      <c r="A2415" s="124"/>
      <c r="B2415" s="125"/>
      <c r="C2415" s="124"/>
      <c r="D2415" s="126"/>
    </row>
    <row r="2416" spans="1:4" x14ac:dyDescent="0.3">
      <c r="A2416" s="124"/>
      <c r="B2416" s="125"/>
      <c r="C2416" s="124"/>
      <c r="D2416" s="126"/>
    </row>
    <row r="2417" spans="1:4" x14ac:dyDescent="0.3">
      <c r="A2417" s="124"/>
      <c r="B2417" s="125"/>
      <c r="C2417" s="124"/>
      <c r="D2417" s="126"/>
    </row>
    <row r="2418" spans="1:4" x14ac:dyDescent="0.3">
      <c r="A2418" s="124"/>
      <c r="B2418" s="125"/>
      <c r="C2418" s="124"/>
      <c r="D2418" s="126"/>
    </row>
    <row r="2419" spans="1:4" x14ac:dyDescent="0.3">
      <c r="A2419" s="124"/>
      <c r="B2419" s="125"/>
      <c r="C2419" s="124"/>
      <c r="D2419" s="126"/>
    </row>
    <row r="2420" spans="1:4" x14ac:dyDescent="0.3">
      <c r="A2420" s="124"/>
      <c r="B2420" s="125"/>
      <c r="C2420" s="124"/>
      <c r="D2420" s="126"/>
    </row>
    <row r="2421" spans="1:4" x14ac:dyDescent="0.3">
      <c r="A2421" s="124"/>
      <c r="B2421" s="125"/>
      <c r="C2421" s="124"/>
      <c r="D2421" s="126"/>
    </row>
    <row r="2422" spans="1:4" x14ac:dyDescent="0.3">
      <c r="A2422" s="124"/>
      <c r="B2422" s="125"/>
      <c r="C2422" s="124"/>
      <c r="D2422" s="126"/>
    </row>
    <row r="2423" spans="1:4" x14ac:dyDescent="0.3">
      <c r="A2423" s="124"/>
      <c r="B2423" s="125"/>
      <c r="C2423" s="124"/>
      <c r="D2423" s="126"/>
    </row>
    <row r="2424" spans="1:4" x14ac:dyDescent="0.3">
      <c r="A2424" s="124"/>
      <c r="B2424" s="125"/>
      <c r="C2424" s="124"/>
      <c r="D2424" s="126"/>
    </row>
    <row r="2425" spans="1:4" x14ac:dyDescent="0.3">
      <c r="A2425" s="124"/>
      <c r="B2425" s="125"/>
      <c r="C2425" s="124"/>
      <c r="D2425" s="126"/>
    </row>
    <row r="2426" spans="1:4" x14ac:dyDescent="0.3">
      <c r="A2426" s="124"/>
      <c r="B2426" s="125"/>
      <c r="C2426" s="124"/>
      <c r="D2426" s="126"/>
    </row>
    <row r="2427" spans="1:4" x14ac:dyDescent="0.3">
      <c r="A2427" s="124"/>
      <c r="B2427" s="125"/>
      <c r="C2427" s="124"/>
      <c r="D2427" s="126"/>
    </row>
    <row r="2428" spans="1:4" x14ac:dyDescent="0.3">
      <c r="A2428" s="124"/>
      <c r="B2428" s="125"/>
      <c r="C2428" s="124"/>
      <c r="D2428" s="126"/>
    </row>
    <row r="2429" spans="1:4" x14ac:dyDescent="0.3">
      <c r="A2429" s="124"/>
      <c r="B2429" s="125"/>
      <c r="C2429" s="124"/>
      <c r="D2429" s="126"/>
    </row>
    <row r="2430" spans="1:4" x14ac:dyDescent="0.3">
      <c r="A2430" s="124"/>
      <c r="B2430" s="125"/>
      <c r="C2430" s="124"/>
      <c r="D2430" s="126"/>
    </row>
    <row r="2431" spans="1:4" x14ac:dyDescent="0.3">
      <c r="A2431" s="124"/>
      <c r="B2431" s="125"/>
      <c r="C2431" s="124"/>
      <c r="D2431" s="126"/>
    </row>
    <row r="2432" spans="1:4" x14ac:dyDescent="0.3">
      <c r="A2432" s="124"/>
      <c r="B2432" s="125"/>
      <c r="C2432" s="124"/>
      <c r="D2432" s="126"/>
    </row>
    <row r="2433" spans="1:4" x14ac:dyDescent="0.3">
      <c r="A2433" s="124"/>
      <c r="B2433" s="125"/>
      <c r="C2433" s="124"/>
      <c r="D2433" s="126"/>
    </row>
    <row r="2434" spans="1:4" x14ac:dyDescent="0.3">
      <c r="A2434" s="124"/>
      <c r="B2434" s="125"/>
      <c r="C2434" s="124"/>
      <c r="D2434" s="126"/>
    </row>
    <row r="2435" spans="1:4" x14ac:dyDescent="0.3">
      <c r="A2435" s="124"/>
      <c r="B2435" s="125"/>
      <c r="C2435" s="124"/>
      <c r="D2435" s="126"/>
    </row>
    <row r="2436" spans="1:4" x14ac:dyDescent="0.3">
      <c r="A2436" s="124"/>
      <c r="B2436" s="125"/>
      <c r="C2436" s="124"/>
      <c r="D2436" s="126"/>
    </row>
    <row r="2437" spans="1:4" x14ac:dyDescent="0.3">
      <c r="A2437" s="124"/>
      <c r="B2437" s="125"/>
      <c r="C2437" s="124"/>
      <c r="D2437" s="126"/>
    </row>
    <row r="2438" spans="1:4" x14ac:dyDescent="0.3">
      <c r="A2438" s="124"/>
      <c r="B2438" s="125"/>
      <c r="C2438" s="124"/>
      <c r="D2438" s="126"/>
    </row>
    <row r="2439" spans="1:4" x14ac:dyDescent="0.3">
      <c r="A2439" s="124"/>
      <c r="B2439" s="125"/>
      <c r="C2439" s="124"/>
      <c r="D2439" s="126"/>
    </row>
    <row r="2440" spans="1:4" x14ac:dyDescent="0.3">
      <c r="A2440" s="124"/>
      <c r="B2440" s="125"/>
      <c r="C2440" s="124"/>
      <c r="D2440" s="126"/>
    </row>
    <row r="2441" spans="1:4" x14ac:dyDescent="0.3">
      <c r="A2441" s="124"/>
      <c r="B2441" s="125"/>
      <c r="C2441" s="124"/>
      <c r="D2441" s="126"/>
    </row>
    <row r="2442" spans="1:4" x14ac:dyDescent="0.3">
      <c r="A2442" s="124"/>
      <c r="B2442" s="125"/>
      <c r="C2442" s="124"/>
      <c r="D2442" s="126"/>
    </row>
    <row r="2443" spans="1:4" x14ac:dyDescent="0.3">
      <c r="A2443" s="124"/>
      <c r="B2443" s="125"/>
      <c r="C2443" s="124"/>
      <c r="D2443" s="126"/>
    </row>
    <row r="2444" spans="1:4" x14ac:dyDescent="0.3">
      <c r="A2444" s="124"/>
      <c r="B2444" s="125"/>
      <c r="C2444" s="124"/>
      <c r="D2444" s="126"/>
    </row>
    <row r="2445" spans="1:4" x14ac:dyDescent="0.3">
      <c r="A2445" s="124"/>
      <c r="B2445" s="125"/>
      <c r="C2445" s="124"/>
      <c r="D2445" s="126"/>
    </row>
    <row r="2446" spans="1:4" x14ac:dyDescent="0.3">
      <c r="A2446" s="124"/>
      <c r="B2446" s="125"/>
      <c r="C2446" s="124"/>
      <c r="D2446" s="126"/>
    </row>
    <row r="2447" spans="1:4" x14ac:dyDescent="0.3">
      <c r="A2447" s="124"/>
      <c r="B2447" s="125"/>
      <c r="C2447" s="124"/>
      <c r="D2447" s="126"/>
    </row>
    <row r="2448" spans="1:4" x14ac:dyDescent="0.3">
      <c r="A2448" s="124"/>
      <c r="B2448" s="125"/>
      <c r="C2448" s="124"/>
      <c r="D2448" s="126"/>
    </row>
    <row r="2449" spans="1:4" x14ac:dyDescent="0.3">
      <c r="A2449" s="124"/>
      <c r="B2449" s="125"/>
      <c r="C2449" s="124"/>
      <c r="D2449" s="126"/>
    </row>
    <row r="2450" spans="1:4" x14ac:dyDescent="0.3">
      <c r="A2450" s="124"/>
      <c r="B2450" s="125"/>
      <c r="C2450" s="124"/>
      <c r="D2450" s="126"/>
    </row>
    <row r="2451" spans="1:4" x14ac:dyDescent="0.3">
      <c r="A2451" s="124"/>
      <c r="B2451" s="125"/>
      <c r="C2451" s="124"/>
      <c r="D2451" s="126"/>
    </row>
    <row r="2452" spans="1:4" x14ac:dyDescent="0.3">
      <c r="A2452" s="124"/>
      <c r="B2452" s="125"/>
      <c r="C2452" s="124"/>
      <c r="D2452" s="126"/>
    </row>
    <row r="2453" spans="1:4" x14ac:dyDescent="0.3">
      <c r="A2453" s="124"/>
      <c r="B2453" s="125"/>
      <c r="C2453" s="124"/>
      <c r="D2453" s="126"/>
    </row>
    <row r="2454" spans="1:4" x14ac:dyDescent="0.3">
      <c r="A2454" s="124"/>
      <c r="B2454" s="125"/>
      <c r="C2454" s="124"/>
      <c r="D2454" s="126"/>
    </row>
    <row r="2455" spans="1:4" x14ac:dyDescent="0.3">
      <c r="A2455" s="124"/>
      <c r="B2455" s="125"/>
      <c r="C2455" s="124"/>
      <c r="D2455" s="126"/>
    </row>
    <row r="2456" spans="1:4" x14ac:dyDescent="0.3">
      <c r="A2456" s="124"/>
      <c r="B2456" s="125"/>
      <c r="C2456" s="124"/>
      <c r="D2456" s="126"/>
    </row>
    <row r="2457" spans="1:4" x14ac:dyDescent="0.3">
      <c r="A2457" s="124"/>
      <c r="B2457" s="125"/>
      <c r="C2457" s="124"/>
      <c r="D2457" s="126"/>
    </row>
    <row r="2458" spans="1:4" x14ac:dyDescent="0.3">
      <c r="A2458" s="124"/>
      <c r="B2458" s="125"/>
      <c r="C2458" s="124"/>
      <c r="D2458" s="126"/>
    </row>
    <row r="2459" spans="1:4" x14ac:dyDescent="0.3">
      <c r="A2459" s="124"/>
      <c r="B2459" s="125"/>
      <c r="C2459" s="124"/>
      <c r="D2459" s="126"/>
    </row>
    <row r="2460" spans="1:4" x14ac:dyDescent="0.3">
      <c r="A2460" s="124"/>
      <c r="B2460" s="125"/>
      <c r="C2460" s="124"/>
      <c r="D2460" s="126"/>
    </row>
    <row r="2461" spans="1:4" x14ac:dyDescent="0.3">
      <c r="A2461" s="124"/>
      <c r="B2461" s="125"/>
      <c r="C2461" s="124"/>
      <c r="D2461" s="126"/>
    </row>
    <row r="2462" spans="1:4" x14ac:dyDescent="0.3">
      <c r="A2462" s="124"/>
      <c r="B2462" s="125"/>
      <c r="C2462" s="124"/>
      <c r="D2462" s="126"/>
    </row>
    <row r="2463" spans="1:4" x14ac:dyDescent="0.3">
      <c r="A2463" s="124"/>
      <c r="B2463" s="125"/>
      <c r="C2463" s="124"/>
      <c r="D2463" s="126"/>
    </row>
    <row r="2464" spans="1:4" x14ac:dyDescent="0.3">
      <c r="A2464" s="124"/>
      <c r="B2464" s="125"/>
      <c r="C2464" s="124"/>
      <c r="D2464" s="126"/>
    </row>
    <row r="2465" spans="1:4" x14ac:dyDescent="0.3">
      <c r="A2465" s="124"/>
      <c r="B2465" s="125"/>
      <c r="C2465" s="124"/>
      <c r="D2465" s="126"/>
    </row>
    <row r="2466" spans="1:4" x14ac:dyDescent="0.3">
      <c r="A2466" s="124"/>
      <c r="B2466" s="125"/>
      <c r="C2466" s="124"/>
      <c r="D2466" s="126"/>
    </row>
    <row r="2467" spans="1:4" x14ac:dyDescent="0.3">
      <c r="A2467" s="124"/>
      <c r="B2467" s="125"/>
      <c r="C2467" s="124"/>
      <c r="D2467" s="126"/>
    </row>
    <row r="2468" spans="1:4" x14ac:dyDescent="0.3">
      <c r="A2468" s="124"/>
      <c r="B2468" s="125"/>
      <c r="C2468" s="124"/>
      <c r="D2468" s="126"/>
    </row>
    <row r="2469" spans="1:4" x14ac:dyDescent="0.3">
      <c r="A2469" s="124"/>
      <c r="B2469" s="125"/>
      <c r="C2469" s="124"/>
      <c r="D2469" s="126"/>
    </row>
    <row r="2470" spans="1:4" x14ac:dyDescent="0.3">
      <c r="A2470" s="124"/>
      <c r="B2470" s="125"/>
      <c r="C2470" s="124"/>
      <c r="D2470" s="126"/>
    </row>
    <row r="2471" spans="1:4" x14ac:dyDescent="0.3">
      <c r="A2471" s="124"/>
      <c r="B2471" s="125"/>
      <c r="C2471" s="124"/>
      <c r="D2471" s="126"/>
    </row>
    <row r="2472" spans="1:4" x14ac:dyDescent="0.3">
      <c r="A2472" s="124"/>
      <c r="B2472" s="125"/>
      <c r="C2472" s="124"/>
      <c r="D2472" s="126"/>
    </row>
    <row r="2473" spans="1:4" x14ac:dyDescent="0.3">
      <c r="A2473" s="124"/>
      <c r="B2473" s="125"/>
      <c r="C2473" s="124"/>
      <c r="D2473" s="126"/>
    </row>
    <row r="2474" spans="1:4" x14ac:dyDescent="0.3">
      <c r="A2474" s="124"/>
      <c r="B2474" s="125"/>
      <c r="C2474" s="124"/>
      <c r="D2474" s="126"/>
    </row>
    <row r="2475" spans="1:4" x14ac:dyDescent="0.3">
      <c r="A2475" s="124"/>
      <c r="B2475" s="125"/>
      <c r="C2475" s="124"/>
      <c r="D2475" s="126"/>
    </row>
    <row r="2476" spans="1:4" x14ac:dyDescent="0.3">
      <c r="A2476" s="124"/>
      <c r="B2476" s="125"/>
      <c r="C2476" s="124"/>
      <c r="D2476" s="126"/>
    </row>
    <row r="2477" spans="1:4" x14ac:dyDescent="0.3">
      <c r="A2477" s="124"/>
      <c r="B2477" s="125"/>
      <c r="C2477" s="124"/>
      <c r="D2477" s="126"/>
    </row>
    <row r="2478" spans="1:4" x14ac:dyDescent="0.3">
      <c r="A2478" s="124"/>
      <c r="B2478" s="125"/>
      <c r="C2478" s="124"/>
      <c r="D2478" s="126"/>
    </row>
    <row r="2479" spans="1:4" x14ac:dyDescent="0.3">
      <c r="A2479" s="124"/>
      <c r="B2479" s="125"/>
      <c r="C2479" s="124"/>
      <c r="D2479" s="126"/>
    </row>
    <row r="2480" spans="1:4" x14ac:dyDescent="0.3">
      <c r="A2480" s="124"/>
      <c r="B2480" s="125"/>
      <c r="C2480" s="124"/>
      <c r="D2480" s="126"/>
    </row>
    <row r="2481" spans="1:4" x14ac:dyDescent="0.3">
      <c r="A2481" s="124"/>
      <c r="B2481" s="125"/>
      <c r="C2481" s="124"/>
      <c r="D2481" s="126"/>
    </row>
    <row r="2482" spans="1:4" x14ac:dyDescent="0.3">
      <c r="A2482" s="124"/>
      <c r="B2482" s="125"/>
      <c r="C2482" s="124"/>
      <c r="D2482" s="126"/>
    </row>
    <row r="2483" spans="1:4" x14ac:dyDescent="0.3">
      <c r="A2483" s="124"/>
      <c r="B2483" s="125"/>
      <c r="C2483" s="124"/>
      <c r="D2483" s="126"/>
    </row>
    <row r="2484" spans="1:4" x14ac:dyDescent="0.3">
      <c r="A2484" s="124"/>
      <c r="B2484" s="125"/>
      <c r="C2484" s="124"/>
      <c r="D2484" s="126"/>
    </row>
    <row r="2485" spans="1:4" x14ac:dyDescent="0.3">
      <c r="A2485" s="124"/>
      <c r="B2485" s="125"/>
      <c r="C2485" s="124"/>
      <c r="D2485" s="126"/>
    </row>
    <row r="2486" spans="1:4" x14ac:dyDescent="0.3">
      <c r="A2486" s="124"/>
      <c r="B2486" s="125"/>
      <c r="C2486" s="124"/>
      <c r="D2486" s="126"/>
    </row>
    <row r="2487" spans="1:4" x14ac:dyDescent="0.3">
      <c r="A2487" s="124"/>
      <c r="B2487" s="125"/>
      <c r="C2487" s="124"/>
      <c r="D2487" s="126"/>
    </row>
    <row r="2488" spans="1:4" x14ac:dyDescent="0.3">
      <c r="A2488" s="124"/>
      <c r="B2488" s="125"/>
      <c r="C2488" s="124"/>
      <c r="D2488" s="126"/>
    </row>
    <row r="2489" spans="1:4" x14ac:dyDescent="0.3">
      <c r="A2489" s="124"/>
      <c r="B2489" s="125"/>
      <c r="C2489" s="124"/>
      <c r="D2489" s="126"/>
    </row>
    <row r="2490" spans="1:4" x14ac:dyDescent="0.3">
      <c r="A2490" s="124"/>
      <c r="B2490" s="125"/>
      <c r="C2490" s="124"/>
      <c r="D2490" s="126"/>
    </row>
    <row r="2491" spans="1:4" x14ac:dyDescent="0.3">
      <c r="A2491" s="124"/>
      <c r="B2491" s="125"/>
      <c r="C2491" s="124"/>
      <c r="D2491" s="126"/>
    </row>
    <row r="2492" spans="1:4" x14ac:dyDescent="0.3">
      <c r="A2492" s="124"/>
      <c r="B2492" s="125"/>
      <c r="C2492" s="124"/>
      <c r="D2492" s="126"/>
    </row>
    <row r="2493" spans="1:4" x14ac:dyDescent="0.3">
      <c r="A2493" s="124"/>
      <c r="B2493" s="125"/>
      <c r="C2493" s="124"/>
      <c r="D2493" s="126"/>
    </row>
    <row r="2494" spans="1:4" x14ac:dyDescent="0.3">
      <c r="A2494" s="124"/>
      <c r="B2494" s="125"/>
      <c r="C2494" s="124"/>
      <c r="D2494" s="126"/>
    </row>
    <row r="2495" spans="1:4" x14ac:dyDescent="0.3">
      <c r="A2495" s="124"/>
      <c r="B2495" s="125"/>
      <c r="C2495" s="124"/>
      <c r="D2495" s="126"/>
    </row>
    <row r="2496" spans="1:4" x14ac:dyDescent="0.3">
      <c r="A2496" s="124"/>
      <c r="B2496" s="125"/>
      <c r="C2496" s="124"/>
      <c r="D2496" s="126"/>
    </row>
    <row r="2497" spans="1:4" x14ac:dyDescent="0.3">
      <c r="A2497" s="124"/>
      <c r="B2497" s="125"/>
      <c r="C2497" s="124"/>
      <c r="D2497" s="126"/>
    </row>
    <row r="2498" spans="1:4" x14ac:dyDescent="0.3">
      <c r="A2498" s="124"/>
      <c r="B2498" s="125"/>
      <c r="C2498" s="124"/>
      <c r="D2498" s="126"/>
    </row>
    <row r="2499" spans="1:4" x14ac:dyDescent="0.3">
      <c r="A2499" s="124"/>
      <c r="B2499" s="125"/>
      <c r="C2499" s="124"/>
      <c r="D2499" s="126"/>
    </row>
    <row r="2500" spans="1:4" x14ac:dyDescent="0.3">
      <c r="A2500" s="124"/>
      <c r="B2500" s="125"/>
      <c r="C2500" s="124"/>
      <c r="D2500" s="126"/>
    </row>
    <row r="2501" spans="1:4" x14ac:dyDescent="0.3">
      <c r="A2501" s="124"/>
      <c r="B2501" s="125"/>
      <c r="C2501" s="124"/>
      <c r="D2501" s="126"/>
    </row>
    <row r="2502" spans="1:4" x14ac:dyDescent="0.3">
      <c r="A2502" s="124"/>
      <c r="B2502" s="125"/>
      <c r="C2502" s="124"/>
      <c r="D2502" s="126"/>
    </row>
    <row r="2503" spans="1:4" x14ac:dyDescent="0.3">
      <c r="A2503" s="124"/>
      <c r="B2503" s="125"/>
      <c r="C2503" s="124"/>
      <c r="D2503" s="126"/>
    </row>
    <row r="2504" spans="1:4" x14ac:dyDescent="0.3">
      <c r="A2504" s="124"/>
      <c r="B2504" s="125"/>
      <c r="C2504" s="124"/>
      <c r="D2504" s="126"/>
    </row>
    <row r="2505" spans="1:4" x14ac:dyDescent="0.3">
      <c r="A2505" s="124"/>
      <c r="B2505" s="125"/>
      <c r="C2505" s="124"/>
      <c r="D2505" s="126"/>
    </row>
    <row r="2506" spans="1:4" x14ac:dyDescent="0.3">
      <c r="A2506" s="124"/>
      <c r="B2506" s="125"/>
      <c r="C2506" s="124"/>
      <c r="D2506" s="126"/>
    </row>
    <row r="2507" spans="1:4" x14ac:dyDescent="0.3">
      <c r="A2507" s="124"/>
      <c r="B2507" s="125"/>
      <c r="C2507" s="124"/>
      <c r="D2507" s="126"/>
    </row>
    <row r="2508" spans="1:4" x14ac:dyDescent="0.3">
      <c r="A2508" s="124"/>
      <c r="B2508" s="125"/>
      <c r="C2508" s="124"/>
      <c r="D2508" s="126"/>
    </row>
    <row r="2509" spans="1:4" x14ac:dyDescent="0.3">
      <c r="A2509" s="124"/>
      <c r="B2509" s="125"/>
      <c r="C2509" s="124"/>
      <c r="D2509" s="126"/>
    </row>
    <row r="2510" spans="1:4" x14ac:dyDescent="0.3">
      <c r="A2510" s="124"/>
      <c r="B2510" s="125"/>
      <c r="C2510" s="124"/>
      <c r="D2510" s="126"/>
    </row>
    <row r="2511" spans="1:4" x14ac:dyDescent="0.3">
      <c r="A2511" s="124"/>
      <c r="B2511" s="125"/>
      <c r="C2511" s="124"/>
      <c r="D2511" s="126"/>
    </row>
    <row r="2512" spans="1:4" x14ac:dyDescent="0.3">
      <c r="A2512" s="124"/>
      <c r="B2512" s="125"/>
      <c r="C2512" s="124"/>
      <c r="D2512" s="126"/>
    </row>
    <row r="2513" spans="1:4" x14ac:dyDescent="0.3">
      <c r="A2513" s="124"/>
      <c r="B2513" s="125"/>
      <c r="C2513" s="124"/>
      <c r="D2513" s="126"/>
    </row>
    <row r="2514" spans="1:4" x14ac:dyDescent="0.3">
      <c r="A2514" s="124"/>
      <c r="B2514" s="125"/>
      <c r="C2514" s="124"/>
      <c r="D2514" s="126"/>
    </row>
    <row r="2515" spans="1:4" x14ac:dyDescent="0.3">
      <c r="A2515" s="124"/>
      <c r="B2515" s="125"/>
      <c r="C2515" s="124"/>
      <c r="D2515" s="126"/>
    </row>
    <row r="2516" spans="1:4" x14ac:dyDescent="0.3">
      <c r="A2516" s="124"/>
      <c r="B2516" s="125"/>
      <c r="C2516" s="124"/>
      <c r="D2516" s="126"/>
    </row>
    <row r="2517" spans="1:4" x14ac:dyDescent="0.3">
      <c r="A2517" s="124"/>
      <c r="B2517" s="125"/>
      <c r="C2517" s="124"/>
      <c r="D2517" s="126"/>
    </row>
    <row r="2518" spans="1:4" x14ac:dyDescent="0.3">
      <c r="A2518" s="124"/>
      <c r="B2518" s="125"/>
      <c r="C2518" s="124"/>
      <c r="D2518" s="126"/>
    </row>
    <row r="2519" spans="1:4" x14ac:dyDescent="0.3">
      <c r="A2519" s="124"/>
      <c r="B2519" s="125"/>
      <c r="C2519" s="124"/>
      <c r="D2519" s="126"/>
    </row>
    <row r="2520" spans="1:4" x14ac:dyDescent="0.3">
      <c r="A2520" s="124"/>
      <c r="B2520" s="125"/>
      <c r="C2520" s="124"/>
      <c r="D2520" s="126"/>
    </row>
    <row r="2521" spans="1:4" x14ac:dyDescent="0.3">
      <c r="A2521" s="124"/>
      <c r="B2521" s="125"/>
      <c r="C2521" s="124"/>
      <c r="D2521" s="126"/>
    </row>
    <row r="2522" spans="1:4" x14ac:dyDescent="0.3">
      <c r="A2522" s="124"/>
      <c r="B2522" s="125"/>
      <c r="C2522" s="124"/>
      <c r="D2522" s="126"/>
    </row>
    <row r="2523" spans="1:4" x14ac:dyDescent="0.3">
      <c r="A2523" s="124"/>
      <c r="B2523" s="125"/>
      <c r="C2523" s="124"/>
      <c r="D2523" s="126"/>
    </row>
    <row r="2524" spans="1:4" x14ac:dyDescent="0.3">
      <c r="A2524" s="124"/>
      <c r="B2524" s="125"/>
      <c r="C2524" s="124"/>
      <c r="D2524" s="126"/>
    </row>
    <row r="2525" spans="1:4" x14ac:dyDescent="0.3">
      <c r="A2525" s="124"/>
      <c r="B2525" s="125"/>
      <c r="C2525" s="124"/>
      <c r="D2525" s="126"/>
    </row>
    <row r="2526" spans="1:4" x14ac:dyDescent="0.3">
      <c r="A2526" s="124"/>
      <c r="B2526" s="125"/>
      <c r="C2526" s="124"/>
      <c r="D2526" s="126"/>
    </row>
    <row r="2527" spans="1:4" x14ac:dyDescent="0.3">
      <c r="A2527" s="124"/>
      <c r="B2527" s="125"/>
      <c r="C2527" s="124"/>
      <c r="D2527" s="126"/>
    </row>
    <row r="2528" spans="1:4" x14ac:dyDescent="0.3">
      <c r="A2528" s="124"/>
      <c r="B2528" s="125"/>
      <c r="C2528" s="124"/>
      <c r="D2528" s="126"/>
    </row>
    <row r="2529" spans="1:4" x14ac:dyDescent="0.3">
      <c r="A2529" s="124"/>
      <c r="B2529" s="125"/>
      <c r="C2529" s="124"/>
      <c r="D2529" s="126"/>
    </row>
    <row r="2530" spans="1:4" x14ac:dyDescent="0.3">
      <c r="A2530" s="124"/>
      <c r="B2530" s="125"/>
      <c r="C2530" s="124"/>
      <c r="D2530" s="126"/>
    </row>
    <row r="2531" spans="1:4" x14ac:dyDescent="0.3">
      <c r="A2531" s="124"/>
      <c r="B2531" s="125"/>
      <c r="C2531" s="124"/>
      <c r="D2531" s="126"/>
    </row>
    <row r="2532" spans="1:4" x14ac:dyDescent="0.3">
      <c r="A2532" s="124"/>
      <c r="B2532" s="125"/>
      <c r="C2532" s="124"/>
      <c r="D2532" s="126"/>
    </row>
    <row r="2533" spans="1:4" x14ac:dyDescent="0.3">
      <c r="A2533" s="124"/>
      <c r="B2533" s="125"/>
      <c r="C2533" s="124"/>
      <c r="D2533" s="126"/>
    </row>
    <row r="2534" spans="1:4" x14ac:dyDescent="0.3">
      <c r="A2534" s="124"/>
      <c r="B2534" s="125"/>
      <c r="C2534" s="124"/>
      <c r="D2534" s="126"/>
    </row>
    <row r="2535" spans="1:4" x14ac:dyDescent="0.3">
      <c r="A2535" s="124"/>
      <c r="B2535" s="125"/>
      <c r="C2535" s="124"/>
      <c r="D2535" s="126"/>
    </row>
    <row r="2536" spans="1:4" x14ac:dyDescent="0.3">
      <c r="A2536" s="124"/>
      <c r="B2536" s="125"/>
      <c r="C2536" s="124"/>
      <c r="D2536" s="126"/>
    </row>
    <row r="2537" spans="1:4" x14ac:dyDescent="0.3">
      <c r="A2537" s="124"/>
      <c r="B2537" s="125"/>
      <c r="C2537" s="124"/>
      <c r="D2537" s="126"/>
    </row>
    <row r="2538" spans="1:4" x14ac:dyDescent="0.3">
      <c r="A2538" s="124"/>
      <c r="B2538" s="125"/>
      <c r="C2538" s="124"/>
      <c r="D2538" s="126"/>
    </row>
    <row r="2539" spans="1:4" x14ac:dyDescent="0.3">
      <c r="A2539" s="124"/>
      <c r="B2539" s="125"/>
      <c r="C2539" s="124"/>
      <c r="D2539" s="126"/>
    </row>
    <row r="2540" spans="1:4" x14ac:dyDescent="0.3">
      <c r="A2540" s="124"/>
      <c r="B2540" s="125"/>
      <c r="C2540" s="124"/>
      <c r="D2540" s="126"/>
    </row>
    <row r="2541" spans="1:4" x14ac:dyDescent="0.3">
      <c r="A2541" s="124"/>
      <c r="B2541" s="125"/>
      <c r="C2541" s="124"/>
      <c r="D2541" s="126"/>
    </row>
    <row r="2542" spans="1:4" x14ac:dyDescent="0.3">
      <c r="A2542" s="124"/>
      <c r="B2542" s="125"/>
      <c r="C2542" s="124"/>
      <c r="D2542" s="126"/>
    </row>
    <row r="2543" spans="1:4" x14ac:dyDescent="0.3">
      <c r="A2543" s="124"/>
      <c r="B2543" s="125"/>
      <c r="C2543" s="124"/>
      <c r="D2543" s="126"/>
    </row>
    <row r="2544" spans="1:4" x14ac:dyDescent="0.3">
      <c r="A2544" s="124"/>
      <c r="B2544" s="125"/>
      <c r="C2544" s="124"/>
      <c r="D2544" s="126"/>
    </row>
    <row r="2545" spans="1:4" x14ac:dyDescent="0.3">
      <c r="A2545" s="124"/>
      <c r="B2545" s="125"/>
      <c r="C2545" s="124"/>
      <c r="D2545" s="126"/>
    </row>
    <row r="2546" spans="1:4" x14ac:dyDescent="0.3">
      <c r="A2546" s="124"/>
      <c r="B2546" s="125"/>
      <c r="C2546" s="124"/>
      <c r="D2546" s="126"/>
    </row>
    <row r="2547" spans="1:4" x14ac:dyDescent="0.3">
      <c r="A2547" s="124"/>
      <c r="B2547" s="125"/>
      <c r="C2547" s="124"/>
      <c r="D2547" s="126"/>
    </row>
    <row r="2548" spans="1:4" x14ac:dyDescent="0.3">
      <c r="A2548" s="124"/>
      <c r="B2548" s="125"/>
      <c r="C2548" s="124"/>
      <c r="D2548" s="126"/>
    </row>
    <row r="2549" spans="1:4" x14ac:dyDescent="0.3">
      <c r="A2549" s="124"/>
      <c r="B2549" s="125"/>
      <c r="C2549" s="124"/>
      <c r="D2549" s="126"/>
    </row>
    <row r="2550" spans="1:4" x14ac:dyDescent="0.3">
      <c r="A2550" s="124"/>
      <c r="B2550" s="125"/>
      <c r="C2550" s="124"/>
      <c r="D2550" s="126"/>
    </row>
    <row r="2551" spans="1:4" x14ac:dyDescent="0.3">
      <c r="A2551" s="124"/>
      <c r="B2551" s="125"/>
      <c r="C2551" s="124"/>
      <c r="D2551" s="126"/>
    </row>
    <row r="2552" spans="1:4" x14ac:dyDescent="0.3">
      <c r="A2552" s="124"/>
      <c r="B2552" s="125"/>
      <c r="C2552" s="124"/>
      <c r="D2552" s="126"/>
    </row>
    <row r="2553" spans="1:4" x14ac:dyDescent="0.3">
      <c r="A2553" s="124"/>
      <c r="B2553" s="125"/>
      <c r="C2553" s="124"/>
      <c r="D2553" s="126"/>
    </row>
    <row r="2554" spans="1:4" x14ac:dyDescent="0.3">
      <c r="A2554" s="124"/>
      <c r="B2554" s="125"/>
      <c r="C2554" s="124"/>
      <c r="D2554" s="126"/>
    </row>
    <row r="2555" spans="1:4" x14ac:dyDescent="0.3">
      <c r="A2555" s="124"/>
      <c r="B2555" s="125"/>
      <c r="C2555" s="124"/>
      <c r="D2555" s="126"/>
    </row>
    <row r="2556" spans="1:4" x14ac:dyDescent="0.3">
      <c r="A2556" s="124"/>
      <c r="B2556" s="125"/>
      <c r="C2556" s="124"/>
      <c r="D2556" s="126"/>
    </row>
    <row r="2557" spans="1:4" x14ac:dyDescent="0.3">
      <c r="A2557" s="124"/>
      <c r="B2557" s="125"/>
      <c r="C2557" s="124"/>
      <c r="D2557" s="126"/>
    </row>
    <row r="2558" spans="1:4" x14ac:dyDescent="0.3">
      <c r="A2558" s="124"/>
      <c r="B2558" s="125"/>
      <c r="C2558" s="124"/>
      <c r="D2558" s="126"/>
    </row>
    <row r="2559" spans="1:4" x14ac:dyDescent="0.3">
      <c r="A2559" s="124"/>
      <c r="B2559" s="125"/>
      <c r="C2559" s="124"/>
      <c r="D2559" s="126"/>
    </row>
    <row r="2560" spans="1:4" x14ac:dyDescent="0.3">
      <c r="A2560" s="124"/>
      <c r="B2560" s="125"/>
      <c r="C2560" s="124"/>
      <c r="D2560" s="126"/>
    </row>
    <row r="2561" spans="1:4" x14ac:dyDescent="0.3">
      <c r="A2561" s="124"/>
      <c r="B2561" s="125"/>
      <c r="C2561" s="124"/>
      <c r="D2561" s="126"/>
    </row>
    <row r="2562" spans="1:4" x14ac:dyDescent="0.3">
      <c r="A2562" s="124"/>
      <c r="B2562" s="125"/>
      <c r="C2562" s="124"/>
      <c r="D2562" s="126"/>
    </row>
    <row r="2563" spans="1:4" x14ac:dyDescent="0.3">
      <c r="A2563" s="124"/>
      <c r="B2563" s="125"/>
      <c r="C2563" s="124"/>
      <c r="D2563" s="126"/>
    </row>
    <row r="2564" spans="1:4" x14ac:dyDescent="0.3">
      <c r="A2564" s="124"/>
      <c r="B2564" s="125"/>
      <c r="C2564" s="124"/>
      <c r="D2564" s="126"/>
    </row>
    <row r="2565" spans="1:4" x14ac:dyDescent="0.3">
      <c r="A2565" s="124"/>
      <c r="B2565" s="125"/>
      <c r="C2565" s="124"/>
      <c r="D2565" s="126"/>
    </row>
    <row r="2566" spans="1:4" x14ac:dyDescent="0.3">
      <c r="A2566" s="124"/>
      <c r="B2566" s="125"/>
      <c r="C2566" s="124"/>
      <c r="D2566" s="126"/>
    </row>
    <row r="2567" spans="1:4" x14ac:dyDescent="0.3">
      <c r="A2567" s="124"/>
      <c r="B2567" s="125"/>
      <c r="C2567" s="124"/>
      <c r="D2567" s="126"/>
    </row>
    <row r="2568" spans="1:4" x14ac:dyDescent="0.3">
      <c r="A2568" s="124"/>
      <c r="B2568" s="125"/>
      <c r="C2568" s="124"/>
      <c r="D2568" s="126"/>
    </row>
    <row r="2569" spans="1:4" x14ac:dyDescent="0.3">
      <c r="A2569" s="124"/>
      <c r="B2569" s="125"/>
      <c r="C2569" s="124"/>
      <c r="D2569" s="126"/>
    </row>
    <row r="2570" spans="1:4" x14ac:dyDescent="0.3">
      <c r="A2570" s="124"/>
      <c r="B2570" s="125"/>
      <c r="C2570" s="124"/>
      <c r="D2570" s="126"/>
    </row>
    <row r="2571" spans="1:4" x14ac:dyDescent="0.3">
      <c r="A2571" s="124"/>
      <c r="B2571" s="125"/>
      <c r="C2571" s="124"/>
      <c r="D2571" s="126"/>
    </row>
    <row r="2572" spans="1:4" x14ac:dyDescent="0.3">
      <c r="A2572" s="124"/>
      <c r="B2572" s="125"/>
      <c r="C2572" s="124"/>
      <c r="D2572" s="126"/>
    </row>
    <row r="2573" spans="1:4" x14ac:dyDescent="0.3">
      <c r="A2573" s="124"/>
      <c r="B2573" s="125"/>
      <c r="C2573" s="124"/>
      <c r="D2573" s="126"/>
    </row>
    <row r="2574" spans="1:4" x14ac:dyDescent="0.3">
      <c r="A2574" s="124"/>
      <c r="B2574" s="125"/>
      <c r="C2574" s="124"/>
      <c r="D2574" s="126"/>
    </row>
    <row r="2575" spans="1:4" x14ac:dyDescent="0.3">
      <c r="A2575" s="124"/>
      <c r="B2575" s="125"/>
      <c r="C2575" s="124"/>
      <c r="D2575" s="126"/>
    </row>
    <row r="2576" spans="1:4" x14ac:dyDescent="0.3">
      <c r="A2576" s="124"/>
      <c r="B2576" s="125"/>
      <c r="C2576" s="124"/>
      <c r="D2576" s="126"/>
    </row>
    <row r="2577" spans="1:4" x14ac:dyDescent="0.3">
      <c r="A2577" s="124"/>
      <c r="B2577" s="125"/>
      <c r="C2577" s="124"/>
      <c r="D2577" s="126"/>
    </row>
    <row r="2578" spans="1:4" x14ac:dyDescent="0.3">
      <c r="A2578" s="124"/>
      <c r="B2578" s="125"/>
      <c r="C2578" s="124"/>
      <c r="D2578" s="126"/>
    </row>
    <row r="2579" spans="1:4" x14ac:dyDescent="0.3">
      <c r="A2579" s="124"/>
      <c r="B2579" s="125"/>
      <c r="C2579" s="124"/>
      <c r="D2579" s="126"/>
    </row>
    <row r="2580" spans="1:4" x14ac:dyDescent="0.3">
      <c r="A2580" s="124"/>
      <c r="B2580" s="125"/>
      <c r="C2580" s="124"/>
      <c r="D2580" s="126"/>
    </row>
    <row r="2581" spans="1:4" x14ac:dyDescent="0.3">
      <c r="A2581" s="124"/>
      <c r="B2581" s="125"/>
      <c r="C2581" s="124"/>
      <c r="D2581" s="126"/>
    </row>
    <row r="2582" spans="1:4" x14ac:dyDescent="0.3">
      <c r="A2582" s="124"/>
      <c r="B2582" s="125"/>
      <c r="C2582" s="124"/>
      <c r="D2582" s="126"/>
    </row>
    <row r="2583" spans="1:4" x14ac:dyDescent="0.3">
      <c r="A2583" s="124"/>
      <c r="B2583" s="125"/>
      <c r="C2583" s="124"/>
      <c r="D2583" s="126"/>
    </row>
    <row r="2584" spans="1:4" x14ac:dyDescent="0.3">
      <c r="A2584" s="124"/>
      <c r="B2584" s="125"/>
      <c r="C2584" s="124"/>
      <c r="D2584" s="126"/>
    </row>
    <row r="2585" spans="1:4" x14ac:dyDescent="0.3">
      <c r="A2585" s="124"/>
      <c r="B2585" s="125"/>
      <c r="C2585" s="124"/>
      <c r="D2585" s="126"/>
    </row>
    <row r="2586" spans="1:4" x14ac:dyDescent="0.3">
      <c r="A2586" s="124"/>
      <c r="B2586" s="125"/>
      <c r="C2586" s="124"/>
      <c r="D2586" s="126"/>
    </row>
    <row r="2587" spans="1:4" x14ac:dyDescent="0.3">
      <c r="A2587" s="124"/>
      <c r="B2587" s="125"/>
      <c r="C2587" s="124"/>
      <c r="D2587" s="126"/>
    </row>
    <row r="2588" spans="1:4" x14ac:dyDescent="0.3">
      <c r="A2588" s="124"/>
      <c r="B2588" s="125"/>
      <c r="C2588" s="124"/>
      <c r="D2588" s="126"/>
    </row>
    <row r="2589" spans="1:4" x14ac:dyDescent="0.3">
      <c r="A2589" s="124"/>
      <c r="B2589" s="125"/>
      <c r="C2589" s="124"/>
      <c r="D2589" s="126"/>
    </row>
    <row r="2590" spans="1:4" x14ac:dyDescent="0.3">
      <c r="A2590" s="124"/>
      <c r="B2590" s="125"/>
      <c r="C2590" s="124"/>
      <c r="D2590" s="126"/>
    </row>
    <row r="2591" spans="1:4" x14ac:dyDescent="0.3">
      <c r="A2591" s="124"/>
      <c r="B2591" s="125"/>
      <c r="C2591" s="124"/>
      <c r="D2591" s="126"/>
    </row>
    <row r="2592" spans="1:4" x14ac:dyDescent="0.3">
      <c r="A2592" s="124"/>
      <c r="B2592" s="125"/>
      <c r="C2592" s="124"/>
      <c r="D2592" s="126"/>
    </row>
    <row r="2593" spans="1:4" x14ac:dyDescent="0.3">
      <c r="A2593" s="124"/>
      <c r="B2593" s="125"/>
      <c r="C2593" s="124"/>
      <c r="D2593" s="126"/>
    </row>
    <row r="2594" spans="1:4" x14ac:dyDescent="0.3">
      <c r="A2594" s="124"/>
      <c r="B2594" s="125"/>
      <c r="C2594" s="124"/>
      <c r="D2594" s="126"/>
    </row>
    <row r="2595" spans="1:4" x14ac:dyDescent="0.3">
      <c r="A2595" s="124"/>
      <c r="B2595" s="125"/>
      <c r="C2595" s="124"/>
      <c r="D2595" s="126"/>
    </row>
    <row r="2596" spans="1:4" x14ac:dyDescent="0.3">
      <c r="A2596" s="124"/>
      <c r="B2596" s="125"/>
      <c r="C2596" s="124"/>
      <c r="D2596" s="126"/>
    </row>
    <row r="2597" spans="1:4" x14ac:dyDescent="0.3">
      <c r="A2597" s="124"/>
      <c r="B2597" s="125"/>
      <c r="C2597" s="124"/>
      <c r="D2597" s="126"/>
    </row>
    <row r="2598" spans="1:4" x14ac:dyDescent="0.3">
      <c r="A2598" s="124"/>
      <c r="B2598" s="125"/>
      <c r="C2598" s="124"/>
      <c r="D2598" s="126"/>
    </row>
    <row r="2599" spans="1:4" x14ac:dyDescent="0.3">
      <c r="A2599" s="124"/>
      <c r="B2599" s="125"/>
      <c r="C2599" s="124"/>
      <c r="D2599" s="126"/>
    </row>
    <row r="2600" spans="1:4" x14ac:dyDescent="0.3">
      <c r="A2600" s="124"/>
      <c r="B2600" s="125"/>
      <c r="C2600" s="124"/>
      <c r="D2600" s="126"/>
    </row>
    <row r="2601" spans="1:4" x14ac:dyDescent="0.3">
      <c r="A2601" s="124"/>
      <c r="B2601" s="125"/>
      <c r="C2601" s="124"/>
      <c r="D2601" s="126"/>
    </row>
    <row r="2602" spans="1:4" x14ac:dyDescent="0.3">
      <c r="A2602" s="124"/>
      <c r="B2602" s="125"/>
      <c r="C2602" s="124"/>
      <c r="D2602" s="126"/>
    </row>
    <row r="2603" spans="1:4" x14ac:dyDescent="0.3">
      <c r="A2603" s="124"/>
      <c r="B2603" s="125"/>
      <c r="C2603" s="124"/>
      <c r="D2603" s="126"/>
    </row>
    <row r="2604" spans="1:4" x14ac:dyDescent="0.3">
      <c r="A2604" s="124"/>
      <c r="B2604" s="125"/>
      <c r="C2604" s="124"/>
      <c r="D2604" s="126"/>
    </row>
    <row r="2605" spans="1:4" x14ac:dyDescent="0.3">
      <c r="A2605" s="124"/>
      <c r="B2605" s="125"/>
      <c r="C2605" s="124"/>
      <c r="D2605" s="126"/>
    </row>
    <row r="2606" spans="1:4" x14ac:dyDescent="0.3">
      <c r="A2606" s="124"/>
      <c r="B2606" s="125"/>
      <c r="C2606" s="124"/>
      <c r="D2606" s="126"/>
    </row>
    <row r="2607" spans="1:4" x14ac:dyDescent="0.3">
      <c r="A2607" s="124"/>
      <c r="B2607" s="125"/>
      <c r="C2607" s="124"/>
      <c r="D2607" s="126"/>
    </row>
    <row r="2608" spans="1:4" x14ac:dyDescent="0.3">
      <c r="A2608" s="124"/>
      <c r="B2608" s="125"/>
      <c r="C2608" s="124"/>
      <c r="D2608" s="126"/>
    </row>
    <row r="2609" spans="1:4" x14ac:dyDescent="0.3">
      <c r="A2609" s="124"/>
      <c r="B2609" s="125"/>
      <c r="C2609" s="124"/>
      <c r="D2609" s="126"/>
    </row>
    <row r="2610" spans="1:4" x14ac:dyDescent="0.3">
      <c r="A2610" s="124"/>
      <c r="B2610" s="125"/>
      <c r="C2610" s="124"/>
      <c r="D2610" s="126"/>
    </row>
    <row r="2611" spans="1:4" x14ac:dyDescent="0.3">
      <c r="A2611" s="124"/>
      <c r="B2611" s="125"/>
      <c r="C2611" s="124"/>
      <c r="D2611" s="126"/>
    </row>
    <row r="2612" spans="1:4" x14ac:dyDescent="0.3">
      <c r="A2612" s="124"/>
      <c r="B2612" s="125"/>
      <c r="C2612" s="124"/>
      <c r="D2612" s="126"/>
    </row>
    <row r="2613" spans="1:4" x14ac:dyDescent="0.3">
      <c r="A2613" s="124"/>
      <c r="B2613" s="125"/>
      <c r="C2613" s="124"/>
      <c r="D2613" s="126"/>
    </row>
    <row r="2614" spans="1:4" x14ac:dyDescent="0.3">
      <c r="A2614" s="124"/>
      <c r="B2614" s="125"/>
      <c r="C2614" s="124"/>
      <c r="D2614" s="126"/>
    </row>
    <row r="2615" spans="1:4" x14ac:dyDescent="0.3">
      <c r="A2615" s="124"/>
      <c r="B2615" s="125"/>
      <c r="C2615" s="124"/>
      <c r="D2615" s="126"/>
    </row>
    <row r="2616" spans="1:4" x14ac:dyDescent="0.3">
      <c r="A2616" s="124"/>
      <c r="B2616" s="125"/>
      <c r="C2616" s="124"/>
      <c r="D2616" s="126"/>
    </row>
    <row r="2617" spans="1:4" x14ac:dyDescent="0.3">
      <c r="A2617" s="124"/>
      <c r="B2617" s="125"/>
      <c r="C2617" s="124"/>
      <c r="D2617" s="126"/>
    </row>
    <row r="2618" spans="1:4" x14ac:dyDescent="0.3">
      <c r="A2618" s="124"/>
      <c r="B2618" s="125"/>
      <c r="C2618" s="124"/>
      <c r="D2618" s="126"/>
    </row>
    <row r="2619" spans="1:4" x14ac:dyDescent="0.3">
      <c r="A2619" s="124"/>
      <c r="B2619" s="125"/>
      <c r="C2619" s="124"/>
      <c r="D2619" s="126"/>
    </row>
    <row r="2620" spans="1:4" x14ac:dyDescent="0.3">
      <c r="A2620" s="124"/>
      <c r="B2620" s="125"/>
      <c r="C2620" s="124"/>
      <c r="D2620" s="126"/>
    </row>
    <row r="2621" spans="1:4" x14ac:dyDescent="0.3">
      <c r="A2621" s="124"/>
      <c r="B2621" s="125"/>
      <c r="C2621" s="124"/>
      <c r="D2621" s="126"/>
    </row>
    <row r="2622" spans="1:4" x14ac:dyDescent="0.3">
      <c r="A2622" s="124"/>
      <c r="B2622" s="125"/>
      <c r="C2622" s="124"/>
      <c r="D2622" s="126"/>
    </row>
    <row r="2623" spans="1:4" x14ac:dyDescent="0.3">
      <c r="A2623" s="124"/>
      <c r="B2623" s="125"/>
      <c r="C2623" s="124"/>
      <c r="D2623" s="126"/>
    </row>
    <row r="2624" spans="1:4" x14ac:dyDescent="0.3">
      <c r="A2624" s="124"/>
      <c r="B2624" s="125"/>
      <c r="C2624" s="124"/>
      <c r="D2624" s="126"/>
    </row>
    <row r="2625" spans="1:4" x14ac:dyDescent="0.3">
      <c r="A2625" s="124"/>
      <c r="B2625" s="125"/>
      <c r="C2625" s="124"/>
      <c r="D2625" s="126"/>
    </row>
    <row r="2626" spans="1:4" x14ac:dyDescent="0.3">
      <c r="A2626" s="124"/>
      <c r="B2626" s="125"/>
      <c r="C2626" s="124"/>
      <c r="D2626" s="126"/>
    </row>
    <row r="2627" spans="1:4" x14ac:dyDescent="0.3">
      <c r="A2627" s="124"/>
      <c r="B2627" s="125"/>
      <c r="C2627" s="124"/>
      <c r="D2627" s="126"/>
    </row>
    <row r="2628" spans="1:4" x14ac:dyDescent="0.3">
      <c r="A2628" s="124"/>
      <c r="B2628" s="125"/>
      <c r="C2628" s="124"/>
      <c r="D2628" s="126"/>
    </row>
    <row r="2629" spans="1:4" x14ac:dyDescent="0.3">
      <c r="A2629" s="124"/>
      <c r="B2629" s="125"/>
      <c r="C2629" s="124"/>
      <c r="D2629" s="126"/>
    </row>
    <row r="2630" spans="1:4" x14ac:dyDescent="0.3">
      <c r="A2630" s="124"/>
      <c r="B2630" s="125"/>
      <c r="C2630" s="124"/>
      <c r="D2630" s="126"/>
    </row>
    <row r="2631" spans="1:4" x14ac:dyDescent="0.3">
      <c r="A2631" s="124"/>
      <c r="B2631" s="125"/>
      <c r="C2631" s="124"/>
      <c r="D2631" s="126"/>
    </row>
    <row r="2632" spans="1:4" x14ac:dyDescent="0.3">
      <c r="A2632" s="124"/>
      <c r="B2632" s="125"/>
      <c r="C2632" s="124"/>
      <c r="D2632" s="126"/>
    </row>
    <row r="2633" spans="1:4" x14ac:dyDescent="0.3">
      <c r="A2633" s="124"/>
      <c r="B2633" s="125"/>
      <c r="C2633" s="124"/>
      <c r="D2633" s="126"/>
    </row>
    <row r="2634" spans="1:4" x14ac:dyDescent="0.3">
      <c r="A2634" s="124"/>
      <c r="B2634" s="125"/>
      <c r="C2634" s="124"/>
      <c r="D2634" s="126"/>
    </row>
    <row r="2635" spans="1:4" x14ac:dyDescent="0.3">
      <c r="A2635" s="124"/>
      <c r="B2635" s="125"/>
      <c r="C2635" s="124"/>
      <c r="D2635" s="126"/>
    </row>
    <row r="2636" spans="1:4" x14ac:dyDescent="0.3">
      <c r="A2636" s="124"/>
      <c r="B2636" s="125"/>
      <c r="C2636" s="124"/>
      <c r="D2636" s="126"/>
    </row>
    <row r="2637" spans="1:4" x14ac:dyDescent="0.3">
      <c r="A2637" s="124"/>
      <c r="B2637" s="125"/>
      <c r="C2637" s="124"/>
      <c r="D2637" s="126"/>
    </row>
    <row r="2638" spans="1:4" x14ac:dyDescent="0.3">
      <c r="A2638" s="124"/>
      <c r="B2638" s="125"/>
      <c r="C2638" s="124"/>
      <c r="D2638" s="126"/>
    </row>
    <row r="2639" spans="1:4" x14ac:dyDescent="0.3">
      <c r="A2639" s="124"/>
      <c r="B2639" s="125"/>
      <c r="C2639" s="124"/>
      <c r="D2639" s="126"/>
    </row>
    <row r="2640" spans="1:4" x14ac:dyDescent="0.3">
      <c r="A2640" s="124"/>
      <c r="B2640" s="125"/>
      <c r="C2640" s="124"/>
      <c r="D2640" s="126"/>
    </row>
    <row r="2641" spans="1:4" x14ac:dyDescent="0.3">
      <c r="A2641" s="124"/>
      <c r="B2641" s="125"/>
      <c r="C2641" s="124"/>
      <c r="D2641" s="126"/>
    </row>
    <row r="2642" spans="1:4" x14ac:dyDescent="0.3">
      <c r="A2642" s="124"/>
      <c r="B2642" s="125"/>
      <c r="C2642" s="124"/>
      <c r="D2642" s="126"/>
    </row>
    <row r="2643" spans="1:4" x14ac:dyDescent="0.3">
      <c r="A2643" s="124"/>
      <c r="B2643" s="125"/>
      <c r="C2643" s="124"/>
      <c r="D2643" s="126"/>
    </row>
    <row r="2644" spans="1:4" x14ac:dyDescent="0.3">
      <c r="A2644" s="124"/>
      <c r="B2644" s="125"/>
      <c r="C2644" s="124"/>
      <c r="D2644" s="126"/>
    </row>
    <row r="2645" spans="1:4" x14ac:dyDescent="0.3">
      <c r="A2645" s="124"/>
      <c r="B2645" s="125"/>
      <c r="C2645" s="124"/>
      <c r="D2645" s="126"/>
    </row>
    <row r="2646" spans="1:4" x14ac:dyDescent="0.3">
      <c r="A2646" s="124"/>
      <c r="B2646" s="125"/>
      <c r="C2646" s="124"/>
      <c r="D2646" s="126"/>
    </row>
    <row r="2647" spans="1:4" x14ac:dyDescent="0.3">
      <c r="A2647" s="124"/>
      <c r="B2647" s="125"/>
      <c r="C2647" s="124"/>
      <c r="D2647" s="126"/>
    </row>
    <row r="2648" spans="1:4" x14ac:dyDescent="0.3">
      <c r="A2648" s="124"/>
      <c r="B2648" s="125"/>
      <c r="C2648" s="124"/>
      <c r="D2648" s="126"/>
    </row>
    <row r="2649" spans="1:4" x14ac:dyDescent="0.3">
      <c r="A2649" s="124"/>
      <c r="B2649" s="125"/>
      <c r="C2649" s="124"/>
      <c r="D2649" s="126"/>
    </row>
    <row r="2650" spans="1:4" x14ac:dyDescent="0.3">
      <c r="A2650" s="124"/>
      <c r="B2650" s="125"/>
      <c r="C2650" s="124"/>
      <c r="D2650" s="126"/>
    </row>
    <row r="2651" spans="1:4" x14ac:dyDescent="0.3">
      <c r="A2651" s="124"/>
      <c r="B2651" s="125"/>
      <c r="C2651" s="124"/>
      <c r="D2651" s="126"/>
    </row>
    <row r="2652" spans="1:4" x14ac:dyDescent="0.3">
      <c r="A2652" s="124"/>
      <c r="B2652" s="125"/>
      <c r="C2652" s="124"/>
      <c r="D2652" s="126"/>
    </row>
    <row r="2653" spans="1:4" x14ac:dyDescent="0.3">
      <c r="A2653" s="124"/>
      <c r="B2653" s="125"/>
      <c r="C2653" s="124"/>
      <c r="D2653" s="126"/>
    </row>
    <row r="2654" spans="1:4" x14ac:dyDescent="0.3">
      <c r="A2654" s="124"/>
      <c r="B2654" s="125"/>
      <c r="C2654" s="124"/>
      <c r="D2654" s="126"/>
    </row>
    <row r="2655" spans="1:4" x14ac:dyDescent="0.3">
      <c r="A2655" s="124"/>
      <c r="B2655" s="125"/>
      <c r="C2655" s="124"/>
      <c r="D2655" s="126"/>
    </row>
    <row r="2656" spans="1:4" x14ac:dyDescent="0.3">
      <c r="A2656" s="124"/>
      <c r="B2656" s="125"/>
      <c r="C2656" s="124"/>
      <c r="D2656" s="126"/>
    </row>
    <row r="2657" spans="1:4" x14ac:dyDescent="0.3">
      <c r="A2657" s="124"/>
      <c r="B2657" s="125"/>
      <c r="C2657" s="124"/>
      <c r="D2657" s="126"/>
    </row>
    <row r="2658" spans="1:4" x14ac:dyDescent="0.3">
      <c r="A2658" s="124"/>
      <c r="B2658" s="125"/>
      <c r="C2658" s="124"/>
      <c r="D2658" s="126"/>
    </row>
    <row r="2659" spans="1:4" x14ac:dyDescent="0.3">
      <c r="A2659" s="124"/>
      <c r="B2659" s="125"/>
      <c r="C2659" s="124"/>
      <c r="D2659" s="126"/>
    </row>
    <row r="2660" spans="1:4" x14ac:dyDescent="0.3">
      <c r="A2660" s="124"/>
      <c r="B2660" s="125"/>
      <c r="C2660" s="124"/>
      <c r="D2660" s="126"/>
    </row>
    <row r="2661" spans="1:4" x14ac:dyDescent="0.3">
      <c r="A2661" s="124"/>
      <c r="B2661" s="125"/>
      <c r="C2661" s="124"/>
      <c r="D2661" s="126"/>
    </row>
    <row r="2662" spans="1:4" x14ac:dyDescent="0.3">
      <c r="A2662" s="124"/>
      <c r="B2662" s="125"/>
      <c r="C2662" s="124"/>
      <c r="D2662" s="126"/>
    </row>
    <row r="2663" spans="1:4" x14ac:dyDescent="0.3">
      <c r="A2663" s="124"/>
      <c r="B2663" s="125"/>
      <c r="C2663" s="124"/>
      <c r="D2663" s="126"/>
    </row>
    <row r="2664" spans="1:4" x14ac:dyDescent="0.3">
      <c r="A2664" s="124"/>
      <c r="B2664" s="125"/>
      <c r="C2664" s="124"/>
      <c r="D2664" s="126"/>
    </row>
    <row r="2665" spans="1:4" x14ac:dyDescent="0.3">
      <c r="A2665" s="124"/>
      <c r="B2665" s="125"/>
      <c r="C2665" s="124"/>
      <c r="D2665" s="126"/>
    </row>
    <row r="2666" spans="1:4" x14ac:dyDescent="0.3">
      <c r="A2666" s="124"/>
      <c r="B2666" s="125"/>
      <c r="C2666" s="124"/>
      <c r="D2666" s="126"/>
    </row>
    <row r="2667" spans="1:4" x14ac:dyDescent="0.3">
      <c r="A2667" s="124"/>
      <c r="B2667" s="125"/>
      <c r="C2667" s="124"/>
      <c r="D2667" s="126"/>
    </row>
    <row r="2668" spans="1:4" x14ac:dyDescent="0.3">
      <c r="A2668" s="124"/>
      <c r="B2668" s="125"/>
      <c r="C2668" s="124"/>
      <c r="D2668" s="126"/>
    </row>
    <row r="2669" spans="1:4" x14ac:dyDescent="0.3">
      <c r="A2669" s="124"/>
      <c r="B2669" s="125"/>
      <c r="C2669" s="124"/>
      <c r="D2669" s="126"/>
    </row>
    <row r="2670" spans="1:4" x14ac:dyDescent="0.3">
      <c r="A2670" s="124"/>
      <c r="B2670" s="125"/>
      <c r="C2670" s="124"/>
      <c r="D2670" s="126"/>
    </row>
    <row r="2671" spans="1:4" x14ac:dyDescent="0.3">
      <c r="A2671" s="124"/>
      <c r="B2671" s="125"/>
      <c r="C2671" s="124"/>
      <c r="D2671" s="126"/>
    </row>
    <row r="2672" spans="1:4" x14ac:dyDescent="0.3">
      <c r="A2672" s="124"/>
      <c r="B2672" s="125"/>
      <c r="C2672" s="124"/>
      <c r="D2672" s="126"/>
    </row>
    <row r="2673" spans="1:4" x14ac:dyDescent="0.3">
      <c r="A2673" s="124"/>
      <c r="B2673" s="125"/>
      <c r="C2673" s="124"/>
      <c r="D2673" s="126"/>
    </row>
    <row r="2674" spans="1:4" x14ac:dyDescent="0.3">
      <c r="A2674" s="124"/>
      <c r="B2674" s="125"/>
      <c r="C2674" s="124"/>
      <c r="D2674" s="126"/>
    </row>
    <row r="2675" spans="1:4" x14ac:dyDescent="0.3">
      <c r="A2675" s="124"/>
      <c r="B2675" s="125"/>
      <c r="C2675" s="124"/>
      <c r="D2675" s="126"/>
    </row>
    <row r="2676" spans="1:4" x14ac:dyDescent="0.3">
      <c r="A2676" s="124"/>
      <c r="B2676" s="125"/>
      <c r="C2676" s="124"/>
      <c r="D2676" s="126"/>
    </row>
    <row r="2677" spans="1:4" x14ac:dyDescent="0.3">
      <c r="A2677" s="124"/>
      <c r="B2677" s="125"/>
      <c r="C2677" s="124"/>
      <c r="D2677" s="126"/>
    </row>
    <row r="2678" spans="1:4" x14ac:dyDescent="0.3">
      <c r="A2678" s="124"/>
      <c r="B2678" s="125"/>
      <c r="C2678" s="124"/>
      <c r="D2678" s="126"/>
    </row>
    <row r="2679" spans="1:4" x14ac:dyDescent="0.3">
      <c r="A2679" s="124"/>
      <c r="B2679" s="125"/>
      <c r="C2679" s="124"/>
      <c r="D2679" s="126"/>
    </row>
    <row r="2680" spans="1:4" x14ac:dyDescent="0.3">
      <c r="A2680" s="124"/>
      <c r="B2680" s="125"/>
      <c r="C2680" s="124"/>
      <c r="D2680" s="126"/>
    </row>
    <row r="2681" spans="1:4" x14ac:dyDescent="0.3">
      <c r="A2681" s="124"/>
      <c r="B2681" s="125"/>
      <c r="C2681" s="124"/>
      <c r="D2681" s="126"/>
    </row>
    <row r="2682" spans="1:4" x14ac:dyDescent="0.3">
      <c r="A2682" s="124"/>
      <c r="B2682" s="125"/>
      <c r="C2682" s="124"/>
      <c r="D2682" s="126"/>
    </row>
    <row r="2683" spans="1:4" x14ac:dyDescent="0.3">
      <c r="A2683" s="124"/>
      <c r="B2683" s="125"/>
      <c r="C2683" s="124"/>
      <c r="D2683" s="126"/>
    </row>
    <row r="2684" spans="1:4" x14ac:dyDescent="0.3">
      <c r="A2684" s="124"/>
      <c r="B2684" s="125"/>
      <c r="C2684" s="124"/>
      <c r="D2684" s="126"/>
    </row>
    <row r="2685" spans="1:4" x14ac:dyDescent="0.3">
      <c r="A2685" s="124"/>
      <c r="B2685" s="125"/>
      <c r="C2685" s="124"/>
      <c r="D2685" s="126"/>
    </row>
    <row r="2686" spans="1:4" x14ac:dyDescent="0.3">
      <c r="A2686" s="124"/>
      <c r="B2686" s="125"/>
      <c r="C2686" s="124"/>
      <c r="D2686" s="126"/>
    </row>
    <row r="2687" spans="1:4" x14ac:dyDescent="0.3">
      <c r="A2687" s="124"/>
      <c r="B2687" s="125"/>
      <c r="C2687" s="124"/>
      <c r="D2687" s="126"/>
    </row>
    <row r="2688" spans="1:4" x14ac:dyDescent="0.3">
      <c r="A2688" s="124"/>
      <c r="B2688" s="125"/>
      <c r="C2688" s="124"/>
      <c r="D2688" s="126"/>
    </row>
    <row r="2689" spans="1:4" x14ac:dyDescent="0.3">
      <c r="A2689" s="124"/>
      <c r="B2689" s="125"/>
      <c r="C2689" s="124"/>
      <c r="D2689" s="126"/>
    </row>
    <row r="2690" spans="1:4" x14ac:dyDescent="0.3">
      <c r="A2690" s="124"/>
      <c r="B2690" s="125"/>
      <c r="C2690" s="124"/>
      <c r="D2690" s="126"/>
    </row>
    <row r="2691" spans="1:4" x14ac:dyDescent="0.3">
      <c r="A2691" s="124"/>
      <c r="B2691" s="125"/>
      <c r="C2691" s="124"/>
      <c r="D2691" s="126"/>
    </row>
    <row r="2692" spans="1:4" x14ac:dyDescent="0.3">
      <c r="A2692" s="124"/>
      <c r="B2692" s="125"/>
      <c r="C2692" s="124"/>
      <c r="D2692" s="126"/>
    </row>
    <row r="2693" spans="1:4" x14ac:dyDescent="0.3">
      <c r="A2693" s="124"/>
      <c r="B2693" s="125"/>
      <c r="C2693" s="124"/>
      <c r="D2693" s="126"/>
    </row>
    <row r="2694" spans="1:4" x14ac:dyDescent="0.3">
      <c r="A2694" s="124"/>
      <c r="B2694" s="125"/>
      <c r="C2694" s="124"/>
      <c r="D2694" s="126"/>
    </row>
    <row r="2695" spans="1:4" x14ac:dyDescent="0.3">
      <c r="A2695" s="124"/>
      <c r="B2695" s="125"/>
      <c r="C2695" s="124"/>
      <c r="D2695" s="126"/>
    </row>
    <row r="2696" spans="1:4" x14ac:dyDescent="0.3">
      <c r="A2696" s="124"/>
      <c r="B2696" s="125"/>
      <c r="C2696" s="124"/>
      <c r="D2696" s="126"/>
    </row>
    <row r="2697" spans="1:4" x14ac:dyDescent="0.3">
      <c r="A2697" s="124"/>
      <c r="B2697" s="125"/>
      <c r="C2697" s="124"/>
      <c r="D2697" s="126"/>
    </row>
    <row r="2698" spans="1:4" x14ac:dyDescent="0.3">
      <c r="A2698" s="124"/>
      <c r="B2698" s="125"/>
      <c r="C2698" s="124"/>
      <c r="D2698" s="126"/>
    </row>
    <row r="2699" spans="1:4" x14ac:dyDescent="0.3">
      <c r="A2699" s="124"/>
      <c r="B2699" s="125"/>
      <c r="C2699" s="124"/>
      <c r="D2699" s="126"/>
    </row>
    <row r="2700" spans="1:4" x14ac:dyDescent="0.3">
      <c r="A2700" s="124"/>
      <c r="B2700" s="125"/>
      <c r="C2700" s="124"/>
      <c r="D2700" s="126"/>
    </row>
    <row r="2701" spans="1:4" x14ac:dyDescent="0.3">
      <c r="A2701" s="124"/>
      <c r="B2701" s="125"/>
      <c r="C2701" s="124"/>
      <c r="D2701" s="126"/>
    </row>
    <row r="2702" spans="1:4" x14ac:dyDescent="0.3">
      <c r="A2702" s="124"/>
      <c r="B2702" s="125"/>
      <c r="C2702" s="124"/>
      <c r="D2702" s="126"/>
    </row>
    <row r="2703" spans="1:4" x14ac:dyDescent="0.3">
      <c r="A2703" s="124"/>
      <c r="B2703" s="125"/>
      <c r="C2703" s="124"/>
      <c r="D2703" s="126"/>
    </row>
    <row r="2704" spans="1:4" x14ac:dyDescent="0.3">
      <c r="A2704" s="124"/>
      <c r="B2704" s="125"/>
      <c r="C2704" s="124"/>
      <c r="D2704" s="126"/>
    </row>
    <row r="2705" spans="1:4" x14ac:dyDescent="0.3">
      <c r="A2705" s="124"/>
      <c r="B2705" s="125"/>
      <c r="C2705" s="124"/>
      <c r="D2705" s="126"/>
    </row>
    <row r="2706" spans="1:4" x14ac:dyDescent="0.3">
      <c r="A2706" s="124"/>
      <c r="B2706" s="125"/>
      <c r="C2706" s="124"/>
      <c r="D2706" s="126"/>
    </row>
    <row r="2707" spans="1:4" x14ac:dyDescent="0.3">
      <c r="A2707" s="124"/>
      <c r="B2707" s="125"/>
      <c r="C2707" s="124"/>
      <c r="D2707" s="126"/>
    </row>
    <row r="2708" spans="1:4" x14ac:dyDescent="0.3">
      <c r="A2708" s="124"/>
      <c r="B2708" s="125"/>
      <c r="C2708" s="124"/>
      <c r="D2708" s="126"/>
    </row>
    <row r="2709" spans="1:4" x14ac:dyDescent="0.3">
      <c r="A2709" s="124"/>
      <c r="B2709" s="125"/>
      <c r="C2709" s="124"/>
      <c r="D2709" s="126"/>
    </row>
    <row r="2710" spans="1:4" x14ac:dyDescent="0.3">
      <c r="A2710" s="124"/>
      <c r="B2710" s="125"/>
      <c r="C2710" s="124"/>
      <c r="D2710" s="126"/>
    </row>
    <row r="2711" spans="1:4" x14ac:dyDescent="0.3">
      <c r="A2711" s="124"/>
      <c r="B2711" s="125"/>
      <c r="C2711" s="124"/>
      <c r="D2711" s="126"/>
    </row>
    <row r="2712" spans="1:4" x14ac:dyDescent="0.3">
      <c r="A2712" s="124"/>
      <c r="B2712" s="125"/>
      <c r="C2712" s="124"/>
      <c r="D2712" s="126"/>
    </row>
    <row r="2713" spans="1:4" x14ac:dyDescent="0.3">
      <c r="A2713" s="124"/>
      <c r="B2713" s="125"/>
      <c r="C2713" s="124"/>
      <c r="D2713" s="126"/>
    </row>
    <row r="2714" spans="1:4" x14ac:dyDescent="0.3">
      <c r="A2714" s="124"/>
      <c r="B2714" s="125"/>
      <c r="C2714" s="124"/>
      <c r="D2714" s="126"/>
    </row>
    <row r="2715" spans="1:4" x14ac:dyDescent="0.3">
      <c r="A2715" s="124"/>
      <c r="B2715" s="125"/>
      <c r="C2715" s="124"/>
      <c r="D2715" s="126"/>
    </row>
    <row r="2716" spans="1:4" x14ac:dyDescent="0.3">
      <c r="A2716" s="124"/>
      <c r="B2716" s="125"/>
      <c r="C2716" s="124"/>
      <c r="D2716" s="126"/>
    </row>
    <row r="2717" spans="1:4" x14ac:dyDescent="0.3">
      <c r="A2717" s="124"/>
      <c r="B2717" s="125"/>
      <c r="C2717" s="124"/>
      <c r="D2717" s="126"/>
    </row>
    <row r="2718" spans="1:4" x14ac:dyDescent="0.3">
      <c r="A2718" s="124"/>
      <c r="B2718" s="125"/>
      <c r="C2718" s="124"/>
      <c r="D2718" s="126"/>
    </row>
    <row r="2719" spans="1:4" x14ac:dyDescent="0.3">
      <c r="A2719" s="124"/>
      <c r="B2719" s="125"/>
      <c r="C2719" s="124"/>
      <c r="D2719" s="126"/>
    </row>
    <row r="2720" spans="1:4" x14ac:dyDescent="0.3">
      <c r="A2720" s="124"/>
      <c r="B2720" s="125"/>
      <c r="C2720" s="124"/>
      <c r="D2720" s="126"/>
    </row>
    <row r="2721" spans="1:4" x14ac:dyDescent="0.3">
      <c r="A2721" s="124"/>
      <c r="B2721" s="125"/>
      <c r="C2721" s="124"/>
      <c r="D2721" s="126"/>
    </row>
    <row r="2722" spans="1:4" x14ac:dyDescent="0.3">
      <c r="A2722" s="124"/>
      <c r="B2722" s="125"/>
      <c r="C2722" s="124"/>
      <c r="D2722" s="126"/>
    </row>
    <row r="2723" spans="1:4" x14ac:dyDescent="0.3">
      <c r="A2723" s="124"/>
      <c r="B2723" s="125"/>
      <c r="C2723" s="124"/>
      <c r="D2723" s="126"/>
    </row>
    <row r="2724" spans="1:4" x14ac:dyDescent="0.3">
      <c r="A2724" s="124"/>
      <c r="B2724" s="125"/>
      <c r="C2724" s="124"/>
      <c r="D2724" s="126"/>
    </row>
    <row r="2725" spans="1:4" x14ac:dyDescent="0.3">
      <c r="A2725" s="124"/>
      <c r="B2725" s="125"/>
      <c r="C2725" s="124"/>
      <c r="D2725" s="126"/>
    </row>
    <row r="2726" spans="1:4" x14ac:dyDescent="0.3">
      <c r="A2726" s="124"/>
      <c r="B2726" s="125"/>
      <c r="C2726" s="124"/>
      <c r="D2726" s="126"/>
    </row>
    <row r="2727" spans="1:4" x14ac:dyDescent="0.3">
      <c r="A2727" s="124"/>
      <c r="B2727" s="125"/>
      <c r="C2727" s="124"/>
      <c r="D2727" s="126"/>
    </row>
    <row r="2728" spans="1:4" x14ac:dyDescent="0.3">
      <c r="A2728" s="124"/>
      <c r="B2728" s="125"/>
      <c r="C2728" s="124"/>
      <c r="D2728" s="126"/>
    </row>
    <row r="2729" spans="1:4" x14ac:dyDescent="0.3">
      <c r="A2729" s="124"/>
      <c r="B2729" s="125"/>
      <c r="C2729" s="124"/>
      <c r="D2729" s="126"/>
    </row>
    <row r="2730" spans="1:4" x14ac:dyDescent="0.3">
      <c r="A2730" s="124"/>
      <c r="B2730" s="125"/>
      <c r="C2730" s="124"/>
      <c r="D2730" s="126"/>
    </row>
    <row r="2731" spans="1:4" x14ac:dyDescent="0.3">
      <c r="A2731" s="124"/>
      <c r="B2731" s="125"/>
      <c r="C2731" s="124"/>
      <c r="D2731" s="126"/>
    </row>
    <row r="2732" spans="1:4" x14ac:dyDescent="0.3">
      <c r="A2732" s="124"/>
      <c r="B2732" s="125"/>
      <c r="C2732" s="124"/>
      <c r="D2732" s="126"/>
    </row>
    <row r="2733" spans="1:4" x14ac:dyDescent="0.3">
      <c r="A2733" s="124"/>
      <c r="B2733" s="125"/>
      <c r="C2733" s="124"/>
      <c r="D2733" s="126"/>
    </row>
    <row r="2734" spans="1:4" x14ac:dyDescent="0.3">
      <c r="A2734" s="124"/>
      <c r="B2734" s="125"/>
      <c r="C2734" s="124"/>
      <c r="D2734" s="126"/>
    </row>
    <row r="2735" spans="1:4" x14ac:dyDescent="0.3">
      <c r="A2735" s="124"/>
      <c r="B2735" s="125"/>
      <c r="C2735" s="124"/>
      <c r="D2735" s="126"/>
    </row>
    <row r="2736" spans="1:4" x14ac:dyDescent="0.3">
      <c r="A2736" s="124"/>
      <c r="B2736" s="125"/>
      <c r="C2736" s="124"/>
      <c r="D2736" s="126"/>
    </row>
    <row r="2737" spans="1:4" x14ac:dyDescent="0.3">
      <c r="A2737" s="124"/>
      <c r="B2737" s="125"/>
      <c r="C2737" s="124"/>
      <c r="D2737" s="126"/>
    </row>
    <row r="2738" spans="1:4" x14ac:dyDescent="0.3">
      <c r="A2738" s="124"/>
      <c r="B2738" s="125"/>
      <c r="C2738" s="124"/>
      <c r="D2738" s="126"/>
    </row>
    <row r="2739" spans="1:4" x14ac:dyDescent="0.3">
      <c r="A2739" s="124"/>
      <c r="B2739" s="125"/>
      <c r="C2739" s="124"/>
      <c r="D2739" s="126"/>
    </row>
    <row r="2740" spans="1:4" x14ac:dyDescent="0.3">
      <c r="A2740" s="124"/>
      <c r="B2740" s="125"/>
      <c r="C2740" s="124"/>
      <c r="D2740" s="126"/>
    </row>
    <row r="2741" spans="1:4" x14ac:dyDescent="0.3">
      <c r="A2741" s="124"/>
      <c r="B2741" s="125"/>
      <c r="C2741" s="124"/>
      <c r="D2741" s="126"/>
    </row>
    <row r="2742" spans="1:4" x14ac:dyDescent="0.3">
      <c r="A2742" s="124"/>
      <c r="B2742" s="125"/>
      <c r="C2742" s="124"/>
      <c r="D2742" s="126"/>
    </row>
    <row r="2743" spans="1:4" x14ac:dyDescent="0.3">
      <c r="A2743" s="124"/>
      <c r="B2743" s="125"/>
      <c r="C2743" s="124"/>
      <c r="D2743" s="126"/>
    </row>
    <row r="2744" spans="1:4" x14ac:dyDescent="0.3">
      <c r="A2744" s="124"/>
      <c r="B2744" s="125"/>
      <c r="C2744" s="124"/>
      <c r="D2744" s="126"/>
    </row>
    <row r="2745" spans="1:4" x14ac:dyDescent="0.3">
      <c r="A2745" s="124"/>
      <c r="B2745" s="125"/>
      <c r="C2745" s="124"/>
      <c r="D2745" s="126"/>
    </row>
    <row r="2746" spans="1:4" x14ac:dyDescent="0.3">
      <c r="A2746" s="124"/>
      <c r="B2746" s="125"/>
      <c r="C2746" s="124"/>
      <c r="D2746" s="126"/>
    </row>
    <row r="2747" spans="1:4" x14ac:dyDescent="0.3">
      <c r="A2747" s="124"/>
      <c r="B2747" s="125"/>
      <c r="C2747" s="124"/>
      <c r="D2747" s="126"/>
    </row>
    <row r="2748" spans="1:4" x14ac:dyDescent="0.3">
      <c r="A2748" s="124"/>
      <c r="B2748" s="125"/>
      <c r="C2748" s="124"/>
      <c r="D2748" s="126"/>
    </row>
    <row r="2749" spans="1:4" x14ac:dyDescent="0.3">
      <c r="A2749" s="124"/>
      <c r="B2749" s="125"/>
      <c r="C2749" s="124"/>
      <c r="D2749" s="126"/>
    </row>
    <row r="2750" spans="1:4" x14ac:dyDescent="0.3">
      <c r="A2750" s="124"/>
      <c r="B2750" s="125"/>
      <c r="C2750" s="124"/>
      <c r="D2750" s="126"/>
    </row>
    <row r="2751" spans="1:4" x14ac:dyDescent="0.3">
      <c r="A2751" s="124"/>
      <c r="B2751" s="125"/>
      <c r="C2751" s="124"/>
      <c r="D2751" s="126"/>
    </row>
    <row r="2752" spans="1:4" x14ac:dyDescent="0.3">
      <c r="A2752" s="124"/>
      <c r="B2752" s="125"/>
      <c r="C2752" s="124"/>
      <c r="D2752" s="126"/>
    </row>
    <row r="2753" spans="1:4" x14ac:dyDescent="0.3">
      <c r="A2753" s="124"/>
      <c r="B2753" s="125"/>
      <c r="C2753" s="124"/>
      <c r="D2753" s="126"/>
    </row>
    <row r="2754" spans="1:4" x14ac:dyDescent="0.3">
      <c r="A2754" s="124"/>
      <c r="B2754" s="125"/>
      <c r="C2754" s="124"/>
      <c r="D2754" s="126"/>
    </row>
    <row r="2755" spans="1:4" x14ac:dyDescent="0.3">
      <c r="A2755" s="124"/>
      <c r="B2755" s="125"/>
      <c r="C2755" s="124"/>
      <c r="D2755" s="126"/>
    </row>
    <row r="2756" spans="1:4" x14ac:dyDescent="0.3">
      <c r="A2756" s="124"/>
      <c r="B2756" s="125"/>
      <c r="C2756" s="124"/>
      <c r="D2756" s="126"/>
    </row>
    <row r="2757" spans="1:4" x14ac:dyDescent="0.3">
      <c r="A2757" s="124"/>
      <c r="B2757" s="125"/>
      <c r="C2757" s="124"/>
      <c r="D2757" s="126"/>
    </row>
    <row r="2758" spans="1:4" x14ac:dyDescent="0.3">
      <c r="A2758" s="124"/>
      <c r="B2758" s="125"/>
      <c r="C2758" s="124"/>
      <c r="D2758" s="126"/>
    </row>
    <row r="2759" spans="1:4" x14ac:dyDescent="0.3">
      <c r="A2759" s="124"/>
      <c r="B2759" s="125"/>
      <c r="C2759" s="124"/>
      <c r="D2759" s="126"/>
    </row>
    <row r="2760" spans="1:4" x14ac:dyDescent="0.3">
      <c r="A2760" s="124"/>
      <c r="B2760" s="125"/>
      <c r="C2760" s="124"/>
      <c r="D2760" s="126"/>
    </row>
    <row r="2761" spans="1:4" x14ac:dyDescent="0.3">
      <c r="A2761" s="124"/>
      <c r="B2761" s="125"/>
      <c r="C2761" s="124"/>
      <c r="D2761" s="126"/>
    </row>
    <row r="2762" spans="1:4" x14ac:dyDescent="0.3">
      <c r="A2762" s="124"/>
      <c r="B2762" s="125"/>
      <c r="C2762" s="124"/>
      <c r="D2762" s="126"/>
    </row>
    <row r="2763" spans="1:4" x14ac:dyDescent="0.3">
      <c r="A2763" s="124"/>
      <c r="B2763" s="125"/>
      <c r="C2763" s="124"/>
      <c r="D2763" s="126"/>
    </row>
    <row r="2764" spans="1:4" x14ac:dyDescent="0.3">
      <c r="A2764" s="124"/>
      <c r="B2764" s="125"/>
      <c r="C2764" s="124"/>
      <c r="D2764" s="126"/>
    </row>
    <row r="2765" spans="1:4" x14ac:dyDescent="0.3">
      <c r="A2765" s="124"/>
      <c r="B2765" s="125"/>
      <c r="C2765" s="124"/>
      <c r="D2765" s="126"/>
    </row>
    <row r="2766" spans="1:4" x14ac:dyDescent="0.3">
      <c r="A2766" s="124"/>
      <c r="B2766" s="125"/>
      <c r="C2766" s="124"/>
      <c r="D2766" s="126"/>
    </row>
    <row r="2767" spans="1:4" x14ac:dyDescent="0.3">
      <c r="A2767" s="124"/>
      <c r="B2767" s="125"/>
      <c r="C2767" s="124"/>
      <c r="D2767" s="126"/>
    </row>
    <row r="2768" spans="1:4" x14ac:dyDescent="0.3">
      <c r="A2768" s="124"/>
      <c r="B2768" s="125"/>
      <c r="C2768" s="124"/>
      <c r="D2768" s="126"/>
    </row>
    <row r="2769" spans="1:4" x14ac:dyDescent="0.3">
      <c r="A2769" s="124"/>
      <c r="B2769" s="125"/>
      <c r="C2769" s="124"/>
      <c r="D2769" s="126"/>
    </row>
    <row r="2770" spans="1:4" x14ac:dyDescent="0.3">
      <c r="A2770" s="124"/>
      <c r="B2770" s="125"/>
      <c r="C2770" s="124"/>
      <c r="D2770" s="126"/>
    </row>
    <row r="2771" spans="1:4" x14ac:dyDescent="0.3">
      <c r="A2771" s="124"/>
      <c r="B2771" s="125"/>
      <c r="C2771" s="124"/>
      <c r="D2771" s="126"/>
    </row>
    <row r="2772" spans="1:4" x14ac:dyDescent="0.3">
      <c r="A2772" s="124"/>
      <c r="B2772" s="125"/>
      <c r="C2772" s="124"/>
      <c r="D2772" s="126"/>
    </row>
    <row r="2773" spans="1:4" x14ac:dyDescent="0.3">
      <c r="A2773" s="124"/>
      <c r="B2773" s="125"/>
      <c r="C2773" s="124"/>
      <c r="D2773" s="126"/>
    </row>
    <row r="2774" spans="1:4" x14ac:dyDescent="0.3">
      <c r="A2774" s="124"/>
      <c r="B2774" s="125"/>
      <c r="C2774" s="124"/>
      <c r="D2774" s="126"/>
    </row>
    <row r="2775" spans="1:4" x14ac:dyDescent="0.3">
      <c r="A2775" s="124"/>
      <c r="B2775" s="125"/>
      <c r="C2775" s="124"/>
      <c r="D2775" s="126"/>
    </row>
    <row r="2776" spans="1:4" x14ac:dyDescent="0.3">
      <c r="A2776" s="124"/>
      <c r="B2776" s="125"/>
      <c r="C2776" s="124"/>
      <c r="D2776" s="126"/>
    </row>
    <row r="2777" spans="1:4" x14ac:dyDescent="0.3">
      <c r="A2777" s="124"/>
      <c r="B2777" s="125"/>
      <c r="C2777" s="124"/>
      <c r="D2777" s="126"/>
    </row>
    <row r="2778" spans="1:4" x14ac:dyDescent="0.3">
      <c r="A2778" s="124"/>
      <c r="B2778" s="125"/>
      <c r="C2778" s="124"/>
      <c r="D2778" s="126"/>
    </row>
    <row r="2779" spans="1:4" x14ac:dyDescent="0.3">
      <c r="A2779" s="124"/>
      <c r="B2779" s="125"/>
      <c r="C2779" s="124"/>
      <c r="D2779" s="126"/>
    </row>
    <row r="2780" spans="1:4" x14ac:dyDescent="0.3">
      <c r="A2780" s="124"/>
      <c r="B2780" s="125"/>
      <c r="C2780" s="124"/>
      <c r="D2780" s="126"/>
    </row>
    <row r="2781" spans="1:4" x14ac:dyDescent="0.3">
      <c r="A2781" s="124"/>
      <c r="B2781" s="125"/>
      <c r="C2781" s="124"/>
      <c r="D2781" s="126"/>
    </row>
    <row r="2782" spans="1:4" x14ac:dyDescent="0.3">
      <c r="A2782" s="124"/>
      <c r="B2782" s="125"/>
      <c r="C2782" s="124"/>
      <c r="D2782" s="126"/>
    </row>
    <row r="2783" spans="1:4" x14ac:dyDescent="0.3">
      <c r="A2783" s="124"/>
      <c r="B2783" s="125"/>
      <c r="C2783" s="124"/>
      <c r="D2783" s="126"/>
    </row>
    <row r="2784" spans="1:4" x14ac:dyDescent="0.3">
      <c r="A2784" s="124"/>
      <c r="B2784" s="125"/>
      <c r="C2784" s="124"/>
      <c r="D2784" s="126"/>
    </row>
    <row r="2785" spans="1:4" x14ac:dyDescent="0.3">
      <c r="A2785" s="124"/>
      <c r="B2785" s="125"/>
      <c r="C2785" s="124"/>
      <c r="D2785" s="126"/>
    </row>
    <row r="2786" spans="1:4" x14ac:dyDescent="0.3">
      <c r="A2786" s="124"/>
      <c r="B2786" s="125"/>
      <c r="C2786" s="124"/>
      <c r="D2786" s="126"/>
    </row>
    <row r="2787" spans="1:4" x14ac:dyDescent="0.3">
      <c r="A2787" s="124"/>
      <c r="B2787" s="125"/>
      <c r="C2787" s="124"/>
      <c r="D2787" s="126"/>
    </row>
    <row r="2788" spans="1:4" x14ac:dyDescent="0.3">
      <c r="A2788" s="124"/>
      <c r="B2788" s="125"/>
      <c r="C2788" s="124"/>
      <c r="D2788" s="126"/>
    </row>
    <row r="2789" spans="1:4" x14ac:dyDescent="0.3">
      <c r="A2789" s="124"/>
      <c r="B2789" s="125"/>
      <c r="C2789" s="124"/>
      <c r="D2789" s="126"/>
    </row>
    <row r="2790" spans="1:4" x14ac:dyDescent="0.3">
      <c r="A2790" s="124"/>
      <c r="B2790" s="125"/>
      <c r="C2790" s="124"/>
      <c r="D2790" s="126"/>
    </row>
    <row r="2791" spans="1:4" x14ac:dyDescent="0.3">
      <c r="A2791" s="124"/>
      <c r="B2791" s="125"/>
      <c r="C2791" s="124"/>
      <c r="D2791" s="126"/>
    </row>
    <row r="2792" spans="1:4" x14ac:dyDescent="0.3">
      <c r="A2792" s="124"/>
      <c r="B2792" s="125"/>
      <c r="C2792" s="124"/>
      <c r="D2792" s="126"/>
    </row>
    <row r="2793" spans="1:4" x14ac:dyDescent="0.3">
      <c r="A2793" s="124"/>
      <c r="B2793" s="125"/>
      <c r="C2793" s="124"/>
      <c r="D2793" s="126"/>
    </row>
    <row r="2794" spans="1:4" x14ac:dyDescent="0.3">
      <c r="A2794" s="124"/>
      <c r="B2794" s="125"/>
      <c r="C2794" s="124"/>
      <c r="D2794" s="126"/>
    </row>
    <row r="2795" spans="1:4" x14ac:dyDescent="0.3">
      <c r="A2795" s="124"/>
      <c r="B2795" s="125"/>
      <c r="C2795" s="124"/>
      <c r="D2795" s="126"/>
    </row>
    <row r="2796" spans="1:4" x14ac:dyDescent="0.3">
      <c r="A2796" s="124"/>
      <c r="B2796" s="125"/>
      <c r="C2796" s="124"/>
      <c r="D2796" s="126"/>
    </row>
    <row r="2797" spans="1:4" x14ac:dyDescent="0.3">
      <c r="A2797" s="124"/>
      <c r="B2797" s="125"/>
      <c r="C2797" s="124"/>
      <c r="D2797" s="126"/>
    </row>
    <row r="2798" spans="1:4" x14ac:dyDescent="0.3">
      <c r="A2798" s="124"/>
      <c r="B2798" s="125"/>
      <c r="C2798" s="124"/>
      <c r="D2798" s="126"/>
    </row>
    <row r="2799" spans="1:4" x14ac:dyDescent="0.3">
      <c r="A2799" s="124"/>
      <c r="B2799" s="125"/>
      <c r="C2799" s="124"/>
      <c r="D2799" s="126"/>
    </row>
    <row r="2800" spans="1:4" x14ac:dyDescent="0.3">
      <c r="A2800" s="124"/>
      <c r="B2800" s="125"/>
      <c r="C2800" s="124"/>
      <c r="D2800" s="126"/>
    </row>
    <row r="2801" spans="1:4" x14ac:dyDescent="0.3">
      <c r="A2801" s="124"/>
      <c r="B2801" s="125"/>
      <c r="C2801" s="124"/>
      <c r="D2801" s="126"/>
    </row>
    <row r="2802" spans="1:4" x14ac:dyDescent="0.3">
      <c r="A2802" s="124"/>
      <c r="B2802" s="125"/>
      <c r="C2802" s="124"/>
      <c r="D2802" s="126"/>
    </row>
    <row r="2803" spans="1:4" x14ac:dyDescent="0.3">
      <c r="A2803" s="124"/>
      <c r="B2803" s="125"/>
      <c r="C2803" s="124"/>
      <c r="D2803" s="126"/>
    </row>
    <row r="2804" spans="1:4" x14ac:dyDescent="0.3">
      <c r="A2804" s="124"/>
      <c r="B2804" s="125"/>
      <c r="C2804" s="124"/>
      <c r="D2804" s="126"/>
    </row>
    <row r="2805" spans="1:4" x14ac:dyDescent="0.3">
      <c r="A2805" s="124"/>
      <c r="B2805" s="125"/>
      <c r="C2805" s="124"/>
      <c r="D2805" s="126"/>
    </row>
    <row r="2806" spans="1:4" x14ac:dyDescent="0.3">
      <c r="A2806" s="124"/>
      <c r="B2806" s="125"/>
      <c r="C2806" s="124"/>
      <c r="D2806" s="126"/>
    </row>
    <row r="2807" spans="1:4" x14ac:dyDescent="0.3">
      <c r="A2807" s="124"/>
      <c r="B2807" s="125"/>
      <c r="C2807" s="124"/>
      <c r="D2807" s="126"/>
    </row>
    <row r="2808" spans="1:4" x14ac:dyDescent="0.3">
      <c r="A2808" s="124"/>
      <c r="B2808" s="125"/>
      <c r="C2808" s="124"/>
      <c r="D2808" s="126"/>
    </row>
    <row r="2809" spans="1:4" x14ac:dyDescent="0.3">
      <c r="A2809" s="124"/>
      <c r="B2809" s="125"/>
      <c r="C2809" s="124"/>
      <c r="D2809" s="126"/>
    </row>
    <row r="2810" spans="1:4" x14ac:dyDescent="0.3">
      <c r="A2810" s="124"/>
      <c r="B2810" s="125"/>
      <c r="C2810" s="124"/>
      <c r="D2810" s="126"/>
    </row>
    <row r="2811" spans="1:4" x14ac:dyDescent="0.3">
      <c r="A2811" s="124"/>
      <c r="B2811" s="125"/>
      <c r="C2811" s="124"/>
      <c r="D2811" s="126"/>
    </row>
    <row r="2812" spans="1:4" x14ac:dyDescent="0.3">
      <c r="A2812" s="124"/>
      <c r="B2812" s="125"/>
      <c r="C2812" s="124"/>
      <c r="D2812" s="126"/>
    </row>
    <row r="2813" spans="1:4" x14ac:dyDescent="0.3">
      <c r="A2813" s="124"/>
      <c r="B2813" s="125"/>
      <c r="C2813" s="124"/>
      <c r="D2813" s="126"/>
    </row>
    <row r="2814" spans="1:4" x14ac:dyDescent="0.3">
      <c r="A2814" s="124"/>
      <c r="B2814" s="125"/>
      <c r="C2814" s="124"/>
      <c r="D2814" s="126"/>
    </row>
    <row r="2815" spans="1:4" x14ac:dyDescent="0.3">
      <c r="A2815" s="124"/>
      <c r="B2815" s="125"/>
      <c r="C2815" s="124"/>
      <c r="D2815" s="126"/>
    </row>
    <row r="2816" spans="1:4" x14ac:dyDescent="0.3">
      <c r="A2816" s="124"/>
      <c r="B2816" s="125"/>
      <c r="C2816" s="124"/>
      <c r="D2816" s="126"/>
    </row>
    <row r="2817" spans="1:4" x14ac:dyDescent="0.3">
      <c r="A2817" s="124"/>
      <c r="B2817" s="125"/>
      <c r="C2817" s="124"/>
      <c r="D2817" s="126"/>
    </row>
    <row r="2818" spans="1:4" x14ac:dyDescent="0.3">
      <c r="A2818" s="124"/>
      <c r="B2818" s="125"/>
      <c r="C2818" s="124"/>
      <c r="D2818" s="126"/>
    </row>
    <row r="2819" spans="1:4" x14ac:dyDescent="0.3">
      <c r="A2819" s="124"/>
      <c r="B2819" s="125"/>
      <c r="C2819" s="124"/>
      <c r="D2819" s="126"/>
    </row>
    <row r="2820" spans="1:4" x14ac:dyDescent="0.3">
      <c r="A2820" s="124"/>
      <c r="B2820" s="125"/>
      <c r="C2820" s="124"/>
      <c r="D2820" s="126"/>
    </row>
    <row r="2821" spans="1:4" x14ac:dyDescent="0.3">
      <c r="A2821" s="124"/>
      <c r="B2821" s="125"/>
      <c r="C2821" s="124"/>
      <c r="D2821" s="126"/>
    </row>
    <row r="2822" spans="1:4" x14ac:dyDescent="0.3">
      <c r="A2822" s="124"/>
      <c r="B2822" s="125"/>
      <c r="C2822" s="124"/>
      <c r="D2822" s="126"/>
    </row>
    <row r="2823" spans="1:4" x14ac:dyDescent="0.3">
      <c r="A2823" s="124"/>
      <c r="B2823" s="125"/>
      <c r="C2823" s="124"/>
      <c r="D2823" s="126"/>
    </row>
    <row r="2824" spans="1:4" x14ac:dyDescent="0.3">
      <c r="A2824" s="124"/>
      <c r="B2824" s="125"/>
      <c r="C2824" s="124"/>
      <c r="D2824" s="126"/>
    </row>
    <row r="2825" spans="1:4" x14ac:dyDescent="0.3">
      <c r="A2825" s="124"/>
      <c r="B2825" s="125"/>
      <c r="C2825" s="124"/>
      <c r="D2825" s="126"/>
    </row>
    <row r="2826" spans="1:4" x14ac:dyDescent="0.3">
      <c r="A2826" s="124"/>
      <c r="B2826" s="125"/>
      <c r="C2826" s="124"/>
      <c r="D2826" s="126"/>
    </row>
    <row r="2827" spans="1:4" x14ac:dyDescent="0.3">
      <c r="A2827" s="124"/>
      <c r="B2827" s="125"/>
      <c r="C2827" s="124"/>
      <c r="D2827" s="126"/>
    </row>
    <row r="2828" spans="1:4" x14ac:dyDescent="0.3">
      <c r="A2828" s="124"/>
      <c r="B2828" s="125"/>
      <c r="C2828" s="124"/>
      <c r="D2828" s="126"/>
    </row>
    <row r="2829" spans="1:4" x14ac:dyDescent="0.3">
      <c r="A2829" s="124"/>
      <c r="B2829" s="125"/>
      <c r="C2829" s="124"/>
      <c r="D2829" s="126"/>
    </row>
    <row r="2830" spans="1:4" x14ac:dyDescent="0.3">
      <c r="A2830" s="124"/>
      <c r="B2830" s="125"/>
      <c r="C2830" s="124"/>
      <c r="D2830" s="126"/>
    </row>
    <row r="2831" spans="1:4" x14ac:dyDescent="0.3">
      <c r="A2831" s="124"/>
      <c r="B2831" s="125"/>
      <c r="C2831" s="124"/>
      <c r="D2831" s="126"/>
    </row>
    <row r="2832" spans="1:4" x14ac:dyDescent="0.3">
      <c r="A2832" s="124"/>
      <c r="B2832" s="125"/>
      <c r="C2832" s="124"/>
      <c r="D2832" s="126"/>
    </row>
    <row r="2833" spans="1:4" x14ac:dyDescent="0.3">
      <c r="A2833" s="124"/>
      <c r="B2833" s="125"/>
      <c r="C2833" s="124"/>
      <c r="D2833" s="126"/>
    </row>
    <row r="2834" spans="1:4" x14ac:dyDescent="0.3">
      <c r="A2834" s="124"/>
      <c r="B2834" s="125"/>
      <c r="C2834" s="124"/>
      <c r="D2834" s="126"/>
    </row>
    <row r="2835" spans="1:4" x14ac:dyDescent="0.3">
      <c r="A2835" s="124"/>
      <c r="B2835" s="125"/>
      <c r="C2835" s="124"/>
      <c r="D2835" s="126"/>
    </row>
    <row r="2836" spans="1:4" x14ac:dyDescent="0.3">
      <c r="A2836" s="124"/>
      <c r="B2836" s="125"/>
      <c r="C2836" s="124"/>
      <c r="D2836" s="126"/>
    </row>
    <row r="2837" spans="1:4" x14ac:dyDescent="0.3">
      <c r="A2837" s="124"/>
      <c r="B2837" s="125"/>
      <c r="C2837" s="124"/>
      <c r="D2837" s="126"/>
    </row>
    <row r="2838" spans="1:4" x14ac:dyDescent="0.3">
      <c r="A2838" s="124"/>
      <c r="B2838" s="125"/>
      <c r="C2838" s="124"/>
      <c r="D2838" s="126"/>
    </row>
    <row r="2839" spans="1:4" x14ac:dyDescent="0.3">
      <c r="A2839" s="124"/>
      <c r="B2839" s="125"/>
      <c r="C2839" s="124"/>
      <c r="D2839" s="126"/>
    </row>
    <row r="2840" spans="1:4" x14ac:dyDescent="0.3">
      <c r="A2840" s="124"/>
      <c r="B2840" s="125"/>
      <c r="C2840" s="124"/>
      <c r="D2840" s="126"/>
    </row>
    <row r="2841" spans="1:4" x14ac:dyDescent="0.3">
      <c r="A2841" s="124"/>
      <c r="B2841" s="125"/>
      <c r="C2841" s="124"/>
      <c r="D2841" s="126"/>
    </row>
    <row r="2842" spans="1:4" x14ac:dyDescent="0.3">
      <c r="A2842" s="124"/>
      <c r="B2842" s="125"/>
      <c r="C2842" s="124"/>
      <c r="D2842" s="126"/>
    </row>
    <row r="2843" spans="1:4" x14ac:dyDescent="0.3">
      <c r="A2843" s="124"/>
      <c r="B2843" s="125"/>
      <c r="C2843" s="124"/>
      <c r="D2843" s="126"/>
    </row>
    <row r="2844" spans="1:4" x14ac:dyDescent="0.3">
      <c r="A2844" s="124"/>
      <c r="B2844" s="125"/>
      <c r="C2844" s="124"/>
      <c r="D2844" s="126"/>
    </row>
    <row r="2845" spans="1:4" x14ac:dyDescent="0.3">
      <c r="A2845" s="124"/>
      <c r="B2845" s="125"/>
      <c r="C2845" s="124"/>
      <c r="D2845" s="126"/>
    </row>
    <row r="2846" spans="1:4" x14ac:dyDescent="0.3">
      <c r="A2846" s="124"/>
      <c r="B2846" s="125"/>
      <c r="C2846" s="124"/>
      <c r="D2846" s="126"/>
    </row>
    <row r="2847" spans="1:4" x14ac:dyDescent="0.3">
      <c r="A2847" s="124"/>
      <c r="B2847" s="125"/>
      <c r="C2847" s="124"/>
      <c r="D2847" s="126"/>
    </row>
    <row r="2848" spans="1:4" x14ac:dyDescent="0.3">
      <c r="A2848" s="124"/>
      <c r="B2848" s="125"/>
      <c r="C2848" s="124"/>
      <c r="D2848" s="126"/>
    </row>
    <row r="2849" spans="1:4" x14ac:dyDescent="0.3">
      <c r="A2849" s="124"/>
      <c r="B2849" s="125"/>
      <c r="C2849" s="124"/>
      <c r="D2849" s="126"/>
    </row>
    <row r="2850" spans="1:4" x14ac:dyDescent="0.3">
      <c r="A2850" s="124"/>
      <c r="B2850" s="125"/>
      <c r="C2850" s="124"/>
      <c r="D2850" s="126"/>
    </row>
    <row r="2851" spans="1:4" x14ac:dyDescent="0.3">
      <c r="A2851" s="124"/>
      <c r="B2851" s="125"/>
      <c r="C2851" s="124"/>
      <c r="D2851" s="126"/>
    </row>
    <row r="2852" spans="1:4" x14ac:dyDescent="0.3">
      <c r="A2852" s="124"/>
      <c r="B2852" s="125"/>
      <c r="C2852" s="124"/>
      <c r="D2852" s="126"/>
    </row>
    <row r="2853" spans="1:4" x14ac:dyDescent="0.3">
      <c r="A2853" s="124"/>
      <c r="B2853" s="125"/>
      <c r="C2853" s="124"/>
      <c r="D2853" s="126"/>
    </row>
    <row r="2854" spans="1:4" x14ac:dyDescent="0.3">
      <c r="A2854" s="124"/>
      <c r="B2854" s="125"/>
      <c r="C2854" s="124"/>
      <c r="D2854" s="126"/>
    </row>
    <row r="2855" spans="1:4" x14ac:dyDescent="0.3">
      <c r="A2855" s="124"/>
      <c r="B2855" s="125"/>
      <c r="C2855" s="124"/>
      <c r="D2855" s="126"/>
    </row>
    <row r="2856" spans="1:4" x14ac:dyDescent="0.3">
      <c r="A2856" s="124"/>
      <c r="B2856" s="125"/>
      <c r="C2856" s="124"/>
      <c r="D2856" s="126"/>
    </row>
    <row r="2857" spans="1:4" x14ac:dyDescent="0.3">
      <c r="A2857" s="124"/>
      <c r="B2857" s="125"/>
      <c r="C2857" s="124"/>
      <c r="D2857" s="126"/>
    </row>
    <row r="2858" spans="1:4" x14ac:dyDescent="0.3">
      <c r="A2858" s="124"/>
      <c r="B2858" s="125"/>
      <c r="C2858" s="124"/>
      <c r="D2858" s="126"/>
    </row>
    <row r="2859" spans="1:4" x14ac:dyDescent="0.3">
      <c r="A2859" s="124"/>
      <c r="B2859" s="125"/>
      <c r="C2859" s="124"/>
      <c r="D2859" s="126"/>
    </row>
    <row r="2860" spans="1:4" x14ac:dyDescent="0.3">
      <c r="A2860" s="124"/>
      <c r="B2860" s="125"/>
      <c r="C2860" s="124"/>
      <c r="D2860" s="126"/>
    </row>
    <row r="2861" spans="1:4" x14ac:dyDescent="0.3">
      <c r="A2861" s="124"/>
      <c r="B2861" s="125"/>
      <c r="C2861" s="124"/>
      <c r="D2861" s="126"/>
    </row>
    <row r="2862" spans="1:4" x14ac:dyDescent="0.3">
      <c r="A2862" s="124"/>
      <c r="B2862" s="125"/>
      <c r="C2862" s="124"/>
      <c r="D2862" s="126"/>
    </row>
    <row r="2863" spans="1:4" x14ac:dyDescent="0.3">
      <c r="A2863" s="124"/>
      <c r="B2863" s="125"/>
      <c r="C2863" s="124"/>
      <c r="D2863" s="126"/>
    </row>
    <row r="2864" spans="1:4" x14ac:dyDescent="0.3">
      <c r="A2864" s="124"/>
      <c r="B2864" s="125"/>
      <c r="C2864" s="124"/>
      <c r="D2864" s="126"/>
    </row>
    <row r="2865" spans="1:4" x14ac:dyDescent="0.3">
      <c r="A2865" s="124"/>
      <c r="B2865" s="125"/>
      <c r="C2865" s="124"/>
      <c r="D2865" s="126"/>
    </row>
    <row r="2866" spans="1:4" x14ac:dyDescent="0.3">
      <c r="A2866" s="124"/>
      <c r="B2866" s="125"/>
      <c r="C2866" s="124"/>
      <c r="D2866" s="126"/>
    </row>
    <row r="2867" spans="1:4" x14ac:dyDescent="0.3">
      <c r="A2867" s="124"/>
      <c r="B2867" s="125"/>
      <c r="C2867" s="124"/>
      <c r="D2867" s="126"/>
    </row>
    <row r="2868" spans="1:4" x14ac:dyDescent="0.3">
      <c r="A2868" s="124"/>
      <c r="B2868" s="125"/>
      <c r="C2868" s="124"/>
      <c r="D2868" s="126"/>
    </row>
    <row r="2869" spans="1:4" x14ac:dyDescent="0.3">
      <c r="A2869" s="124"/>
      <c r="B2869" s="125"/>
      <c r="C2869" s="124"/>
      <c r="D2869" s="126"/>
    </row>
    <row r="2870" spans="1:4" x14ac:dyDescent="0.3">
      <c r="A2870" s="124"/>
      <c r="B2870" s="125"/>
      <c r="C2870" s="124"/>
      <c r="D2870" s="126"/>
    </row>
    <row r="2871" spans="1:4" x14ac:dyDescent="0.3">
      <c r="A2871" s="124"/>
      <c r="B2871" s="125"/>
      <c r="C2871" s="124"/>
      <c r="D2871" s="126"/>
    </row>
    <row r="2872" spans="1:4" x14ac:dyDescent="0.3">
      <c r="A2872" s="124"/>
      <c r="B2872" s="125"/>
      <c r="C2872" s="124"/>
      <c r="D2872" s="126"/>
    </row>
    <row r="2873" spans="1:4" x14ac:dyDescent="0.3">
      <c r="A2873" s="124"/>
      <c r="B2873" s="125"/>
      <c r="C2873" s="124"/>
      <c r="D2873" s="126"/>
    </row>
    <row r="2874" spans="1:4" x14ac:dyDescent="0.3">
      <c r="A2874" s="124"/>
      <c r="B2874" s="125"/>
      <c r="C2874" s="124"/>
      <c r="D2874" s="126"/>
    </row>
    <row r="2875" spans="1:4" x14ac:dyDescent="0.3">
      <c r="A2875" s="124"/>
      <c r="B2875" s="125"/>
      <c r="C2875" s="124"/>
      <c r="D2875" s="126"/>
    </row>
    <row r="2876" spans="1:4" x14ac:dyDescent="0.3">
      <c r="A2876" s="124"/>
      <c r="B2876" s="125"/>
      <c r="C2876" s="124"/>
      <c r="D2876" s="126"/>
    </row>
    <row r="2877" spans="1:4" x14ac:dyDescent="0.3">
      <c r="A2877" s="124"/>
      <c r="B2877" s="125"/>
      <c r="C2877" s="124"/>
      <c r="D2877" s="126"/>
    </row>
    <row r="2878" spans="1:4" x14ac:dyDescent="0.3">
      <c r="A2878" s="124"/>
      <c r="B2878" s="125"/>
      <c r="C2878" s="124"/>
      <c r="D2878" s="126"/>
    </row>
    <row r="2879" spans="1:4" x14ac:dyDescent="0.3">
      <c r="A2879" s="124"/>
      <c r="B2879" s="125"/>
      <c r="C2879" s="124"/>
      <c r="D2879" s="126"/>
    </row>
    <row r="2880" spans="1:4" x14ac:dyDescent="0.3">
      <c r="A2880" s="124"/>
      <c r="B2880" s="125"/>
      <c r="C2880" s="124"/>
      <c r="D2880" s="126"/>
    </row>
    <row r="2881" spans="1:4" x14ac:dyDescent="0.3">
      <c r="A2881" s="124"/>
      <c r="B2881" s="125"/>
      <c r="C2881" s="124"/>
      <c r="D2881" s="126"/>
    </row>
    <row r="2882" spans="1:4" x14ac:dyDescent="0.3">
      <c r="A2882" s="124"/>
      <c r="B2882" s="125"/>
      <c r="C2882" s="124"/>
      <c r="D2882" s="126"/>
    </row>
    <row r="2883" spans="1:4" x14ac:dyDescent="0.3">
      <c r="A2883" s="124"/>
      <c r="B2883" s="125"/>
      <c r="C2883" s="124"/>
      <c r="D2883" s="126"/>
    </row>
    <row r="2884" spans="1:4" x14ac:dyDescent="0.3">
      <c r="A2884" s="124"/>
      <c r="B2884" s="125"/>
      <c r="C2884" s="124"/>
      <c r="D2884" s="126"/>
    </row>
    <row r="2885" spans="1:4" x14ac:dyDescent="0.3">
      <c r="A2885" s="124"/>
      <c r="B2885" s="125"/>
      <c r="C2885" s="124"/>
      <c r="D2885" s="126"/>
    </row>
    <row r="2886" spans="1:4" x14ac:dyDescent="0.3">
      <c r="A2886" s="124"/>
      <c r="B2886" s="125"/>
      <c r="C2886" s="124"/>
      <c r="D2886" s="126"/>
    </row>
    <row r="2887" spans="1:4" x14ac:dyDescent="0.3">
      <c r="A2887" s="124"/>
      <c r="B2887" s="125"/>
      <c r="C2887" s="124"/>
      <c r="D2887" s="126"/>
    </row>
    <row r="2888" spans="1:4" x14ac:dyDescent="0.3">
      <c r="A2888" s="124"/>
      <c r="B2888" s="125"/>
      <c r="C2888" s="124"/>
      <c r="D2888" s="126"/>
    </row>
    <row r="2889" spans="1:4" x14ac:dyDescent="0.3">
      <c r="A2889" s="124"/>
      <c r="B2889" s="125"/>
      <c r="C2889" s="124"/>
      <c r="D2889" s="126"/>
    </row>
    <row r="2890" spans="1:4" x14ac:dyDescent="0.3">
      <c r="A2890" s="124"/>
      <c r="B2890" s="125"/>
      <c r="C2890" s="124"/>
      <c r="D2890" s="126"/>
    </row>
    <row r="2891" spans="1:4" x14ac:dyDescent="0.3">
      <c r="A2891" s="124"/>
      <c r="B2891" s="125"/>
      <c r="C2891" s="124"/>
      <c r="D2891" s="126"/>
    </row>
    <row r="2892" spans="1:4" x14ac:dyDescent="0.3">
      <c r="A2892" s="124"/>
      <c r="B2892" s="125"/>
      <c r="C2892" s="124"/>
      <c r="D2892" s="126"/>
    </row>
    <row r="2893" spans="1:4" x14ac:dyDescent="0.3">
      <c r="A2893" s="124"/>
      <c r="B2893" s="125"/>
      <c r="C2893" s="124"/>
      <c r="D2893" s="126"/>
    </row>
    <row r="2894" spans="1:4" x14ac:dyDescent="0.3">
      <c r="A2894" s="124"/>
      <c r="B2894" s="125"/>
      <c r="C2894" s="124"/>
      <c r="D2894" s="126"/>
    </row>
    <row r="2895" spans="1:4" x14ac:dyDescent="0.3">
      <c r="A2895" s="124"/>
      <c r="B2895" s="125"/>
      <c r="C2895" s="124"/>
      <c r="D2895" s="126"/>
    </row>
    <row r="2896" spans="1:4" x14ac:dyDescent="0.3">
      <c r="A2896" s="124"/>
      <c r="B2896" s="125"/>
      <c r="C2896" s="124"/>
      <c r="D2896" s="126"/>
    </row>
    <row r="2897" spans="1:4" x14ac:dyDescent="0.3">
      <c r="A2897" s="124"/>
      <c r="B2897" s="125"/>
      <c r="C2897" s="124"/>
      <c r="D2897" s="126"/>
    </row>
    <row r="2898" spans="1:4" x14ac:dyDescent="0.3">
      <c r="A2898" s="124"/>
      <c r="B2898" s="125"/>
      <c r="C2898" s="124"/>
      <c r="D2898" s="126"/>
    </row>
    <row r="2899" spans="1:4" x14ac:dyDescent="0.3">
      <c r="A2899" s="124"/>
      <c r="B2899" s="125"/>
      <c r="C2899" s="124"/>
      <c r="D2899" s="126"/>
    </row>
    <row r="2900" spans="1:4" x14ac:dyDescent="0.3">
      <c r="A2900" s="124"/>
      <c r="B2900" s="125"/>
      <c r="C2900" s="124"/>
      <c r="D2900" s="126"/>
    </row>
    <row r="2901" spans="1:4" x14ac:dyDescent="0.3">
      <c r="A2901" s="124"/>
      <c r="B2901" s="125"/>
      <c r="C2901" s="124"/>
      <c r="D2901" s="126"/>
    </row>
    <row r="2902" spans="1:4" x14ac:dyDescent="0.3">
      <c r="A2902" s="124"/>
      <c r="B2902" s="125"/>
      <c r="C2902" s="124"/>
      <c r="D2902" s="126"/>
    </row>
    <row r="2903" spans="1:4" x14ac:dyDescent="0.3">
      <c r="A2903" s="124"/>
      <c r="B2903" s="125"/>
      <c r="C2903" s="124"/>
      <c r="D2903" s="126"/>
    </row>
    <row r="2904" spans="1:4" x14ac:dyDescent="0.3">
      <c r="A2904" s="124"/>
      <c r="B2904" s="125"/>
      <c r="C2904" s="124"/>
      <c r="D2904" s="126"/>
    </row>
    <row r="2905" spans="1:4" x14ac:dyDescent="0.3">
      <c r="A2905" s="124"/>
      <c r="B2905" s="125"/>
      <c r="C2905" s="124"/>
      <c r="D2905" s="126"/>
    </row>
    <row r="2906" spans="1:4" x14ac:dyDescent="0.3">
      <c r="A2906" s="124"/>
      <c r="B2906" s="125"/>
      <c r="C2906" s="124"/>
      <c r="D2906" s="126"/>
    </row>
    <row r="2907" spans="1:4" x14ac:dyDescent="0.3">
      <c r="A2907" s="124"/>
      <c r="B2907" s="125"/>
      <c r="C2907" s="124"/>
      <c r="D2907" s="126"/>
    </row>
    <row r="2908" spans="1:4" x14ac:dyDescent="0.3">
      <c r="A2908" s="124"/>
      <c r="B2908" s="125"/>
      <c r="C2908" s="124"/>
      <c r="D2908" s="126"/>
    </row>
    <row r="2909" spans="1:4" x14ac:dyDescent="0.3">
      <c r="A2909" s="124"/>
      <c r="B2909" s="125"/>
      <c r="C2909" s="124"/>
      <c r="D2909" s="126"/>
    </row>
    <row r="2910" spans="1:4" x14ac:dyDescent="0.3">
      <c r="A2910" s="124"/>
      <c r="B2910" s="125"/>
      <c r="C2910" s="124"/>
      <c r="D2910" s="126"/>
    </row>
    <row r="2911" spans="1:4" x14ac:dyDescent="0.3">
      <c r="A2911" s="124"/>
      <c r="B2911" s="125"/>
      <c r="C2911" s="124"/>
      <c r="D2911" s="126"/>
    </row>
    <row r="2912" spans="1:4" x14ac:dyDescent="0.3">
      <c r="A2912" s="124"/>
      <c r="B2912" s="125"/>
      <c r="C2912" s="124"/>
      <c r="D2912" s="126"/>
    </row>
    <row r="2913" spans="1:4" x14ac:dyDescent="0.3">
      <c r="A2913" s="124"/>
      <c r="B2913" s="125"/>
      <c r="C2913" s="124"/>
      <c r="D2913" s="126"/>
    </row>
    <row r="2914" spans="1:4" x14ac:dyDescent="0.3">
      <c r="A2914" s="124"/>
      <c r="B2914" s="125"/>
      <c r="C2914" s="124"/>
      <c r="D2914" s="126"/>
    </row>
    <row r="2915" spans="1:4" x14ac:dyDescent="0.3">
      <c r="A2915" s="124"/>
      <c r="B2915" s="125"/>
      <c r="C2915" s="124"/>
      <c r="D2915" s="126"/>
    </row>
    <row r="2916" spans="1:4" x14ac:dyDescent="0.3">
      <c r="A2916" s="124"/>
      <c r="B2916" s="125"/>
      <c r="C2916" s="124"/>
      <c r="D2916" s="126"/>
    </row>
    <row r="2917" spans="1:4" x14ac:dyDescent="0.3">
      <c r="A2917" s="124"/>
      <c r="B2917" s="125"/>
      <c r="C2917" s="124"/>
      <c r="D2917" s="126"/>
    </row>
    <row r="2918" spans="1:4" x14ac:dyDescent="0.3">
      <c r="A2918" s="124"/>
      <c r="B2918" s="125"/>
      <c r="C2918" s="124"/>
      <c r="D2918" s="126"/>
    </row>
    <row r="2919" spans="1:4" x14ac:dyDescent="0.3">
      <c r="A2919" s="124"/>
      <c r="B2919" s="125"/>
      <c r="C2919" s="124"/>
      <c r="D2919" s="126"/>
    </row>
    <row r="2920" spans="1:4" x14ac:dyDescent="0.3">
      <c r="A2920" s="124"/>
      <c r="B2920" s="125"/>
      <c r="C2920" s="124"/>
      <c r="D2920" s="126"/>
    </row>
    <row r="2921" spans="1:4" x14ac:dyDescent="0.3">
      <c r="A2921" s="124"/>
      <c r="B2921" s="125"/>
      <c r="C2921" s="124"/>
      <c r="D2921" s="126"/>
    </row>
    <row r="2922" spans="1:4" x14ac:dyDescent="0.3">
      <c r="A2922" s="124"/>
      <c r="B2922" s="125"/>
      <c r="C2922" s="124"/>
      <c r="D2922" s="126"/>
    </row>
    <row r="2923" spans="1:4" x14ac:dyDescent="0.3">
      <c r="A2923" s="124"/>
      <c r="B2923" s="125"/>
      <c r="C2923" s="124"/>
      <c r="D2923" s="126"/>
    </row>
    <row r="2924" spans="1:4" x14ac:dyDescent="0.3">
      <c r="A2924" s="124"/>
      <c r="B2924" s="125"/>
      <c r="C2924" s="124"/>
      <c r="D2924" s="126"/>
    </row>
    <row r="2925" spans="1:4" x14ac:dyDescent="0.3">
      <c r="A2925" s="124"/>
      <c r="B2925" s="125"/>
      <c r="C2925" s="124"/>
      <c r="D2925" s="126"/>
    </row>
    <row r="2926" spans="1:4" x14ac:dyDescent="0.3">
      <c r="A2926" s="124"/>
      <c r="B2926" s="125"/>
      <c r="C2926" s="124"/>
      <c r="D2926" s="126"/>
    </row>
    <row r="2927" spans="1:4" x14ac:dyDescent="0.3">
      <c r="A2927" s="124"/>
      <c r="B2927" s="125"/>
      <c r="C2927" s="124"/>
      <c r="D2927" s="126"/>
    </row>
    <row r="2928" spans="1:4" x14ac:dyDescent="0.3">
      <c r="A2928" s="124"/>
      <c r="B2928" s="125"/>
      <c r="C2928" s="124"/>
      <c r="D2928" s="126"/>
    </row>
    <row r="2929" spans="1:4" x14ac:dyDescent="0.3">
      <c r="A2929" s="124"/>
      <c r="B2929" s="125"/>
      <c r="C2929" s="124"/>
      <c r="D2929" s="126"/>
    </row>
    <row r="2930" spans="1:4" x14ac:dyDescent="0.3">
      <c r="A2930" s="124"/>
      <c r="B2930" s="125"/>
      <c r="C2930" s="124"/>
      <c r="D2930" s="126"/>
    </row>
    <row r="2931" spans="1:4" x14ac:dyDescent="0.3">
      <c r="A2931" s="124"/>
      <c r="B2931" s="125"/>
      <c r="C2931" s="124"/>
      <c r="D2931" s="126"/>
    </row>
    <row r="2932" spans="1:4" x14ac:dyDescent="0.3">
      <c r="A2932" s="124"/>
      <c r="B2932" s="125"/>
      <c r="C2932" s="124"/>
      <c r="D2932" s="126"/>
    </row>
    <row r="2933" spans="1:4" x14ac:dyDescent="0.3">
      <c r="A2933" s="124"/>
      <c r="B2933" s="125"/>
      <c r="C2933" s="124"/>
      <c r="D2933" s="126"/>
    </row>
    <row r="2934" spans="1:4" x14ac:dyDescent="0.3">
      <c r="A2934" s="124"/>
      <c r="B2934" s="125"/>
      <c r="C2934" s="124"/>
      <c r="D2934" s="126"/>
    </row>
    <row r="2935" spans="1:4" x14ac:dyDescent="0.3">
      <c r="A2935" s="124"/>
      <c r="B2935" s="125"/>
      <c r="C2935" s="124"/>
      <c r="D2935" s="126"/>
    </row>
    <row r="2936" spans="1:4" x14ac:dyDescent="0.3">
      <c r="A2936" s="124"/>
      <c r="B2936" s="125"/>
      <c r="C2936" s="124"/>
      <c r="D2936" s="126"/>
    </row>
    <row r="2937" spans="1:4" x14ac:dyDescent="0.3">
      <c r="A2937" s="124"/>
      <c r="B2937" s="125"/>
      <c r="C2937" s="124"/>
      <c r="D2937" s="126"/>
    </row>
    <row r="2938" spans="1:4" x14ac:dyDescent="0.3">
      <c r="A2938" s="124"/>
      <c r="B2938" s="125"/>
      <c r="C2938" s="124"/>
      <c r="D2938" s="126"/>
    </row>
    <row r="2939" spans="1:4" x14ac:dyDescent="0.3">
      <c r="A2939" s="124"/>
      <c r="B2939" s="125"/>
      <c r="C2939" s="124"/>
      <c r="D2939" s="126"/>
    </row>
    <row r="2940" spans="1:4" x14ac:dyDescent="0.3">
      <c r="A2940" s="124"/>
      <c r="B2940" s="125"/>
      <c r="C2940" s="124"/>
      <c r="D2940" s="126"/>
    </row>
    <row r="2941" spans="1:4" x14ac:dyDescent="0.3">
      <c r="A2941" s="124"/>
      <c r="B2941" s="125"/>
      <c r="C2941" s="124"/>
      <c r="D2941" s="126"/>
    </row>
    <row r="2942" spans="1:4" x14ac:dyDescent="0.3">
      <c r="A2942" s="124"/>
      <c r="B2942" s="125"/>
      <c r="C2942" s="124"/>
      <c r="D2942" s="126"/>
    </row>
    <row r="2943" spans="1:4" x14ac:dyDescent="0.3">
      <c r="A2943" s="124"/>
      <c r="B2943" s="125"/>
      <c r="C2943" s="124"/>
      <c r="D2943" s="126"/>
    </row>
    <row r="2944" spans="1:4" x14ac:dyDescent="0.3">
      <c r="A2944" s="124"/>
      <c r="B2944" s="125"/>
      <c r="C2944" s="124"/>
      <c r="D2944" s="126"/>
    </row>
    <row r="2945" spans="1:4" x14ac:dyDescent="0.3">
      <c r="A2945" s="124"/>
      <c r="B2945" s="125"/>
      <c r="C2945" s="124"/>
      <c r="D2945" s="126"/>
    </row>
    <row r="2946" spans="1:4" x14ac:dyDescent="0.3">
      <c r="A2946" s="124"/>
      <c r="B2946" s="125"/>
      <c r="C2946" s="124"/>
      <c r="D2946" s="126"/>
    </row>
    <row r="2947" spans="1:4" x14ac:dyDescent="0.3">
      <c r="A2947" s="124"/>
      <c r="B2947" s="125"/>
      <c r="C2947" s="124"/>
      <c r="D2947" s="126"/>
    </row>
    <row r="2948" spans="1:4" x14ac:dyDescent="0.3">
      <c r="A2948" s="124"/>
      <c r="B2948" s="125"/>
      <c r="C2948" s="124"/>
      <c r="D2948" s="126"/>
    </row>
    <row r="2949" spans="1:4" x14ac:dyDescent="0.3">
      <c r="A2949" s="124"/>
      <c r="B2949" s="125"/>
      <c r="C2949" s="124"/>
      <c r="D2949" s="126"/>
    </row>
    <row r="2950" spans="1:4" x14ac:dyDescent="0.3">
      <c r="A2950" s="124"/>
      <c r="B2950" s="125"/>
      <c r="C2950" s="124"/>
      <c r="D2950" s="126"/>
    </row>
    <row r="2951" spans="1:4" x14ac:dyDescent="0.3">
      <c r="A2951" s="124"/>
      <c r="B2951" s="125"/>
      <c r="C2951" s="124"/>
      <c r="D2951" s="126"/>
    </row>
    <row r="2952" spans="1:4" x14ac:dyDescent="0.3">
      <c r="A2952" s="124"/>
      <c r="B2952" s="125"/>
      <c r="C2952" s="124"/>
      <c r="D2952" s="126"/>
    </row>
    <row r="2953" spans="1:4" x14ac:dyDescent="0.3">
      <c r="A2953" s="124"/>
      <c r="B2953" s="125"/>
      <c r="C2953" s="124"/>
      <c r="D2953" s="126"/>
    </row>
    <row r="2954" spans="1:4" x14ac:dyDescent="0.3">
      <c r="A2954" s="124"/>
      <c r="B2954" s="125"/>
      <c r="C2954" s="124"/>
      <c r="D2954" s="126"/>
    </row>
    <row r="2955" spans="1:4" x14ac:dyDescent="0.3">
      <c r="A2955" s="124"/>
      <c r="B2955" s="125"/>
      <c r="C2955" s="124"/>
      <c r="D2955" s="126"/>
    </row>
    <row r="2956" spans="1:4" x14ac:dyDescent="0.3">
      <c r="A2956" s="124"/>
      <c r="B2956" s="125"/>
      <c r="C2956" s="124"/>
      <c r="D2956" s="126"/>
    </row>
    <row r="2957" spans="1:4" x14ac:dyDescent="0.3">
      <c r="A2957" s="124"/>
      <c r="B2957" s="125"/>
      <c r="C2957" s="124"/>
      <c r="D2957" s="126"/>
    </row>
    <row r="2958" spans="1:4" x14ac:dyDescent="0.3">
      <c r="A2958" s="124"/>
      <c r="B2958" s="125"/>
      <c r="C2958" s="124"/>
      <c r="D2958" s="126"/>
    </row>
    <row r="2959" spans="1:4" x14ac:dyDescent="0.3">
      <c r="A2959" s="124"/>
      <c r="B2959" s="125"/>
      <c r="C2959" s="124"/>
      <c r="D2959" s="126"/>
    </row>
    <row r="2960" spans="1:4" x14ac:dyDescent="0.3">
      <c r="A2960" s="124"/>
      <c r="B2960" s="125"/>
      <c r="C2960" s="124"/>
      <c r="D2960" s="126"/>
    </row>
    <row r="2961" spans="1:4" x14ac:dyDescent="0.3">
      <c r="A2961" s="124"/>
      <c r="B2961" s="125"/>
      <c r="C2961" s="124"/>
      <c r="D2961" s="126"/>
    </row>
    <row r="2962" spans="1:4" x14ac:dyDescent="0.3">
      <c r="A2962" s="124"/>
      <c r="B2962" s="125"/>
      <c r="C2962" s="124"/>
      <c r="D2962" s="126"/>
    </row>
    <row r="2963" spans="1:4" x14ac:dyDescent="0.3">
      <c r="A2963" s="124"/>
      <c r="B2963" s="125"/>
      <c r="C2963" s="124"/>
      <c r="D2963" s="126"/>
    </row>
    <row r="2964" spans="1:4" x14ac:dyDescent="0.3">
      <c r="A2964" s="124"/>
      <c r="B2964" s="125"/>
      <c r="C2964" s="124"/>
      <c r="D2964" s="126"/>
    </row>
    <row r="2965" spans="1:4" x14ac:dyDescent="0.3">
      <c r="A2965" s="124"/>
      <c r="B2965" s="125"/>
      <c r="C2965" s="124"/>
      <c r="D2965" s="126"/>
    </row>
    <row r="2966" spans="1:4" x14ac:dyDescent="0.3">
      <c r="A2966" s="124"/>
      <c r="B2966" s="125"/>
      <c r="C2966" s="124"/>
      <c r="D2966" s="126"/>
    </row>
    <row r="2967" spans="1:4" x14ac:dyDescent="0.3">
      <c r="A2967" s="124"/>
      <c r="B2967" s="125"/>
      <c r="C2967" s="124"/>
      <c r="D2967" s="126"/>
    </row>
    <row r="2968" spans="1:4" x14ac:dyDescent="0.3">
      <c r="A2968" s="124"/>
      <c r="B2968" s="125"/>
      <c r="C2968" s="124"/>
      <c r="D2968" s="126"/>
    </row>
    <row r="2969" spans="1:4" x14ac:dyDescent="0.3">
      <c r="A2969" s="124"/>
      <c r="B2969" s="125"/>
      <c r="C2969" s="124"/>
      <c r="D2969" s="126"/>
    </row>
    <row r="2970" spans="1:4" x14ac:dyDescent="0.3">
      <c r="A2970" s="124"/>
      <c r="B2970" s="125"/>
      <c r="C2970" s="124"/>
      <c r="D2970" s="126"/>
    </row>
    <row r="2971" spans="1:4" x14ac:dyDescent="0.3">
      <c r="A2971" s="124"/>
      <c r="B2971" s="125"/>
      <c r="C2971" s="124"/>
      <c r="D2971" s="126"/>
    </row>
    <row r="2972" spans="1:4" x14ac:dyDescent="0.3">
      <c r="A2972" s="124"/>
      <c r="B2972" s="125"/>
      <c r="C2972" s="124"/>
      <c r="D2972" s="126"/>
    </row>
    <row r="2973" spans="1:4" x14ac:dyDescent="0.3">
      <c r="A2973" s="124"/>
      <c r="B2973" s="125"/>
      <c r="C2973" s="124"/>
      <c r="D2973" s="126"/>
    </row>
    <row r="2974" spans="1:4" x14ac:dyDescent="0.3">
      <c r="A2974" s="124"/>
      <c r="B2974" s="125"/>
      <c r="C2974" s="124"/>
      <c r="D2974" s="126"/>
    </row>
    <row r="2975" spans="1:4" x14ac:dyDescent="0.3">
      <c r="A2975" s="124"/>
      <c r="B2975" s="125"/>
      <c r="C2975" s="124"/>
      <c r="D2975" s="126"/>
    </row>
    <row r="2976" spans="1:4" x14ac:dyDescent="0.3">
      <c r="A2976" s="124"/>
      <c r="B2976" s="125"/>
      <c r="C2976" s="124"/>
      <c r="D2976" s="126"/>
    </row>
    <row r="2977" spans="1:4" x14ac:dyDescent="0.3">
      <c r="A2977" s="124"/>
      <c r="B2977" s="125"/>
      <c r="C2977" s="124"/>
      <c r="D2977" s="126"/>
    </row>
    <row r="2978" spans="1:4" x14ac:dyDescent="0.3">
      <c r="A2978" s="124"/>
      <c r="B2978" s="125"/>
      <c r="C2978" s="124"/>
      <c r="D2978" s="126"/>
    </row>
    <row r="2979" spans="1:4" x14ac:dyDescent="0.3">
      <c r="A2979" s="124"/>
      <c r="B2979" s="125"/>
      <c r="C2979" s="124"/>
      <c r="D2979" s="126"/>
    </row>
    <row r="2980" spans="1:4" x14ac:dyDescent="0.3">
      <c r="A2980" s="124"/>
      <c r="B2980" s="125"/>
      <c r="C2980" s="124"/>
      <c r="D2980" s="126"/>
    </row>
    <row r="2981" spans="1:4" x14ac:dyDescent="0.3">
      <c r="A2981" s="124"/>
      <c r="B2981" s="125"/>
      <c r="C2981" s="124"/>
      <c r="D2981" s="126"/>
    </row>
    <row r="2982" spans="1:4" x14ac:dyDescent="0.3">
      <c r="A2982" s="124"/>
      <c r="B2982" s="125"/>
      <c r="C2982" s="124"/>
      <c r="D2982" s="126"/>
    </row>
    <row r="2983" spans="1:4" x14ac:dyDescent="0.3">
      <c r="A2983" s="124"/>
      <c r="B2983" s="125"/>
      <c r="C2983" s="124"/>
      <c r="D2983" s="126"/>
    </row>
    <row r="2984" spans="1:4" x14ac:dyDescent="0.3">
      <c r="A2984" s="124"/>
      <c r="B2984" s="125"/>
      <c r="C2984" s="124"/>
      <c r="D2984" s="126"/>
    </row>
    <row r="2985" spans="1:4" x14ac:dyDescent="0.3">
      <c r="A2985" s="124"/>
      <c r="B2985" s="125"/>
      <c r="C2985" s="124"/>
      <c r="D2985" s="126"/>
    </row>
    <row r="2986" spans="1:4" x14ac:dyDescent="0.3">
      <c r="A2986" s="124"/>
      <c r="B2986" s="125"/>
      <c r="C2986" s="124"/>
      <c r="D2986" s="126"/>
    </row>
    <row r="2987" spans="1:4" x14ac:dyDescent="0.3">
      <c r="A2987" s="124"/>
      <c r="B2987" s="125"/>
      <c r="C2987" s="124"/>
      <c r="D2987" s="126"/>
    </row>
    <row r="2988" spans="1:4" x14ac:dyDescent="0.3">
      <c r="A2988" s="124"/>
      <c r="B2988" s="125"/>
      <c r="C2988" s="124"/>
      <c r="D2988" s="126"/>
    </row>
    <row r="2989" spans="1:4" x14ac:dyDescent="0.3">
      <c r="A2989" s="124"/>
      <c r="B2989" s="125"/>
      <c r="C2989" s="124"/>
      <c r="D2989" s="126"/>
    </row>
    <row r="2990" spans="1:4" x14ac:dyDescent="0.3">
      <c r="A2990" s="124"/>
      <c r="B2990" s="125"/>
      <c r="C2990" s="124"/>
      <c r="D2990" s="126"/>
    </row>
    <row r="2991" spans="1:4" x14ac:dyDescent="0.3">
      <c r="A2991" s="124"/>
      <c r="B2991" s="125"/>
      <c r="C2991" s="124"/>
      <c r="D2991" s="126"/>
    </row>
    <row r="2992" spans="1:4" x14ac:dyDescent="0.3">
      <c r="A2992" s="124"/>
      <c r="B2992" s="125"/>
      <c r="C2992" s="124"/>
      <c r="D2992" s="126"/>
    </row>
    <row r="2993" spans="1:4" x14ac:dyDescent="0.3">
      <c r="A2993" s="124"/>
      <c r="B2993" s="125"/>
      <c r="C2993" s="124"/>
      <c r="D2993" s="126"/>
    </row>
    <row r="2994" spans="1:4" x14ac:dyDescent="0.3">
      <c r="A2994" s="124"/>
      <c r="B2994" s="125"/>
      <c r="C2994" s="124"/>
      <c r="D2994" s="126"/>
    </row>
    <row r="2995" spans="1:4" x14ac:dyDescent="0.3">
      <c r="A2995" s="124"/>
      <c r="B2995" s="125"/>
      <c r="C2995" s="124"/>
      <c r="D2995" s="126"/>
    </row>
    <row r="2996" spans="1:4" x14ac:dyDescent="0.3">
      <c r="A2996" s="124"/>
      <c r="B2996" s="125"/>
      <c r="C2996" s="124"/>
      <c r="D2996" s="126"/>
    </row>
    <row r="2997" spans="1:4" x14ac:dyDescent="0.3">
      <c r="A2997" s="124"/>
      <c r="B2997" s="125"/>
      <c r="C2997" s="124"/>
      <c r="D2997" s="126"/>
    </row>
    <row r="2998" spans="1:4" x14ac:dyDescent="0.3">
      <c r="A2998" s="124"/>
      <c r="B2998" s="125"/>
      <c r="C2998" s="124"/>
      <c r="D2998" s="126"/>
    </row>
    <row r="2999" spans="1:4" x14ac:dyDescent="0.3">
      <c r="A2999" s="124"/>
      <c r="B2999" s="125"/>
      <c r="C2999" s="124"/>
      <c r="D2999" s="126"/>
    </row>
    <row r="3000" spans="1:4" x14ac:dyDescent="0.3">
      <c r="A3000" s="124"/>
      <c r="B3000" s="125"/>
      <c r="C3000" s="124"/>
      <c r="D3000" s="126"/>
    </row>
    <row r="3001" spans="1:4" x14ac:dyDescent="0.3">
      <c r="A3001" s="124"/>
      <c r="B3001" s="125"/>
      <c r="C3001" s="124"/>
      <c r="D3001" s="126"/>
    </row>
    <row r="3002" spans="1:4" x14ac:dyDescent="0.3">
      <c r="A3002" s="124"/>
      <c r="B3002" s="125"/>
      <c r="C3002" s="124"/>
      <c r="D3002" s="126"/>
    </row>
    <row r="3003" spans="1:4" x14ac:dyDescent="0.3">
      <c r="A3003" s="124"/>
      <c r="B3003" s="125"/>
      <c r="C3003" s="124"/>
      <c r="D3003" s="126"/>
    </row>
    <row r="3004" spans="1:4" x14ac:dyDescent="0.3">
      <c r="A3004" s="124"/>
      <c r="B3004" s="125"/>
      <c r="C3004" s="124"/>
      <c r="D3004" s="126"/>
    </row>
    <row r="3005" spans="1:4" x14ac:dyDescent="0.3">
      <c r="A3005" s="124"/>
      <c r="B3005" s="125"/>
      <c r="C3005" s="124"/>
      <c r="D3005" s="126"/>
    </row>
    <row r="3006" spans="1:4" x14ac:dyDescent="0.3">
      <c r="A3006" s="124"/>
      <c r="B3006" s="125"/>
      <c r="C3006" s="124"/>
      <c r="D3006" s="126"/>
    </row>
    <row r="3007" spans="1:4" x14ac:dyDescent="0.3">
      <c r="A3007" s="124"/>
      <c r="B3007" s="125"/>
      <c r="C3007" s="124"/>
      <c r="D3007" s="126"/>
    </row>
    <row r="3008" spans="1:4" x14ac:dyDescent="0.3">
      <c r="A3008" s="124"/>
      <c r="B3008" s="125"/>
      <c r="C3008" s="124"/>
      <c r="D3008" s="126"/>
    </row>
    <row r="3009" spans="1:4" x14ac:dyDescent="0.3">
      <c r="A3009" s="124"/>
      <c r="B3009" s="125"/>
      <c r="C3009" s="124"/>
      <c r="D3009" s="126"/>
    </row>
    <row r="3010" spans="1:4" x14ac:dyDescent="0.3">
      <c r="A3010" s="124"/>
      <c r="B3010" s="125"/>
      <c r="C3010" s="124"/>
      <c r="D3010" s="126"/>
    </row>
    <row r="3011" spans="1:4" x14ac:dyDescent="0.3">
      <c r="A3011" s="124"/>
      <c r="B3011" s="125"/>
      <c r="C3011" s="124"/>
      <c r="D3011" s="126"/>
    </row>
    <row r="3012" spans="1:4" x14ac:dyDescent="0.3">
      <c r="A3012" s="124"/>
      <c r="B3012" s="125"/>
      <c r="C3012" s="124"/>
      <c r="D3012" s="126"/>
    </row>
    <row r="3013" spans="1:4" x14ac:dyDescent="0.3">
      <c r="A3013" s="124"/>
      <c r="B3013" s="125"/>
      <c r="C3013" s="124"/>
      <c r="D3013" s="126"/>
    </row>
    <row r="3014" spans="1:4" x14ac:dyDescent="0.3">
      <c r="A3014" s="124"/>
      <c r="B3014" s="125"/>
      <c r="C3014" s="124"/>
      <c r="D3014" s="126"/>
    </row>
    <row r="3015" spans="1:4" x14ac:dyDescent="0.3">
      <c r="A3015" s="124"/>
      <c r="B3015" s="125"/>
      <c r="C3015" s="124"/>
      <c r="D3015" s="126"/>
    </row>
    <row r="3016" spans="1:4" x14ac:dyDescent="0.3">
      <c r="A3016" s="124"/>
      <c r="B3016" s="125"/>
      <c r="C3016" s="124"/>
      <c r="D3016" s="126"/>
    </row>
    <row r="3017" spans="1:4" x14ac:dyDescent="0.3">
      <c r="A3017" s="124"/>
      <c r="B3017" s="125"/>
      <c r="C3017" s="124"/>
      <c r="D3017" s="126"/>
    </row>
    <row r="3018" spans="1:4" x14ac:dyDescent="0.3">
      <c r="A3018" s="124"/>
      <c r="B3018" s="125"/>
      <c r="C3018" s="124"/>
      <c r="D3018" s="126"/>
    </row>
    <row r="3019" spans="1:4" x14ac:dyDescent="0.3">
      <c r="A3019" s="124"/>
      <c r="B3019" s="125"/>
      <c r="C3019" s="124"/>
      <c r="D3019" s="126"/>
    </row>
    <row r="3020" spans="1:4" x14ac:dyDescent="0.3">
      <c r="A3020" s="124"/>
      <c r="B3020" s="125"/>
      <c r="C3020" s="124"/>
      <c r="D3020" s="126"/>
    </row>
    <row r="3021" spans="1:4" x14ac:dyDescent="0.3">
      <c r="A3021" s="124"/>
      <c r="B3021" s="125"/>
      <c r="C3021" s="124"/>
      <c r="D3021" s="126"/>
    </row>
    <row r="3022" spans="1:4" x14ac:dyDescent="0.3">
      <c r="A3022" s="124"/>
      <c r="B3022" s="125"/>
      <c r="C3022" s="124"/>
      <c r="D3022" s="126"/>
    </row>
    <row r="3023" spans="1:4" x14ac:dyDescent="0.3">
      <c r="A3023" s="124"/>
      <c r="B3023" s="125"/>
      <c r="C3023" s="124"/>
      <c r="D3023" s="126"/>
    </row>
    <row r="3024" spans="1:4" x14ac:dyDescent="0.3">
      <c r="A3024" s="124"/>
      <c r="B3024" s="125"/>
      <c r="C3024" s="124"/>
      <c r="D3024" s="126"/>
    </row>
    <row r="3025" spans="1:4" x14ac:dyDescent="0.3">
      <c r="A3025" s="124"/>
      <c r="B3025" s="125"/>
      <c r="C3025" s="124"/>
      <c r="D3025" s="126"/>
    </row>
    <row r="3026" spans="1:4" x14ac:dyDescent="0.3">
      <c r="A3026" s="124"/>
      <c r="B3026" s="125"/>
      <c r="C3026" s="124"/>
      <c r="D3026" s="126"/>
    </row>
    <row r="3027" spans="1:4" x14ac:dyDescent="0.3">
      <c r="A3027" s="124"/>
      <c r="B3027" s="125"/>
      <c r="C3027" s="124"/>
      <c r="D3027" s="126"/>
    </row>
    <row r="3028" spans="1:4" x14ac:dyDescent="0.3">
      <c r="A3028" s="124"/>
      <c r="B3028" s="125"/>
      <c r="C3028" s="124"/>
      <c r="D3028" s="126"/>
    </row>
    <row r="3029" spans="1:4" x14ac:dyDescent="0.3">
      <c r="A3029" s="124"/>
      <c r="B3029" s="125"/>
      <c r="C3029" s="124"/>
      <c r="D3029" s="126"/>
    </row>
    <row r="3030" spans="1:4" x14ac:dyDescent="0.3">
      <c r="A3030" s="124"/>
      <c r="B3030" s="125"/>
      <c r="C3030" s="124"/>
      <c r="D3030" s="126"/>
    </row>
    <row r="3031" spans="1:4" x14ac:dyDescent="0.3">
      <c r="A3031" s="124"/>
      <c r="B3031" s="125"/>
      <c r="C3031" s="124"/>
      <c r="D3031" s="126"/>
    </row>
    <row r="3032" spans="1:4" x14ac:dyDescent="0.3">
      <c r="A3032" s="124"/>
      <c r="B3032" s="125"/>
      <c r="C3032" s="124"/>
      <c r="D3032" s="126"/>
    </row>
    <row r="3033" spans="1:4" x14ac:dyDescent="0.3">
      <c r="A3033" s="124"/>
      <c r="B3033" s="125"/>
      <c r="C3033" s="124"/>
      <c r="D3033" s="126"/>
    </row>
    <row r="3034" spans="1:4" x14ac:dyDescent="0.3">
      <c r="A3034" s="124"/>
      <c r="B3034" s="125"/>
      <c r="C3034" s="124"/>
      <c r="D3034" s="126"/>
    </row>
    <row r="3035" spans="1:4" x14ac:dyDescent="0.3">
      <c r="A3035" s="124"/>
      <c r="B3035" s="125"/>
      <c r="C3035" s="124"/>
      <c r="D3035" s="126"/>
    </row>
    <row r="3036" spans="1:4" x14ac:dyDescent="0.3">
      <c r="A3036" s="124"/>
      <c r="B3036" s="125"/>
      <c r="C3036" s="124"/>
      <c r="D3036" s="126"/>
    </row>
    <row r="3037" spans="1:4" x14ac:dyDescent="0.3">
      <c r="A3037" s="124"/>
      <c r="B3037" s="125"/>
      <c r="C3037" s="124"/>
      <c r="D3037" s="126"/>
    </row>
    <row r="3038" spans="1:4" x14ac:dyDescent="0.3">
      <c r="A3038" s="124"/>
      <c r="B3038" s="125"/>
      <c r="C3038" s="124"/>
      <c r="D3038" s="126"/>
    </row>
    <row r="3039" spans="1:4" x14ac:dyDescent="0.3">
      <c r="A3039" s="124"/>
      <c r="B3039" s="125"/>
      <c r="C3039" s="124"/>
      <c r="D3039" s="126"/>
    </row>
    <row r="3040" spans="1:4" x14ac:dyDescent="0.3">
      <c r="A3040" s="124"/>
      <c r="B3040" s="125"/>
      <c r="C3040" s="124"/>
      <c r="D3040" s="126"/>
    </row>
    <row r="3041" spans="1:4" x14ac:dyDescent="0.3">
      <c r="A3041" s="124"/>
      <c r="B3041" s="125"/>
      <c r="C3041" s="124"/>
      <c r="D3041" s="126"/>
    </row>
    <row r="3042" spans="1:4" x14ac:dyDescent="0.3">
      <c r="A3042" s="124"/>
      <c r="B3042" s="125"/>
      <c r="C3042" s="124"/>
      <c r="D3042" s="126"/>
    </row>
    <row r="3043" spans="1:4" x14ac:dyDescent="0.3">
      <c r="A3043" s="124"/>
      <c r="B3043" s="125"/>
      <c r="C3043" s="124"/>
      <c r="D3043" s="126"/>
    </row>
    <row r="3044" spans="1:4" x14ac:dyDescent="0.3">
      <c r="A3044" s="124"/>
      <c r="B3044" s="125"/>
      <c r="C3044" s="124"/>
      <c r="D3044" s="126"/>
    </row>
    <row r="3045" spans="1:4" x14ac:dyDescent="0.3">
      <c r="A3045" s="124"/>
      <c r="B3045" s="125"/>
      <c r="C3045" s="124"/>
      <c r="D3045" s="126"/>
    </row>
    <row r="3046" spans="1:4" x14ac:dyDescent="0.3">
      <c r="A3046" s="124"/>
      <c r="B3046" s="125"/>
      <c r="C3046" s="124"/>
      <c r="D3046" s="126"/>
    </row>
    <row r="3047" spans="1:4" x14ac:dyDescent="0.3">
      <c r="A3047" s="124"/>
      <c r="B3047" s="125"/>
      <c r="C3047" s="124"/>
      <c r="D3047" s="126"/>
    </row>
    <row r="3048" spans="1:4" x14ac:dyDescent="0.3">
      <c r="A3048" s="124"/>
      <c r="B3048" s="125"/>
      <c r="C3048" s="124"/>
      <c r="D3048" s="126"/>
    </row>
    <row r="3049" spans="1:4" x14ac:dyDescent="0.3">
      <c r="A3049" s="124"/>
      <c r="B3049" s="125"/>
      <c r="C3049" s="124"/>
      <c r="D3049" s="126"/>
    </row>
    <row r="3050" spans="1:4" x14ac:dyDescent="0.3">
      <c r="A3050" s="124"/>
      <c r="B3050" s="125"/>
      <c r="C3050" s="124"/>
      <c r="D3050" s="126"/>
    </row>
    <row r="3051" spans="1:4" x14ac:dyDescent="0.3">
      <c r="A3051" s="124"/>
      <c r="B3051" s="125"/>
      <c r="C3051" s="124"/>
      <c r="D3051" s="126"/>
    </row>
    <row r="3052" spans="1:4" x14ac:dyDescent="0.3">
      <c r="A3052" s="124"/>
      <c r="B3052" s="125"/>
      <c r="C3052" s="124"/>
      <c r="D3052" s="126"/>
    </row>
    <row r="3053" spans="1:4" x14ac:dyDescent="0.3">
      <c r="A3053" s="124"/>
      <c r="B3053" s="125"/>
      <c r="C3053" s="124"/>
      <c r="D3053" s="126"/>
    </row>
    <row r="3054" spans="1:4" x14ac:dyDescent="0.3">
      <c r="A3054" s="124"/>
      <c r="B3054" s="125"/>
      <c r="C3054" s="124"/>
      <c r="D3054" s="126"/>
    </row>
    <row r="3055" spans="1:4" x14ac:dyDescent="0.3">
      <c r="A3055" s="124"/>
      <c r="B3055" s="125"/>
      <c r="C3055" s="124"/>
      <c r="D3055" s="126"/>
    </row>
    <row r="3056" spans="1:4" x14ac:dyDescent="0.3">
      <c r="A3056" s="124"/>
      <c r="B3056" s="125"/>
      <c r="C3056" s="124"/>
      <c r="D3056" s="126"/>
    </row>
    <row r="3057" spans="1:4" x14ac:dyDescent="0.3">
      <c r="A3057" s="124"/>
      <c r="B3057" s="125"/>
      <c r="C3057" s="124"/>
      <c r="D3057" s="126"/>
    </row>
    <row r="3058" spans="1:4" x14ac:dyDescent="0.3">
      <c r="A3058" s="124"/>
      <c r="B3058" s="125"/>
      <c r="C3058" s="124"/>
      <c r="D3058" s="126"/>
    </row>
    <row r="3059" spans="1:4" x14ac:dyDescent="0.3">
      <c r="A3059" s="124"/>
      <c r="B3059" s="125"/>
      <c r="C3059" s="124"/>
      <c r="D3059" s="126"/>
    </row>
    <row r="3060" spans="1:4" x14ac:dyDescent="0.3">
      <c r="A3060" s="124"/>
      <c r="B3060" s="125"/>
      <c r="C3060" s="124"/>
      <c r="D3060" s="126"/>
    </row>
    <row r="3061" spans="1:4" x14ac:dyDescent="0.3">
      <c r="A3061" s="124"/>
      <c r="B3061" s="125"/>
      <c r="C3061" s="124"/>
      <c r="D3061" s="126"/>
    </row>
    <row r="3062" spans="1:4" x14ac:dyDescent="0.3">
      <c r="A3062" s="124"/>
      <c r="B3062" s="125"/>
      <c r="C3062" s="124"/>
      <c r="D3062" s="126"/>
    </row>
    <row r="3063" spans="1:4" x14ac:dyDescent="0.3">
      <c r="A3063" s="124"/>
      <c r="B3063" s="125"/>
      <c r="C3063" s="124"/>
      <c r="D3063" s="126"/>
    </row>
    <row r="3064" spans="1:4" x14ac:dyDescent="0.3">
      <c r="A3064" s="124"/>
      <c r="B3064" s="125"/>
      <c r="C3064" s="124"/>
      <c r="D3064" s="126"/>
    </row>
    <row r="3065" spans="1:4" x14ac:dyDescent="0.3">
      <c r="A3065" s="124"/>
      <c r="B3065" s="125"/>
      <c r="C3065" s="124"/>
      <c r="D3065" s="126"/>
    </row>
    <row r="3066" spans="1:4" x14ac:dyDescent="0.3">
      <c r="A3066" s="124"/>
      <c r="B3066" s="125"/>
      <c r="C3066" s="124"/>
      <c r="D3066" s="126"/>
    </row>
    <row r="3067" spans="1:4" x14ac:dyDescent="0.3">
      <c r="A3067" s="124"/>
      <c r="B3067" s="125"/>
      <c r="C3067" s="124"/>
      <c r="D3067" s="126"/>
    </row>
    <row r="3068" spans="1:4" x14ac:dyDescent="0.3">
      <c r="A3068" s="124"/>
      <c r="B3068" s="125"/>
      <c r="C3068" s="124"/>
      <c r="D3068" s="126"/>
    </row>
    <row r="3069" spans="1:4" x14ac:dyDescent="0.3">
      <c r="A3069" s="124"/>
      <c r="B3069" s="125"/>
      <c r="C3069" s="124"/>
      <c r="D3069" s="126"/>
    </row>
    <row r="3070" spans="1:4" x14ac:dyDescent="0.3">
      <c r="A3070" s="124"/>
      <c r="B3070" s="125"/>
      <c r="C3070" s="124"/>
      <c r="D3070" s="126"/>
    </row>
    <row r="3071" spans="1:4" x14ac:dyDescent="0.3">
      <c r="A3071" s="124"/>
      <c r="B3071" s="125"/>
      <c r="C3071" s="124"/>
      <c r="D3071" s="126"/>
    </row>
    <row r="3072" spans="1:4" x14ac:dyDescent="0.3">
      <c r="A3072" s="124"/>
      <c r="B3072" s="125"/>
      <c r="C3072" s="124"/>
      <c r="D3072" s="126"/>
    </row>
    <row r="3073" spans="1:4" x14ac:dyDescent="0.3">
      <c r="A3073" s="124"/>
      <c r="B3073" s="125"/>
      <c r="C3073" s="124"/>
      <c r="D3073" s="126"/>
    </row>
    <row r="3074" spans="1:4" x14ac:dyDescent="0.3">
      <c r="A3074" s="124"/>
      <c r="B3074" s="125"/>
      <c r="C3074" s="124"/>
      <c r="D3074" s="126"/>
    </row>
    <row r="3075" spans="1:4" x14ac:dyDescent="0.3">
      <c r="A3075" s="124"/>
      <c r="B3075" s="125"/>
      <c r="C3075" s="124"/>
      <c r="D3075" s="126"/>
    </row>
    <row r="3076" spans="1:4" x14ac:dyDescent="0.3">
      <c r="A3076" s="124"/>
      <c r="B3076" s="125"/>
      <c r="C3076" s="124"/>
      <c r="D3076" s="126"/>
    </row>
    <row r="3077" spans="1:4" x14ac:dyDescent="0.3">
      <c r="A3077" s="124"/>
      <c r="B3077" s="125"/>
      <c r="C3077" s="124"/>
      <c r="D3077" s="126"/>
    </row>
    <row r="3078" spans="1:4" x14ac:dyDescent="0.3">
      <c r="A3078" s="124"/>
      <c r="B3078" s="125"/>
      <c r="C3078" s="124"/>
      <c r="D3078" s="126"/>
    </row>
    <row r="3079" spans="1:4" x14ac:dyDescent="0.3">
      <c r="A3079" s="124"/>
      <c r="B3079" s="125"/>
      <c r="C3079" s="124"/>
      <c r="D3079" s="126"/>
    </row>
    <row r="3080" spans="1:4" x14ac:dyDescent="0.3">
      <c r="A3080" s="124"/>
      <c r="B3080" s="125"/>
      <c r="C3080" s="124"/>
      <c r="D3080" s="126"/>
    </row>
    <row r="3081" spans="1:4" x14ac:dyDescent="0.3">
      <c r="A3081" s="124"/>
      <c r="B3081" s="125"/>
      <c r="C3081" s="124"/>
      <c r="D3081" s="126"/>
    </row>
    <row r="3082" spans="1:4" x14ac:dyDescent="0.3">
      <c r="A3082" s="124"/>
      <c r="B3082" s="125"/>
      <c r="C3082" s="124"/>
      <c r="D3082" s="126"/>
    </row>
    <row r="3083" spans="1:4" x14ac:dyDescent="0.3">
      <c r="A3083" s="124"/>
      <c r="B3083" s="125"/>
      <c r="C3083" s="124"/>
      <c r="D3083" s="126"/>
    </row>
    <row r="3084" spans="1:4" x14ac:dyDescent="0.3">
      <c r="A3084" s="124"/>
      <c r="B3084" s="125"/>
      <c r="C3084" s="124"/>
      <c r="D3084" s="126"/>
    </row>
    <row r="3085" spans="1:4" x14ac:dyDescent="0.3">
      <c r="A3085" s="124"/>
      <c r="B3085" s="125"/>
      <c r="C3085" s="124"/>
      <c r="D3085" s="126"/>
    </row>
    <row r="3086" spans="1:4" x14ac:dyDescent="0.3">
      <c r="A3086" s="124"/>
      <c r="B3086" s="125"/>
      <c r="C3086" s="124"/>
      <c r="D3086" s="126"/>
    </row>
    <row r="3087" spans="1:4" x14ac:dyDescent="0.3">
      <c r="A3087" s="124"/>
      <c r="B3087" s="125"/>
      <c r="C3087" s="124"/>
      <c r="D3087" s="126"/>
    </row>
    <row r="3088" spans="1:4" x14ac:dyDescent="0.3">
      <c r="A3088" s="124"/>
      <c r="B3088" s="125"/>
      <c r="C3088" s="124"/>
      <c r="D3088" s="126"/>
    </row>
    <row r="3089" spans="1:4" x14ac:dyDescent="0.3">
      <c r="A3089" s="124"/>
      <c r="B3089" s="125"/>
      <c r="C3089" s="124"/>
      <c r="D3089" s="126"/>
    </row>
    <row r="3090" spans="1:4" x14ac:dyDescent="0.3">
      <c r="A3090" s="124"/>
      <c r="B3090" s="125"/>
      <c r="C3090" s="124"/>
      <c r="D3090" s="126"/>
    </row>
    <row r="3091" spans="1:4" x14ac:dyDescent="0.3">
      <c r="A3091" s="124"/>
      <c r="B3091" s="125"/>
      <c r="C3091" s="124"/>
      <c r="D3091" s="126"/>
    </row>
    <row r="3092" spans="1:4" x14ac:dyDescent="0.3">
      <c r="A3092" s="124"/>
      <c r="B3092" s="125"/>
      <c r="C3092" s="124"/>
      <c r="D3092" s="126"/>
    </row>
    <row r="3093" spans="1:4" x14ac:dyDescent="0.3">
      <c r="A3093" s="124"/>
      <c r="B3093" s="125"/>
      <c r="C3093" s="124"/>
      <c r="D3093" s="126"/>
    </row>
    <row r="3094" spans="1:4" x14ac:dyDescent="0.3">
      <c r="A3094" s="124"/>
      <c r="B3094" s="125"/>
      <c r="C3094" s="124"/>
      <c r="D3094" s="126"/>
    </row>
    <row r="3095" spans="1:4" x14ac:dyDescent="0.3">
      <c r="A3095" s="124"/>
      <c r="B3095" s="125"/>
      <c r="C3095" s="124"/>
      <c r="D3095" s="126"/>
    </row>
    <row r="3096" spans="1:4" x14ac:dyDescent="0.3">
      <c r="A3096" s="124"/>
      <c r="B3096" s="125"/>
      <c r="C3096" s="124"/>
      <c r="D3096" s="126"/>
    </row>
    <row r="3097" spans="1:4" x14ac:dyDescent="0.3">
      <c r="A3097" s="124"/>
      <c r="B3097" s="125"/>
      <c r="C3097" s="124"/>
      <c r="D3097" s="126"/>
    </row>
    <row r="3098" spans="1:4" x14ac:dyDescent="0.3">
      <c r="A3098" s="124"/>
      <c r="B3098" s="125"/>
      <c r="C3098" s="124"/>
      <c r="D3098" s="126"/>
    </row>
    <row r="3099" spans="1:4" x14ac:dyDescent="0.3">
      <c r="A3099" s="124"/>
      <c r="B3099" s="125"/>
      <c r="C3099" s="124"/>
      <c r="D3099" s="126"/>
    </row>
    <row r="3100" spans="1:4" x14ac:dyDescent="0.3">
      <c r="A3100" s="124"/>
      <c r="B3100" s="125"/>
      <c r="C3100" s="124"/>
      <c r="D3100" s="126"/>
    </row>
    <row r="3101" spans="1:4" x14ac:dyDescent="0.3">
      <c r="A3101" s="124"/>
      <c r="B3101" s="125"/>
      <c r="C3101" s="124"/>
      <c r="D3101" s="126"/>
    </row>
    <row r="3102" spans="1:4" x14ac:dyDescent="0.3">
      <c r="A3102" s="124"/>
      <c r="B3102" s="125"/>
      <c r="C3102" s="124"/>
      <c r="D3102" s="126"/>
    </row>
    <row r="3103" spans="1:4" x14ac:dyDescent="0.3">
      <c r="A3103" s="124"/>
      <c r="B3103" s="125"/>
      <c r="C3103" s="124"/>
      <c r="D3103" s="126"/>
    </row>
    <row r="3104" spans="1:4" x14ac:dyDescent="0.3">
      <c r="A3104" s="124"/>
      <c r="B3104" s="125"/>
      <c r="C3104" s="124"/>
      <c r="D3104" s="126"/>
    </row>
    <row r="3105" spans="1:4" x14ac:dyDescent="0.3">
      <c r="A3105" s="124"/>
      <c r="B3105" s="125"/>
      <c r="C3105" s="124"/>
      <c r="D3105" s="126"/>
    </row>
    <row r="3106" spans="1:4" x14ac:dyDescent="0.3">
      <c r="A3106" s="124"/>
      <c r="B3106" s="125"/>
      <c r="C3106" s="124"/>
      <c r="D3106" s="126"/>
    </row>
    <row r="3107" spans="1:4" x14ac:dyDescent="0.3">
      <c r="A3107" s="124"/>
      <c r="B3107" s="125"/>
      <c r="C3107" s="124"/>
      <c r="D3107" s="126"/>
    </row>
    <row r="3108" spans="1:4" x14ac:dyDescent="0.3">
      <c r="A3108" s="124"/>
      <c r="B3108" s="125"/>
      <c r="C3108" s="124"/>
      <c r="D3108" s="126"/>
    </row>
    <row r="3109" spans="1:4" x14ac:dyDescent="0.3">
      <c r="A3109" s="124"/>
      <c r="B3109" s="125"/>
      <c r="C3109" s="124"/>
      <c r="D3109" s="126"/>
    </row>
    <row r="3110" spans="1:4" x14ac:dyDescent="0.3">
      <c r="A3110" s="124"/>
      <c r="B3110" s="125"/>
      <c r="C3110" s="124"/>
      <c r="D3110" s="126"/>
    </row>
    <row r="3111" spans="1:4" x14ac:dyDescent="0.3">
      <c r="A3111" s="124"/>
      <c r="B3111" s="125"/>
      <c r="C3111" s="124"/>
      <c r="D3111" s="126"/>
    </row>
    <row r="3112" spans="1:4" x14ac:dyDescent="0.3">
      <c r="A3112" s="124"/>
      <c r="B3112" s="125"/>
      <c r="C3112" s="124"/>
      <c r="D3112" s="126"/>
    </row>
    <row r="3113" spans="1:4" x14ac:dyDescent="0.3">
      <c r="A3113" s="124"/>
      <c r="B3113" s="125"/>
      <c r="C3113" s="124"/>
      <c r="D3113" s="126"/>
    </row>
    <row r="3114" spans="1:4" x14ac:dyDescent="0.3">
      <c r="A3114" s="124"/>
      <c r="B3114" s="125"/>
      <c r="C3114" s="124"/>
      <c r="D3114" s="126"/>
    </row>
    <row r="3115" spans="1:4" x14ac:dyDescent="0.3">
      <c r="A3115" s="124"/>
      <c r="B3115" s="125"/>
      <c r="C3115" s="124"/>
      <c r="D3115" s="126"/>
    </row>
    <row r="3116" spans="1:4" x14ac:dyDescent="0.3">
      <c r="A3116" s="124"/>
      <c r="B3116" s="125"/>
      <c r="C3116" s="124"/>
      <c r="D3116" s="126"/>
    </row>
    <row r="3117" spans="1:4" x14ac:dyDescent="0.3">
      <c r="A3117" s="124"/>
      <c r="B3117" s="125"/>
      <c r="C3117" s="124"/>
      <c r="D3117" s="126"/>
    </row>
    <row r="3118" spans="1:4" x14ac:dyDescent="0.3">
      <c r="A3118" s="124"/>
      <c r="B3118" s="125"/>
      <c r="C3118" s="124"/>
      <c r="D3118" s="126"/>
    </row>
    <row r="3119" spans="1:4" x14ac:dyDescent="0.3">
      <c r="A3119" s="124"/>
      <c r="B3119" s="125"/>
      <c r="C3119" s="124"/>
      <c r="D3119" s="126"/>
    </row>
    <row r="3120" spans="1:4" x14ac:dyDescent="0.3">
      <c r="A3120" s="124"/>
      <c r="B3120" s="125"/>
      <c r="C3120" s="124"/>
      <c r="D3120" s="126"/>
    </row>
    <row r="3121" spans="1:4" x14ac:dyDescent="0.3">
      <c r="A3121" s="124"/>
      <c r="B3121" s="125"/>
      <c r="C3121" s="124"/>
      <c r="D3121" s="126"/>
    </row>
    <row r="3122" spans="1:4" x14ac:dyDescent="0.3">
      <c r="A3122" s="124"/>
      <c r="B3122" s="125"/>
      <c r="C3122" s="124"/>
      <c r="D3122" s="126"/>
    </row>
    <row r="3123" spans="1:4" x14ac:dyDescent="0.3">
      <c r="A3123" s="124"/>
      <c r="B3123" s="125"/>
      <c r="C3123" s="124"/>
      <c r="D3123" s="126"/>
    </row>
    <row r="3124" spans="1:4" x14ac:dyDescent="0.3">
      <c r="A3124" s="124"/>
      <c r="B3124" s="125"/>
      <c r="C3124" s="124"/>
      <c r="D3124" s="126"/>
    </row>
    <row r="3125" spans="1:4" x14ac:dyDescent="0.3">
      <c r="A3125" s="124"/>
      <c r="B3125" s="125"/>
      <c r="C3125" s="124"/>
      <c r="D3125" s="126"/>
    </row>
    <row r="3126" spans="1:4" x14ac:dyDescent="0.3">
      <c r="A3126" s="124"/>
      <c r="B3126" s="125"/>
      <c r="C3126" s="124"/>
      <c r="D3126" s="126"/>
    </row>
    <row r="3127" spans="1:4" x14ac:dyDescent="0.3">
      <c r="A3127" s="124"/>
      <c r="B3127" s="125"/>
      <c r="C3127" s="124"/>
      <c r="D3127" s="126"/>
    </row>
    <row r="3128" spans="1:4" x14ac:dyDescent="0.3">
      <c r="A3128" s="124"/>
      <c r="B3128" s="125"/>
      <c r="C3128" s="124"/>
      <c r="D3128" s="126"/>
    </row>
    <row r="3129" spans="1:4" x14ac:dyDescent="0.3">
      <c r="A3129" s="124"/>
      <c r="B3129" s="125"/>
      <c r="C3129" s="124"/>
      <c r="D3129" s="126"/>
    </row>
    <row r="3130" spans="1:4" x14ac:dyDescent="0.3">
      <c r="A3130" s="124"/>
      <c r="B3130" s="125"/>
      <c r="C3130" s="124"/>
      <c r="D3130" s="126"/>
    </row>
    <row r="3131" spans="1:4" x14ac:dyDescent="0.3">
      <c r="A3131" s="124"/>
      <c r="B3131" s="125"/>
      <c r="C3131" s="124"/>
      <c r="D3131" s="126"/>
    </row>
    <row r="3132" spans="1:4" x14ac:dyDescent="0.3">
      <c r="A3132" s="124"/>
      <c r="B3132" s="125"/>
      <c r="C3132" s="124"/>
      <c r="D3132" s="126"/>
    </row>
    <row r="3133" spans="1:4" x14ac:dyDescent="0.3">
      <c r="A3133" s="124"/>
      <c r="B3133" s="125"/>
      <c r="C3133" s="124"/>
      <c r="D3133" s="126"/>
    </row>
    <row r="3134" spans="1:4" x14ac:dyDescent="0.3">
      <c r="A3134" s="124"/>
      <c r="B3134" s="125"/>
      <c r="C3134" s="124"/>
      <c r="D3134" s="126"/>
    </row>
    <row r="3135" spans="1:4" x14ac:dyDescent="0.3">
      <c r="A3135" s="124"/>
      <c r="B3135" s="125"/>
      <c r="C3135" s="124"/>
      <c r="D3135" s="126"/>
    </row>
    <row r="3136" spans="1:4" x14ac:dyDescent="0.3">
      <c r="A3136" s="124"/>
      <c r="B3136" s="125"/>
      <c r="C3136" s="124"/>
      <c r="D3136" s="126"/>
    </row>
    <row r="3137" spans="1:4" x14ac:dyDescent="0.3">
      <c r="A3137" s="124"/>
      <c r="B3137" s="125"/>
      <c r="C3137" s="124"/>
      <c r="D3137" s="126"/>
    </row>
    <row r="3138" spans="1:4" x14ac:dyDescent="0.3">
      <c r="A3138" s="124"/>
      <c r="B3138" s="125"/>
      <c r="C3138" s="124"/>
      <c r="D3138" s="126"/>
    </row>
    <row r="3139" spans="1:4" x14ac:dyDescent="0.3">
      <c r="A3139" s="124"/>
      <c r="B3139" s="125"/>
      <c r="C3139" s="124"/>
      <c r="D3139" s="126"/>
    </row>
    <row r="3140" spans="1:4" x14ac:dyDescent="0.3">
      <c r="A3140" s="124"/>
      <c r="B3140" s="125"/>
      <c r="C3140" s="124"/>
      <c r="D3140" s="126"/>
    </row>
    <row r="3141" spans="1:4" x14ac:dyDescent="0.3">
      <c r="A3141" s="124"/>
      <c r="B3141" s="125"/>
      <c r="C3141" s="124"/>
      <c r="D3141" s="126"/>
    </row>
    <row r="3142" spans="1:4" x14ac:dyDescent="0.3">
      <c r="A3142" s="124"/>
      <c r="B3142" s="125"/>
      <c r="C3142" s="124"/>
      <c r="D3142" s="126"/>
    </row>
    <row r="3143" spans="1:4" x14ac:dyDescent="0.3">
      <c r="A3143" s="124"/>
      <c r="B3143" s="125"/>
      <c r="C3143" s="124"/>
      <c r="D3143" s="126"/>
    </row>
    <row r="3144" spans="1:4" x14ac:dyDescent="0.3">
      <c r="A3144" s="124"/>
      <c r="B3144" s="125"/>
      <c r="C3144" s="124"/>
      <c r="D3144" s="126"/>
    </row>
    <row r="3145" spans="1:4" x14ac:dyDescent="0.3">
      <c r="A3145" s="124"/>
      <c r="B3145" s="125"/>
      <c r="C3145" s="124"/>
      <c r="D3145" s="126"/>
    </row>
    <row r="3146" spans="1:4" x14ac:dyDescent="0.3">
      <c r="A3146" s="124"/>
      <c r="B3146" s="125"/>
      <c r="C3146" s="124"/>
      <c r="D3146" s="126"/>
    </row>
    <row r="3147" spans="1:4" x14ac:dyDescent="0.3">
      <c r="A3147" s="124"/>
      <c r="B3147" s="125"/>
      <c r="C3147" s="124"/>
      <c r="D3147" s="126"/>
    </row>
    <row r="3148" spans="1:4" x14ac:dyDescent="0.3">
      <c r="A3148" s="124"/>
      <c r="B3148" s="125"/>
      <c r="C3148" s="124"/>
      <c r="D3148" s="126"/>
    </row>
    <row r="3149" spans="1:4" x14ac:dyDescent="0.3">
      <c r="A3149" s="124"/>
      <c r="B3149" s="125"/>
      <c r="C3149" s="124"/>
      <c r="D3149" s="126"/>
    </row>
    <row r="3150" spans="1:4" x14ac:dyDescent="0.3">
      <c r="A3150" s="124"/>
      <c r="B3150" s="125"/>
      <c r="C3150" s="124"/>
      <c r="D3150" s="126"/>
    </row>
    <row r="3151" spans="1:4" x14ac:dyDescent="0.3">
      <c r="A3151" s="124"/>
      <c r="B3151" s="125"/>
      <c r="C3151" s="124"/>
      <c r="D3151" s="126"/>
    </row>
    <row r="3152" spans="1:4" x14ac:dyDescent="0.3">
      <c r="A3152" s="124"/>
      <c r="B3152" s="125"/>
      <c r="C3152" s="124"/>
      <c r="D3152" s="126"/>
    </row>
    <row r="3153" spans="1:4" x14ac:dyDescent="0.3">
      <c r="A3153" s="124"/>
      <c r="B3153" s="125"/>
      <c r="C3153" s="124"/>
      <c r="D3153" s="126"/>
    </row>
    <row r="3154" spans="1:4" x14ac:dyDescent="0.3">
      <c r="A3154" s="124"/>
      <c r="B3154" s="125"/>
      <c r="C3154" s="124"/>
      <c r="D3154" s="126"/>
    </row>
    <row r="3155" spans="1:4" x14ac:dyDescent="0.3">
      <c r="A3155" s="124"/>
      <c r="B3155" s="125"/>
      <c r="C3155" s="124"/>
      <c r="D3155" s="126"/>
    </row>
    <row r="3156" spans="1:4" x14ac:dyDescent="0.3">
      <c r="A3156" s="124"/>
      <c r="B3156" s="125"/>
      <c r="C3156" s="124"/>
      <c r="D3156" s="126"/>
    </row>
    <row r="3157" spans="1:4" x14ac:dyDescent="0.3">
      <c r="A3157" s="124"/>
      <c r="B3157" s="125"/>
      <c r="C3157" s="124"/>
      <c r="D3157" s="126"/>
    </row>
    <row r="3158" spans="1:4" x14ac:dyDescent="0.3">
      <c r="A3158" s="124"/>
      <c r="B3158" s="125"/>
      <c r="C3158" s="124"/>
      <c r="D3158" s="126"/>
    </row>
    <row r="3159" spans="1:4" x14ac:dyDescent="0.3">
      <c r="A3159" s="124"/>
      <c r="B3159" s="125"/>
      <c r="C3159" s="124"/>
      <c r="D3159" s="126"/>
    </row>
    <row r="3160" spans="1:4" x14ac:dyDescent="0.3">
      <c r="A3160" s="124"/>
      <c r="B3160" s="125"/>
      <c r="C3160" s="124"/>
      <c r="D3160" s="126"/>
    </row>
    <row r="3161" spans="1:4" x14ac:dyDescent="0.3">
      <c r="A3161" s="124"/>
      <c r="B3161" s="125"/>
      <c r="C3161" s="124"/>
      <c r="D3161" s="126"/>
    </row>
    <row r="3162" spans="1:4" x14ac:dyDescent="0.3">
      <c r="A3162" s="124"/>
      <c r="B3162" s="125"/>
      <c r="C3162" s="124"/>
      <c r="D3162" s="126"/>
    </row>
    <row r="3163" spans="1:4" x14ac:dyDescent="0.3">
      <c r="A3163" s="124"/>
      <c r="B3163" s="125"/>
      <c r="C3163" s="124"/>
      <c r="D3163" s="126"/>
    </row>
    <row r="3164" spans="1:4" x14ac:dyDescent="0.3">
      <c r="A3164" s="124"/>
      <c r="B3164" s="125"/>
      <c r="C3164" s="124"/>
      <c r="D3164" s="126"/>
    </row>
    <row r="3165" spans="1:4" x14ac:dyDescent="0.3">
      <c r="A3165" s="124"/>
      <c r="B3165" s="125"/>
      <c r="C3165" s="124"/>
      <c r="D3165" s="126"/>
    </row>
    <row r="3166" spans="1:4" x14ac:dyDescent="0.3">
      <c r="A3166" s="124"/>
      <c r="B3166" s="125"/>
      <c r="C3166" s="124"/>
      <c r="D3166" s="126"/>
    </row>
    <row r="3167" spans="1:4" x14ac:dyDescent="0.3">
      <c r="A3167" s="124"/>
      <c r="B3167" s="125"/>
      <c r="C3167" s="124"/>
      <c r="D3167" s="126"/>
    </row>
    <row r="3168" spans="1:4" x14ac:dyDescent="0.3">
      <c r="A3168" s="124"/>
      <c r="B3168" s="125"/>
      <c r="C3168" s="124"/>
      <c r="D3168" s="126"/>
    </row>
    <row r="3169" spans="1:4" x14ac:dyDescent="0.3">
      <c r="A3169" s="124"/>
      <c r="B3169" s="125"/>
      <c r="C3169" s="124"/>
      <c r="D3169" s="126"/>
    </row>
    <row r="3170" spans="1:4" x14ac:dyDescent="0.3">
      <c r="A3170" s="124"/>
      <c r="B3170" s="125"/>
      <c r="C3170" s="124"/>
      <c r="D3170" s="126"/>
    </row>
    <row r="3171" spans="1:4" x14ac:dyDescent="0.3">
      <c r="A3171" s="124"/>
      <c r="B3171" s="125"/>
      <c r="C3171" s="124"/>
      <c r="D3171" s="126"/>
    </row>
    <row r="3172" spans="1:4" x14ac:dyDescent="0.3">
      <c r="A3172" s="124"/>
      <c r="B3172" s="125"/>
      <c r="C3172" s="124"/>
      <c r="D3172" s="126"/>
    </row>
    <row r="3173" spans="1:4" x14ac:dyDescent="0.3">
      <c r="A3173" s="124"/>
      <c r="B3173" s="125"/>
      <c r="C3173" s="124"/>
      <c r="D3173" s="126"/>
    </row>
    <row r="3174" spans="1:4" x14ac:dyDescent="0.3">
      <c r="A3174" s="124"/>
      <c r="B3174" s="125"/>
      <c r="C3174" s="124"/>
      <c r="D3174" s="126"/>
    </row>
    <row r="3175" spans="1:4" x14ac:dyDescent="0.3">
      <c r="A3175" s="124"/>
      <c r="B3175" s="125"/>
      <c r="C3175" s="124"/>
      <c r="D3175" s="126"/>
    </row>
    <row r="3176" spans="1:4" x14ac:dyDescent="0.3">
      <c r="A3176" s="124"/>
      <c r="B3176" s="125"/>
      <c r="C3176" s="124"/>
      <c r="D3176" s="126"/>
    </row>
    <row r="3177" spans="1:4" x14ac:dyDescent="0.3">
      <c r="A3177" s="124"/>
      <c r="B3177" s="125"/>
      <c r="C3177" s="124"/>
      <c r="D3177" s="126"/>
    </row>
    <row r="3178" spans="1:4" x14ac:dyDescent="0.3">
      <c r="A3178" s="124"/>
      <c r="B3178" s="125"/>
      <c r="C3178" s="124"/>
      <c r="D3178" s="126"/>
    </row>
    <row r="3179" spans="1:4" x14ac:dyDescent="0.3">
      <c r="A3179" s="124"/>
      <c r="B3179" s="125"/>
      <c r="C3179" s="124"/>
      <c r="D3179" s="126"/>
    </row>
    <row r="3180" spans="1:4" x14ac:dyDescent="0.3">
      <c r="A3180" s="124"/>
      <c r="B3180" s="125"/>
      <c r="C3180" s="124"/>
      <c r="D3180" s="126"/>
    </row>
    <row r="3181" spans="1:4" x14ac:dyDescent="0.3">
      <c r="A3181" s="124"/>
      <c r="B3181" s="125"/>
      <c r="C3181" s="124"/>
      <c r="D3181" s="126"/>
    </row>
    <row r="3182" spans="1:4" x14ac:dyDescent="0.3">
      <c r="A3182" s="124"/>
      <c r="B3182" s="125"/>
      <c r="C3182" s="124"/>
      <c r="D3182" s="126"/>
    </row>
    <row r="3183" spans="1:4" x14ac:dyDescent="0.3">
      <c r="A3183" s="124"/>
      <c r="B3183" s="125"/>
      <c r="C3183" s="124"/>
      <c r="D3183" s="126"/>
    </row>
    <row r="3184" spans="1:4" x14ac:dyDescent="0.3">
      <c r="A3184" s="124"/>
      <c r="B3184" s="125"/>
      <c r="C3184" s="124"/>
      <c r="D3184" s="126"/>
    </row>
    <row r="3185" spans="1:4" x14ac:dyDescent="0.3">
      <c r="A3185" s="124"/>
      <c r="B3185" s="125"/>
      <c r="C3185" s="124"/>
      <c r="D3185" s="126"/>
    </row>
    <row r="3186" spans="1:4" x14ac:dyDescent="0.3">
      <c r="A3186" s="124"/>
      <c r="B3186" s="125"/>
      <c r="C3186" s="124"/>
      <c r="D3186" s="126"/>
    </row>
    <row r="3187" spans="1:4" x14ac:dyDescent="0.3">
      <c r="A3187" s="124"/>
      <c r="B3187" s="125"/>
      <c r="C3187" s="124"/>
      <c r="D3187" s="126"/>
    </row>
    <row r="3188" spans="1:4" x14ac:dyDescent="0.3">
      <c r="A3188" s="124"/>
      <c r="B3188" s="125"/>
      <c r="C3188" s="124"/>
      <c r="D3188" s="126"/>
    </row>
    <row r="3189" spans="1:4" x14ac:dyDescent="0.3">
      <c r="A3189" s="124"/>
      <c r="B3189" s="125"/>
      <c r="C3189" s="124"/>
      <c r="D3189" s="126"/>
    </row>
    <row r="3190" spans="1:4" x14ac:dyDescent="0.3">
      <c r="A3190" s="124"/>
      <c r="B3190" s="125"/>
      <c r="C3190" s="124"/>
      <c r="D3190" s="126"/>
    </row>
    <row r="3191" spans="1:4" x14ac:dyDescent="0.3">
      <c r="A3191" s="124"/>
      <c r="B3191" s="125"/>
      <c r="C3191" s="124"/>
      <c r="D3191" s="126"/>
    </row>
    <row r="3192" spans="1:4" x14ac:dyDescent="0.3">
      <c r="A3192" s="124"/>
      <c r="B3192" s="125"/>
      <c r="C3192" s="124"/>
      <c r="D3192" s="126"/>
    </row>
    <row r="3193" spans="1:4" x14ac:dyDescent="0.3">
      <c r="A3193" s="124"/>
      <c r="B3193" s="125"/>
      <c r="C3193" s="124"/>
      <c r="D3193" s="126"/>
    </row>
    <row r="3194" spans="1:4" x14ac:dyDescent="0.3">
      <c r="A3194" s="124"/>
      <c r="B3194" s="125"/>
      <c r="C3194" s="124"/>
      <c r="D3194" s="126"/>
    </row>
    <row r="3195" spans="1:4" x14ac:dyDescent="0.3">
      <c r="A3195" s="124"/>
      <c r="B3195" s="125"/>
      <c r="C3195" s="124"/>
      <c r="D3195" s="126"/>
    </row>
    <row r="3196" spans="1:4" x14ac:dyDescent="0.3">
      <c r="A3196" s="124"/>
      <c r="B3196" s="125"/>
      <c r="C3196" s="124"/>
      <c r="D3196" s="126"/>
    </row>
    <row r="3197" spans="1:4" x14ac:dyDescent="0.3">
      <c r="A3197" s="124"/>
      <c r="B3197" s="125"/>
      <c r="C3197" s="124"/>
      <c r="D3197" s="126"/>
    </row>
    <row r="3198" spans="1:4" x14ac:dyDescent="0.3">
      <c r="A3198" s="124"/>
      <c r="B3198" s="125"/>
      <c r="C3198" s="124"/>
      <c r="D3198" s="126"/>
    </row>
    <row r="3199" spans="1:4" x14ac:dyDescent="0.3">
      <c r="A3199" s="124"/>
      <c r="B3199" s="125"/>
      <c r="C3199" s="124"/>
      <c r="D3199" s="126"/>
    </row>
    <row r="3200" spans="1:4" x14ac:dyDescent="0.3">
      <c r="A3200" s="124"/>
      <c r="B3200" s="125"/>
      <c r="C3200" s="124"/>
      <c r="D3200" s="126"/>
    </row>
    <row r="3201" spans="1:4" x14ac:dyDescent="0.3">
      <c r="A3201" s="124"/>
      <c r="B3201" s="125"/>
      <c r="C3201" s="124"/>
      <c r="D3201" s="126"/>
    </row>
    <row r="3202" spans="1:4" x14ac:dyDescent="0.3">
      <c r="A3202" s="124"/>
      <c r="B3202" s="125"/>
      <c r="C3202" s="124"/>
      <c r="D3202" s="126"/>
    </row>
    <row r="3203" spans="1:4" x14ac:dyDescent="0.3">
      <c r="A3203" s="124"/>
      <c r="B3203" s="125"/>
      <c r="C3203" s="124"/>
      <c r="D3203" s="126"/>
    </row>
    <row r="3204" spans="1:4" x14ac:dyDescent="0.3">
      <c r="A3204" s="124"/>
      <c r="B3204" s="125"/>
      <c r="C3204" s="124"/>
      <c r="D3204" s="126"/>
    </row>
    <row r="3205" spans="1:4" x14ac:dyDescent="0.3">
      <c r="A3205" s="124"/>
      <c r="B3205" s="125"/>
      <c r="C3205" s="124"/>
      <c r="D3205" s="126"/>
    </row>
    <row r="3206" spans="1:4" x14ac:dyDescent="0.3">
      <c r="A3206" s="124"/>
      <c r="B3206" s="125"/>
      <c r="C3206" s="124"/>
      <c r="D3206" s="126"/>
    </row>
    <row r="3207" spans="1:4" x14ac:dyDescent="0.3">
      <c r="A3207" s="124"/>
      <c r="B3207" s="125"/>
      <c r="C3207" s="124"/>
      <c r="D3207" s="126"/>
    </row>
    <row r="3208" spans="1:4" x14ac:dyDescent="0.3">
      <c r="A3208" s="124"/>
      <c r="B3208" s="125"/>
      <c r="C3208" s="124"/>
      <c r="D3208" s="126"/>
    </row>
    <row r="3209" spans="1:4" x14ac:dyDescent="0.3">
      <c r="A3209" s="124"/>
      <c r="B3209" s="125"/>
      <c r="C3209" s="124"/>
      <c r="D3209" s="126"/>
    </row>
    <row r="3210" spans="1:4" x14ac:dyDescent="0.3">
      <c r="A3210" s="124"/>
      <c r="B3210" s="125"/>
      <c r="C3210" s="124"/>
      <c r="D3210" s="126"/>
    </row>
    <row r="3211" spans="1:4" x14ac:dyDescent="0.3">
      <c r="A3211" s="124"/>
      <c r="B3211" s="125"/>
      <c r="C3211" s="124"/>
      <c r="D3211" s="126"/>
    </row>
    <row r="3212" spans="1:4" x14ac:dyDescent="0.3">
      <c r="A3212" s="124"/>
      <c r="B3212" s="125"/>
      <c r="C3212" s="124"/>
      <c r="D3212" s="126"/>
    </row>
    <row r="3213" spans="1:4" x14ac:dyDescent="0.3">
      <c r="A3213" s="124"/>
      <c r="B3213" s="125"/>
      <c r="C3213" s="124"/>
      <c r="D3213" s="126"/>
    </row>
    <row r="3214" spans="1:4" x14ac:dyDescent="0.3">
      <c r="A3214" s="124"/>
      <c r="B3214" s="125"/>
      <c r="C3214" s="124"/>
      <c r="D3214" s="126"/>
    </row>
    <row r="3215" spans="1:4" x14ac:dyDescent="0.3">
      <c r="A3215" s="124"/>
      <c r="B3215" s="125"/>
      <c r="C3215" s="124"/>
      <c r="D3215" s="126"/>
    </row>
    <row r="3216" spans="1:4" x14ac:dyDescent="0.3">
      <c r="A3216" s="124"/>
      <c r="B3216" s="125"/>
      <c r="C3216" s="124"/>
      <c r="D3216" s="126"/>
    </row>
    <row r="3217" spans="1:4" x14ac:dyDescent="0.3">
      <c r="A3217" s="124"/>
      <c r="B3217" s="125"/>
      <c r="C3217" s="124"/>
      <c r="D3217" s="126"/>
    </row>
    <row r="3218" spans="1:4" x14ac:dyDescent="0.3">
      <c r="A3218" s="124"/>
      <c r="B3218" s="125"/>
      <c r="C3218" s="124"/>
      <c r="D3218" s="126"/>
    </row>
    <row r="3219" spans="1:4" x14ac:dyDescent="0.3">
      <c r="A3219" s="124"/>
      <c r="B3219" s="125"/>
      <c r="C3219" s="124"/>
      <c r="D3219" s="126"/>
    </row>
    <row r="3220" spans="1:4" x14ac:dyDescent="0.3">
      <c r="A3220" s="124"/>
      <c r="B3220" s="125"/>
      <c r="C3220" s="124"/>
      <c r="D3220" s="126"/>
    </row>
    <row r="3221" spans="1:4" x14ac:dyDescent="0.3">
      <c r="A3221" s="124"/>
      <c r="B3221" s="125"/>
      <c r="C3221" s="124"/>
      <c r="D3221" s="126"/>
    </row>
    <row r="3222" spans="1:4" x14ac:dyDescent="0.3">
      <c r="A3222" s="124"/>
      <c r="B3222" s="125"/>
      <c r="C3222" s="124"/>
      <c r="D3222" s="126"/>
    </row>
    <row r="3223" spans="1:4" x14ac:dyDescent="0.3">
      <c r="A3223" s="124"/>
      <c r="B3223" s="125"/>
      <c r="C3223" s="124"/>
      <c r="D3223" s="126"/>
    </row>
    <row r="3224" spans="1:4" x14ac:dyDescent="0.3">
      <c r="A3224" s="124"/>
      <c r="B3224" s="125"/>
      <c r="C3224" s="124"/>
      <c r="D3224" s="126"/>
    </row>
    <row r="3225" spans="1:4" x14ac:dyDescent="0.3">
      <c r="A3225" s="124"/>
      <c r="B3225" s="125"/>
      <c r="C3225" s="124"/>
      <c r="D3225" s="126"/>
    </row>
    <row r="3226" spans="1:4" x14ac:dyDescent="0.3">
      <c r="A3226" s="124"/>
      <c r="B3226" s="125"/>
      <c r="C3226" s="124"/>
      <c r="D3226" s="126"/>
    </row>
    <row r="3227" spans="1:4" x14ac:dyDescent="0.3">
      <c r="A3227" s="124"/>
      <c r="B3227" s="125"/>
      <c r="C3227" s="124"/>
      <c r="D3227" s="126"/>
    </row>
    <row r="3228" spans="1:4" x14ac:dyDescent="0.3">
      <c r="A3228" s="124"/>
      <c r="B3228" s="125"/>
      <c r="C3228" s="124"/>
      <c r="D3228" s="126"/>
    </row>
    <row r="3229" spans="1:4" x14ac:dyDescent="0.3">
      <c r="A3229" s="124"/>
      <c r="B3229" s="125"/>
      <c r="C3229" s="124"/>
      <c r="D3229" s="126"/>
    </row>
    <row r="3230" spans="1:4" x14ac:dyDescent="0.3">
      <c r="A3230" s="124"/>
      <c r="B3230" s="125"/>
      <c r="C3230" s="124"/>
      <c r="D3230" s="126"/>
    </row>
    <row r="3231" spans="1:4" x14ac:dyDescent="0.3">
      <c r="A3231" s="124"/>
      <c r="B3231" s="125"/>
      <c r="C3231" s="124"/>
      <c r="D3231" s="126"/>
    </row>
    <row r="3232" spans="1:4" x14ac:dyDescent="0.3">
      <c r="A3232" s="124"/>
      <c r="B3232" s="125"/>
      <c r="C3232" s="124"/>
      <c r="D3232" s="126"/>
    </row>
    <row r="3233" spans="1:4" x14ac:dyDescent="0.3">
      <c r="A3233" s="124"/>
      <c r="B3233" s="125"/>
      <c r="C3233" s="124"/>
      <c r="D3233" s="126"/>
    </row>
    <row r="3234" spans="1:4" x14ac:dyDescent="0.3">
      <c r="A3234" s="124"/>
      <c r="B3234" s="125"/>
      <c r="C3234" s="124"/>
      <c r="D3234" s="126"/>
    </row>
    <row r="3235" spans="1:4" x14ac:dyDescent="0.3">
      <c r="A3235" s="124"/>
      <c r="B3235" s="125"/>
      <c r="C3235" s="124"/>
      <c r="D3235" s="126"/>
    </row>
    <row r="3236" spans="1:4" x14ac:dyDescent="0.3">
      <c r="A3236" s="124"/>
      <c r="B3236" s="125"/>
      <c r="C3236" s="124"/>
      <c r="D3236" s="126"/>
    </row>
    <row r="3237" spans="1:4" x14ac:dyDescent="0.3">
      <c r="A3237" s="124"/>
      <c r="B3237" s="125"/>
      <c r="C3237" s="124"/>
      <c r="D3237" s="126"/>
    </row>
    <row r="3238" spans="1:4" x14ac:dyDescent="0.3">
      <c r="A3238" s="124"/>
      <c r="B3238" s="125"/>
      <c r="C3238" s="124"/>
      <c r="D3238" s="126"/>
    </row>
    <row r="3239" spans="1:4" x14ac:dyDescent="0.3">
      <c r="A3239" s="124"/>
      <c r="B3239" s="125"/>
      <c r="C3239" s="124"/>
      <c r="D3239" s="126"/>
    </row>
    <row r="3240" spans="1:4" x14ac:dyDescent="0.3">
      <c r="A3240" s="124"/>
      <c r="B3240" s="125"/>
      <c r="C3240" s="124"/>
      <c r="D3240" s="126"/>
    </row>
    <row r="3241" spans="1:4" x14ac:dyDescent="0.3">
      <c r="A3241" s="124"/>
      <c r="B3241" s="125"/>
      <c r="C3241" s="124"/>
      <c r="D3241" s="126"/>
    </row>
    <row r="3242" spans="1:4" x14ac:dyDescent="0.3">
      <c r="A3242" s="124"/>
      <c r="B3242" s="125"/>
      <c r="C3242" s="124"/>
      <c r="D3242" s="126"/>
    </row>
    <row r="3243" spans="1:4" x14ac:dyDescent="0.3">
      <c r="A3243" s="124"/>
      <c r="B3243" s="125"/>
      <c r="C3243" s="124"/>
      <c r="D3243" s="126"/>
    </row>
    <row r="3244" spans="1:4" x14ac:dyDescent="0.3">
      <c r="A3244" s="124"/>
      <c r="B3244" s="125"/>
      <c r="C3244" s="124"/>
      <c r="D3244" s="126"/>
    </row>
    <row r="3245" spans="1:4" x14ac:dyDescent="0.3">
      <c r="A3245" s="124"/>
      <c r="B3245" s="125"/>
      <c r="C3245" s="124"/>
      <c r="D3245" s="126"/>
    </row>
    <row r="3246" spans="1:4" x14ac:dyDescent="0.3">
      <c r="A3246" s="124"/>
      <c r="B3246" s="125"/>
      <c r="C3246" s="124"/>
      <c r="D3246" s="126"/>
    </row>
    <row r="3247" spans="1:4" x14ac:dyDescent="0.3">
      <c r="A3247" s="124"/>
      <c r="B3247" s="125"/>
      <c r="C3247" s="124"/>
      <c r="D3247" s="126"/>
    </row>
    <row r="3248" spans="1:4" x14ac:dyDescent="0.3">
      <c r="A3248" s="124"/>
      <c r="B3248" s="125"/>
      <c r="C3248" s="124"/>
      <c r="D3248" s="126"/>
    </row>
    <row r="3249" spans="1:4" x14ac:dyDescent="0.3">
      <c r="A3249" s="124"/>
      <c r="B3249" s="125"/>
      <c r="C3249" s="124"/>
      <c r="D3249" s="126"/>
    </row>
    <row r="3250" spans="1:4" x14ac:dyDescent="0.3">
      <c r="A3250" s="124"/>
      <c r="B3250" s="125"/>
      <c r="C3250" s="124"/>
      <c r="D3250" s="126"/>
    </row>
    <row r="3251" spans="1:4" x14ac:dyDescent="0.3">
      <c r="A3251" s="124"/>
      <c r="B3251" s="125"/>
      <c r="C3251" s="124"/>
      <c r="D3251" s="126"/>
    </row>
    <row r="3252" spans="1:4" x14ac:dyDescent="0.3">
      <c r="A3252" s="124"/>
      <c r="B3252" s="125"/>
      <c r="C3252" s="124"/>
      <c r="D3252" s="126"/>
    </row>
    <row r="3253" spans="1:4" x14ac:dyDescent="0.3">
      <c r="A3253" s="124"/>
      <c r="B3253" s="125"/>
      <c r="C3253" s="124"/>
      <c r="D3253" s="126"/>
    </row>
    <row r="3254" spans="1:4" x14ac:dyDescent="0.3">
      <c r="A3254" s="124"/>
      <c r="B3254" s="125"/>
      <c r="C3254" s="124"/>
      <c r="D3254" s="126"/>
    </row>
    <row r="3255" spans="1:4" x14ac:dyDescent="0.3">
      <c r="A3255" s="124"/>
      <c r="B3255" s="125"/>
      <c r="C3255" s="124"/>
      <c r="D3255" s="126"/>
    </row>
    <row r="3256" spans="1:4" x14ac:dyDescent="0.3">
      <c r="A3256" s="124"/>
      <c r="B3256" s="125"/>
      <c r="C3256" s="124"/>
      <c r="D3256" s="126"/>
    </row>
    <row r="3257" spans="1:4" x14ac:dyDescent="0.3">
      <c r="A3257" s="124"/>
      <c r="B3257" s="125"/>
      <c r="C3257" s="124"/>
      <c r="D3257" s="126"/>
    </row>
    <row r="3258" spans="1:4" x14ac:dyDescent="0.3">
      <c r="A3258" s="124"/>
      <c r="B3258" s="125"/>
      <c r="C3258" s="124"/>
      <c r="D3258" s="126"/>
    </row>
    <row r="3259" spans="1:4" x14ac:dyDescent="0.3">
      <c r="A3259" s="124"/>
      <c r="B3259" s="125"/>
      <c r="C3259" s="124"/>
      <c r="D3259" s="126"/>
    </row>
    <row r="3260" spans="1:4" x14ac:dyDescent="0.3">
      <c r="A3260" s="124"/>
      <c r="B3260" s="125"/>
      <c r="C3260" s="124"/>
      <c r="D3260" s="126"/>
    </row>
    <row r="3261" spans="1:4" x14ac:dyDescent="0.3">
      <c r="A3261" s="124"/>
      <c r="B3261" s="125"/>
      <c r="C3261" s="124"/>
      <c r="D3261" s="126"/>
    </row>
    <row r="3262" spans="1:4" x14ac:dyDescent="0.3">
      <c r="A3262" s="124"/>
      <c r="B3262" s="125"/>
      <c r="C3262" s="124"/>
      <c r="D3262" s="126"/>
    </row>
    <row r="3263" spans="1:4" x14ac:dyDescent="0.3">
      <c r="A3263" s="124"/>
      <c r="B3263" s="125"/>
      <c r="C3263" s="124"/>
      <c r="D3263" s="126"/>
    </row>
    <row r="3264" spans="1:4" x14ac:dyDescent="0.3">
      <c r="A3264" s="124"/>
      <c r="B3264" s="125"/>
      <c r="C3264" s="124"/>
      <c r="D3264" s="126"/>
    </row>
    <row r="3265" spans="1:4" x14ac:dyDescent="0.3">
      <c r="A3265" s="124"/>
      <c r="B3265" s="125"/>
      <c r="C3265" s="124"/>
      <c r="D3265" s="126"/>
    </row>
    <row r="3266" spans="1:4" x14ac:dyDescent="0.3">
      <c r="A3266" s="124"/>
      <c r="B3266" s="125"/>
      <c r="C3266" s="124"/>
      <c r="D3266" s="126"/>
    </row>
    <row r="3267" spans="1:4" x14ac:dyDescent="0.3">
      <c r="A3267" s="124"/>
      <c r="B3267" s="125"/>
      <c r="C3267" s="124"/>
      <c r="D3267" s="126"/>
    </row>
    <row r="3268" spans="1:4" x14ac:dyDescent="0.3">
      <c r="A3268" s="124"/>
      <c r="B3268" s="125"/>
      <c r="C3268" s="124"/>
      <c r="D3268" s="126"/>
    </row>
    <row r="3269" spans="1:4" x14ac:dyDescent="0.3">
      <c r="A3269" s="124"/>
      <c r="B3269" s="125"/>
      <c r="C3269" s="124"/>
      <c r="D3269" s="126"/>
    </row>
    <row r="3270" spans="1:4" x14ac:dyDescent="0.3">
      <c r="A3270" s="124"/>
      <c r="B3270" s="125"/>
      <c r="C3270" s="124"/>
      <c r="D3270" s="126"/>
    </row>
    <row r="3271" spans="1:4" x14ac:dyDescent="0.3">
      <c r="A3271" s="124"/>
      <c r="B3271" s="125"/>
      <c r="C3271" s="124"/>
      <c r="D3271" s="126"/>
    </row>
    <row r="3272" spans="1:4" x14ac:dyDescent="0.3">
      <c r="A3272" s="124"/>
      <c r="B3272" s="125"/>
      <c r="C3272" s="124"/>
      <c r="D3272" s="126"/>
    </row>
    <row r="3273" spans="1:4" x14ac:dyDescent="0.3">
      <c r="A3273" s="124"/>
      <c r="B3273" s="125"/>
      <c r="C3273" s="124"/>
      <c r="D3273" s="126"/>
    </row>
    <row r="3274" spans="1:4" x14ac:dyDescent="0.3">
      <c r="A3274" s="124"/>
      <c r="B3274" s="125"/>
      <c r="C3274" s="124"/>
      <c r="D3274" s="126"/>
    </row>
    <row r="3275" spans="1:4" x14ac:dyDescent="0.3">
      <c r="A3275" s="124"/>
      <c r="B3275" s="125"/>
      <c r="C3275" s="124"/>
      <c r="D3275" s="126"/>
    </row>
    <row r="3276" spans="1:4" x14ac:dyDescent="0.3">
      <c r="A3276" s="124"/>
      <c r="B3276" s="125"/>
      <c r="C3276" s="124"/>
      <c r="D3276" s="126"/>
    </row>
    <row r="3277" spans="1:4" x14ac:dyDescent="0.3">
      <c r="A3277" s="124"/>
      <c r="B3277" s="125"/>
      <c r="C3277" s="124"/>
      <c r="D3277" s="126"/>
    </row>
    <row r="3278" spans="1:4" x14ac:dyDescent="0.3">
      <c r="A3278" s="124"/>
      <c r="B3278" s="125"/>
      <c r="C3278" s="124"/>
      <c r="D3278" s="126"/>
    </row>
    <row r="3279" spans="1:4" x14ac:dyDescent="0.3">
      <c r="A3279" s="124"/>
      <c r="B3279" s="125"/>
      <c r="C3279" s="124"/>
      <c r="D3279" s="126"/>
    </row>
    <row r="3280" spans="1:4" x14ac:dyDescent="0.3">
      <c r="A3280" s="124"/>
      <c r="B3280" s="125"/>
      <c r="C3280" s="124"/>
      <c r="D3280" s="126"/>
    </row>
    <row r="3281" spans="1:4" x14ac:dyDescent="0.3">
      <c r="A3281" s="124"/>
      <c r="B3281" s="125"/>
      <c r="C3281" s="124"/>
      <c r="D3281" s="126"/>
    </row>
    <row r="3282" spans="1:4" x14ac:dyDescent="0.3">
      <c r="A3282" s="124"/>
      <c r="B3282" s="125"/>
      <c r="C3282" s="124"/>
      <c r="D3282" s="126"/>
    </row>
    <row r="3283" spans="1:4" x14ac:dyDescent="0.3">
      <c r="A3283" s="124"/>
      <c r="B3283" s="125"/>
      <c r="C3283" s="124"/>
      <c r="D3283" s="126"/>
    </row>
    <row r="3284" spans="1:4" x14ac:dyDescent="0.3">
      <c r="A3284" s="124"/>
      <c r="B3284" s="125"/>
      <c r="C3284" s="124"/>
      <c r="D3284" s="126"/>
    </row>
    <row r="3285" spans="1:4" x14ac:dyDescent="0.3">
      <c r="A3285" s="124"/>
      <c r="B3285" s="125"/>
      <c r="C3285" s="124"/>
      <c r="D3285" s="126"/>
    </row>
    <row r="3286" spans="1:4" x14ac:dyDescent="0.3">
      <c r="A3286" s="124"/>
      <c r="B3286" s="125"/>
      <c r="C3286" s="124"/>
      <c r="D3286" s="126"/>
    </row>
    <row r="3287" spans="1:4" x14ac:dyDescent="0.3">
      <c r="A3287" s="124"/>
      <c r="B3287" s="125"/>
      <c r="C3287" s="124"/>
      <c r="D3287" s="126"/>
    </row>
    <row r="3288" spans="1:4" x14ac:dyDescent="0.3">
      <c r="A3288" s="124"/>
      <c r="B3288" s="125"/>
      <c r="C3288" s="124"/>
      <c r="D3288" s="126"/>
    </row>
    <row r="3289" spans="1:4" x14ac:dyDescent="0.3">
      <c r="A3289" s="124"/>
      <c r="B3289" s="125"/>
      <c r="C3289" s="124"/>
      <c r="D3289" s="126"/>
    </row>
    <row r="3290" spans="1:4" x14ac:dyDescent="0.3">
      <c r="A3290" s="124"/>
      <c r="B3290" s="125"/>
      <c r="C3290" s="124"/>
      <c r="D3290" s="126"/>
    </row>
    <row r="3291" spans="1:4" x14ac:dyDescent="0.3">
      <c r="A3291" s="124"/>
      <c r="B3291" s="125"/>
      <c r="C3291" s="124"/>
      <c r="D3291" s="126"/>
    </row>
    <row r="3292" spans="1:4" x14ac:dyDescent="0.3">
      <c r="A3292" s="124"/>
      <c r="B3292" s="125"/>
      <c r="C3292" s="124"/>
      <c r="D3292" s="126"/>
    </row>
    <row r="3293" spans="1:4" x14ac:dyDescent="0.3">
      <c r="A3293" s="124"/>
      <c r="B3293" s="125"/>
      <c r="C3293" s="124"/>
      <c r="D3293" s="126"/>
    </row>
    <row r="3294" spans="1:4" x14ac:dyDescent="0.3">
      <c r="A3294" s="124"/>
      <c r="B3294" s="125"/>
      <c r="C3294" s="124"/>
      <c r="D3294" s="126"/>
    </row>
    <row r="3295" spans="1:4" x14ac:dyDescent="0.3">
      <c r="A3295" s="124"/>
      <c r="B3295" s="125"/>
      <c r="C3295" s="124"/>
      <c r="D3295" s="126"/>
    </row>
    <row r="3296" spans="1:4" x14ac:dyDescent="0.3">
      <c r="A3296" s="124"/>
      <c r="B3296" s="125"/>
      <c r="C3296" s="124"/>
      <c r="D3296" s="126"/>
    </row>
    <row r="3297" spans="1:4" x14ac:dyDescent="0.3">
      <c r="A3297" s="124"/>
      <c r="B3297" s="125"/>
      <c r="C3297" s="124"/>
      <c r="D3297" s="126"/>
    </row>
    <row r="3298" spans="1:4" x14ac:dyDescent="0.3">
      <c r="A3298" s="124"/>
      <c r="B3298" s="125"/>
      <c r="C3298" s="124"/>
      <c r="D3298" s="126"/>
    </row>
    <row r="3299" spans="1:4" x14ac:dyDescent="0.3">
      <c r="A3299" s="124"/>
      <c r="B3299" s="125"/>
      <c r="C3299" s="124"/>
      <c r="D3299" s="126"/>
    </row>
    <row r="3300" spans="1:4" x14ac:dyDescent="0.3">
      <c r="A3300" s="124"/>
      <c r="B3300" s="125"/>
      <c r="C3300" s="124"/>
      <c r="D3300" s="126"/>
    </row>
    <row r="3301" spans="1:4" x14ac:dyDescent="0.3">
      <c r="A3301" s="124"/>
      <c r="B3301" s="125"/>
      <c r="C3301" s="124"/>
      <c r="D3301" s="126"/>
    </row>
    <row r="3302" spans="1:4" x14ac:dyDescent="0.3">
      <c r="A3302" s="124"/>
      <c r="B3302" s="125"/>
      <c r="C3302" s="124"/>
      <c r="D3302" s="126"/>
    </row>
    <row r="3303" spans="1:4" x14ac:dyDescent="0.3">
      <c r="A3303" s="124"/>
      <c r="B3303" s="125"/>
      <c r="C3303" s="124"/>
      <c r="D3303" s="126"/>
    </row>
    <row r="3304" spans="1:4" x14ac:dyDescent="0.3">
      <c r="A3304" s="124"/>
      <c r="B3304" s="125"/>
      <c r="C3304" s="124"/>
      <c r="D3304" s="126"/>
    </row>
    <row r="3305" spans="1:4" x14ac:dyDescent="0.3">
      <c r="A3305" s="124"/>
      <c r="B3305" s="125"/>
      <c r="C3305" s="124"/>
      <c r="D3305" s="126"/>
    </row>
    <row r="3306" spans="1:4" x14ac:dyDescent="0.3">
      <c r="A3306" s="124"/>
      <c r="B3306" s="125"/>
      <c r="C3306" s="124"/>
      <c r="D3306" s="126"/>
    </row>
    <row r="3307" spans="1:4" x14ac:dyDescent="0.3">
      <c r="A3307" s="124"/>
      <c r="B3307" s="125"/>
      <c r="C3307" s="124"/>
      <c r="D3307" s="126"/>
    </row>
    <row r="3308" spans="1:4" x14ac:dyDescent="0.3">
      <c r="A3308" s="124"/>
      <c r="B3308" s="125"/>
      <c r="C3308" s="124"/>
      <c r="D3308" s="126"/>
    </row>
    <row r="3309" spans="1:4" x14ac:dyDescent="0.3">
      <c r="A3309" s="124"/>
      <c r="B3309" s="125"/>
      <c r="C3309" s="124"/>
      <c r="D3309" s="126"/>
    </row>
    <row r="3310" spans="1:4" x14ac:dyDescent="0.3">
      <c r="A3310" s="124"/>
      <c r="B3310" s="125"/>
      <c r="C3310" s="124"/>
      <c r="D3310" s="126"/>
    </row>
    <row r="3311" spans="1:4" x14ac:dyDescent="0.3">
      <c r="A3311" s="124"/>
      <c r="B3311" s="125"/>
      <c r="C3311" s="124"/>
      <c r="D3311" s="126"/>
    </row>
    <row r="3312" spans="1:4" x14ac:dyDescent="0.3">
      <c r="A3312" s="124"/>
      <c r="B3312" s="125"/>
      <c r="C3312" s="124"/>
      <c r="D3312" s="126"/>
    </row>
    <row r="3313" spans="1:4" x14ac:dyDescent="0.3">
      <c r="A3313" s="124"/>
      <c r="B3313" s="125"/>
      <c r="C3313" s="124"/>
      <c r="D3313" s="126"/>
    </row>
    <row r="3314" spans="1:4" x14ac:dyDescent="0.3">
      <c r="A3314" s="124"/>
      <c r="B3314" s="125"/>
      <c r="C3314" s="124"/>
      <c r="D3314" s="126"/>
    </row>
    <row r="3315" spans="1:4" x14ac:dyDescent="0.3">
      <c r="A3315" s="124"/>
      <c r="B3315" s="125"/>
      <c r="C3315" s="124"/>
      <c r="D3315" s="126"/>
    </row>
    <row r="3316" spans="1:4" x14ac:dyDescent="0.3">
      <c r="A3316" s="124"/>
      <c r="B3316" s="125"/>
      <c r="C3316" s="124"/>
      <c r="D3316" s="126"/>
    </row>
    <row r="3317" spans="1:4" x14ac:dyDescent="0.3">
      <c r="A3317" s="124"/>
      <c r="B3317" s="125"/>
      <c r="C3317" s="124"/>
      <c r="D3317" s="126"/>
    </row>
    <row r="3318" spans="1:4" x14ac:dyDescent="0.3">
      <c r="A3318" s="124"/>
      <c r="B3318" s="125"/>
      <c r="C3318" s="124"/>
      <c r="D3318" s="126"/>
    </row>
    <row r="3319" spans="1:4" x14ac:dyDescent="0.3">
      <c r="A3319" s="124"/>
      <c r="B3319" s="125"/>
      <c r="C3319" s="124"/>
      <c r="D3319" s="126"/>
    </row>
    <row r="3320" spans="1:4" x14ac:dyDescent="0.3">
      <c r="A3320" s="124"/>
      <c r="B3320" s="125"/>
      <c r="C3320" s="124"/>
      <c r="D3320" s="126"/>
    </row>
    <row r="3321" spans="1:4" x14ac:dyDescent="0.3">
      <c r="A3321" s="124"/>
      <c r="B3321" s="125"/>
      <c r="C3321" s="124"/>
      <c r="D3321" s="126"/>
    </row>
    <row r="3322" spans="1:4" x14ac:dyDescent="0.3">
      <c r="A3322" s="124"/>
      <c r="B3322" s="125"/>
      <c r="C3322" s="124"/>
      <c r="D3322" s="126"/>
    </row>
    <row r="3323" spans="1:4" x14ac:dyDescent="0.3">
      <c r="A3323" s="124"/>
      <c r="B3323" s="125"/>
      <c r="C3323" s="124"/>
      <c r="D3323" s="126"/>
    </row>
    <row r="3324" spans="1:4" x14ac:dyDescent="0.3">
      <c r="A3324" s="124"/>
      <c r="B3324" s="125"/>
      <c r="C3324" s="124"/>
      <c r="D3324" s="126"/>
    </row>
    <row r="3325" spans="1:4" x14ac:dyDescent="0.3">
      <c r="A3325" s="124"/>
      <c r="B3325" s="125"/>
      <c r="C3325" s="124"/>
      <c r="D3325" s="126"/>
    </row>
    <row r="3326" spans="1:4" x14ac:dyDescent="0.3">
      <c r="A3326" s="124"/>
      <c r="B3326" s="125"/>
      <c r="C3326" s="124"/>
      <c r="D3326" s="126"/>
    </row>
    <row r="3327" spans="1:4" x14ac:dyDescent="0.3">
      <c r="A3327" s="124"/>
      <c r="B3327" s="125"/>
      <c r="C3327" s="124"/>
      <c r="D3327" s="126"/>
    </row>
    <row r="3328" spans="1:4" x14ac:dyDescent="0.3">
      <c r="A3328" s="124"/>
      <c r="B3328" s="125"/>
      <c r="C3328" s="124"/>
      <c r="D3328" s="126"/>
    </row>
    <row r="3329" spans="1:4" x14ac:dyDescent="0.3">
      <c r="A3329" s="124"/>
      <c r="B3329" s="125"/>
      <c r="C3329" s="124"/>
      <c r="D3329" s="126"/>
    </row>
    <row r="3330" spans="1:4" x14ac:dyDescent="0.3">
      <c r="A3330" s="124"/>
      <c r="B3330" s="125"/>
      <c r="C3330" s="124"/>
      <c r="D3330" s="126"/>
    </row>
    <row r="3331" spans="1:4" x14ac:dyDescent="0.3">
      <c r="A3331" s="124"/>
      <c r="B3331" s="125"/>
      <c r="C3331" s="124"/>
      <c r="D3331" s="126"/>
    </row>
    <row r="3332" spans="1:4" x14ac:dyDescent="0.3">
      <c r="A3332" s="124"/>
      <c r="B3332" s="125"/>
      <c r="C3332" s="124"/>
      <c r="D3332" s="126"/>
    </row>
    <row r="3333" spans="1:4" x14ac:dyDescent="0.3">
      <c r="A3333" s="124"/>
      <c r="B3333" s="125"/>
      <c r="C3333" s="124"/>
      <c r="D3333" s="126"/>
    </row>
    <row r="3334" spans="1:4" x14ac:dyDescent="0.3">
      <c r="A3334" s="124"/>
      <c r="B3334" s="125"/>
      <c r="C3334" s="124"/>
      <c r="D3334" s="126"/>
    </row>
    <row r="3335" spans="1:4" x14ac:dyDescent="0.3">
      <c r="A3335" s="124"/>
      <c r="B3335" s="125"/>
      <c r="C3335" s="124"/>
      <c r="D3335" s="126"/>
    </row>
    <row r="3336" spans="1:4" x14ac:dyDescent="0.3">
      <c r="A3336" s="124"/>
      <c r="B3336" s="125"/>
      <c r="C3336" s="124"/>
      <c r="D3336" s="126"/>
    </row>
    <row r="3337" spans="1:4" x14ac:dyDescent="0.3">
      <c r="A3337" s="124"/>
      <c r="B3337" s="125"/>
      <c r="C3337" s="124"/>
      <c r="D3337" s="126"/>
    </row>
    <row r="3338" spans="1:4" x14ac:dyDescent="0.3">
      <c r="A3338" s="124"/>
      <c r="B3338" s="125"/>
      <c r="C3338" s="124"/>
      <c r="D3338" s="126"/>
    </row>
    <row r="3339" spans="1:4" x14ac:dyDescent="0.3">
      <c r="A3339" s="124"/>
      <c r="B3339" s="125"/>
      <c r="C3339" s="124"/>
      <c r="D3339" s="126"/>
    </row>
    <row r="3340" spans="1:4" x14ac:dyDescent="0.3">
      <c r="A3340" s="124"/>
      <c r="B3340" s="125"/>
      <c r="C3340" s="124"/>
      <c r="D3340" s="126"/>
    </row>
    <row r="3341" spans="1:4" x14ac:dyDescent="0.3">
      <c r="A3341" s="124"/>
      <c r="B3341" s="125"/>
      <c r="C3341" s="124"/>
      <c r="D3341" s="126"/>
    </row>
    <row r="3342" spans="1:4" x14ac:dyDescent="0.3">
      <c r="A3342" s="124"/>
      <c r="B3342" s="125"/>
      <c r="C3342" s="124"/>
      <c r="D3342" s="126"/>
    </row>
    <row r="3343" spans="1:4" x14ac:dyDescent="0.3">
      <c r="A3343" s="124"/>
      <c r="B3343" s="125"/>
      <c r="C3343" s="124"/>
      <c r="D3343" s="126"/>
    </row>
    <row r="3344" spans="1:4" x14ac:dyDescent="0.3">
      <c r="A3344" s="124"/>
      <c r="B3344" s="125"/>
      <c r="C3344" s="124"/>
      <c r="D3344" s="126"/>
    </row>
    <row r="3345" spans="1:4" x14ac:dyDescent="0.3">
      <c r="A3345" s="124"/>
      <c r="B3345" s="125"/>
      <c r="C3345" s="124"/>
      <c r="D3345" s="126"/>
    </row>
  </sheetData>
  <sheetProtection algorithmName="SHA-512" hashValue="Ce3j7iFUfsxYOMw/7YyyOcU1DMdChSuKAjrOkkv82GDstP0GTalYFV5CcPTsCk10onTCWL/sGb/NNOihofjKfA==" saltValue="5YO3MLpNJaqjNAfKPvfrdg==" spinCount="100000" sheet="1" objects="1" scenarios="1" selectLockedCells="1"/>
  <mergeCells count="2">
    <mergeCell ref="B2:D2"/>
    <mergeCell ref="B3:D3"/>
  </mergeCells>
  <dataValidations count="5">
    <dataValidation allowBlank="1" showErrorMessage="1" sqref="D46 IZ46 SV46 ACR46 AMN46 AWJ46 BGF46 BQB46 BZX46 CJT46 CTP46 DDL46 DNH46 DXD46 EGZ46 EQV46 FAR46 FKN46 FUJ46 GEF46 GOB46 GXX46 HHT46 HRP46 IBL46 ILH46 IVD46 JEZ46 JOV46 JYR46 KIN46 KSJ46 LCF46 LMB46 LVX46 MFT46 MPP46 MZL46 NJH46 NTD46 OCZ46 OMV46 OWR46 PGN46 PQJ46 QAF46 QKB46 QTX46 RDT46 RNP46 RXL46 SHH46 SRD46 TAZ46 TKV46 TUR46 UEN46 UOJ46 UYF46 VIB46 VRX46 WBT46 WLP46 WVL46 D65582 IZ65582 SV65582 ACR65582 AMN65582 AWJ65582 BGF65582 BQB65582 BZX65582 CJT65582 CTP65582 DDL65582 DNH65582 DXD65582 EGZ65582 EQV65582 FAR65582 FKN65582 FUJ65582 GEF65582 GOB65582 GXX65582 HHT65582 HRP65582 IBL65582 ILH65582 IVD65582 JEZ65582 JOV65582 JYR65582 KIN65582 KSJ65582 LCF65582 LMB65582 LVX65582 MFT65582 MPP65582 MZL65582 NJH65582 NTD65582 OCZ65582 OMV65582 OWR65582 PGN65582 PQJ65582 QAF65582 QKB65582 QTX65582 RDT65582 RNP65582 RXL65582 SHH65582 SRD65582 TAZ65582 TKV65582 TUR65582 UEN65582 UOJ65582 UYF65582 VIB65582 VRX65582 WBT65582 WLP65582 WVL65582 D131118 IZ131118 SV131118 ACR131118 AMN131118 AWJ131118 BGF131118 BQB131118 BZX131118 CJT131118 CTP131118 DDL131118 DNH131118 DXD131118 EGZ131118 EQV131118 FAR131118 FKN131118 FUJ131118 GEF131118 GOB131118 GXX131118 HHT131118 HRP131118 IBL131118 ILH131118 IVD131118 JEZ131118 JOV131118 JYR131118 KIN131118 KSJ131118 LCF131118 LMB131118 LVX131118 MFT131118 MPP131118 MZL131118 NJH131118 NTD131118 OCZ131118 OMV131118 OWR131118 PGN131118 PQJ131118 QAF131118 QKB131118 QTX131118 RDT131118 RNP131118 RXL131118 SHH131118 SRD131118 TAZ131118 TKV131118 TUR131118 UEN131118 UOJ131118 UYF131118 VIB131118 VRX131118 WBT131118 WLP131118 WVL131118 D196654 IZ196654 SV196654 ACR196654 AMN196654 AWJ196654 BGF196654 BQB196654 BZX196654 CJT196654 CTP196654 DDL196654 DNH196654 DXD196654 EGZ196654 EQV196654 FAR196654 FKN196654 FUJ196654 GEF196654 GOB196654 GXX196654 HHT196654 HRP196654 IBL196654 ILH196654 IVD196654 JEZ196654 JOV196654 JYR196654 KIN196654 KSJ196654 LCF196654 LMB196654 LVX196654 MFT196654 MPP196654 MZL196654 NJH196654 NTD196654 OCZ196654 OMV196654 OWR196654 PGN196654 PQJ196654 QAF196654 QKB196654 QTX196654 RDT196654 RNP196654 RXL196654 SHH196654 SRD196654 TAZ196654 TKV196654 TUR196654 UEN196654 UOJ196654 UYF196654 VIB196654 VRX196654 WBT196654 WLP196654 WVL196654 D262190 IZ262190 SV262190 ACR262190 AMN262190 AWJ262190 BGF262190 BQB262190 BZX262190 CJT262190 CTP262190 DDL262190 DNH262190 DXD262190 EGZ262190 EQV262190 FAR262190 FKN262190 FUJ262190 GEF262190 GOB262190 GXX262190 HHT262190 HRP262190 IBL262190 ILH262190 IVD262190 JEZ262190 JOV262190 JYR262190 KIN262190 KSJ262190 LCF262190 LMB262190 LVX262190 MFT262190 MPP262190 MZL262190 NJH262190 NTD262190 OCZ262190 OMV262190 OWR262190 PGN262190 PQJ262190 QAF262190 QKB262190 QTX262190 RDT262190 RNP262190 RXL262190 SHH262190 SRD262190 TAZ262190 TKV262190 TUR262190 UEN262190 UOJ262190 UYF262190 VIB262190 VRX262190 WBT262190 WLP262190 WVL262190 D327726 IZ327726 SV327726 ACR327726 AMN327726 AWJ327726 BGF327726 BQB327726 BZX327726 CJT327726 CTP327726 DDL327726 DNH327726 DXD327726 EGZ327726 EQV327726 FAR327726 FKN327726 FUJ327726 GEF327726 GOB327726 GXX327726 HHT327726 HRP327726 IBL327726 ILH327726 IVD327726 JEZ327726 JOV327726 JYR327726 KIN327726 KSJ327726 LCF327726 LMB327726 LVX327726 MFT327726 MPP327726 MZL327726 NJH327726 NTD327726 OCZ327726 OMV327726 OWR327726 PGN327726 PQJ327726 QAF327726 QKB327726 QTX327726 RDT327726 RNP327726 RXL327726 SHH327726 SRD327726 TAZ327726 TKV327726 TUR327726 UEN327726 UOJ327726 UYF327726 VIB327726 VRX327726 WBT327726 WLP327726 WVL327726 D393262 IZ393262 SV393262 ACR393262 AMN393262 AWJ393262 BGF393262 BQB393262 BZX393262 CJT393262 CTP393262 DDL393262 DNH393262 DXD393262 EGZ393262 EQV393262 FAR393262 FKN393262 FUJ393262 GEF393262 GOB393262 GXX393262 HHT393262 HRP393262 IBL393262 ILH393262 IVD393262 JEZ393262 JOV393262 JYR393262 KIN393262 KSJ393262 LCF393262 LMB393262 LVX393262 MFT393262 MPP393262 MZL393262 NJH393262 NTD393262 OCZ393262 OMV393262 OWR393262 PGN393262 PQJ393262 QAF393262 QKB393262 QTX393262 RDT393262 RNP393262 RXL393262 SHH393262 SRD393262 TAZ393262 TKV393262 TUR393262 UEN393262 UOJ393262 UYF393262 VIB393262 VRX393262 WBT393262 WLP393262 WVL393262 D458798 IZ458798 SV458798 ACR458798 AMN458798 AWJ458798 BGF458798 BQB458798 BZX458798 CJT458798 CTP458798 DDL458798 DNH458798 DXD458798 EGZ458798 EQV458798 FAR458798 FKN458798 FUJ458798 GEF458798 GOB458798 GXX458798 HHT458798 HRP458798 IBL458798 ILH458798 IVD458798 JEZ458798 JOV458798 JYR458798 KIN458798 KSJ458798 LCF458798 LMB458798 LVX458798 MFT458798 MPP458798 MZL458798 NJH458798 NTD458798 OCZ458798 OMV458798 OWR458798 PGN458798 PQJ458798 QAF458798 QKB458798 QTX458798 RDT458798 RNP458798 RXL458798 SHH458798 SRD458798 TAZ458798 TKV458798 TUR458798 UEN458798 UOJ458798 UYF458798 VIB458798 VRX458798 WBT458798 WLP458798 WVL458798 D524334 IZ524334 SV524334 ACR524334 AMN524334 AWJ524334 BGF524334 BQB524334 BZX524334 CJT524334 CTP524334 DDL524334 DNH524334 DXD524334 EGZ524334 EQV524334 FAR524334 FKN524334 FUJ524334 GEF524334 GOB524334 GXX524334 HHT524334 HRP524334 IBL524334 ILH524334 IVD524334 JEZ524334 JOV524334 JYR524334 KIN524334 KSJ524334 LCF524334 LMB524334 LVX524334 MFT524334 MPP524334 MZL524334 NJH524334 NTD524334 OCZ524334 OMV524334 OWR524334 PGN524334 PQJ524334 QAF524334 QKB524334 QTX524334 RDT524334 RNP524334 RXL524334 SHH524334 SRD524334 TAZ524334 TKV524334 TUR524334 UEN524334 UOJ524334 UYF524334 VIB524334 VRX524334 WBT524334 WLP524334 WVL524334 D589870 IZ589870 SV589870 ACR589870 AMN589870 AWJ589870 BGF589870 BQB589870 BZX589870 CJT589870 CTP589870 DDL589870 DNH589870 DXD589870 EGZ589870 EQV589870 FAR589870 FKN589870 FUJ589870 GEF589870 GOB589870 GXX589870 HHT589870 HRP589870 IBL589870 ILH589870 IVD589870 JEZ589870 JOV589870 JYR589870 KIN589870 KSJ589870 LCF589870 LMB589870 LVX589870 MFT589870 MPP589870 MZL589870 NJH589870 NTD589870 OCZ589870 OMV589870 OWR589870 PGN589870 PQJ589870 QAF589870 QKB589870 QTX589870 RDT589870 RNP589870 RXL589870 SHH589870 SRD589870 TAZ589870 TKV589870 TUR589870 UEN589870 UOJ589870 UYF589870 VIB589870 VRX589870 WBT589870 WLP589870 WVL589870 D655406 IZ655406 SV655406 ACR655406 AMN655406 AWJ655406 BGF655406 BQB655406 BZX655406 CJT655406 CTP655406 DDL655406 DNH655406 DXD655406 EGZ655406 EQV655406 FAR655406 FKN655406 FUJ655406 GEF655406 GOB655406 GXX655406 HHT655406 HRP655406 IBL655406 ILH655406 IVD655406 JEZ655406 JOV655406 JYR655406 KIN655406 KSJ655406 LCF655406 LMB655406 LVX655406 MFT655406 MPP655406 MZL655406 NJH655406 NTD655406 OCZ655406 OMV655406 OWR655406 PGN655406 PQJ655406 QAF655406 QKB655406 QTX655406 RDT655406 RNP655406 RXL655406 SHH655406 SRD655406 TAZ655406 TKV655406 TUR655406 UEN655406 UOJ655406 UYF655406 VIB655406 VRX655406 WBT655406 WLP655406 WVL655406 D720942 IZ720942 SV720942 ACR720942 AMN720942 AWJ720942 BGF720942 BQB720942 BZX720942 CJT720942 CTP720942 DDL720942 DNH720942 DXD720942 EGZ720942 EQV720942 FAR720942 FKN720942 FUJ720942 GEF720942 GOB720942 GXX720942 HHT720942 HRP720942 IBL720942 ILH720942 IVD720942 JEZ720942 JOV720942 JYR720942 KIN720942 KSJ720942 LCF720942 LMB720942 LVX720942 MFT720942 MPP720942 MZL720942 NJH720942 NTD720942 OCZ720942 OMV720942 OWR720942 PGN720942 PQJ720942 QAF720942 QKB720942 QTX720942 RDT720942 RNP720942 RXL720942 SHH720942 SRD720942 TAZ720942 TKV720942 TUR720942 UEN720942 UOJ720942 UYF720942 VIB720942 VRX720942 WBT720942 WLP720942 WVL720942 D786478 IZ786478 SV786478 ACR786478 AMN786478 AWJ786478 BGF786478 BQB786478 BZX786478 CJT786478 CTP786478 DDL786478 DNH786478 DXD786478 EGZ786478 EQV786478 FAR786478 FKN786478 FUJ786478 GEF786478 GOB786478 GXX786478 HHT786478 HRP786478 IBL786478 ILH786478 IVD786478 JEZ786478 JOV786478 JYR786478 KIN786478 KSJ786478 LCF786478 LMB786478 LVX786478 MFT786478 MPP786478 MZL786478 NJH786478 NTD786478 OCZ786478 OMV786478 OWR786478 PGN786478 PQJ786478 QAF786478 QKB786478 QTX786478 RDT786478 RNP786478 RXL786478 SHH786478 SRD786478 TAZ786478 TKV786478 TUR786478 UEN786478 UOJ786478 UYF786478 VIB786478 VRX786478 WBT786478 WLP786478 WVL786478 D852014 IZ852014 SV852014 ACR852014 AMN852014 AWJ852014 BGF852014 BQB852014 BZX852014 CJT852014 CTP852014 DDL852014 DNH852014 DXD852014 EGZ852014 EQV852014 FAR852014 FKN852014 FUJ852014 GEF852014 GOB852014 GXX852014 HHT852014 HRP852014 IBL852014 ILH852014 IVD852014 JEZ852014 JOV852014 JYR852014 KIN852014 KSJ852014 LCF852014 LMB852014 LVX852014 MFT852014 MPP852014 MZL852014 NJH852014 NTD852014 OCZ852014 OMV852014 OWR852014 PGN852014 PQJ852014 QAF852014 QKB852014 QTX852014 RDT852014 RNP852014 RXL852014 SHH852014 SRD852014 TAZ852014 TKV852014 TUR852014 UEN852014 UOJ852014 UYF852014 VIB852014 VRX852014 WBT852014 WLP852014 WVL852014 D917550 IZ917550 SV917550 ACR917550 AMN917550 AWJ917550 BGF917550 BQB917550 BZX917550 CJT917550 CTP917550 DDL917550 DNH917550 DXD917550 EGZ917550 EQV917550 FAR917550 FKN917550 FUJ917550 GEF917550 GOB917550 GXX917550 HHT917550 HRP917550 IBL917550 ILH917550 IVD917550 JEZ917550 JOV917550 JYR917550 KIN917550 KSJ917550 LCF917550 LMB917550 LVX917550 MFT917550 MPP917550 MZL917550 NJH917550 NTD917550 OCZ917550 OMV917550 OWR917550 PGN917550 PQJ917550 QAF917550 QKB917550 QTX917550 RDT917550 RNP917550 RXL917550 SHH917550 SRD917550 TAZ917550 TKV917550 TUR917550 UEN917550 UOJ917550 UYF917550 VIB917550 VRX917550 WBT917550 WLP917550 WVL917550 D983086 IZ983086 SV983086 ACR983086 AMN983086 AWJ983086 BGF983086 BQB983086 BZX983086 CJT983086 CTP983086 DDL983086 DNH983086 DXD983086 EGZ983086 EQV983086 FAR983086 FKN983086 FUJ983086 GEF983086 GOB983086 GXX983086 HHT983086 HRP983086 IBL983086 ILH983086 IVD983086 JEZ983086 JOV983086 JYR983086 KIN983086 KSJ983086 LCF983086 LMB983086 LVX983086 MFT983086 MPP983086 MZL983086 NJH983086 NTD983086 OCZ983086 OMV983086 OWR983086 PGN983086 PQJ983086 QAF983086 QKB983086 QTX983086 RDT983086 RNP983086 RXL983086 SHH983086 SRD983086 TAZ983086 TKV983086 TUR983086 UEN983086 UOJ983086 UYF983086 VIB983086 VRX983086 WBT983086 WLP983086 WVL983086 IZ30:IZ36 SV30:SV36 ACR30:ACR36 AMN30:AMN36 AWJ30:AWJ36 BGF30:BGF36 BQB30:BQB36 BZX30:BZX36 CJT30:CJT36 CTP30:CTP36 DDL30:DDL36 DNH30:DNH36 DXD30:DXD36 EGZ30:EGZ36 EQV30:EQV36 FAR30:FAR36 FKN30:FKN36 FUJ30:FUJ36 GEF30:GEF36 GOB30:GOB36 GXX30:GXX36 HHT30:HHT36 HRP30:HRP36 IBL30:IBL36 ILH30:ILH36 IVD30:IVD36 JEZ30:JEZ36 JOV30:JOV36 JYR30:JYR36 KIN30:KIN36 KSJ30:KSJ36 LCF30:LCF36 LMB30:LMB36 LVX30:LVX36 MFT30:MFT36 MPP30:MPP36 MZL30:MZL36 NJH30:NJH36 NTD30:NTD36 OCZ30:OCZ36 OMV30:OMV36 OWR30:OWR36 PGN30:PGN36 PQJ30:PQJ36 QAF30:QAF36 QKB30:QKB36 QTX30:QTX36 RDT30:RDT36 RNP30:RNP36 RXL30:RXL36 SHH30:SHH36 SRD30:SRD36 TAZ30:TAZ36 TKV30:TKV36 TUR30:TUR36 UEN30:UEN36 UOJ30:UOJ36 UYF30:UYF36 VIB30:VIB36 VRX30:VRX36 WBT30:WBT36 WLP30:WLP36 WVL30:WVL36 D65566:D65572 IZ65566:IZ65572 SV65566:SV65572 ACR65566:ACR65572 AMN65566:AMN65572 AWJ65566:AWJ65572 BGF65566:BGF65572 BQB65566:BQB65572 BZX65566:BZX65572 CJT65566:CJT65572 CTP65566:CTP65572 DDL65566:DDL65572 DNH65566:DNH65572 DXD65566:DXD65572 EGZ65566:EGZ65572 EQV65566:EQV65572 FAR65566:FAR65572 FKN65566:FKN65572 FUJ65566:FUJ65572 GEF65566:GEF65572 GOB65566:GOB65572 GXX65566:GXX65572 HHT65566:HHT65572 HRP65566:HRP65572 IBL65566:IBL65572 ILH65566:ILH65572 IVD65566:IVD65572 JEZ65566:JEZ65572 JOV65566:JOV65572 JYR65566:JYR65572 KIN65566:KIN65572 KSJ65566:KSJ65572 LCF65566:LCF65572 LMB65566:LMB65572 LVX65566:LVX65572 MFT65566:MFT65572 MPP65566:MPP65572 MZL65566:MZL65572 NJH65566:NJH65572 NTD65566:NTD65572 OCZ65566:OCZ65572 OMV65566:OMV65572 OWR65566:OWR65572 PGN65566:PGN65572 PQJ65566:PQJ65572 QAF65566:QAF65572 QKB65566:QKB65572 QTX65566:QTX65572 RDT65566:RDT65572 RNP65566:RNP65572 RXL65566:RXL65572 SHH65566:SHH65572 SRD65566:SRD65572 TAZ65566:TAZ65572 TKV65566:TKV65572 TUR65566:TUR65572 UEN65566:UEN65572 UOJ65566:UOJ65572 UYF65566:UYF65572 VIB65566:VIB65572 VRX65566:VRX65572 WBT65566:WBT65572 WLP65566:WLP65572 WVL65566:WVL65572 D131102:D131108 IZ131102:IZ131108 SV131102:SV131108 ACR131102:ACR131108 AMN131102:AMN131108 AWJ131102:AWJ131108 BGF131102:BGF131108 BQB131102:BQB131108 BZX131102:BZX131108 CJT131102:CJT131108 CTP131102:CTP131108 DDL131102:DDL131108 DNH131102:DNH131108 DXD131102:DXD131108 EGZ131102:EGZ131108 EQV131102:EQV131108 FAR131102:FAR131108 FKN131102:FKN131108 FUJ131102:FUJ131108 GEF131102:GEF131108 GOB131102:GOB131108 GXX131102:GXX131108 HHT131102:HHT131108 HRP131102:HRP131108 IBL131102:IBL131108 ILH131102:ILH131108 IVD131102:IVD131108 JEZ131102:JEZ131108 JOV131102:JOV131108 JYR131102:JYR131108 KIN131102:KIN131108 KSJ131102:KSJ131108 LCF131102:LCF131108 LMB131102:LMB131108 LVX131102:LVX131108 MFT131102:MFT131108 MPP131102:MPP131108 MZL131102:MZL131108 NJH131102:NJH131108 NTD131102:NTD131108 OCZ131102:OCZ131108 OMV131102:OMV131108 OWR131102:OWR131108 PGN131102:PGN131108 PQJ131102:PQJ131108 QAF131102:QAF131108 QKB131102:QKB131108 QTX131102:QTX131108 RDT131102:RDT131108 RNP131102:RNP131108 RXL131102:RXL131108 SHH131102:SHH131108 SRD131102:SRD131108 TAZ131102:TAZ131108 TKV131102:TKV131108 TUR131102:TUR131108 UEN131102:UEN131108 UOJ131102:UOJ131108 UYF131102:UYF131108 VIB131102:VIB131108 VRX131102:VRX131108 WBT131102:WBT131108 WLP131102:WLP131108 WVL131102:WVL131108 D196638:D196644 IZ196638:IZ196644 SV196638:SV196644 ACR196638:ACR196644 AMN196638:AMN196644 AWJ196638:AWJ196644 BGF196638:BGF196644 BQB196638:BQB196644 BZX196638:BZX196644 CJT196638:CJT196644 CTP196638:CTP196644 DDL196638:DDL196644 DNH196638:DNH196644 DXD196638:DXD196644 EGZ196638:EGZ196644 EQV196638:EQV196644 FAR196638:FAR196644 FKN196638:FKN196644 FUJ196638:FUJ196644 GEF196638:GEF196644 GOB196638:GOB196644 GXX196638:GXX196644 HHT196638:HHT196644 HRP196638:HRP196644 IBL196638:IBL196644 ILH196638:ILH196644 IVD196638:IVD196644 JEZ196638:JEZ196644 JOV196638:JOV196644 JYR196638:JYR196644 KIN196638:KIN196644 KSJ196638:KSJ196644 LCF196638:LCF196644 LMB196638:LMB196644 LVX196638:LVX196644 MFT196638:MFT196644 MPP196638:MPP196644 MZL196638:MZL196644 NJH196638:NJH196644 NTD196638:NTD196644 OCZ196638:OCZ196644 OMV196638:OMV196644 OWR196638:OWR196644 PGN196638:PGN196644 PQJ196638:PQJ196644 QAF196638:QAF196644 QKB196638:QKB196644 QTX196638:QTX196644 RDT196638:RDT196644 RNP196638:RNP196644 RXL196638:RXL196644 SHH196638:SHH196644 SRD196638:SRD196644 TAZ196638:TAZ196644 TKV196638:TKV196644 TUR196638:TUR196644 UEN196638:UEN196644 UOJ196638:UOJ196644 UYF196638:UYF196644 VIB196638:VIB196644 VRX196638:VRX196644 WBT196638:WBT196644 WLP196638:WLP196644 WVL196638:WVL196644 D262174:D262180 IZ262174:IZ262180 SV262174:SV262180 ACR262174:ACR262180 AMN262174:AMN262180 AWJ262174:AWJ262180 BGF262174:BGF262180 BQB262174:BQB262180 BZX262174:BZX262180 CJT262174:CJT262180 CTP262174:CTP262180 DDL262174:DDL262180 DNH262174:DNH262180 DXD262174:DXD262180 EGZ262174:EGZ262180 EQV262174:EQV262180 FAR262174:FAR262180 FKN262174:FKN262180 FUJ262174:FUJ262180 GEF262174:GEF262180 GOB262174:GOB262180 GXX262174:GXX262180 HHT262174:HHT262180 HRP262174:HRP262180 IBL262174:IBL262180 ILH262174:ILH262180 IVD262174:IVD262180 JEZ262174:JEZ262180 JOV262174:JOV262180 JYR262174:JYR262180 KIN262174:KIN262180 KSJ262174:KSJ262180 LCF262174:LCF262180 LMB262174:LMB262180 LVX262174:LVX262180 MFT262174:MFT262180 MPP262174:MPP262180 MZL262174:MZL262180 NJH262174:NJH262180 NTD262174:NTD262180 OCZ262174:OCZ262180 OMV262174:OMV262180 OWR262174:OWR262180 PGN262174:PGN262180 PQJ262174:PQJ262180 QAF262174:QAF262180 QKB262174:QKB262180 QTX262174:QTX262180 RDT262174:RDT262180 RNP262174:RNP262180 RXL262174:RXL262180 SHH262174:SHH262180 SRD262174:SRD262180 TAZ262174:TAZ262180 TKV262174:TKV262180 TUR262174:TUR262180 UEN262174:UEN262180 UOJ262174:UOJ262180 UYF262174:UYF262180 VIB262174:VIB262180 VRX262174:VRX262180 WBT262174:WBT262180 WLP262174:WLP262180 WVL262174:WVL262180 D327710:D327716 IZ327710:IZ327716 SV327710:SV327716 ACR327710:ACR327716 AMN327710:AMN327716 AWJ327710:AWJ327716 BGF327710:BGF327716 BQB327710:BQB327716 BZX327710:BZX327716 CJT327710:CJT327716 CTP327710:CTP327716 DDL327710:DDL327716 DNH327710:DNH327716 DXD327710:DXD327716 EGZ327710:EGZ327716 EQV327710:EQV327716 FAR327710:FAR327716 FKN327710:FKN327716 FUJ327710:FUJ327716 GEF327710:GEF327716 GOB327710:GOB327716 GXX327710:GXX327716 HHT327710:HHT327716 HRP327710:HRP327716 IBL327710:IBL327716 ILH327710:ILH327716 IVD327710:IVD327716 JEZ327710:JEZ327716 JOV327710:JOV327716 JYR327710:JYR327716 KIN327710:KIN327716 KSJ327710:KSJ327716 LCF327710:LCF327716 LMB327710:LMB327716 LVX327710:LVX327716 MFT327710:MFT327716 MPP327710:MPP327716 MZL327710:MZL327716 NJH327710:NJH327716 NTD327710:NTD327716 OCZ327710:OCZ327716 OMV327710:OMV327716 OWR327710:OWR327716 PGN327710:PGN327716 PQJ327710:PQJ327716 QAF327710:QAF327716 QKB327710:QKB327716 QTX327710:QTX327716 RDT327710:RDT327716 RNP327710:RNP327716 RXL327710:RXL327716 SHH327710:SHH327716 SRD327710:SRD327716 TAZ327710:TAZ327716 TKV327710:TKV327716 TUR327710:TUR327716 UEN327710:UEN327716 UOJ327710:UOJ327716 UYF327710:UYF327716 VIB327710:VIB327716 VRX327710:VRX327716 WBT327710:WBT327716 WLP327710:WLP327716 WVL327710:WVL327716 D393246:D393252 IZ393246:IZ393252 SV393246:SV393252 ACR393246:ACR393252 AMN393246:AMN393252 AWJ393246:AWJ393252 BGF393246:BGF393252 BQB393246:BQB393252 BZX393246:BZX393252 CJT393246:CJT393252 CTP393246:CTP393252 DDL393246:DDL393252 DNH393246:DNH393252 DXD393246:DXD393252 EGZ393246:EGZ393252 EQV393246:EQV393252 FAR393246:FAR393252 FKN393246:FKN393252 FUJ393246:FUJ393252 GEF393246:GEF393252 GOB393246:GOB393252 GXX393246:GXX393252 HHT393246:HHT393252 HRP393246:HRP393252 IBL393246:IBL393252 ILH393246:ILH393252 IVD393246:IVD393252 JEZ393246:JEZ393252 JOV393246:JOV393252 JYR393246:JYR393252 KIN393246:KIN393252 KSJ393246:KSJ393252 LCF393246:LCF393252 LMB393246:LMB393252 LVX393246:LVX393252 MFT393246:MFT393252 MPP393246:MPP393252 MZL393246:MZL393252 NJH393246:NJH393252 NTD393246:NTD393252 OCZ393246:OCZ393252 OMV393246:OMV393252 OWR393246:OWR393252 PGN393246:PGN393252 PQJ393246:PQJ393252 QAF393246:QAF393252 QKB393246:QKB393252 QTX393246:QTX393252 RDT393246:RDT393252 RNP393246:RNP393252 RXL393246:RXL393252 SHH393246:SHH393252 SRD393246:SRD393252 TAZ393246:TAZ393252 TKV393246:TKV393252 TUR393246:TUR393252 UEN393246:UEN393252 UOJ393246:UOJ393252 UYF393246:UYF393252 VIB393246:VIB393252 VRX393246:VRX393252 WBT393246:WBT393252 WLP393246:WLP393252 WVL393246:WVL393252 D458782:D458788 IZ458782:IZ458788 SV458782:SV458788 ACR458782:ACR458788 AMN458782:AMN458788 AWJ458782:AWJ458788 BGF458782:BGF458788 BQB458782:BQB458788 BZX458782:BZX458788 CJT458782:CJT458788 CTP458782:CTP458788 DDL458782:DDL458788 DNH458782:DNH458788 DXD458782:DXD458788 EGZ458782:EGZ458788 EQV458782:EQV458788 FAR458782:FAR458788 FKN458782:FKN458788 FUJ458782:FUJ458788 GEF458782:GEF458788 GOB458782:GOB458788 GXX458782:GXX458788 HHT458782:HHT458788 HRP458782:HRP458788 IBL458782:IBL458788 ILH458782:ILH458788 IVD458782:IVD458788 JEZ458782:JEZ458788 JOV458782:JOV458788 JYR458782:JYR458788 KIN458782:KIN458788 KSJ458782:KSJ458788 LCF458782:LCF458788 LMB458782:LMB458788 LVX458782:LVX458788 MFT458782:MFT458788 MPP458782:MPP458788 MZL458782:MZL458788 NJH458782:NJH458788 NTD458782:NTD458788 OCZ458782:OCZ458788 OMV458782:OMV458788 OWR458782:OWR458788 PGN458782:PGN458788 PQJ458782:PQJ458788 QAF458782:QAF458788 QKB458782:QKB458788 QTX458782:QTX458788 RDT458782:RDT458788 RNP458782:RNP458788 RXL458782:RXL458788 SHH458782:SHH458788 SRD458782:SRD458788 TAZ458782:TAZ458788 TKV458782:TKV458788 TUR458782:TUR458788 UEN458782:UEN458788 UOJ458782:UOJ458788 UYF458782:UYF458788 VIB458782:VIB458788 VRX458782:VRX458788 WBT458782:WBT458788 WLP458782:WLP458788 WVL458782:WVL458788 D524318:D524324 IZ524318:IZ524324 SV524318:SV524324 ACR524318:ACR524324 AMN524318:AMN524324 AWJ524318:AWJ524324 BGF524318:BGF524324 BQB524318:BQB524324 BZX524318:BZX524324 CJT524318:CJT524324 CTP524318:CTP524324 DDL524318:DDL524324 DNH524318:DNH524324 DXD524318:DXD524324 EGZ524318:EGZ524324 EQV524318:EQV524324 FAR524318:FAR524324 FKN524318:FKN524324 FUJ524318:FUJ524324 GEF524318:GEF524324 GOB524318:GOB524324 GXX524318:GXX524324 HHT524318:HHT524324 HRP524318:HRP524324 IBL524318:IBL524324 ILH524318:ILH524324 IVD524318:IVD524324 JEZ524318:JEZ524324 JOV524318:JOV524324 JYR524318:JYR524324 KIN524318:KIN524324 KSJ524318:KSJ524324 LCF524318:LCF524324 LMB524318:LMB524324 LVX524318:LVX524324 MFT524318:MFT524324 MPP524318:MPP524324 MZL524318:MZL524324 NJH524318:NJH524324 NTD524318:NTD524324 OCZ524318:OCZ524324 OMV524318:OMV524324 OWR524318:OWR524324 PGN524318:PGN524324 PQJ524318:PQJ524324 QAF524318:QAF524324 QKB524318:QKB524324 QTX524318:QTX524324 RDT524318:RDT524324 RNP524318:RNP524324 RXL524318:RXL524324 SHH524318:SHH524324 SRD524318:SRD524324 TAZ524318:TAZ524324 TKV524318:TKV524324 TUR524318:TUR524324 UEN524318:UEN524324 UOJ524318:UOJ524324 UYF524318:UYF524324 VIB524318:VIB524324 VRX524318:VRX524324 WBT524318:WBT524324 WLP524318:WLP524324 WVL524318:WVL524324 D589854:D589860 IZ589854:IZ589860 SV589854:SV589860 ACR589854:ACR589860 AMN589854:AMN589860 AWJ589854:AWJ589860 BGF589854:BGF589860 BQB589854:BQB589860 BZX589854:BZX589860 CJT589854:CJT589860 CTP589854:CTP589860 DDL589854:DDL589860 DNH589854:DNH589860 DXD589854:DXD589860 EGZ589854:EGZ589860 EQV589854:EQV589860 FAR589854:FAR589860 FKN589854:FKN589860 FUJ589854:FUJ589860 GEF589854:GEF589860 GOB589854:GOB589860 GXX589854:GXX589860 HHT589854:HHT589860 HRP589854:HRP589860 IBL589854:IBL589860 ILH589854:ILH589860 IVD589854:IVD589860 JEZ589854:JEZ589860 JOV589854:JOV589860 JYR589854:JYR589860 KIN589854:KIN589860 KSJ589854:KSJ589860 LCF589854:LCF589860 LMB589854:LMB589860 LVX589854:LVX589860 MFT589854:MFT589860 MPP589854:MPP589860 MZL589854:MZL589860 NJH589854:NJH589860 NTD589854:NTD589860 OCZ589854:OCZ589860 OMV589854:OMV589860 OWR589854:OWR589860 PGN589854:PGN589860 PQJ589854:PQJ589860 QAF589854:QAF589860 QKB589854:QKB589860 QTX589854:QTX589860 RDT589854:RDT589860 RNP589854:RNP589860 RXL589854:RXL589860 SHH589854:SHH589860 SRD589854:SRD589860 TAZ589854:TAZ589860 TKV589854:TKV589860 TUR589854:TUR589860 UEN589854:UEN589860 UOJ589854:UOJ589860 UYF589854:UYF589860 VIB589854:VIB589860 VRX589854:VRX589860 WBT589854:WBT589860 WLP589854:WLP589860 WVL589854:WVL589860 D655390:D655396 IZ655390:IZ655396 SV655390:SV655396 ACR655390:ACR655396 AMN655390:AMN655396 AWJ655390:AWJ655396 BGF655390:BGF655396 BQB655390:BQB655396 BZX655390:BZX655396 CJT655390:CJT655396 CTP655390:CTP655396 DDL655390:DDL655396 DNH655390:DNH655396 DXD655390:DXD655396 EGZ655390:EGZ655396 EQV655390:EQV655396 FAR655390:FAR655396 FKN655390:FKN655396 FUJ655390:FUJ655396 GEF655390:GEF655396 GOB655390:GOB655396 GXX655390:GXX655396 HHT655390:HHT655396 HRP655390:HRP655396 IBL655390:IBL655396 ILH655390:ILH655396 IVD655390:IVD655396 JEZ655390:JEZ655396 JOV655390:JOV655396 JYR655390:JYR655396 KIN655390:KIN655396 KSJ655390:KSJ655396 LCF655390:LCF655396 LMB655390:LMB655396 LVX655390:LVX655396 MFT655390:MFT655396 MPP655390:MPP655396 MZL655390:MZL655396 NJH655390:NJH655396 NTD655390:NTD655396 OCZ655390:OCZ655396 OMV655390:OMV655396 OWR655390:OWR655396 PGN655390:PGN655396 PQJ655390:PQJ655396 QAF655390:QAF655396 QKB655390:QKB655396 QTX655390:QTX655396 RDT655390:RDT655396 RNP655390:RNP655396 RXL655390:RXL655396 SHH655390:SHH655396 SRD655390:SRD655396 TAZ655390:TAZ655396 TKV655390:TKV655396 TUR655390:TUR655396 UEN655390:UEN655396 UOJ655390:UOJ655396 UYF655390:UYF655396 VIB655390:VIB655396 VRX655390:VRX655396 WBT655390:WBT655396 WLP655390:WLP655396 WVL655390:WVL655396 D720926:D720932 IZ720926:IZ720932 SV720926:SV720932 ACR720926:ACR720932 AMN720926:AMN720932 AWJ720926:AWJ720932 BGF720926:BGF720932 BQB720926:BQB720932 BZX720926:BZX720932 CJT720926:CJT720932 CTP720926:CTP720932 DDL720926:DDL720932 DNH720926:DNH720932 DXD720926:DXD720932 EGZ720926:EGZ720932 EQV720926:EQV720932 FAR720926:FAR720932 FKN720926:FKN720932 FUJ720926:FUJ720932 GEF720926:GEF720932 GOB720926:GOB720932 GXX720926:GXX720932 HHT720926:HHT720932 HRP720926:HRP720932 IBL720926:IBL720932 ILH720926:ILH720932 IVD720926:IVD720932 JEZ720926:JEZ720932 JOV720926:JOV720932 JYR720926:JYR720932 KIN720926:KIN720932 KSJ720926:KSJ720932 LCF720926:LCF720932 LMB720926:LMB720932 LVX720926:LVX720932 MFT720926:MFT720932 MPP720926:MPP720932 MZL720926:MZL720932 NJH720926:NJH720932 NTD720926:NTD720932 OCZ720926:OCZ720932 OMV720926:OMV720932 OWR720926:OWR720932 PGN720926:PGN720932 PQJ720926:PQJ720932 QAF720926:QAF720932 QKB720926:QKB720932 QTX720926:QTX720932 RDT720926:RDT720932 RNP720926:RNP720932 RXL720926:RXL720932 SHH720926:SHH720932 SRD720926:SRD720932 TAZ720926:TAZ720932 TKV720926:TKV720932 TUR720926:TUR720932 UEN720926:UEN720932 UOJ720926:UOJ720932 UYF720926:UYF720932 VIB720926:VIB720932 VRX720926:VRX720932 WBT720926:WBT720932 WLP720926:WLP720932 WVL720926:WVL720932 D786462:D786468 IZ786462:IZ786468 SV786462:SV786468 ACR786462:ACR786468 AMN786462:AMN786468 AWJ786462:AWJ786468 BGF786462:BGF786468 BQB786462:BQB786468 BZX786462:BZX786468 CJT786462:CJT786468 CTP786462:CTP786468 DDL786462:DDL786468 DNH786462:DNH786468 DXD786462:DXD786468 EGZ786462:EGZ786468 EQV786462:EQV786468 FAR786462:FAR786468 FKN786462:FKN786468 FUJ786462:FUJ786468 GEF786462:GEF786468 GOB786462:GOB786468 GXX786462:GXX786468 HHT786462:HHT786468 HRP786462:HRP786468 IBL786462:IBL786468 ILH786462:ILH786468 IVD786462:IVD786468 JEZ786462:JEZ786468 JOV786462:JOV786468 JYR786462:JYR786468 KIN786462:KIN786468 KSJ786462:KSJ786468 LCF786462:LCF786468 LMB786462:LMB786468 LVX786462:LVX786468 MFT786462:MFT786468 MPP786462:MPP786468 MZL786462:MZL786468 NJH786462:NJH786468 NTD786462:NTD786468 OCZ786462:OCZ786468 OMV786462:OMV786468 OWR786462:OWR786468 PGN786462:PGN786468 PQJ786462:PQJ786468 QAF786462:QAF786468 QKB786462:QKB786468 QTX786462:QTX786468 RDT786462:RDT786468 RNP786462:RNP786468 RXL786462:RXL786468 SHH786462:SHH786468 SRD786462:SRD786468 TAZ786462:TAZ786468 TKV786462:TKV786468 TUR786462:TUR786468 UEN786462:UEN786468 UOJ786462:UOJ786468 UYF786462:UYF786468 VIB786462:VIB786468 VRX786462:VRX786468 WBT786462:WBT786468 WLP786462:WLP786468 WVL786462:WVL786468 D851998:D852004 IZ851998:IZ852004 SV851998:SV852004 ACR851998:ACR852004 AMN851998:AMN852004 AWJ851998:AWJ852004 BGF851998:BGF852004 BQB851998:BQB852004 BZX851998:BZX852004 CJT851998:CJT852004 CTP851998:CTP852004 DDL851998:DDL852004 DNH851998:DNH852004 DXD851998:DXD852004 EGZ851998:EGZ852004 EQV851998:EQV852004 FAR851998:FAR852004 FKN851998:FKN852004 FUJ851998:FUJ852004 GEF851998:GEF852004 GOB851998:GOB852004 GXX851998:GXX852004 HHT851998:HHT852004 HRP851998:HRP852004 IBL851998:IBL852004 ILH851998:ILH852004 IVD851998:IVD852004 JEZ851998:JEZ852004 JOV851998:JOV852004 JYR851998:JYR852004 KIN851998:KIN852004 KSJ851998:KSJ852004 LCF851998:LCF852004 LMB851998:LMB852004 LVX851998:LVX852004 MFT851998:MFT852004 MPP851998:MPP852004 MZL851998:MZL852004 NJH851998:NJH852004 NTD851998:NTD852004 OCZ851998:OCZ852004 OMV851998:OMV852004 OWR851998:OWR852004 PGN851998:PGN852004 PQJ851998:PQJ852004 QAF851998:QAF852004 QKB851998:QKB852004 QTX851998:QTX852004 RDT851998:RDT852004 RNP851998:RNP852004 RXL851998:RXL852004 SHH851998:SHH852004 SRD851998:SRD852004 TAZ851998:TAZ852004 TKV851998:TKV852004 TUR851998:TUR852004 UEN851998:UEN852004 UOJ851998:UOJ852004 UYF851998:UYF852004 VIB851998:VIB852004 VRX851998:VRX852004 WBT851998:WBT852004 WLP851998:WLP852004 WVL851998:WVL852004 D917534:D917540 IZ917534:IZ917540 SV917534:SV917540 ACR917534:ACR917540 AMN917534:AMN917540 AWJ917534:AWJ917540 BGF917534:BGF917540 BQB917534:BQB917540 BZX917534:BZX917540 CJT917534:CJT917540 CTP917534:CTP917540 DDL917534:DDL917540 DNH917534:DNH917540 DXD917534:DXD917540 EGZ917534:EGZ917540 EQV917534:EQV917540 FAR917534:FAR917540 FKN917534:FKN917540 FUJ917534:FUJ917540 GEF917534:GEF917540 GOB917534:GOB917540 GXX917534:GXX917540 HHT917534:HHT917540 HRP917534:HRP917540 IBL917534:IBL917540 ILH917534:ILH917540 IVD917534:IVD917540 JEZ917534:JEZ917540 JOV917534:JOV917540 JYR917534:JYR917540 KIN917534:KIN917540 KSJ917534:KSJ917540 LCF917534:LCF917540 LMB917534:LMB917540 LVX917534:LVX917540 MFT917534:MFT917540 MPP917534:MPP917540 MZL917534:MZL917540 NJH917534:NJH917540 NTD917534:NTD917540 OCZ917534:OCZ917540 OMV917534:OMV917540 OWR917534:OWR917540 PGN917534:PGN917540 PQJ917534:PQJ917540 QAF917534:QAF917540 QKB917534:QKB917540 QTX917534:QTX917540 RDT917534:RDT917540 RNP917534:RNP917540 RXL917534:RXL917540 SHH917534:SHH917540 SRD917534:SRD917540 TAZ917534:TAZ917540 TKV917534:TKV917540 TUR917534:TUR917540 UEN917534:UEN917540 UOJ917534:UOJ917540 UYF917534:UYF917540 VIB917534:VIB917540 VRX917534:VRX917540 WBT917534:WBT917540 WLP917534:WLP917540 WVL917534:WVL917540 D983070:D983076 IZ983070:IZ983076 SV983070:SV983076 ACR983070:ACR983076 AMN983070:AMN983076 AWJ983070:AWJ983076 BGF983070:BGF983076 BQB983070:BQB983076 BZX983070:BZX983076 CJT983070:CJT983076 CTP983070:CTP983076 DDL983070:DDL983076 DNH983070:DNH983076 DXD983070:DXD983076 EGZ983070:EGZ983076 EQV983070:EQV983076 FAR983070:FAR983076 FKN983070:FKN983076 FUJ983070:FUJ983076 GEF983070:GEF983076 GOB983070:GOB983076 GXX983070:GXX983076 HHT983070:HHT983076 HRP983070:HRP983076 IBL983070:IBL983076 ILH983070:ILH983076 IVD983070:IVD983076 JEZ983070:JEZ983076 JOV983070:JOV983076 JYR983070:JYR983076 KIN983070:KIN983076 KSJ983070:KSJ983076 LCF983070:LCF983076 LMB983070:LMB983076 LVX983070:LVX983076 MFT983070:MFT983076 MPP983070:MPP983076 MZL983070:MZL983076 NJH983070:NJH983076 NTD983070:NTD983076 OCZ983070:OCZ983076 OMV983070:OMV983076 OWR983070:OWR983076 PGN983070:PGN983076 PQJ983070:PQJ983076 QAF983070:QAF983076 QKB983070:QKB983076 QTX983070:QTX983076 RDT983070:RDT983076 RNP983070:RNP983076 RXL983070:RXL983076 SHH983070:SHH983076 SRD983070:SRD983076 TAZ983070:TAZ983076 TKV983070:TKV983076 TUR983070:TUR983076 UEN983070:UEN983076 UOJ983070:UOJ983076 UYF983070:UYF983076 VIB983070:VIB983076 VRX983070:VRX983076 WBT983070:WBT983076 WLP983070:WLP983076 WVL983070:WVL983076 IZ27:IZ28 SV27:SV28 ACR27:ACR28 AMN27:AMN28 AWJ27:AWJ28 BGF27:BGF28 BQB27:BQB28 BZX27:BZX28 CJT27:CJT28 CTP27:CTP28 DDL27:DDL28 DNH27:DNH28 DXD27:DXD28 EGZ27:EGZ28 EQV27:EQV28 FAR27:FAR28 FKN27:FKN28 FUJ27:FUJ28 GEF27:GEF28 GOB27:GOB28 GXX27:GXX28 HHT27:HHT28 HRP27:HRP28 IBL27:IBL28 ILH27:ILH28 IVD27:IVD28 JEZ27:JEZ28 JOV27:JOV28 JYR27:JYR28 KIN27:KIN28 KSJ27:KSJ28 LCF27:LCF28 LMB27:LMB28 LVX27:LVX28 MFT27:MFT28 MPP27:MPP28 MZL27:MZL28 NJH27:NJH28 NTD27:NTD28 OCZ27:OCZ28 OMV27:OMV28 OWR27:OWR28 PGN27:PGN28 PQJ27:PQJ28 QAF27:QAF28 QKB27:QKB28 QTX27:QTX28 RDT27:RDT28 RNP27:RNP28 RXL27:RXL28 SHH27:SHH28 SRD27:SRD28 TAZ27:TAZ28 TKV27:TKV28 TUR27:TUR28 UEN27:UEN28 UOJ27:UOJ28 UYF27:UYF28 VIB27:VIB28 VRX27:VRX28 WBT27:WBT28 WLP27:WLP28 WVL27:WVL28 D65563:D65564 IZ65563:IZ65564 SV65563:SV65564 ACR65563:ACR65564 AMN65563:AMN65564 AWJ65563:AWJ65564 BGF65563:BGF65564 BQB65563:BQB65564 BZX65563:BZX65564 CJT65563:CJT65564 CTP65563:CTP65564 DDL65563:DDL65564 DNH65563:DNH65564 DXD65563:DXD65564 EGZ65563:EGZ65564 EQV65563:EQV65564 FAR65563:FAR65564 FKN65563:FKN65564 FUJ65563:FUJ65564 GEF65563:GEF65564 GOB65563:GOB65564 GXX65563:GXX65564 HHT65563:HHT65564 HRP65563:HRP65564 IBL65563:IBL65564 ILH65563:ILH65564 IVD65563:IVD65564 JEZ65563:JEZ65564 JOV65563:JOV65564 JYR65563:JYR65564 KIN65563:KIN65564 KSJ65563:KSJ65564 LCF65563:LCF65564 LMB65563:LMB65564 LVX65563:LVX65564 MFT65563:MFT65564 MPP65563:MPP65564 MZL65563:MZL65564 NJH65563:NJH65564 NTD65563:NTD65564 OCZ65563:OCZ65564 OMV65563:OMV65564 OWR65563:OWR65564 PGN65563:PGN65564 PQJ65563:PQJ65564 QAF65563:QAF65564 QKB65563:QKB65564 QTX65563:QTX65564 RDT65563:RDT65564 RNP65563:RNP65564 RXL65563:RXL65564 SHH65563:SHH65564 SRD65563:SRD65564 TAZ65563:TAZ65564 TKV65563:TKV65564 TUR65563:TUR65564 UEN65563:UEN65564 UOJ65563:UOJ65564 UYF65563:UYF65564 VIB65563:VIB65564 VRX65563:VRX65564 WBT65563:WBT65564 WLP65563:WLP65564 WVL65563:WVL65564 D131099:D131100 IZ131099:IZ131100 SV131099:SV131100 ACR131099:ACR131100 AMN131099:AMN131100 AWJ131099:AWJ131100 BGF131099:BGF131100 BQB131099:BQB131100 BZX131099:BZX131100 CJT131099:CJT131100 CTP131099:CTP131100 DDL131099:DDL131100 DNH131099:DNH131100 DXD131099:DXD131100 EGZ131099:EGZ131100 EQV131099:EQV131100 FAR131099:FAR131100 FKN131099:FKN131100 FUJ131099:FUJ131100 GEF131099:GEF131100 GOB131099:GOB131100 GXX131099:GXX131100 HHT131099:HHT131100 HRP131099:HRP131100 IBL131099:IBL131100 ILH131099:ILH131100 IVD131099:IVD131100 JEZ131099:JEZ131100 JOV131099:JOV131100 JYR131099:JYR131100 KIN131099:KIN131100 KSJ131099:KSJ131100 LCF131099:LCF131100 LMB131099:LMB131100 LVX131099:LVX131100 MFT131099:MFT131100 MPP131099:MPP131100 MZL131099:MZL131100 NJH131099:NJH131100 NTD131099:NTD131100 OCZ131099:OCZ131100 OMV131099:OMV131100 OWR131099:OWR131100 PGN131099:PGN131100 PQJ131099:PQJ131100 QAF131099:QAF131100 QKB131099:QKB131100 QTX131099:QTX131100 RDT131099:RDT131100 RNP131099:RNP131100 RXL131099:RXL131100 SHH131099:SHH131100 SRD131099:SRD131100 TAZ131099:TAZ131100 TKV131099:TKV131100 TUR131099:TUR131100 UEN131099:UEN131100 UOJ131099:UOJ131100 UYF131099:UYF131100 VIB131099:VIB131100 VRX131099:VRX131100 WBT131099:WBT131100 WLP131099:WLP131100 WVL131099:WVL131100 D196635:D196636 IZ196635:IZ196636 SV196635:SV196636 ACR196635:ACR196636 AMN196635:AMN196636 AWJ196635:AWJ196636 BGF196635:BGF196636 BQB196635:BQB196636 BZX196635:BZX196636 CJT196635:CJT196636 CTP196635:CTP196636 DDL196635:DDL196636 DNH196635:DNH196636 DXD196635:DXD196636 EGZ196635:EGZ196636 EQV196635:EQV196636 FAR196635:FAR196636 FKN196635:FKN196636 FUJ196635:FUJ196636 GEF196635:GEF196636 GOB196635:GOB196636 GXX196635:GXX196636 HHT196635:HHT196636 HRP196635:HRP196636 IBL196635:IBL196636 ILH196635:ILH196636 IVD196635:IVD196636 JEZ196635:JEZ196636 JOV196635:JOV196636 JYR196635:JYR196636 KIN196635:KIN196636 KSJ196635:KSJ196636 LCF196635:LCF196636 LMB196635:LMB196636 LVX196635:LVX196636 MFT196635:MFT196636 MPP196635:MPP196636 MZL196635:MZL196636 NJH196635:NJH196636 NTD196635:NTD196636 OCZ196635:OCZ196636 OMV196635:OMV196636 OWR196635:OWR196636 PGN196635:PGN196636 PQJ196635:PQJ196636 QAF196635:QAF196636 QKB196635:QKB196636 QTX196635:QTX196636 RDT196635:RDT196636 RNP196635:RNP196636 RXL196635:RXL196636 SHH196635:SHH196636 SRD196635:SRD196636 TAZ196635:TAZ196636 TKV196635:TKV196636 TUR196635:TUR196636 UEN196635:UEN196636 UOJ196635:UOJ196636 UYF196635:UYF196636 VIB196635:VIB196636 VRX196635:VRX196636 WBT196635:WBT196636 WLP196635:WLP196636 WVL196635:WVL196636 D262171:D262172 IZ262171:IZ262172 SV262171:SV262172 ACR262171:ACR262172 AMN262171:AMN262172 AWJ262171:AWJ262172 BGF262171:BGF262172 BQB262171:BQB262172 BZX262171:BZX262172 CJT262171:CJT262172 CTP262171:CTP262172 DDL262171:DDL262172 DNH262171:DNH262172 DXD262171:DXD262172 EGZ262171:EGZ262172 EQV262171:EQV262172 FAR262171:FAR262172 FKN262171:FKN262172 FUJ262171:FUJ262172 GEF262171:GEF262172 GOB262171:GOB262172 GXX262171:GXX262172 HHT262171:HHT262172 HRP262171:HRP262172 IBL262171:IBL262172 ILH262171:ILH262172 IVD262171:IVD262172 JEZ262171:JEZ262172 JOV262171:JOV262172 JYR262171:JYR262172 KIN262171:KIN262172 KSJ262171:KSJ262172 LCF262171:LCF262172 LMB262171:LMB262172 LVX262171:LVX262172 MFT262171:MFT262172 MPP262171:MPP262172 MZL262171:MZL262172 NJH262171:NJH262172 NTD262171:NTD262172 OCZ262171:OCZ262172 OMV262171:OMV262172 OWR262171:OWR262172 PGN262171:PGN262172 PQJ262171:PQJ262172 QAF262171:QAF262172 QKB262171:QKB262172 QTX262171:QTX262172 RDT262171:RDT262172 RNP262171:RNP262172 RXL262171:RXL262172 SHH262171:SHH262172 SRD262171:SRD262172 TAZ262171:TAZ262172 TKV262171:TKV262172 TUR262171:TUR262172 UEN262171:UEN262172 UOJ262171:UOJ262172 UYF262171:UYF262172 VIB262171:VIB262172 VRX262171:VRX262172 WBT262171:WBT262172 WLP262171:WLP262172 WVL262171:WVL262172 D327707:D327708 IZ327707:IZ327708 SV327707:SV327708 ACR327707:ACR327708 AMN327707:AMN327708 AWJ327707:AWJ327708 BGF327707:BGF327708 BQB327707:BQB327708 BZX327707:BZX327708 CJT327707:CJT327708 CTP327707:CTP327708 DDL327707:DDL327708 DNH327707:DNH327708 DXD327707:DXD327708 EGZ327707:EGZ327708 EQV327707:EQV327708 FAR327707:FAR327708 FKN327707:FKN327708 FUJ327707:FUJ327708 GEF327707:GEF327708 GOB327707:GOB327708 GXX327707:GXX327708 HHT327707:HHT327708 HRP327707:HRP327708 IBL327707:IBL327708 ILH327707:ILH327708 IVD327707:IVD327708 JEZ327707:JEZ327708 JOV327707:JOV327708 JYR327707:JYR327708 KIN327707:KIN327708 KSJ327707:KSJ327708 LCF327707:LCF327708 LMB327707:LMB327708 LVX327707:LVX327708 MFT327707:MFT327708 MPP327707:MPP327708 MZL327707:MZL327708 NJH327707:NJH327708 NTD327707:NTD327708 OCZ327707:OCZ327708 OMV327707:OMV327708 OWR327707:OWR327708 PGN327707:PGN327708 PQJ327707:PQJ327708 QAF327707:QAF327708 QKB327707:QKB327708 QTX327707:QTX327708 RDT327707:RDT327708 RNP327707:RNP327708 RXL327707:RXL327708 SHH327707:SHH327708 SRD327707:SRD327708 TAZ327707:TAZ327708 TKV327707:TKV327708 TUR327707:TUR327708 UEN327707:UEN327708 UOJ327707:UOJ327708 UYF327707:UYF327708 VIB327707:VIB327708 VRX327707:VRX327708 WBT327707:WBT327708 WLP327707:WLP327708 WVL327707:WVL327708 D393243:D393244 IZ393243:IZ393244 SV393243:SV393244 ACR393243:ACR393244 AMN393243:AMN393244 AWJ393243:AWJ393244 BGF393243:BGF393244 BQB393243:BQB393244 BZX393243:BZX393244 CJT393243:CJT393244 CTP393243:CTP393244 DDL393243:DDL393244 DNH393243:DNH393244 DXD393243:DXD393244 EGZ393243:EGZ393244 EQV393243:EQV393244 FAR393243:FAR393244 FKN393243:FKN393244 FUJ393243:FUJ393244 GEF393243:GEF393244 GOB393243:GOB393244 GXX393243:GXX393244 HHT393243:HHT393244 HRP393243:HRP393244 IBL393243:IBL393244 ILH393243:ILH393244 IVD393243:IVD393244 JEZ393243:JEZ393244 JOV393243:JOV393244 JYR393243:JYR393244 KIN393243:KIN393244 KSJ393243:KSJ393244 LCF393243:LCF393244 LMB393243:LMB393244 LVX393243:LVX393244 MFT393243:MFT393244 MPP393243:MPP393244 MZL393243:MZL393244 NJH393243:NJH393244 NTD393243:NTD393244 OCZ393243:OCZ393244 OMV393243:OMV393244 OWR393243:OWR393244 PGN393243:PGN393244 PQJ393243:PQJ393244 QAF393243:QAF393244 QKB393243:QKB393244 QTX393243:QTX393244 RDT393243:RDT393244 RNP393243:RNP393244 RXL393243:RXL393244 SHH393243:SHH393244 SRD393243:SRD393244 TAZ393243:TAZ393244 TKV393243:TKV393244 TUR393243:TUR393244 UEN393243:UEN393244 UOJ393243:UOJ393244 UYF393243:UYF393244 VIB393243:VIB393244 VRX393243:VRX393244 WBT393243:WBT393244 WLP393243:WLP393244 WVL393243:WVL393244 D458779:D458780 IZ458779:IZ458780 SV458779:SV458780 ACR458779:ACR458780 AMN458779:AMN458780 AWJ458779:AWJ458780 BGF458779:BGF458780 BQB458779:BQB458780 BZX458779:BZX458780 CJT458779:CJT458780 CTP458779:CTP458780 DDL458779:DDL458780 DNH458779:DNH458780 DXD458779:DXD458780 EGZ458779:EGZ458780 EQV458779:EQV458780 FAR458779:FAR458780 FKN458779:FKN458780 FUJ458779:FUJ458780 GEF458779:GEF458780 GOB458779:GOB458780 GXX458779:GXX458780 HHT458779:HHT458780 HRP458779:HRP458780 IBL458779:IBL458780 ILH458779:ILH458780 IVD458779:IVD458780 JEZ458779:JEZ458780 JOV458779:JOV458780 JYR458779:JYR458780 KIN458779:KIN458780 KSJ458779:KSJ458780 LCF458779:LCF458780 LMB458779:LMB458780 LVX458779:LVX458780 MFT458779:MFT458780 MPP458779:MPP458780 MZL458779:MZL458780 NJH458779:NJH458780 NTD458779:NTD458780 OCZ458779:OCZ458780 OMV458779:OMV458780 OWR458779:OWR458780 PGN458779:PGN458780 PQJ458779:PQJ458780 QAF458779:QAF458780 QKB458779:QKB458780 QTX458779:QTX458780 RDT458779:RDT458780 RNP458779:RNP458780 RXL458779:RXL458780 SHH458779:SHH458780 SRD458779:SRD458780 TAZ458779:TAZ458780 TKV458779:TKV458780 TUR458779:TUR458780 UEN458779:UEN458780 UOJ458779:UOJ458780 UYF458779:UYF458780 VIB458779:VIB458780 VRX458779:VRX458780 WBT458779:WBT458780 WLP458779:WLP458780 WVL458779:WVL458780 D524315:D524316 IZ524315:IZ524316 SV524315:SV524316 ACR524315:ACR524316 AMN524315:AMN524316 AWJ524315:AWJ524316 BGF524315:BGF524316 BQB524315:BQB524316 BZX524315:BZX524316 CJT524315:CJT524316 CTP524315:CTP524316 DDL524315:DDL524316 DNH524315:DNH524316 DXD524315:DXD524316 EGZ524315:EGZ524316 EQV524315:EQV524316 FAR524315:FAR524316 FKN524315:FKN524316 FUJ524315:FUJ524316 GEF524315:GEF524316 GOB524315:GOB524316 GXX524315:GXX524316 HHT524315:HHT524316 HRP524315:HRP524316 IBL524315:IBL524316 ILH524315:ILH524316 IVD524315:IVD524316 JEZ524315:JEZ524316 JOV524315:JOV524316 JYR524315:JYR524316 KIN524315:KIN524316 KSJ524315:KSJ524316 LCF524315:LCF524316 LMB524315:LMB524316 LVX524315:LVX524316 MFT524315:MFT524316 MPP524315:MPP524316 MZL524315:MZL524316 NJH524315:NJH524316 NTD524315:NTD524316 OCZ524315:OCZ524316 OMV524315:OMV524316 OWR524315:OWR524316 PGN524315:PGN524316 PQJ524315:PQJ524316 QAF524315:QAF524316 QKB524315:QKB524316 QTX524315:QTX524316 RDT524315:RDT524316 RNP524315:RNP524316 RXL524315:RXL524316 SHH524315:SHH524316 SRD524315:SRD524316 TAZ524315:TAZ524316 TKV524315:TKV524316 TUR524315:TUR524316 UEN524315:UEN524316 UOJ524315:UOJ524316 UYF524315:UYF524316 VIB524315:VIB524316 VRX524315:VRX524316 WBT524315:WBT524316 WLP524315:WLP524316 WVL524315:WVL524316 D589851:D589852 IZ589851:IZ589852 SV589851:SV589852 ACR589851:ACR589852 AMN589851:AMN589852 AWJ589851:AWJ589852 BGF589851:BGF589852 BQB589851:BQB589852 BZX589851:BZX589852 CJT589851:CJT589852 CTP589851:CTP589852 DDL589851:DDL589852 DNH589851:DNH589852 DXD589851:DXD589852 EGZ589851:EGZ589852 EQV589851:EQV589852 FAR589851:FAR589852 FKN589851:FKN589852 FUJ589851:FUJ589852 GEF589851:GEF589852 GOB589851:GOB589852 GXX589851:GXX589852 HHT589851:HHT589852 HRP589851:HRP589852 IBL589851:IBL589852 ILH589851:ILH589852 IVD589851:IVD589852 JEZ589851:JEZ589852 JOV589851:JOV589852 JYR589851:JYR589852 KIN589851:KIN589852 KSJ589851:KSJ589852 LCF589851:LCF589852 LMB589851:LMB589852 LVX589851:LVX589852 MFT589851:MFT589852 MPP589851:MPP589852 MZL589851:MZL589852 NJH589851:NJH589852 NTD589851:NTD589852 OCZ589851:OCZ589852 OMV589851:OMV589852 OWR589851:OWR589852 PGN589851:PGN589852 PQJ589851:PQJ589852 QAF589851:QAF589852 QKB589851:QKB589852 QTX589851:QTX589852 RDT589851:RDT589852 RNP589851:RNP589852 RXL589851:RXL589852 SHH589851:SHH589852 SRD589851:SRD589852 TAZ589851:TAZ589852 TKV589851:TKV589852 TUR589851:TUR589852 UEN589851:UEN589852 UOJ589851:UOJ589852 UYF589851:UYF589852 VIB589851:VIB589852 VRX589851:VRX589852 WBT589851:WBT589852 WLP589851:WLP589852 WVL589851:WVL589852 D655387:D655388 IZ655387:IZ655388 SV655387:SV655388 ACR655387:ACR655388 AMN655387:AMN655388 AWJ655387:AWJ655388 BGF655387:BGF655388 BQB655387:BQB655388 BZX655387:BZX655388 CJT655387:CJT655388 CTP655387:CTP655388 DDL655387:DDL655388 DNH655387:DNH655388 DXD655387:DXD655388 EGZ655387:EGZ655388 EQV655387:EQV655388 FAR655387:FAR655388 FKN655387:FKN655388 FUJ655387:FUJ655388 GEF655387:GEF655388 GOB655387:GOB655388 GXX655387:GXX655388 HHT655387:HHT655388 HRP655387:HRP655388 IBL655387:IBL655388 ILH655387:ILH655388 IVD655387:IVD655388 JEZ655387:JEZ655388 JOV655387:JOV655388 JYR655387:JYR655388 KIN655387:KIN655388 KSJ655387:KSJ655388 LCF655387:LCF655388 LMB655387:LMB655388 LVX655387:LVX655388 MFT655387:MFT655388 MPP655387:MPP655388 MZL655387:MZL655388 NJH655387:NJH655388 NTD655387:NTD655388 OCZ655387:OCZ655388 OMV655387:OMV655388 OWR655387:OWR655388 PGN655387:PGN655388 PQJ655387:PQJ655388 QAF655387:QAF655388 QKB655387:QKB655388 QTX655387:QTX655388 RDT655387:RDT655388 RNP655387:RNP655388 RXL655387:RXL655388 SHH655387:SHH655388 SRD655387:SRD655388 TAZ655387:TAZ655388 TKV655387:TKV655388 TUR655387:TUR655388 UEN655387:UEN655388 UOJ655387:UOJ655388 UYF655387:UYF655388 VIB655387:VIB655388 VRX655387:VRX655388 WBT655387:WBT655388 WLP655387:WLP655388 WVL655387:WVL655388 D720923:D720924 IZ720923:IZ720924 SV720923:SV720924 ACR720923:ACR720924 AMN720923:AMN720924 AWJ720923:AWJ720924 BGF720923:BGF720924 BQB720923:BQB720924 BZX720923:BZX720924 CJT720923:CJT720924 CTP720923:CTP720924 DDL720923:DDL720924 DNH720923:DNH720924 DXD720923:DXD720924 EGZ720923:EGZ720924 EQV720923:EQV720924 FAR720923:FAR720924 FKN720923:FKN720924 FUJ720923:FUJ720924 GEF720923:GEF720924 GOB720923:GOB720924 GXX720923:GXX720924 HHT720923:HHT720924 HRP720923:HRP720924 IBL720923:IBL720924 ILH720923:ILH720924 IVD720923:IVD720924 JEZ720923:JEZ720924 JOV720923:JOV720924 JYR720923:JYR720924 KIN720923:KIN720924 KSJ720923:KSJ720924 LCF720923:LCF720924 LMB720923:LMB720924 LVX720923:LVX720924 MFT720923:MFT720924 MPP720923:MPP720924 MZL720923:MZL720924 NJH720923:NJH720924 NTD720923:NTD720924 OCZ720923:OCZ720924 OMV720923:OMV720924 OWR720923:OWR720924 PGN720923:PGN720924 PQJ720923:PQJ720924 QAF720923:QAF720924 QKB720923:QKB720924 QTX720923:QTX720924 RDT720923:RDT720924 RNP720923:RNP720924 RXL720923:RXL720924 SHH720923:SHH720924 SRD720923:SRD720924 TAZ720923:TAZ720924 TKV720923:TKV720924 TUR720923:TUR720924 UEN720923:UEN720924 UOJ720923:UOJ720924 UYF720923:UYF720924 VIB720923:VIB720924 VRX720923:VRX720924 WBT720923:WBT720924 WLP720923:WLP720924 WVL720923:WVL720924 D786459:D786460 IZ786459:IZ786460 SV786459:SV786460 ACR786459:ACR786460 AMN786459:AMN786460 AWJ786459:AWJ786460 BGF786459:BGF786460 BQB786459:BQB786460 BZX786459:BZX786460 CJT786459:CJT786460 CTP786459:CTP786460 DDL786459:DDL786460 DNH786459:DNH786460 DXD786459:DXD786460 EGZ786459:EGZ786460 EQV786459:EQV786460 FAR786459:FAR786460 FKN786459:FKN786460 FUJ786459:FUJ786460 GEF786459:GEF786460 GOB786459:GOB786460 GXX786459:GXX786460 HHT786459:HHT786460 HRP786459:HRP786460 IBL786459:IBL786460 ILH786459:ILH786460 IVD786459:IVD786460 JEZ786459:JEZ786460 JOV786459:JOV786460 JYR786459:JYR786460 KIN786459:KIN786460 KSJ786459:KSJ786460 LCF786459:LCF786460 LMB786459:LMB786460 LVX786459:LVX786460 MFT786459:MFT786460 MPP786459:MPP786460 MZL786459:MZL786460 NJH786459:NJH786460 NTD786459:NTD786460 OCZ786459:OCZ786460 OMV786459:OMV786460 OWR786459:OWR786460 PGN786459:PGN786460 PQJ786459:PQJ786460 QAF786459:QAF786460 QKB786459:QKB786460 QTX786459:QTX786460 RDT786459:RDT786460 RNP786459:RNP786460 RXL786459:RXL786460 SHH786459:SHH786460 SRD786459:SRD786460 TAZ786459:TAZ786460 TKV786459:TKV786460 TUR786459:TUR786460 UEN786459:UEN786460 UOJ786459:UOJ786460 UYF786459:UYF786460 VIB786459:VIB786460 VRX786459:VRX786460 WBT786459:WBT786460 WLP786459:WLP786460 WVL786459:WVL786460 D851995:D851996 IZ851995:IZ851996 SV851995:SV851996 ACR851995:ACR851996 AMN851995:AMN851996 AWJ851995:AWJ851996 BGF851995:BGF851996 BQB851995:BQB851996 BZX851995:BZX851996 CJT851995:CJT851996 CTP851995:CTP851996 DDL851995:DDL851996 DNH851995:DNH851996 DXD851995:DXD851996 EGZ851995:EGZ851996 EQV851995:EQV851996 FAR851995:FAR851996 FKN851995:FKN851996 FUJ851995:FUJ851996 GEF851995:GEF851996 GOB851995:GOB851996 GXX851995:GXX851996 HHT851995:HHT851996 HRP851995:HRP851996 IBL851995:IBL851996 ILH851995:ILH851996 IVD851995:IVD851996 JEZ851995:JEZ851996 JOV851995:JOV851996 JYR851995:JYR851996 KIN851995:KIN851996 KSJ851995:KSJ851996 LCF851995:LCF851996 LMB851995:LMB851996 LVX851995:LVX851996 MFT851995:MFT851996 MPP851995:MPP851996 MZL851995:MZL851996 NJH851995:NJH851996 NTD851995:NTD851996 OCZ851995:OCZ851996 OMV851995:OMV851996 OWR851995:OWR851996 PGN851995:PGN851996 PQJ851995:PQJ851996 QAF851995:QAF851996 QKB851995:QKB851996 QTX851995:QTX851996 RDT851995:RDT851996 RNP851995:RNP851996 RXL851995:RXL851996 SHH851995:SHH851996 SRD851995:SRD851996 TAZ851995:TAZ851996 TKV851995:TKV851996 TUR851995:TUR851996 UEN851995:UEN851996 UOJ851995:UOJ851996 UYF851995:UYF851996 VIB851995:VIB851996 VRX851995:VRX851996 WBT851995:WBT851996 WLP851995:WLP851996 WVL851995:WVL851996 D917531:D917532 IZ917531:IZ917532 SV917531:SV917532 ACR917531:ACR917532 AMN917531:AMN917532 AWJ917531:AWJ917532 BGF917531:BGF917532 BQB917531:BQB917532 BZX917531:BZX917532 CJT917531:CJT917532 CTP917531:CTP917532 DDL917531:DDL917532 DNH917531:DNH917532 DXD917531:DXD917532 EGZ917531:EGZ917532 EQV917531:EQV917532 FAR917531:FAR917532 FKN917531:FKN917532 FUJ917531:FUJ917532 GEF917531:GEF917532 GOB917531:GOB917532 GXX917531:GXX917532 HHT917531:HHT917532 HRP917531:HRP917532 IBL917531:IBL917532 ILH917531:ILH917532 IVD917531:IVD917532 JEZ917531:JEZ917532 JOV917531:JOV917532 JYR917531:JYR917532 KIN917531:KIN917532 KSJ917531:KSJ917532 LCF917531:LCF917532 LMB917531:LMB917532 LVX917531:LVX917532 MFT917531:MFT917532 MPP917531:MPP917532 MZL917531:MZL917532 NJH917531:NJH917532 NTD917531:NTD917532 OCZ917531:OCZ917532 OMV917531:OMV917532 OWR917531:OWR917532 PGN917531:PGN917532 PQJ917531:PQJ917532 QAF917531:QAF917532 QKB917531:QKB917532 QTX917531:QTX917532 RDT917531:RDT917532 RNP917531:RNP917532 RXL917531:RXL917532 SHH917531:SHH917532 SRD917531:SRD917532 TAZ917531:TAZ917532 TKV917531:TKV917532 TUR917531:TUR917532 UEN917531:UEN917532 UOJ917531:UOJ917532 UYF917531:UYF917532 VIB917531:VIB917532 VRX917531:VRX917532 WBT917531:WBT917532 WLP917531:WLP917532 WVL917531:WVL917532 D983067:D983068 IZ983067:IZ983068 SV983067:SV983068 ACR983067:ACR983068 AMN983067:AMN983068 AWJ983067:AWJ983068 BGF983067:BGF983068 BQB983067:BQB983068 BZX983067:BZX983068 CJT983067:CJT983068 CTP983067:CTP983068 DDL983067:DDL983068 DNH983067:DNH983068 DXD983067:DXD983068 EGZ983067:EGZ983068 EQV983067:EQV983068 FAR983067:FAR983068 FKN983067:FKN983068 FUJ983067:FUJ983068 GEF983067:GEF983068 GOB983067:GOB983068 GXX983067:GXX983068 HHT983067:HHT983068 HRP983067:HRP983068 IBL983067:IBL983068 ILH983067:ILH983068 IVD983067:IVD983068 JEZ983067:JEZ983068 JOV983067:JOV983068 JYR983067:JYR983068 KIN983067:KIN983068 KSJ983067:KSJ983068 LCF983067:LCF983068 LMB983067:LMB983068 LVX983067:LVX983068 MFT983067:MFT983068 MPP983067:MPP983068 MZL983067:MZL983068 NJH983067:NJH983068 NTD983067:NTD983068 OCZ983067:OCZ983068 OMV983067:OMV983068 OWR983067:OWR983068 PGN983067:PGN983068 PQJ983067:PQJ983068 QAF983067:QAF983068 QKB983067:QKB983068 QTX983067:QTX983068 RDT983067:RDT983068 RNP983067:RNP983068 RXL983067:RXL983068 SHH983067:SHH983068 SRD983067:SRD983068 TAZ983067:TAZ983068 TKV983067:TKV983068 TUR983067:TUR983068 UEN983067:UEN983068 UOJ983067:UOJ983068 UYF983067:UYF983068 VIB983067:VIB983068 VRX983067:VRX983068 WBT983067:WBT983068 WLP983067:WLP983068 WVL983067:WVL983068 IZ21:IZ25 SV21:SV25 ACR21:ACR25 AMN21:AMN25 AWJ21:AWJ25 BGF21:BGF25 BQB21:BQB25 BZX21:BZX25 CJT21:CJT25 CTP21:CTP25 DDL21:DDL25 DNH21:DNH25 DXD21:DXD25 EGZ21:EGZ25 EQV21:EQV25 FAR21:FAR25 FKN21:FKN25 FUJ21:FUJ25 GEF21:GEF25 GOB21:GOB25 GXX21:GXX25 HHT21:HHT25 HRP21:HRP25 IBL21:IBL25 ILH21:ILH25 IVD21:IVD25 JEZ21:JEZ25 JOV21:JOV25 JYR21:JYR25 KIN21:KIN25 KSJ21:KSJ25 LCF21:LCF25 LMB21:LMB25 LVX21:LVX25 MFT21:MFT25 MPP21:MPP25 MZL21:MZL25 NJH21:NJH25 NTD21:NTD25 OCZ21:OCZ25 OMV21:OMV25 OWR21:OWR25 PGN21:PGN25 PQJ21:PQJ25 QAF21:QAF25 QKB21:QKB25 QTX21:QTX25 RDT21:RDT25 RNP21:RNP25 RXL21:RXL25 SHH21:SHH25 SRD21:SRD25 TAZ21:TAZ25 TKV21:TKV25 TUR21:TUR25 UEN21:UEN25 UOJ21:UOJ25 UYF21:UYF25 VIB21:VIB25 VRX21:VRX25 WBT21:WBT25 WLP21:WLP25 WVL21:WVL25 D65557:D65561 IZ65557:IZ65561 SV65557:SV65561 ACR65557:ACR65561 AMN65557:AMN65561 AWJ65557:AWJ65561 BGF65557:BGF65561 BQB65557:BQB65561 BZX65557:BZX65561 CJT65557:CJT65561 CTP65557:CTP65561 DDL65557:DDL65561 DNH65557:DNH65561 DXD65557:DXD65561 EGZ65557:EGZ65561 EQV65557:EQV65561 FAR65557:FAR65561 FKN65557:FKN65561 FUJ65557:FUJ65561 GEF65557:GEF65561 GOB65557:GOB65561 GXX65557:GXX65561 HHT65557:HHT65561 HRP65557:HRP65561 IBL65557:IBL65561 ILH65557:ILH65561 IVD65557:IVD65561 JEZ65557:JEZ65561 JOV65557:JOV65561 JYR65557:JYR65561 KIN65557:KIN65561 KSJ65557:KSJ65561 LCF65557:LCF65561 LMB65557:LMB65561 LVX65557:LVX65561 MFT65557:MFT65561 MPP65557:MPP65561 MZL65557:MZL65561 NJH65557:NJH65561 NTD65557:NTD65561 OCZ65557:OCZ65561 OMV65557:OMV65561 OWR65557:OWR65561 PGN65557:PGN65561 PQJ65557:PQJ65561 QAF65557:QAF65561 QKB65557:QKB65561 QTX65557:QTX65561 RDT65557:RDT65561 RNP65557:RNP65561 RXL65557:RXL65561 SHH65557:SHH65561 SRD65557:SRD65561 TAZ65557:TAZ65561 TKV65557:TKV65561 TUR65557:TUR65561 UEN65557:UEN65561 UOJ65557:UOJ65561 UYF65557:UYF65561 VIB65557:VIB65561 VRX65557:VRX65561 WBT65557:WBT65561 WLP65557:WLP65561 WVL65557:WVL65561 D131093:D131097 IZ131093:IZ131097 SV131093:SV131097 ACR131093:ACR131097 AMN131093:AMN131097 AWJ131093:AWJ131097 BGF131093:BGF131097 BQB131093:BQB131097 BZX131093:BZX131097 CJT131093:CJT131097 CTP131093:CTP131097 DDL131093:DDL131097 DNH131093:DNH131097 DXD131093:DXD131097 EGZ131093:EGZ131097 EQV131093:EQV131097 FAR131093:FAR131097 FKN131093:FKN131097 FUJ131093:FUJ131097 GEF131093:GEF131097 GOB131093:GOB131097 GXX131093:GXX131097 HHT131093:HHT131097 HRP131093:HRP131097 IBL131093:IBL131097 ILH131093:ILH131097 IVD131093:IVD131097 JEZ131093:JEZ131097 JOV131093:JOV131097 JYR131093:JYR131097 KIN131093:KIN131097 KSJ131093:KSJ131097 LCF131093:LCF131097 LMB131093:LMB131097 LVX131093:LVX131097 MFT131093:MFT131097 MPP131093:MPP131097 MZL131093:MZL131097 NJH131093:NJH131097 NTD131093:NTD131097 OCZ131093:OCZ131097 OMV131093:OMV131097 OWR131093:OWR131097 PGN131093:PGN131097 PQJ131093:PQJ131097 QAF131093:QAF131097 QKB131093:QKB131097 QTX131093:QTX131097 RDT131093:RDT131097 RNP131093:RNP131097 RXL131093:RXL131097 SHH131093:SHH131097 SRD131093:SRD131097 TAZ131093:TAZ131097 TKV131093:TKV131097 TUR131093:TUR131097 UEN131093:UEN131097 UOJ131093:UOJ131097 UYF131093:UYF131097 VIB131093:VIB131097 VRX131093:VRX131097 WBT131093:WBT131097 WLP131093:WLP131097 WVL131093:WVL131097 D196629:D196633 IZ196629:IZ196633 SV196629:SV196633 ACR196629:ACR196633 AMN196629:AMN196633 AWJ196629:AWJ196633 BGF196629:BGF196633 BQB196629:BQB196633 BZX196629:BZX196633 CJT196629:CJT196633 CTP196629:CTP196633 DDL196629:DDL196633 DNH196629:DNH196633 DXD196629:DXD196633 EGZ196629:EGZ196633 EQV196629:EQV196633 FAR196629:FAR196633 FKN196629:FKN196633 FUJ196629:FUJ196633 GEF196629:GEF196633 GOB196629:GOB196633 GXX196629:GXX196633 HHT196629:HHT196633 HRP196629:HRP196633 IBL196629:IBL196633 ILH196629:ILH196633 IVD196629:IVD196633 JEZ196629:JEZ196633 JOV196629:JOV196633 JYR196629:JYR196633 KIN196629:KIN196633 KSJ196629:KSJ196633 LCF196629:LCF196633 LMB196629:LMB196633 LVX196629:LVX196633 MFT196629:MFT196633 MPP196629:MPP196633 MZL196629:MZL196633 NJH196629:NJH196633 NTD196629:NTD196633 OCZ196629:OCZ196633 OMV196629:OMV196633 OWR196629:OWR196633 PGN196629:PGN196633 PQJ196629:PQJ196633 QAF196629:QAF196633 QKB196629:QKB196633 QTX196629:QTX196633 RDT196629:RDT196633 RNP196629:RNP196633 RXL196629:RXL196633 SHH196629:SHH196633 SRD196629:SRD196633 TAZ196629:TAZ196633 TKV196629:TKV196633 TUR196629:TUR196633 UEN196629:UEN196633 UOJ196629:UOJ196633 UYF196629:UYF196633 VIB196629:VIB196633 VRX196629:VRX196633 WBT196629:WBT196633 WLP196629:WLP196633 WVL196629:WVL196633 D262165:D262169 IZ262165:IZ262169 SV262165:SV262169 ACR262165:ACR262169 AMN262165:AMN262169 AWJ262165:AWJ262169 BGF262165:BGF262169 BQB262165:BQB262169 BZX262165:BZX262169 CJT262165:CJT262169 CTP262165:CTP262169 DDL262165:DDL262169 DNH262165:DNH262169 DXD262165:DXD262169 EGZ262165:EGZ262169 EQV262165:EQV262169 FAR262165:FAR262169 FKN262165:FKN262169 FUJ262165:FUJ262169 GEF262165:GEF262169 GOB262165:GOB262169 GXX262165:GXX262169 HHT262165:HHT262169 HRP262165:HRP262169 IBL262165:IBL262169 ILH262165:ILH262169 IVD262165:IVD262169 JEZ262165:JEZ262169 JOV262165:JOV262169 JYR262165:JYR262169 KIN262165:KIN262169 KSJ262165:KSJ262169 LCF262165:LCF262169 LMB262165:LMB262169 LVX262165:LVX262169 MFT262165:MFT262169 MPP262165:MPP262169 MZL262165:MZL262169 NJH262165:NJH262169 NTD262165:NTD262169 OCZ262165:OCZ262169 OMV262165:OMV262169 OWR262165:OWR262169 PGN262165:PGN262169 PQJ262165:PQJ262169 QAF262165:QAF262169 QKB262165:QKB262169 QTX262165:QTX262169 RDT262165:RDT262169 RNP262165:RNP262169 RXL262165:RXL262169 SHH262165:SHH262169 SRD262165:SRD262169 TAZ262165:TAZ262169 TKV262165:TKV262169 TUR262165:TUR262169 UEN262165:UEN262169 UOJ262165:UOJ262169 UYF262165:UYF262169 VIB262165:VIB262169 VRX262165:VRX262169 WBT262165:WBT262169 WLP262165:WLP262169 WVL262165:WVL262169 D327701:D327705 IZ327701:IZ327705 SV327701:SV327705 ACR327701:ACR327705 AMN327701:AMN327705 AWJ327701:AWJ327705 BGF327701:BGF327705 BQB327701:BQB327705 BZX327701:BZX327705 CJT327701:CJT327705 CTP327701:CTP327705 DDL327701:DDL327705 DNH327701:DNH327705 DXD327701:DXD327705 EGZ327701:EGZ327705 EQV327701:EQV327705 FAR327701:FAR327705 FKN327701:FKN327705 FUJ327701:FUJ327705 GEF327701:GEF327705 GOB327701:GOB327705 GXX327701:GXX327705 HHT327701:HHT327705 HRP327701:HRP327705 IBL327701:IBL327705 ILH327701:ILH327705 IVD327701:IVD327705 JEZ327701:JEZ327705 JOV327701:JOV327705 JYR327701:JYR327705 KIN327701:KIN327705 KSJ327701:KSJ327705 LCF327701:LCF327705 LMB327701:LMB327705 LVX327701:LVX327705 MFT327701:MFT327705 MPP327701:MPP327705 MZL327701:MZL327705 NJH327701:NJH327705 NTD327701:NTD327705 OCZ327701:OCZ327705 OMV327701:OMV327705 OWR327701:OWR327705 PGN327701:PGN327705 PQJ327701:PQJ327705 QAF327701:QAF327705 QKB327701:QKB327705 QTX327701:QTX327705 RDT327701:RDT327705 RNP327701:RNP327705 RXL327701:RXL327705 SHH327701:SHH327705 SRD327701:SRD327705 TAZ327701:TAZ327705 TKV327701:TKV327705 TUR327701:TUR327705 UEN327701:UEN327705 UOJ327701:UOJ327705 UYF327701:UYF327705 VIB327701:VIB327705 VRX327701:VRX327705 WBT327701:WBT327705 WLP327701:WLP327705 WVL327701:WVL327705 D393237:D393241 IZ393237:IZ393241 SV393237:SV393241 ACR393237:ACR393241 AMN393237:AMN393241 AWJ393237:AWJ393241 BGF393237:BGF393241 BQB393237:BQB393241 BZX393237:BZX393241 CJT393237:CJT393241 CTP393237:CTP393241 DDL393237:DDL393241 DNH393237:DNH393241 DXD393237:DXD393241 EGZ393237:EGZ393241 EQV393237:EQV393241 FAR393237:FAR393241 FKN393237:FKN393241 FUJ393237:FUJ393241 GEF393237:GEF393241 GOB393237:GOB393241 GXX393237:GXX393241 HHT393237:HHT393241 HRP393237:HRP393241 IBL393237:IBL393241 ILH393237:ILH393241 IVD393237:IVD393241 JEZ393237:JEZ393241 JOV393237:JOV393241 JYR393237:JYR393241 KIN393237:KIN393241 KSJ393237:KSJ393241 LCF393237:LCF393241 LMB393237:LMB393241 LVX393237:LVX393241 MFT393237:MFT393241 MPP393237:MPP393241 MZL393237:MZL393241 NJH393237:NJH393241 NTD393237:NTD393241 OCZ393237:OCZ393241 OMV393237:OMV393241 OWR393237:OWR393241 PGN393237:PGN393241 PQJ393237:PQJ393241 QAF393237:QAF393241 QKB393237:QKB393241 QTX393237:QTX393241 RDT393237:RDT393241 RNP393237:RNP393241 RXL393237:RXL393241 SHH393237:SHH393241 SRD393237:SRD393241 TAZ393237:TAZ393241 TKV393237:TKV393241 TUR393237:TUR393241 UEN393237:UEN393241 UOJ393237:UOJ393241 UYF393237:UYF393241 VIB393237:VIB393241 VRX393237:VRX393241 WBT393237:WBT393241 WLP393237:WLP393241 WVL393237:WVL393241 D458773:D458777 IZ458773:IZ458777 SV458773:SV458777 ACR458773:ACR458777 AMN458773:AMN458777 AWJ458773:AWJ458777 BGF458773:BGF458777 BQB458773:BQB458777 BZX458773:BZX458777 CJT458773:CJT458777 CTP458773:CTP458777 DDL458773:DDL458777 DNH458773:DNH458777 DXD458773:DXD458777 EGZ458773:EGZ458777 EQV458773:EQV458777 FAR458773:FAR458777 FKN458773:FKN458777 FUJ458773:FUJ458777 GEF458773:GEF458777 GOB458773:GOB458777 GXX458773:GXX458777 HHT458773:HHT458777 HRP458773:HRP458777 IBL458773:IBL458777 ILH458773:ILH458777 IVD458773:IVD458777 JEZ458773:JEZ458777 JOV458773:JOV458777 JYR458773:JYR458777 KIN458773:KIN458777 KSJ458773:KSJ458777 LCF458773:LCF458777 LMB458773:LMB458777 LVX458773:LVX458777 MFT458773:MFT458777 MPP458773:MPP458777 MZL458773:MZL458777 NJH458773:NJH458777 NTD458773:NTD458777 OCZ458773:OCZ458777 OMV458773:OMV458777 OWR458773:OWR458777 PGN458773:PGN458777 PQJ458773:PQJ458777 QAF458773:QAF458777 QKB458773:QKB458777 QTX458773:QTX458777 RDT458773:RDT458777 RNP458773:RNP458777 RXL458773:RXL458777 SHH458773:SHH458777 SRD458773:SRD458777 TAZ458773:TAZ458777 TKV458773:TKV458777 TUR458773:TUR458777 UEN458773:UEN458777 UOJ458773:UOJ458777 UYF458773:UYF458777 VIB458773:VIB458777 VRX458773:VRX458777 WBT458773:WBT458777 WLP458773:WLP458777 WVL458773:WVL458777 D524309:D524313 IZ524309:IZ524313 SV524309:SV524313 ACR524309:ACR524313 AMN524309:AMN524313 AWJ524309:AWJ524313 BGF524309:BGF524313 BQB524309:BQB524313 BZX524309:BZX524313 CJT524309:CJT524313 CTP524309:CTP524313 DDL524309:DDL524313 DNH524309:DNH524313 DXD524309:DXD524313 EGZ524309:EGZ524313 EQV524309:EQV524313 FAR524309:FAR524313 FKN524309:FKN524313 FUJ524309:FUJ524313 GEF524309:GEF524313 GOB524309:GOB524313 GXX524309:GXX524313 HHT524309:HHT524313 HRP524309:HRP524313 IBL524309:IBL524313 ILH524309:ILH524313 IVD524309:IVD524313 JEZ524309:JEZ524313 JOV524309:JOV524313 JYR524309:JYR524313 KIN524309:KIN524313 KSJ524309:KSJ524313 LCF524309:LCF524313 LMB524309:LMB524313 LVX524309:LVX524313 MFT524309:MFT524313 MPP524309:MPP524313 MZL524309:MZL524313 NJH524309:NJH524313 NTD524309:NTD524313 OCZ524309:OCZ524313 OMV524309:OMV524313 OWR524309:OWR524313 PGN524309:PGN524313 PQJ524309:PQJ524313 QAF524309:QAF524313 QKB524309:QKB524313 QTX524309:QTX524313 RDT524309:RDT524313 RNP524309:RNP524313 RXL524309:RXL524313 SHH524309:SHH524313 SRD524309:SRD524313 TAZ524309:TAZ524313 TKV524309:TKV524313 TUR524309:TUR524313 UEN524309:UEN524313 UOJ524309:UOJ524313 UYF524309:UYF524313 VIB524309:VIB524313 VRX524309:VRX524313 WBT524309:WBT524313 WLP524309:WLP524313 WVL524309:WVL524313 D589845:D589849 IZ589845:IZ589849 SV589845:SV589849 ACR589845:ACR589849 AMN589845:AMN589849 AWJ589845:AWJ589849 BGF589845:BGF589849 BQB589845:BQB589849 BZX589845:BZX589849 CJT589845:CJT589849 CTP589845:CTP589849 DDL589845:DDL589849 DNH589845:DNH589849 DXD589845:DXD589849 EGZ589845:EGZ589849 EQV589845:EQV589849 FAR589845:FAR589849 FKN589845:FKN589849 FUJ589845:FUJ589849 GEF589845:GEF589849 GOB589845:GOB589849 GXX589845:GXX589849 HHT589845:HHT589849 HRP589845:HRP589849 IBL589845:IBL589849 ILH589845:ILH589849 IVD589845:IVD589849 JEZ589845:JEZ589849 JOV589845:JOV589849 JYR589845:JYR589849 KIN589845:KIN589849 KSJ589845:KSJ589849 LCF589845:LCF589849 LMB589845:LMB589849 LVX589845:LVX589849 MFT589845:MFT589849 MPP589845:MPP589849 MZL589845:MZL589849 NJH589845:NJH589849 NTD589845:NTD589849 OCZ589845:OCZ589849 OMV589845:OMV589849 OWR589845:OWR589849 PGN589845:PGN589849 PQJ589845:PQJ589849 QAF589845:QAF589849 QKB589845:QKB589849 QTX589845:QTX589849 RDT589845:RDT589849 RNP589845:RNP589849 RXL589845:RXL589849 SHH589845:SHH589849 SRD589845:SRD589849 TAZ589845:TAZ589849 TKV589845:TKV589849 TUR589845:TUR589849 UEN589845:UEN589849 UOJ589845:UOJ589849 UYF589845:UYF589849 VIB589845:VIB589849 VRX589845:VRX589849 WBT589845:WBT589849 WLP589845:WLP589849 WVL589845:WVL589849 D655381:D655385 IZ655381:IZ655385 SV655381:SV655385 ACR655381:ACR655385 AMN655381:AMN655385 AWJ655381:AWJ655385 BGF655381:BGF655385 BQB655381:BQB655385 BZX655381:BZX655385 CJT655381:CJT655385 CTP655381:CTP655385 DDL655381:DDL655385 DNH655381:DNH655385 DXD655381:DXD655385 EGZ655381:EGZ655385 EQV655381:EQV655385 FAR655381:FAR655385 FKN655381:FKN655385 FUJ655381:FUJ655385 GEF655381:GEF655385 GOB655381:GOB655385 GXX655381:GXX655385 HHT655381:HHT655385 HRP655381:HRP655385 IBL655381:IBL655385 ILH655381:ILH655385 IVD655381:IVD655385 JEZ655381:JEZ655385 JOV655381:JOV655385 JYR655381:JYR655385 KIN655381:KIN655385 KSJ655381:KSJ655385 LCF655381:LCF655385 LMB655381:LMB655385 LVX655381:LVX655385 MFT655381:MFT655385 MPP655381:MPP655385 MZL655381:MZL655385 NJH655381:NJH655385 NTD655381:NTD655385 OCZ655381:OCZ655385 OMV655381:OMV655385 OWR655381:OWR655385 PGN655381:PGN655385 PQJ655381:PQJ655385 QAF655381:QAF655385 QKB655381:QKB655385 QTX655381:QTX655385 RDT655381:RDT655385 RNP655381:RNP655385 RXL655381:RXL655385 SHH655381:SHH655385 SRD655381:SRD655385 TAZ655381:TAZ655385 TKV655381:TKV655385 TUR655381:TUR655385 UEN655381:UEN655385 UOJ655381:UOJ655385 UYF655381:UYF655385 VIB655381:VIB655385 VRX655381:VRX655385 WBT655381:WBT655385 WLP655381:WLP655385 WVL655381:WVL655385 D720917:D720921 IZ720917:IZ720921 SV720917:SV720921 ACR720917:ACR720921 AMN720917:AMN720921 AWJ720917:AWJ720921 BGF720917:BGF720921 BQB720917:BQB720921 BZX720917:BZX720921 CJT720917:CJT720921 CTP720917:CTP720921 DDL720917:DDL720921 DNH720917:DNH720921 DXD720917:DXD720921 EGZ720917:EGZ720921 EQV720917:EQV720921 FAR720917:FAR720921 FKN720917:FKN720921 FUJ720917:FUJ720921 GEF720917:GEF720921 GOB720917:GOB720921 GXX720917:GXX720921 HHT720917:HHT720921 HRP720917:HRP720921 IBL720917:IBL720921 ILH720917:ILH720921 IVD720917:IVD720921 JEZ720917:JEZ720921 JOV720917:JOV720921 JYR720917:JYR720921 KIN720917:KIN720921 KSJ720917:KSJ720921 LCF720917:LCF720921 LMB720917:LMB720921 LVX720917:LVX720921 MFT720917:MFT720921 MPP720917:MPP720921 MZL720917:MZL720921 NJH720917:NJH720921 NTD720917:NTD720921 OCZ720917:OCZ720921 OMV720917:OMV720921 OWR720917:OWR720921 PGN720917:PGN720921 PQJ720917:PQJ720921 QAF720917:QAF720921 QKB720917:QKB720921 QTX720917:QTX720921 RDT720917:RDT720921 RNP720917:RNP720921 RXL720917:RXL720921 SHH720917:SHH720921 SRD720917:SRD720921 TAZ720917:TAZ720921 TKV720917:TKV720921 TUR720917:TUR720921 UEN720917:UEN720921 UOJ720917:UOJ720921 UYF720917:UYF720921 VIB720917:VIB720921 VRX720917:VRX720921 WBT720917:WBT720921 WLP720917:WLP720921 WVL720917:WVL720921 D786453:D786457 IZ786453:IZ786457 SV786453:SV786457 ACR786453:ACR786457 AMN786453:AMN786457 AWJ786453:AWJ786457 BGF786453:BGF786457 BQB786453:BQB786457 BZX786453:BZX786457 CJT786453:CJT786457 CTP786453:CTP786457 DDL786453:DDL786457 DNH786453:DNH786457 DXD786453:DXD786457 EGZ786453:EGZ786457 EQV786453:EQV786457 FAR786453:FAR786457 FKN786453:FKN786457 FUJ786453:FUJ786457 GEF786453:GEF786457 GOB786453:GOB786457 GXX786453:GXX786457 HHT786453:HHT786457 HRP786453:HRP786457 IBL786453:IBL786457 ILH786453:ILH786457 IVD786453:IVD786457 JEZ786453:JEZ786457 JOV786453:JOV786457 JYR786453:JYR786457 KIN786453:KIN786457 KSJ786453:KSJ786457 LCF786453:LCF786457 LMB786453:LMB786457 LVX786453:LVX786457 MFT786453:MFT786457 MPP786453:MPP786457 MZL786453:MZL786457 NJH786453:NJH786457 NTD786453:NTD786457 OCZ786453:OCZ786457 OMV786453:OMV786457 OWR786453:OWR786457 PGN786453:PGN786457 PQJ786453:PQJ786457 QAF786453:QAF786457 QKB786453:QKB786457 QTX786453:QTX786457 RDT786453:RDT786457 RNP786453:RNP786457 RXL786453:RXL786457 SHH786453:SHH786457 SRD786453:SRD786457 TAZ786453:TAZ786457 TKV786453:TKV786457 TUR786453:TUR786457 UEN786453:UEN786457 UOJ786453:UOJ786457 UYF786453:UYF786457 VIB786453:VIB786457 VRX786453:VRX786457 WBT786453:WBT786457 WLP786453:WLP786457 WVL786453:WVL786457 D851989:D851993 IZ851989:IZ851993 SV851989:SV851993 ACR851989:ACR851993 AMN851989:AMN851993 AWJ851989:AWJ851993 BGF851989:BGF851993 BQB851989:BQB851993 BZX851989:BZX851993 CJT851989:CJT851993 CTP851989:CTP851993 DDL851989:DDL851993 DNH851989:DNH851993 DXD851989:DXD851993 EGZ851989:EGZ851993 EQV851989:EQV851993 FAR851989:FAR851993 FKN851989:FKN851993 FUJ851989:FUJ851993 GEF851989:GEF851993 GOB851989:GOB851993 GXX851989:GXX851993 HHT851989:HHT851993 HRP851989:HRP851993 IBL851989:IBL851993 ILH851989:ILH851993 IVD851989:IVD851993 JEZ851989:JEZ851993 JOV851989:JOV851993 JYR851989:JYR851993 KIN851989:KIN851993 KSJ851989:KSJ851993 LCF851989:LCF851993 LMB851989:LMB851993 LVX851989:LVX851993 MFT851989:MFT851993 MPP851989:MPP851993 MZL851989:MZL851993 NJH851989:NJH851993 NTD851989:NTD851993 OCZ851989:OCZ851993 OMV851989:OMV851993 OWR851989:OWR851993 PGN851989:PGN851993 PQJ851989:PQJ851993 QAF851989:QAF851993 QKB851989:QKB851993 QTX851989:QTX851993 RDT851989:RDT851993 RNP851989:RNP851993 RXL851989:RXL851993 SHH851989:SHH851993 SRD851989:SRD851993 TAZ851989:TAZ851993 TKV851989:TKV851993 TUR851989:TUR851993 UEN851989:UEN851993 UOJ851989:UOJ851993 UYF851989:UYF851993 VIB851989:VIB851993 VRX851989:VRX851993 WBT851989:WBT851993 WLP851989:WLP851993 WVL851989:WVL851993 D917525:D917529 IZ917525:IZ917529 SV917525:SV917529 ACR917525:ACR917529 AMN917525:AMN917529 AWJ917525:AWJ917529 BGF917525:BGF917529 BQB917525:BQB917529 BZX917525:BZX917529 CJT917525:CJT917529 CTP917525:CTP917529 DDL917525:DDL917529 DNH917525:DNH917529 DXD917525:DXD917529 EGZ917525:EGZ917529 EQV917525:EQV917529 FAR917525:FAR917529 FKN917525:FKN917529 FUJ917525:FUJ917529 GEF917525:GEF917529 GOB917525:GOB917529 GXX917525:GXX917529 HHT917525:HHT917529 HRP917525:HRP917529 IBL917525:IBL917529 ILH917525:ILH917529 IVD917525:IVD917529 JEZ917525:JEZ917529 JOV917525:JOV917529 JYR917525:JYR917529 KIN917525:KIN917529 KSJ917525:KSJ917529 LCF917525:LCF917529 LMB917525:LMB917529 LVX917525:LVX917529 MFT917525:MFT917529 MPP917525:MPP917529 MZL917525:MZL917529 NJH917525:NJH917529 NTD917525:NTD917529 OCZ917525:OCZ917529 OMV917525:OMV917529 OWR917525:OWR917529 PGN917525:PGN917529 PQJ917525:PQJ917529 QAF917525:QAF917529 QKB917525:QKB917529 QTX917525:QTX917529 RDT917525:RDT917529 RNP917525:RNP917529 RXL917525:RXL917529 SHH917525:SHH917529 SRD917525:SRD917529 TAZ917525:TAZ917529 TKV917525:TKV917529 TUR917525:TUR917529 UEN917525:UEN917529 UOJ917525:UOJ917529 UYF917525:UYF917529 VIB917525:VIB917529 VRX917525:VRX917529 WBT917525:WBT917529 WLP917525:WLP917529 WVL917525:WVL917529 D983061:D983065 IZ983061:IZ983065 SV983061:SV983065 ACR983061:ACR983065 AMN983061:AMN983065 AWJ983061:AWJ983065 BGF983061:BGF983065 BQB983061:BQB983065 BZX983061:BZX983065 CJT983061:CJT983065 CTP983061:CTP983065 DDL983061:DDL983065 DNH983061:DNH983065 DXD983061:DXD983065 EGZ983061:EGZ983065 EQV983061:EQV983065 FAR983061:FAR983065 FKN983061:FKN983065 FUJ983061:FUJ983065 GEF983061:GEF983065 GOB983061:GOB983065 GXX983061:GXX983065 HHT983061:HHT983065 HRP983061:HRP983065 IBL983061:IBL983065 ILH983061:ILH983065 IVD983061:IVD983065 JEZ983061:JEZ983065 JOV983061:JOV983065 JYR983061:JYR983065 KIN983061:KIN983065 KSJ983061:KSJ983065 LCF983061:LCF983065 LMB983061:LMB983065 LVX983061:LVX983065 MFT983061:MFT983065 MPP983061:MPP983065 MZL983061:MZL983065 NJH983061:NJH983065 NTD983061:NTD983065 OCZ983061:OCZ983065 OMV983061:OMV983065 OWR983061:OWR983065 PGN983061:PGN983065 PQJ983061:PQJ983065 QAF983061:QAF983065 QKB983061:QKB983065 QTX983061:QTX983065 RDT983061:RDT983065 RNP983061:RNP983065 RXL983061:RXL983065 SHH983061:SHH983065 SRD983061:SRD983065 TAZ983061:TAZ983065 TKV983061:TKV983065 TUR983061:TUR983065 UEN983061:UEN983065 UOJ983061:UOJ983065 UYF983061:UYF983065 VIB983061:VIB983065 VRX983061:VRX983065 WBT983061:WBT983065 WLP983061:WLP983065 WVL983061:WVL983065 IZ11:IZ19 SV11:SV19 ACR11:ACR19 AMN11:AMN19 AWJ11:AWJ19 BGF11:BGF19 BQB11:BQB19 BZX11:BZX19 CJT11:CJT19 CTP11:CTP19 DDL11:DDL19 DNH11:DNH19 DXD11:DXD19 EGZ11:EGZ19 EQV11:EQV19 FAR11:FAR19 FKN11:FKN19 FUJ11:FUJ19 GEF11:GEF19 GOB11:GOB19 GXX11:GXX19 HHT11:HHT19 HRP11:HRP19 IBL11:IBL19 ILH11:ILH19 IVD11:IVD19 JEZ11:JEZ19 JOV11:JOV19 JYR11:JYR19 KIN11:KIN19 KSJ11:KSJ19 LCF11:LCF19 LMB11:LMB19 LVX11:LVX19 MFT11:MFT19 MPP11:MPP19 MZL11:MZL19 NJH11:NJH19 NTD11:NTD19 OCZ11:OCZ19 OMV11:OMV19 OWR11:OWR19 PGN11:PGN19 PQJ11:PQJ19 QAF11:QAF19 QKB11:QKB19 QTX11:QTX19 RDT11:RDT19 RNP11:RNP19 RXL11:RXL19 SHH11:SHH19 SRD11:SRD19 TAZ11:TAZ19 TKV11:TKV19 TUR11:TUR19 UEN11:UEN19 UOJ11:UOJ19 UYF11:UYF19 VIB11:VIB19 VRX11:VRX19 WBT11:WBT19 WLP11:WLP19 WVL11:WVL19 D65547:D65555 IZ65547:IZ65555 SV65547:SV65555 ACR65547:ACR65555 AMN65547:AMN65555 AWJ65547:AWJ65555 BGF65547:BGF65555 BQB65547:BQB65555 BZX65547:BZX65555 CJT65547:CJT65555 CTP65547:CTP65555 DDL65547:DDL65555 DNH65547:DNH65555 DXD65547:DXD65555 EGZ65547:EGZ65555 EQV65547:EQV65555 FAR65547:FAR65555 FKN65547:FKN65555 FUJ65547:FUJ65555 GEF65547:GEF65555 GOB65547:GOB65555 GXX65547:GXX65555 HHT65547:HHT65555 HRP65547:HRP65555 IBL65547:IBL65555 ILH65547:ILH65555 IVD65547:IVD65555 JEZ65547:JEZ65555 JOV65547:JOV65555 JYR65547:JYR65555 KIN65547:KIN65555 KSJ65547:KSJ65555 LCF65547:LCF65555 LMB65547:LMB65555 LVX65547:LVX65555 MFT65547:MFT65555 MPP65547:MPP65555 MZL65547:MZL65555 NJH65547:NJH65555 NTD65547:NTD65555 OCZ65547:OCZ65555 OMV65547:OMV65555 OWR65547:OWR65555 PGN65547:PGN65555 PQJ65547:PQJ65555 QAF65547:QAF65555 QKB65547:QKB65555 QTX65547:QTX65555 RDT65547:RDT65555 RNP65547:RNP65555 RXL65547:RXL65555 SHH65547:SHH65555 SRD65547:SRD65555 TAZ65547:TAZ65555 TKV65547:TKV65555 TUR65547:TUR65555 UEN65547:UEN65555 UOJ65547:UOJ65555 UYF65547:UYF65555 VIB65547:VIB65555 VRX65547:VRX65555 WBT65547:WBT65555 WLP65547:WLP65555 WVL65547:WVL65555 D131083:D131091 IZ131083:IZ131091 SV131083:SV131091 ACR131083:ACR131091 AMN131083:AMN131091 AWJ131083:AWJ131091 BGF131083:BGF131091 BQB131083:BQB131091 BZX131083:BZX131091 CJT131083:CJT131091 CTP131083:CTP131091 DDL131083:DDL131091 DNH131083:DNH131091 DXD131083:DXD131091 EGZ131083:EGZ131091 EQV131083:EQV131091 FAR131083:FAR131091 FKN131083:FKN131091 FUJ131083:FUJ131091 GEF131083:GEF131091 GOB131083:GOB131091 GXX131083:GXX131091 HHT131083:HHT131091 HRP131083:HRP131091 IBL131083:IBL131091 ILH131083:ILH131091 IVD131083:IVD131091 JEZ131083:JEZ131091 JOV131083:JOV131091 JYR131083:JYR131091 KIN131083:KIN131091 KSJ131083:KSJ131091 LCF131083:LCF131091 LMB131083:LMB131091 LVX131083:LVX131091 MFT131083:MFT131091 MPP131083:MPP131091 MZL131083:MZL131091 NJH131083:NJH131091 NTD131083:NTD131091 OCZ131083:OCZ131091 OMV131083:OMV131091 OWR131083:OWR131091 PGN131083:PGN131091 PQJ131083:PQJ131091 QAF131083:QAF131091 QKB131083:QKB131091 QTX131083:QTX131091 RDT131083:RDT131091 RNP131083:RNP131091 RXL131083:RXL131091 SHH131083:SHH131091 SRD131083:SRD131091 TAZ131083:TAZ131091 TKV131083:TKV131091 TUR131083:TUR131091 UEN131083:UEN131091 UOJ131083:UOJ131091 UYF131083:UYF131091 VIB131083:VIB131091 VRX131083:VRX131091 WBT131083:WBT131091 WLP131083:WLP131091 WVL131083:WVL131091 D196619:D196627 IZ196619:IZ196627 SV196619:SV196627 ACR196619:ACR196627 AMN196619:AMN196627 AWJ196619:AWJ196627 BGF196619:BGF196627 BQB196619:BQB196627 BZX196619:BZX196627 CJT196619:CJT196627 CTP196619:CTP196627 DDL196619:DDL196627 DNH196619:DNH196627 DXD196619:DXD196627 EGZ196619:EGZ196627 EQV196619:EQV196627 FAR196619:FAR196627 FKN196619:FKN196627 FUJ196619:FUJ196627 GEF196619:GEF196627 GOB196619:GOB196627 GXX196619:GXX196627 HHT196619:HHT196627 HRP196619:HRP196627 IBL196619:IBL196627 ILH196619:ILH196627 IVD196619:IVD196627 JEZ196619:JEZ196627 JOV196619:JOV196627 JYR196619:JYR196627 KIN196619:KIN196627 KSJ196619:KSJ196627 LCF196619:LCF196627 LMB196619:LMB196627 LVX196619:LVX196627 MFT196619:MFT196627 MPP196619:MPP196627 MZL196619:MZL196627 NJH196619:NJH196627 NTD196619:NTD196627 OCZ196619:OCZ196627 OMV196619:OMV196627 OWR196619:OWR196627 PGN196619:PGN196627 PQJ196619:PQJ196627 QAF196619:QAF196627 QKB196619:QKB196627 QTX196619:QTX196627 RDT196619:RDT196627 RNP196619:RNP196627 RXL196619:RXL196627 SHH196619:SHH196627 SRD196619:SRD196627 TAZ196619:TAZ196627 TKV196619:TKV196627 TUR196619:TUR196627 UEN196619:UEN196627 UOJ196619:UOJ196627 UYF196619:UYF196627 VIB196619:VIB196627 VRX196619:VRX196627 WBT196619:WBT196627 WLP196619:WLP196627 WVL196619:WVL196627 D262155:D262163 IZ262155:IZ262163 SV262155:SV262163 ACR262155:ACR262163 AMN262155:AMN262163 AWJ262155:AWJ262163 BGF262155:BGF262163 BQB262155:BQB262163 BZX262155:BZX262163 CJT262155:CJT262163 CTP262155:CTP262163 DDL262155:DDL262163 DNH262155:DNH262163 DXD262155:DXD262163 EGZ262155:EGZ262163 EQV262155:EQV262163 FAR262155:FAR262163 FKN262155:FKN262163 FUJ262155:FUJ262163 GEF262155:GEF262163 GOB262155:GOB262163 GXX262155:GXX262163 HHT262155:HHT262163 HRP262155:HRP262163 IBL262155:IBL262163 ILH262155:ILH262163 IVD262155:IVD262163 JEZ262155:JEZ262163 JOV262155:JOV262163 JYR262155:JYR262163 KIN262155:KIN262163 KSJ262155:KSJ262163 LCF262155:LCF262163 LMB262155:LMB262163 LVX262155:LVX262163 MFT262155:MFT262163 MPP262155:MPP262163 MZL262155:MZL262163 NJH262155:NJH262163 NTD262155:NTD262163 OCZ262155:OCZ262163 OMV262155:OMV262163 OWR262155:OWR262163 PGN262155:PGN262163 PQJ262155:PQJ262163 QAF262155:QAF262163 QKB262155:QKB262163 QTX262155:QTX262163 RDT262155:RDT262163 RNP262155:RNP262163 RXL262155:RXL262163 SHH262155:SHH262163 SRD262155:SRD262163 TAZ262155:TAZ262163 TKV262155:TKV262163 TUR262155:TUR262163 UEN262155:UEN262163 UOJ262155:UOJ262163 UYF262155:UYF262163 VIB262155:VIB262163 VRX262155:VRX262163 WBT262155:WBT262163 WLP262155:WLP262163 WVL262155:WVL262163 D327691:D327699 IZ327691:IZ327699 SV327691:SV327699 ACR327691:ACR327699 AMN327691:AMN327699 AWJ327691:AWJ327699 BGF327691:BGF327699 BQB327691:BQB327699 BZX327691:BZX327699 CJT327691:CJT327699 CTP327691:CTP327699 DDL327691:DDL327699 DNH327691:DNH327699 DXD327691:DXD327699 EGZ327691:EGZ327699 EQV327691:EQV327699 FAR327691:FAR327699 FKN327691:FKN327699 FUJ327691:FUJ327699 GEF327691:GEF327699 GOB327691:GOB327699 GXX327691:GXX327699 HHT327691:HHT327699 HRP327691:HRP327699 IBL327691:IBL327699 ILH327691:ILH327699 IVD327691:IVD327699 JEZ327691:JEZ327699 JOV327691:JOV327699 JYR327691:JYR327699 KIN327691:KIN327699 KSJ327691:KSJ327699 LCF327691:LCF327699 LMB327691:LMB327699 LVX327691:LVX327699 MFT327691:MFT327699 MPP327691:MPP327699 MZL327691:MZL327699 NJH327691:NJH327699 NTD327691:NTD327699 OCZ327691:OCZ327699 OMV327691:OMV327699 OWR327691:OWR327699 PGN327691:PGN327699 PQJ327691:PQJ327699 QAF327691:QAF327699 QKB327691:QKB327699 QTX327691:QTX327699 RDT327691:RDT327699 RNP327691:RNP327699 RXL327691:RXL327699 SHH327691:SHH327699 SRD327691:SRD327699 TAZ327691:TAZ327699 TKV327691:TKV327699 TUR327691:TUR327699 UEN327691:UEN327699 UOJ327691:UOJ327699 UYF327691:UYF327699 VIB327691:VIB327699 VRX327691:VRX327699 WBT327691:WBT327699 WLP327691:WLP327699 WVL327691:WVL327699 D393227:D393235 IZ393227:IZ393235 SV393227:SV393235 ACR393227:ACR393235 AMN393227:AMN393235 AWJ393227:AWJ393235 BGF393227:BGF393235 BQB393227:BQB393235 BZX393227:BZX393235 CJT393227:CJT393235 CTP393227:CTP393235 DDL393227:DDL393235 DNH393227:DNH393235 DXD393227:DXD393235 EGZ393227:EGZ393235 EQV393227:EQV393235 FAR393227:FAR393235 FKN393227:FKN393235 FUJ393227:FUJ393235 GEF393227:GEF393235 GOB393227:GOB393235 GXX393227:GXX393235 HHT393227:HHT393235 HRP393227:HRP393235 IBL393227:IBL393235 ILH393227:ILH393235 IVD393227:IVD393235 JEZ393227:JEZ393235 JOV393227:JOV393235 JYR393227:JYR393235 KIN393227:KIN393235 KSJ393227:KSJ393235 LCF393227:LCF393235 LMB393227:LMB393235 LVX393227:LVX393235 MFT393227:MFT393235 MPP393227:MPP393235 MZL393227:MZL393235 NJH393227:NJH393235 NTD393227:NTD393235 OCZ393227:OCZ393235 OMV393227:OMV393235 OWR393227:OWR393235 PGN393227:PGN393235 PQJ393227:PQJ393235 QAF393227:QAF393235 QKB393227:QKB393235 QTX393227:QTX393235 RDT393227:RDT393235 RNP393227:RNP393235 RXL393227:RXL393235 SHH393227:SHH393235 SRD393227:SRD393235 TAZ393227:TAZ393235 TKV393227:TKV393235 TUR393227:TUR393235 UEN393227:UEN393235 UOJ393227:UOJ393235 UYF393227:UYF393235 VIB393227:VIB393235 VRX393227:VRX393235 WBT393227:WBT393235 WLP393227:WLP393235 WVL393227:WVL393235 D458763:D458771 IZ458763:IZ458771 SV458763:SV458771 ACR458763:ACR458771 AMN458763:AMN458771 AWJ458763:AWJ458771 BGF458763:BGF458771 BQB458763:BQB458771 BZX458763:BZX458771 CJT458763:CJT458771 CTP458763:CTP458771 DDL458763:DDL458771 DNH458763:DNH458771 DXD458763:DXD458771 EGZ458763:EGZ458771 EQV458763:EQV458771 FAR458763:FAR458771 FKN458763:FKN458771 FUJ458763:FUJ458771 GEF458763:GEF458771 GOB458763:GOB458771 GXX458763:GXX458771 HHT458763:HHT458771 HRP458763:HRP458771 IBL458763:IBL458771 ILH458763:ILH458771 IVD458763:IVD458771 JEZ458763:JEZ458771 JOV458763:JOV458771 JYR458763:JYR458771 KIN458763:KIN458771 KSJ458763:KSJ458771 LCF458763:LCF458771 LMB458763:LMB458771 LVX458763:LVX458771 MFT458763:MFT458771 MPP458763:MPP458771 MZL458763:MZL458771 NJH458763:NJH458771 NTD458763:NTD458771 OCZ458763:OCZ458771 OMV458763:OMV458771 OWR458763:OWR458771 PGN458763:PGN458771 PQJ458763:PQJ458771 QAF458763:QAF458771 QKB458763:QKB458771 QTX458763:QTX458771 RDT458763:RDT458771 RNP458763:RNP458771 RXL458763:RXL458771 SHH458763:SHH458771 SRD458763:SRD458771 TAZ458763:TAZ458771 TKV458763:TKV458771 TUR458763:TUR458771 UEN458763:UEN458771 UOJ458763:UOJ458771 UYF458763:UYF458771 VIB458763:VIB458771 VRX458763:VRX458771 WBT458763:WBT458771 WLP458763:WLP458771 WVL458763:WVL458771 D524299:D524307 IZ524299:IZ524307 SV524299:SV524307 ACR524299:ACR524307 AMN524299:AMN524307 AWJ524299:AWJ524307 BGF524299:BGF524307 BQB524299:BQB524307 BZX524299:BZX524307 CJT524299:CJT524307 CTP524299:CTP524307 DDL524299:DDL524307 DNH524299:DNH524307 DXD524299:DXD524307 EGZ524299:EGZ524307 EQV524299:EQV524307 FAR524299:FAR524307 FKN524299:FKN524307 FUJ524299:FUJ524307 GEF524299:GEF524307 GOB524299:GOB524307 GXX524299:GXX524307 HHT524299:HHT524307 HRP524299:HRP524307 IBL524299:IBL524307 ILH524299:ILH524307 IVD524299:IVD524307 JEZ524299:JEZ524307 JOV524299:JOV524307 JYR524299:JYR524307 KIN524299:KIN524307 KSJ524299:KSJ524307 LCF524299:LCF524307 LMB524299:LMB524307 LVX524299:LVX524307 MFT524299:MFT524307 MPP524299:MPP524307 MZL524299:MZL524307 NJH524299:NJH524307 NTD524299:NTD524307 OCZ524299:OCZ524307 OMV524299:OMV524307 OWR524299:OWR524307 PGN524299:PGN524307 PQJ524299:PQJ524307 QAF524299:QAF524307 QKB524299:QKB524307 QTX524299:QTX524307 RDT524299:RDT524307 RNP524299:RNP524307 RXL524299:RXL524307 SHH524299:SHH524307 SRD524299:SRD524307 TAZ524299:TAZ524307 TKV524299:TKV524307 TUR524299:TUR524307 UEN524299:UEN524307 UOJ524299:UOJ524307 UYF524299:UYF524307 VIB524299:VIB524307 VRX524299:VRX524307 WBT524299:WBT524307 WLP524299:WLP524307 WVL524299:WVL524307 D589835:D589843 IZ589835:IZ589843 SV589835:SV589843 ACR589835:ACR589843 AMN589835:AMN589843 AWJ589835:AWJ589843 BGF589835:BGF589843 BQB589835:BQB589843 BZX589835:BZX589843 CJT589835:CJT589843 CTP589835:CTP589843 DDL589835:DDL589843 DNH589835:DNH589843 DXD589835:DXD589843 EGZ589835:EGZ589843 EQV589835:EQV589843 FAR589835:FAR589843 FKN589835:FKN589843 FUJ589835:FUJ589843 GEF589835:GEF589843 GOB589835:GOB589843 GXX589835:GXX589843 HHT589835:HHT589843 HRP589835:HRP589843 IBL589835:IBL589843 ILH589835:ILH589843 IVD589835:IVD589843 JEZ589835:JEZ589843 JOV589835:JOV589843 JYR589835:JYR589843 KIN589835:KIN589843 KSJ589835:KSJ589843 LCF589835:LCF589843 LMB589835:LMB589843 LVX589835:LVX589843 MFT589835:MFT589843 MPP589835:MPP589843 MZL589835:MZL589843 NJH589835:NJH589843 NTD589835:NTD589843 OCZ589835:OCZ589843 OMV589835:OMV589843 OWR589835:OWR589843 PGN589835:PGN589843 PQJ589835:PQJ589843 QAF589835:QAF589843 QKB589835:QKB589843 QTX589835:QTX589843 RDT589835:RDT589843 RNP589835:RNP589843 RXL589835:RXL589843 SHH589835:SHH589843 SRD589835:SRD589843 TAZ589835:TAZ589843 TKV589835:TKV589843 TUR589835:TUR589843 UEN589835:UEN589843 UOJ589835:UOJ589843 UYF589835:UYF589843 VIB589835:VIB589843 VRX589835:VRX589843 WBT589835:WBT589843 WLP589835:WLP589843 WVL589835:WVL589843 D655371:D655379 IZ655371:IZ655379 SV655371:SV655379 ACR655371:ACR655379 AMN655371:AMN655379 AWJ655371:AWJ655379 BGF655371:BGF655379 BQB655371:BQB655379 BZX655371:BZX655379 CJT655371:CJT655379 CTP655371:CTP655379 DDL655371:DDL655379 DNH655371:DNH655379 DXD655371:DXD655379 EGZ655371:EGZ655379 EQV655371:EQV655379 FAR655371:FAR655379 FKN655371:FKN655379 FUJ655371:FUJ655379 GEF655371:GEF655379 GOB655371:GOB655379 GXX655371:GXX655379 HHT655371:HHT655379 HRP655371:HRP655379 IBL655371:IBL655379 ILH655371:ILH655379 IVD655371:IVD655379 JEZ655371:JEZ655379 JOV655371:JOV655379 JYR655371:JYR655379 KIN655371:KIN655379 KSJ655371:KSJ655379 LCF655371:LCF655379 LMB655371:LMB655379 LVX655371:LVX655379 MFT655371:MFT655379 MPP655371:MPP655379 MZL655371:MZL655379 NJH655371:NJH655379 NTD655371:NTD655379 OCZ655371:OCZ655379 OMV655371:OMV655379 OWR655371:OWR655379 PGN655371:PGN655379 PQJ655371:PQJ655379 QAF655371:QAF655379 QKB655371:QKB655379 QTX655371:QTX655379 RDT655371:RDT655379 RNP655371:RNP655379 RXL655371:RXL655379 SHH655371:SHH655379 SRD655371:SRD655379 TAZ655371:TAZ655379 TKV655371:TKV655379 TUR655371:TUR655379 UEN655371:UEN655379 UOJ655371:UOJ655379 UYF655371:UYF655379 VIB655371:VIB655379 VRX655371:VRX655379 WBT655371:WBT655379 WLP655371:WLP655379 WVL655371:WVL655379 D720907:D720915 IZ720907:IZ720915 SV720907:SV720915 ACR720907:ACR720915 AMN720907:AMN720915 AWJ720907:AWJ720915 BGF720907:BGF720915 BQB720907:BQB720915 BZX720907:BZX720915 CJT720907:CJT720915 CTP720907:CTP720915 DDL720907:DDL720915 DNH720907:DNH720915 DXD720907:DXD720915 EGZ720907:EGZ720915 EQV720907:EQV720915 FAR720907:FAR720915 FKN720907:FKN720915 FUJ720907:FUJ720915 GEF720907:GEF720915 GOB720907:GOB720915 GXX720907:GXX720915 HHT720907:HHT720915 HRP720907:HRP720915 IBL720907:IBL720915 ILH720907:ILH720915 IVD720907:IVD720915 JEZ720907:JEZ720915 JOV720907:JOV720915 JYR720907:JYR720915 KIN720907:KIN720915 KSJ720907:KSJ720915 LCF720907:LCF720915 LMB720907:LMB720915 LVX720907:LVX720915 MFT720907:MFT720915 MPP720907:MPP720915 MZL720907:MZL720915 NJH720907:NJH720915 NTD720907:NTD720915 OCZ720907:OCZ720915 OMV720907:OMV720915 OWR720907:OWR720915 PGN720907:PGN720915 PQJ720907:PQJ720915 QAF720907:QAF720915 QKB720907:QKB720915 QTX720907:QTX720915 RDT720907:RDT720915 RNP720907:RNP720915 RXL720907:RXL720915 SHH720907:SHH720915 SRD720907:SRD720915 TAZ720907:TAZ720915 TKV720907:TKV720915 TUR720907:TUR720915 UEN720907:UEN720915 UOJ720907:UOJ720915 UYF720907:UYF720915 VIB720907:VIB720915 VRX720907:VRX720915 WBT720907:WBT720915 WLP720907:WLP720915 WVL720907:WVL720915 D786443:D786451 IZ786443:IZ786451 SV786443:SV786451 ACR786443:ACR786451 AMN786443:AMN786451 AWJ786443:AWJ786451 BGF786443:BGF786451 BQB786443:BQB786451 BZX786443:BZX786451 CJT786443:CJT786451 CTP786443:CTP786451 DDL786443:DDL786451 DNH786443:DNH786451 DXD786443:DXD786451 EGZ786443:EGZ786451 EQV786443:EQV786451 FAR786443:FAR786451 FKN786443:FKN786451 FUJ786443:FUJ786451 GEF786443:GEF786451 GOB786443:GOB786451 GXX786443:GXX786451 HHT786443:HHT786451 HRP786443:HRP786451 IBL786443:IBL786451 ILH786443:ILH786451 IVD786443:IVD786451 JEZ786443:JEZ786451 JOV786443:JOV786451 JYR786443:JYR786451 KIN786443:KIN786451 KSJ786443:KSJ786451 LCF786443:LCF786451 LMB786443:LMB786451 LVX786443:LVX786451 MFT786443:MFT786451 MPP786443:MPP786451 MZL786443:MZL786451 NJH786443:NJH786451 NTD786443:NTD786451 OCZ786443:OCZ786451 OMV786443:OMV786451 OWR786443:OWR786451 PGN786443:PGN786451 PQJ786443:PQJ786451 QAF786443:QAF786451 QKB786443:QKB786451 QTX786443:QTX786451 RDT786443:RDT786451 RNP786443:RNP786451 RXL786443:RXL786451 SHH786443:SHH786451 SRD786443:SRD786451 TAZ786443:TAZ786451 TKV786443:TKV786451 TUR786443:TUR786451 UEN786443:UEN786451 UOJ786443:UOJ786451 UYF786443:UYF786451 VIB786443:VIB786451 VRX786443:VRX786451 WBT786443:WBT786451 WLP786443:WLP786451 WVL786443:WVL786451 D851979:D851987 IZ851979:IZ851987 SV851979:SV851987 ACR851979:ACR851987 AMN851979:AMN851987 AWJ851979:AWJ851987 BGF851979:BGF851987 BQB851979:BQB851987 BZX851979:BZX851987 CJT851979:CJT851987 CTP851979:CTP851987 DDL851979:DDL851987 DNH851979:DNH851987 DXD851979:DXD851987 EGZ851979:EGZ851987 EQV851979:EQV851987 FAR851979:FAR851987 FKN851979:FKN851987 FUJ851979:FUJ851987 GEF851979:GEF851987 GOB851979:GOB851987 GXX851979:GXX851987 HHT851979:HHT851987 HRP851979:HRP851987 IBL851979:IBL851987 ILH851979:ILH851987 IVD851979:IVD851987 JEZ851979:JEZ851987 JOV851979:JOV851987 JYR851979:JYR851987 KIN851979:KIN851987 KSJ851979:KSJ851987 LCF851979:LCF851987 LMB851979:LMB851987 LVX851979:LVX851987 MFT851979:MFT851987 MPP851979:MPP851987 MZL851979:MZL851987 NJH851979:NJH851987 NTD851979:NTD851987 OCZ851979:OCZ851987 OMV851979:OMV851987 OWR851979:OWR851987 PGN851979:PGN851987 PQJ851979:PQJ851987 QAF851979:QAF851987 QKB851979:QKB851987 QTX851979:QTX851987 RDT851979:RDT851987 RNP851979:RNP851987 RXL851979:RXL851987 SHH851979:SHH851987 SRD851979:SRD851987 TAZ851979:TAZ851987 TKV851979:TKV851987 TUR851979:TUR851987 UEN851979:UEN851987 UOJ851979:UOJ851987 UYF851979:UYF851987 VIB851979:VIB851987 VRX851979:VRX851987 WBT851979:WBT851987 WLP851979:WLP851987 WVL851979:WVL851987 D917515:D917523 IZ917515:IZ917523 SV917515:SV917523 ACR917515:ACR917523 AMN917515:AMN917523 AWJ917515:AWJ917523 BGF917515:BGF917523 BQB917515:BQB917523 BZX917515:BZX917523 CJT917515:CJT917523 CTP917515:CTP917523 DDL917515:DDL917523 DNH917515:DNH917523 DXD917515:DXD917523 EGZ917515:EGZ917523 EQV917515:EQV917523 FAR917515:FAR917523 FKN917515:FKN917523 FUJ917515:FUJ917523 GEF917515:GEF917523 GOB917515:GOB917523 GXX917515:GXX917523 HHT917515:HHT917523 HRP917515:HRP917523 IBL917515:IBL917523 ILH917515:ILH917523 IVD917515:IVD917523 JEZ917515:JEZ917523 JOV917515:JOV917523 JYR917515:JYR917523 KIN917515:KIN917523 KSJ917515:KSJ917523 LCF917515:LCF917523 LMB917515:LMB917523 LVX917515:LVX917523 MFT917515:MFT917523 MPP917515:MPP917523 MZL917515:MZL917523 NJH917515:NJH917523 NTD917515:NTD917523 OCZ917515:OCZ917523 OMV917515:OMV917523 OWR917515:OWR917523 PGN917515:PGN917523 PQJ917515:PQJ917523 QAF917515:QAF917523 QKB917515:QKB917523 QTX917515:QTX917523 RDT917515:RDT917523 RNP917515:RNP917523 RXL917515:RXL917523 SHH917515:SHH917523 SRD917515:SRD917523 TAZ917515:TAZ917523 TKV917515:TKV917523 TUR917515:TUR917523 UEN917515:UEN917523 UOJ917515:UOJ917523 UYF917515:UYF917523 VIB917515:VIB917523 VRX917515:VRX917523 WBT917515:WBT917523 WLP917515:WLP917523 WVL917515:WVL917523 D983051:D983059 IZ983051:IZ983059 SV983051:SV983059 ACR983051:ACR983059 AMN983051:AMN983059 AWJ983051:AWJ983059 BGF983051:BGF983059 BQB983051:BQB983059 BZX983051:BZX983059 CJT983051:CJT983059 CTP983051:CTP983059 DDL983051:DDL983059 DNH983051:DNH983059 DXD983051:DXD983059 EGZ983051:EGZ983059 EQV983051:EQV983059 FAR983051:FAR983059 FKN983051:FKN983059 FUJ983051:FUJ983059 GEF983051:GEF983059 GOB983051:GOB983059 GXX983051:GXX983059 HHT983051:HHT983059 HRP983051:HRP983059 IBL983051:IBL983059 ILH983051:ILH983059 IVD983051:IVD983059 JEZ983051:JEZ983059 JOV983051:JOV983059 JYR983051:JYR983059 KIN983051:KIN983059 KSJ983051:KSJ983059 LCF983051:LCF983059 LMB983051:LMB983059 LVX983051:LVX983059 MFT983051:MFT983059 MPP983051:MPP983059 MZL983051:MZL983059 NJH983051:NJH983059 NTD983051:NTD983059 OCZ983051:OCZ983059 OMV983051:OMV983059 OWR983051:OWR983059 PGN983051:PGN983059 PQJ983051:PQJ983059 QAF983051:QAF983059 QKB983051:QKB983059 QTX983051:QTX983059 RDT983051:RDT983059 RNP983051:RNP983059 RXL983051:RXL983059 SHH983051:SHH983059 SRD983051:SRD983059 TAZ983051:TAZ983059 TKV983051:TKV983059 TUR983051:TUR983059 UEN983051:UEN983059 UOJ983051:UOJ983059 UYF983051:UYF983059 VIB983051:VIB983059 VRX983051:VRX983059 WBT983051:WBT983059 WLP983051:WLP983059 WVL983051:WVL983059 WVL983046:WVL983049 IZ6:IZ9 SV6:SV9 ACR6:ACR9 AMN6:AMN9 AWJ6:AWJ9 BGF6:BGF9 BQB6:BQB9 BZX6:BZX9 CJT6:CJT9 CTP6:CTP9 DDL6:DDL9 DNH6:DNH9 DXD6:DXD9 EGZ6:EGZ9 EQV6:EQV9 FAR6:FAR9 FKN6:FKN9 FUJ6:FUJ9 GEF6:GEF9 GOB6:GOB9 GXX6:GXX9 HHT6:HHT9 HRP6:HRP9 IBL6:IBL9 ILH6:ILH9 IVD6:IVD9 JEZ6:JEZ9 JOV6:JOV9 JYR6:JYR9 KIN6:KIN9 KSJ6:KSJ9 LCF6:LCF9 LMB6:LMB9 LVX6:LVX9 MFT6:MFT9 MPP6:MPP9 MZL6:MZL9 NJH6:NJH9 NTD6:NTD9 OCZ6:OCZ9 OMV6:OMV9 OWR6:OWR9 PGN6:PGN9 PQJ6:PQJ9 QAF6:QAF9 QKB6:QKB9 QTX6:QTX9 RDT6:RDT9 RNP6:RNP9 RXL6:RXL9 SHH6:SHH9 SRD6:SRD9 TAZ6:TAZ9 TKV6:TKV9 TUR6:TUR9 UEN6:UEN9 UOJ6:UOJ9 UYF6:UYF9 VIB6:VIB9 VRX6:VRX9 WBT6:WBT9 WLP6:WLP9 WVL6:WVL9 D65542:D65545 IZ65542:IZ65545 SV65542:SV65545 ACR65542:ACR65545 AMN65542:AMN65545 AWJ65542:AWJ65545 BGF65542:BGF65545 BQB65542:BQB65545 BZX65542:BZX65545 CJT65542:CJT65545 CTP65542:CTP65545 DDL65542:DDL65545 DNH65542:DNH65545 DXD65542:DXD65545 EGZ65542:EGZ65545 EQV65542:EQV65545 FAR65542:FAR65545 FKN65542:FKN65545 FUJ65542:FUJ65545 GEF65542:GEF65545 GOB65542:GOB65545 GXX65542:GXX65545 HHT65542:HHT65545 HRP65542:HRP65545 IBL65542:IBL65545 ILH65542:ILH65545 IVD65542:IVD65545 JEZ65542:JEZ65545 JOV65542:JOV65545 JYR65542:JYR65545 KIN65542:KIN65545 KSJ65542:KSJ65545 LCF65542:LCF65545 LMB65542:LMB65545 LVX65542:LVX65545 MFT65542:MFT65545 MPP65542:MPP65545 MZL65542:MZL65545 NJH65542:NJH65545 NTD65542:NTD65545 OCZ65542:OCZ65545 OMV65542:OMV65545 OWR65542:OWR65545 PGN65542:PGN65545 PQJ65542:PQJ65545 QAF65542:QAF65545 QKB65542:QKB65545 QTX65542:QTX65545 RDT65542:RDT65545 RNP65542:RNP65545 RXL65542:RXL65545 SHH65542:SHH65545 SRD65542:SRD65545 TAZ65542:TAZ65545 TKV65542:TKV65545 TUR65542:TUR65545 UEN65542:UEN65545 UOJ65542:UOJ65545 UYF65542:UYF65545 VIB65542:VIB65545 VRX65542:VRX65545 WBT65542:WBT65545 WLP65542:WLP65545 WVL65542:WVL65545 D131078:D131081 IZ131078:IZ131081 SV131078:SV131081 ACR131078:ACR131081 AMN131078:AMN131081 AWJ131078:AWJ131081 BGF131078:BGF131081 BQB131078:BQB131081 BZX131078:BZX131081 CJT131078:CJT131081 CTP131078:CTP131081 DDL131078:DDL131081 DNH131078:DNH131081 DXD131078:DXD131081 EGZ131078:EGZ131081 EQV131078:EQV131081 FAR131078:FAR131081 FKN131078:FKN131081 FUJ131078:FUJ131081 GEF131078:GEF131081 GOB131078:GOB131081 GXX131078:GXX131081 HHT131078:HHT131081 HRP131078:HRP131081 IBL131078:IBL131081 ILH131078:ILH131081 IVD131078:IVD131081 JEZ131078:JEZ131081 JOV131078:JOV131081 JYR131078:JYR131081 KIN131078:KIN131081 KSJ131078:KSJ131081 LCF131078:LCF131081 LMB131078:LMB131081 LVX131078:LVX131081 MFT131078:MFT131081 MPP131078:MPP131081 MZL131078:MZL131081 NJH131078:NJH131081 NTD131078:NTD131081 OCZ131078:OCZ131081 OMV131078:OMV131081 OWR131078:OWR131081 PGN131078:PGN131081 PQJ131078:PQJ131081 QAF131078:QAF131081 QKB131078:QKB131081 QTX131078:QTX131081 RDT131078:RDT131081 RNP131078:RNP131081 RXL131078:RXL131081 SHH131078:SHH131081 SRD131078:SRD131081 TAZ131078:TAZ131081 TKV131078:TKV131081 TUR131078:TUR131081 UEN131078:UEN131081 UOJ131078:UOJ131081 UYF131078:UYF131081 VIB131078:VIB131081 VRX131078:VRX131081 WBT131078:WBT131081 WLP131078:WLP131081 WVL131078:WVL131081 D196614:D196617 IZ196614:IZ196617 SV196614:SV196617 ACR196614:ACR196617 AMN196614:AMN196617 AWJ196614:AWJ196617 BGF196614:BGF196617 BQB196614:BQB196617 BZX196614:BZX196617 CJT196614:CJT196617 CTP196614:CTP196617 DDL196614:DDL196617 DNH196614:DNH196617 DXD196614:DXD196617 EGZ196614:EGZ196617 EQV196614:EQV196617 FAR196614:FAR196617 FKN196614:FKN196617 FUJ196614:FUJ196617 GEF196614:GEF196617 GOB196614:GOB196617 GXX196614:GXX196617 HHT196614:HHT196617 HRP196614:HRP196617 IBL196614:IBL196617 ILH196614:ILH196617 IVD196614:IVD196617 JEZ196614:JEZ196617 JOV196614:JOV196617 JYR196614:JYR196617 KIN196614:KIN196617 KSJ196614:KSJ196617 LCF196614:LCF196617 LMB196614:LMB196617 LVX196614:LVX196617 MFT196614:MFT196617 MPP196614:MPP196617 MZL196614:MZL196617 NJH196614:NJH196617 NTD196614:NTD196617 OCZ196614:OCZ196617 OMV196614:OMV196617 OWR196614:OWR196617 PGN196614:PGN196617 PQJ196614:PQJ196617 QAF196614:QAF196617 QKB196614:QKB196617 QTX196614:QTX196617 RDT196614:RDT196617 RNP196614:RNP196617 RXL196614:RXL196617 SHH196614:SHH196617 SRD196614:SRD196617 TAZ196614:TAZ196617 TKV196614:TKV196617 TUR196614:TUR196617 UEN196614:UEN196617 UOJ196614:UOJ196617 UYF196614:UYF196617 VIB196614:VIB196617 VRX196614:VRX196617 WBT196614:WBT196617 WLP196614:WLP196617 WVL196614:WVL196617 D262150:D262153 IZ262150:IZ262153 SV262150:SV262153 ACR262150:ACR262153 AMN262150:AMN262153 AWJ262150:AWJ262153 BGF262150:BGF262153 BQB262150:BQB262153 BZX262150:BZX262153 CJT262150:CJT262153 CTP262150:CTP262153 DDL262150:DDL262153 DNH262150:DNH262153 DXD262150:DXD262153 EGZ262150:EGZ262153 EQV262150:EQV262153 FAR262150:FAR262153 FKN262150:FKN262153 FUJ262150:FUJ262153 GEF262150:GEF262153 GOB262150:GOB262153 GXX262150:GXX262153 HHT262150:HHT262153 HRP262150:HRP262153 IBL262150:IBL262153 ILH262150:ILH262153 IVD262150:IVD262153 JEZ262150:JEZ262153 JOV262150:JOV262153 JYR262150:JYR262153 KIN262150:KIN262153 KSJ262150:KSJ262153 LCF262150:LCF262153 LMB262150:LMB262153 LVX262150:LVX262153 MFT262150:MFT262153 MPP262150:MPP262153 MZL262150:MZL262153 NJH262150:NJH262153 NTD262150:NTD262153 OCZ262150:OCZ262153 OMV262150:OMV262153 OWR262150:OWR262153 PGN262150:PGN262153 PQJ262150:PQJ262153 QAF262150:QAF262153 QKB262150:QKB262153 QTX262150:QTX262153 RDT262150:RDT262153 RNP262150:RNP262153 RXL262150:RXL262153 SHH262150:SHH262153 SRD262150:SRD262153 TAZ262150:TAZ262153 TKV262150:TKV262153 TUR262150:TUR262153 UEN262150:UEN262153 UOJ262150:UOJ262153 UYF262150:UYF262153 VIB262150:VIB262153 VRX262150:VRX262153 WBT262150:WBT262153 WLP262150:WLP262153 WVL262150:WVL262153 D327686:D327689 IZ327686:IZ327689 SV327686:SV327689 ACR327686:ACR327689 AMN327686:AMN327689 AWJ327686:AWJ327689 BGF327686:BGF327689 BQB327686:BQB327689 BZX327686:BZX327689 CJT327686:CJT327689 CTP327686:CTP327689 DDL327686:DDL327689 DNH327686:DNH327689 DXD327686:DXD327689 EGZ327686:EGZ327689 EQV327686:EQV327689 FAR327686:FAR327689 FKN327686:FKN327689 FUJ327686:FUJ327689 GEF327686:GEF327689 GOB327686:GOB327689 GXX327686:GXX327689 HHT327686:HHT327689 HRP327686:HRP327689 IBL327686:IBL327689 ILH327686:ILH327689 IVD327686:IVD327689 JEZ327686:JEZ327689 JOV327686:JOV327689 JYR327686:JYR327689 KIN327686:KIN327689 KSJ327686:KSJ327689 LCF327686:LCF327689 LMB327686:LMB327689 LVX327686:LVX327689 MFT327686:MFT327689 MPP327686:MPP327689 MZL327686:MZL327689 NJH327686:NJH327689 NTD327686:NTD327689 OCZ327686:OCZ327689 OMV327686:OMV327689 OWR327686:OWR327689 PGN327686:PGN327689 PQJ327686:PQJ327689 QAF327686:QAF327689 QKB327686:QKB327689 QTX327686:QTX327689 RDT327686:RDT327689 RNP327686:RNP327689 RXL327686:RXL327689 SHH327686:SHH327689 SRD327686:SRD327689 TAZ327686:TAZ327689 TKV327686:TKV327689 TUR327686:TUR327689 UEN327686:UEN327689 UOJ327686:UOJ327689 UYF327686:UYF327689 VIB327686:VIB327689 VRX327686:VRX327689 WBT327686:WBT327689 WLP327686:WLP327689 WVL327686:WVL327689 D393222:D393225 IZ393222:IZ393225 SV393222:SV393225 ACR393222:ACR393225 AMN393222:AMN393225 AWJ393222:AWJ393225 BGF393222:BGF393225 BQB393222:BQB393225 BZX393222:BZX393225 CJT393222:CJT393225 CTP393222:CTP393225 DDL393222:DDL393225 DNH393222:DNH393225 DXD393222:DXD393225 EGZ393222:EGZ393225 EQV393222:EQV393225 FAR393222:FAR393225 FKN393222:FKN393225 FUJ393222:FUJ393225 GEF393222:GEF393225 GOB393222:GOB393225 GXX393222:GXX393225 HHT393222:HHT393225 HRP393222:HRP393225 IBL393222:IBL393225 ILH393222:ILH393225 IVD393222:IVD393225 JEZ393222:JEZ393225 JOV393222:JOV393225 JYR393222:JYR393225 KIN393222:KIN393225 KSJ393222:KSJ393225 LCF393222:LCF393225 LMB393222:LMB393225 LVX393222:LVX393225 MFT393222:MFT393225 MPP393222:MPP393225 MZL393222:MZL393225 NJH393222:NJH393225 NTD393222:NTD393225 OCZ393222:OCZ393225 OMV393222:OMV393225 OWR393222:OWR393225 PGN393222:PGN393225 PQJ393222:PQJ393225 QAF393222:QAF393225 QKB393222:QKB393225 QTX393222:QTX393225 RDT393222:RDT393225 RNP393222:RNP393225 RXL393222:RXL393225 SHH393222:SHH393225 SRD393222:SRD393225 TAZ393222:TAZ393225 TKV393222:TKV393225 TUR393222:TUR393225 UEN393222:UEN393225 UOJ393222:UOJ393225 UYF393222:UYF393225 VIB393222:VIB393225 VRX393222:VRX393225 WBT393222:WBT393225 WLP393222:WLP393225 WVL393222:WVL393225 D458758:D458761 IZ458758:IZ458761 SV458758:SV458761 ACR458758:ACR458761 AMN458758:AMN458761 AWJ458758:AWJ458761 BGF458758:BGF458761 BQB458758:BQB458761 BZX458758:BZX458761 CJT458758:CJT458761 CTP458758:CTP458761 DDL458758:DDL458761 DNH458758:DNH458761 DXD458758:DXD458761 EGZ458758:EGZ458761 EQV458758:EQV458761 FAR458758:FAR458761 FKN458758:FKN458761 FUJ458758:FUJ458761 GEF458758:GEF458761 GOB458758:GOB458761 GXX458758:GXX458761 HHT458758:HHT458761 HRP458758:HRP458761 IBL458758:IBL458761 ILH458758:ILH458761 IVD458758:IVD458761 JEZ458758:JEZ458761 JOV458758:JOV458761 JYR458758:JYR458761 KIN458758:KIN458761 KSJ458758:KSJ458761 LCF458758:LCF458761 LMB458758:LMB458761 LVX458758:LVX458761 MFT458758:MFT458761 MPP458758:MPP458761 MZL458758:MZL458761 NJH458758:NJH458761 NTD458758:NTD458761 OCZ458758:OCZ458761 OMV458758:OMV458761 OWR458758:OWR458761 PGN458758:PGN458761 PQJ458758:PQJ458761 QAF458758:QAF458761 QKB458758:QKB458761 QTX458758:QTX458761 RDT458758:RDT458761 RNP458758:RNP458761 RXL458758:RXL458761 SHH458758:SHH458761 SRD458758:SRD458761 TAZ458758:TAZ458761 TKV458758:TKV458761 TUR458758:TUR458761 UEN458758:UEN458761 UOJ458758:UOJ458761 UYF458758:UYF458761 VIB458758:VIB458761 VRX458758:VRX458761 WBT458758:WBT458761 WLP458758:WLP458761 WVL458758:WVL458761 D524294:D524297 IZ524294:IZ524297 SV524294:SV524297 ACR524294:ACR524297 AMN524294:AMN524297 AWJ524294:AWJ524297 BGF524294:BGF524297 BQB524294:BQB524297 BZX524294:BZX524297 CJT524294:CJT524297 CTP524294:CTP524297 DDL524294:DDL524297 DNH524294:DNH524297 DXD524294:DXD524297 EGZ524294:EGZ524297 EQV524294:EQV524297 FAR524294:FAR524297 FKN524294:FKN524297 FUJ524294:FUJ524297 GEF524294:GEF524297 GOB524294:GOB524297 GXX524294:GXX524297 HHT524294:HHT524297 HRP524294:HRP524297 IBL524294:IBL524297 ILH524294:ILH524297 IVD524294:IVD524297 JEZ524294:JEZ524297 JOV524294:JOV524297 JYR524294:JYR524297 KIN524294:KIN524297 KSJ524294:KSJ524297 LCF524294:LCF524297 LMB524294:LMB524297 LVX524294:LVX524297 MFT524294:MFT524297 MPP524294:MPP524297 MZL524294:MZL524297 NJH524294:NJH524297 NTD524294:NTD524297 OCZ524294:OCZ524297 OMV524294:OMV524297 OWR524294:OWR524297 PGN524294:PGN524297 PQJ524294:PQJ524297 QAF524294:QAF524297 QKB524294:QKB524297 QTX524294:QTX524297 RDT524294:RDT524297 RNP524294:RNP524297 RXL524294:RXL524297 SHH524294:SHH524297 SRD524294:SRD524297 TAZ524294:TAZ524297 TKV524294:TKV524297 TUR524294:TUR524297 UEN524294:UEN524297 UOJ524294:UOJ524297 UYF524294:UYF524297 VIB524294:VIB524297 VRX524294:VRX524297 WBT524294:WBT524297 WLP524294:WLP524297 WVL524294:WVL524297 D589830:D589833 IZ589830:IZ589833 SV589830:SV589833 ACR589830:ACR589833 AMN589830:AMN589833 AWJ589830:AWJ589833 BGF589830:BGF589833 BQB589830:BQB589833 BZX589830:BZX589833 CJT589830:CJT589833 CTP589830:CTP589833 DDL589830:DDL589833 DNH589830:DNH589833 DXD589830:DXD589833 EGZ589830:EGZ589833 EQV589830:EQV589833 FAR589830:FAR589833 FKN589830:FKN589833 FUJ589830:FUJ589833 GEF589830:GEF589833 GOB589830:GOB589833 GXX589830:GXX589833 HHT589830:HHT589833 HRP589830:HRP589833 IBL589830:IBL589833 ILH589830:ILH589833 IVD589830:IVD589833 JEZ589830:JEZ589833 JOV589830:JOV589833 JYR589830:JYR589833 KIN589830:KIN589833 KSJ589830:KSJ589833 LCF589830:LCF589833 LMB589830:LMB589833 LVX589830:LVX589833 MFT589830:MFT589833 MPP589830:MPP589833 MZL589830:MZL589833 NJH589830:NJH589833 NTD589830:NTD589833 OCZ589830:OCZ589833 OMV589830:OMV589833 OWR589830:OWR589833 PGN589830:PGN589833 PQJ589830:PQJ589833 QAF589830:QAF589833 QKB589830:QKB589833 QTX589830:QTX589833 RDT589830:RDT589833 RNP589830:RNP589833 RXL589830:RXL589833 SHH589830:SHH589833 SRD589830:SRD589833 TAZ589830:TAZ589833 TKV589830:TKV589833 TUR589830:TUR589833 UEN589830:UEN589833 UOJ589830:UOJ589833 UYF589830:UYF589833 VIB589830:VIB589833 VRX589830:VRX589833 WBT589830:WBT589833 WLP589830:WLP589833 WVL589830:WVL589833 D655366:D655369 IZ655366:IZ655369 SV655366:SV655369 ACR655366:ACR655369 AMN655366:AMN655369 AWJ655366:AWJ655369 BGF655366:BGF655369 BQB655366:BQB655369 BZX655366:BZX655369 CJT655366:CJT655369 CTP655366:CTP655369 DDL655366:DDL655369 DNH655366:DNH655369 DXD655366:DXD655369 EGZ655366:EGZ655369 EQV655366:EQV655369 FAR655366:FAR655369 FKN655366:FKN655369 FUJ655366:FUJ655369 GEF655366:GEF655369 GOB655366:GOB655369 GXX655366:GXX655369 HHT655366:HHT655369 HRP655366:HRP655369 IBL655366:IBL655369 ILH655366:ILH655369 IVD655366:IVD655369 JEZ655366:JEZ655369 JOV655366:JOV655369 JYR655366:JYR655369 KIN655366:KIN655369 KSJ655366:KSJ655369 LCF655366:LCF655369 LMB655366:LMB655369 LVX655366:LVX655369 MFT655366:MFT655369 MPP655366:MPP655369 MZL655366:MZL655369 NJH655366:NJH655369 NTD655366:NTD655369 OCZ655366:OCZ655369 OMV655366:OMV655369 OWR655366:OWR655369 PGN655366:PGN655369 PQJ655366:PQJ655369 QAF655366:QAF655369 QKB655366:QKB655369 QTX655366:QTX655369 RDT655366:RDT655369 RNP655366:RNP655369 RXL655366:RXL655369 SHH655366:SHH655369 SRD655366:SRD655369 TAZ655366:TAZ655369 TKV655366:TKV655369 TUR655366:TUR655369 UEN655366:UEN655369 UOJ655366:UOJ655369 UYF655366:UYF655369 VIB655366:VIB655369 VRX655366:VRX655369 WBT655366:WBT655369 WLP655366:WLP655369 WVL655366:WVL655369 D720902:D720905 IZ720902:IZ720905 SV720902:SV720905 ACR720902:ACR720905 AMN720902:AMN720905 AWJ720902:AWJ720905 BGF720902:BGF720905 BQB720902:BQB720905 BZX720902:BZX720905 CJT720902:CJT720905 CTP720902:CTP720905 DDL720902:DDL720905 DNH720902:DNH720905 DXD720902:DXD720905 EGZ720902:EGZ720905 EQV720902:EQV720905 FAR720902:FAR720905 FKN720902:FKN720905 FUJ720902:FUJ720905 GEF720902:GEF720905 GOB720902:GOB720905 GXX720902:GXX720905 HHT720902:HHT720905 HRP720902:HRP720905 IBL720902:IBL720905 ILH720902:ILH720905 IVD720902:IVD720905 JEZ720902:JEZ720905 JOV720902:JOV720905 JYR720902:JYR720905 KIN720902:KIN720905 KSJ720902:KSJ720905 LCF720902:LCF720905 LMB720902:LMB720905 LVX720902:LVX720905 MFT720902:MFT720905 MPP720902:MPP720905 MZL720902:MZL720905 NJH720902:NJH720905 NTD720902:NTD720905 OCZ720902:OCZ720905 OMV720902:OMV720905 OWR720902:OWR720905 PGN720902:PGN720905 PQJ720902:PQJ720905 QAF720902:QAF720905 QKB720902:QKB720905 QTX720902:QTX720905 RDT720902:RDT720905 RNP720902:RNP720905 RXL720902:RXL720905 SHH720902:SHH720905 SRD720902:SRD720905 TAZ720902:TAZ720905 TKV720902:TKV720905 TUR720902:TUR720905 UEN720902:UEN720905 UOJ720902:UOJ720905 UYF720902:UYF720905 VIB720902:VIB720905 VRX720902:VRX720905 WBT720902:WBT720905 WLP720902:WLP720905 WVL720902:WVL720905 D786438:D786441 IZ786438:IZ786441 SV786438:SV786441 ACR786438:ACR786441 AMN786438:AMN786441 AWJ786438:AWJ786441 BGF786438:BGF786441 BQB786438:BQB786441 BZX786438:BZX786441 CJT786438:CJT786441 CTP786438:CTP786441 DDL786438:DDL786441 DNH786438:DNH786441 DXD786438:DXD786441 EGZ786438:EGZ786441 EQV786438:EQV786441 FAR786438:FAR786441 FKN786438:FKN786441 FUJ786438:FUJ786441 GEF786438:GEF786441 GOB786438:GOB786441 GXX786438:GXX786441 HHT786438:HHT786441 HRP786438:HRP786441 IBL786438:IBL786441 ILH786438:ILH786441 IVD786438:IVD786441 JEZ786438:JEZ786441 JOV786438:JOV786441 JYR786438:JYR786441 KIN786438:KIN786441 KSJ786438:KSJ786441 LCF786438:LCF786441 LMB786438:LMB786441 LVX786438:LVX786441 MFT786438:MFT786441 MPP786438:MPP786441 MZL786438:MZL786441 NJH786438:NJH786441 NTD786438:NTD786441 OCZ786438:OCZ786441 OMV786438:OMV786441 OWR786438:OWR786441 PGN786438:PGN786441 PQJ786438:PQJ786441 QAF786438:QAF786441 QKB786438:QKB786441 QTX786438:QTX786441 RDT786438:RDT786441 RNP786438:RNP786441 RXL786438:RXL786441 SHH786438:SHH786441 SRD786438:SRD786441 TAZ786438:TAZ786441 TKV786438:TKV786441 TUR786438:TUR786441 UEN786438:UEN786441 UOJ786438:UOJ786441 UYF786438:UYF786441 VIB786438:VIB786441 VRX786438:VRX786441 WBT786438:WBT786441 WLP786438:WLP786441 WVL786438:WVL786441 D851974:D851977 IZ851974:IZ851977 SV851974:SV851977 ACR851974:ACR851977 AMN851974:AMN851977 AWJ851974:AWJ851977 BGF851974:BGF851977 BQB851974:BQB851977 BZX851974:BZX851977 CJT851974:CJT851977 CTP851974:CTP851977 DDL851974:DDL851977 DNH851974:DNH851977 DXD851974:DXD851977 EGZ851974:EGZ851977 EQV851974:EQV851977 FAR851974:FAR851977 FKN851974:FKN851977 FUJ851974:FUJ851977 GEF851974:GEF851977 GOB851974:GOB851977 GXX851974:GXX851977 HHT851974:HHT851977 HRP851974:HRP851977 IBL851974:IBL851977 ILH851974:ILH851977 IVD851974:IVD851977 JEZ851974:JEZ851977 JOV851974:JOV851977 JYR851974:JYR851977 KIN851974:KIN851977 KSJ851974:KSJ851977 LCF851974:LCF851977 LMB851974:LMB851977 LVX851974:LVX851977 MFT851974:MFT851977 MPP851974:MPP851977 MZL851974:MZL851977 NJH851974:NJH851977 NTD851974:NTD851977 OCZ851974:OCZ851977 OMV851974:OMV851977 OWR851974:OWR851977 PGN851974:PGN851977 PQJ851974:PQJ851977 QAF851974:QAF851977 QKB851974:QKB851977 QTX851974:QTX851977 RDT851974:RDT851977 RNP851974:RNP851977 RXL851974:RXL851977 SHH851974:SHH851977 SRD851974:SRD851977 TAZ851974:TAZ851977 TKV851974:TKV851977 TUR851974:TUR851977 UEN851974:UEN851977 UOJ851974:UOJ851977 UYF851974:UYF851977 VIB851974:VIB851977 VRX851974:VRX851977 WBT851974:WBT851977 WLP851974:WLP851977 WVL851974:WVL851977 D917510:D917513 IZ917510:IZ917513 SV917510:SV917513 ACR917510:ACR917513 AMN917510:AMN917513 AWJ917510:AWJ917513 BGF917510:BGF917513 BQB917510:BQB917513 BZX917510:BZX917513 CJT917510:CJT917513 CTP917510:CTP917513 DDL917510:DDL917513 DNH917510:DNH917513 DXD917510:DXD917513 EGZ917510:EGZ917513 EQV917510:EQV917513 FAR917510:FAR917513 FKN917510:FKN917513 FUJ917510:FUJ917513 GEF917510:GEF917513 GOB917510:GOB917513 GXX917510:GXX917513 HHT917510:HHT917513 HRP917510:HRP917513 IBL917510:IBL917513 ILH917510:ILH917513 IVD917510:IVD917513 JEZ917510:JEZ917513 JOV917510:JOV917513 JYR917510:JYR917513 KIN917510:KIN917513 KSJ917510:KSJ917513 LCF917510:LCF917513 LMB917510:LMB917513 LVX917510:LVX917513 MFT917510:MFT917513 MPP917510:MPP917513 MZL917510:MZL917513 NJH917510:NJH917513 NTD917510:NTD917513 OCZ917510:OCZ917513 OMV917510:OMV917513 OWR917510:OWR917513 PGN917510:PGN917513 PQJ917510:PQJ917513 QAF917510:QAF917513 QKB917510:QKB917513 QTX917510:QTX917513 RDT917510:RDT917513 RNP917510:RNP917513 RXL917510:RXL917513 SHH917510:SHH917513 SRD917510:SRD917513 TAZ917510:TAZ917513 TKV917510:TKV917513 TUR917510:TUR917513 UEN917510:UEN917513 UOJ917510:UOJ917513 UYF917510:UYF917513 VIB917510:VIB917513 VRX917510:VRX917513 WBT917510:WBT917513 WLP917510:WLP917513 WVL917510:WVL917513 D983046:D983049 IZ983046:IZ983049 SV983046:SV983049 ACR983046:ACR983049 AMN983046:AMN983049 AWJ983046:AWJ983049 BGF983046:BGF983049 BQB983046:BQB983049 BZX983046:BZX983049 CJT983046:CJT983049 CTP983046:CTP983049 DDL983046:DDL983049 DNH983046:DNH983049 DXD983046:DXD983049 EGZ983046:EGZ983049 EQV983046:EQV983049 FAR983046:FAR983049 FKN983046:FKN983049 FUJ983046:FUJ983049 GEF983046:GEF983049 GOB983046:GOB983049 GXX983046:GXX983049 HHT983046:HHT983049 HRP983046:HRP983049 IBL983046:IBL983049 ILH983046:ILH983049 IVD983046:IVD983049 JEZ983046:JEZ983049 JOV983046:JOV983049 JYR983046:JYR983049 KIN983046:KIN983049 KSJ983046:KSJ983049 LCF983046:LCF983049 LMB983046:LMB983049 LVX983046:LVX983049 MFT983046:MFT983049 MPP983046:MPP983049 MZL983046:MZL983049 NJH983046:NJH983049 NTD983046:NTD983049 OCZ983046:OCZ983049 OMV983046:OMV983049 OWR983046:OWR983049 PGN983046:PGN983049 PQJ983046:PQJ983049 QAF983046:QAF983049 QKB983046:QKB983049 QTX983046:QTX983049 RDT983046:RDT983049 RNP983046:RNP983049 RXL983046:RXL983049 SHH983046:SHH983049 SRD983046:SRD983049 TAZ983046:TAZ983049 TKV983046:TKV983049 TUR983046:TUR983049 UEN983046:UEN983049 UOJ983046:UOJ983049 UYF983046:UYF983049 VIB983046:VIB983049 VRX983046:VRX983049 WBT983046:WBT983049 WLP983046:WLP983049 D11:D19 D29:D36 D6:D9 D21:D27" xr:uid="{00000000-0002-0000-1F00-000000000000}"/>
    <dataValidation type="list" allowBlank="1" showInputMessage="1" showErrorMessage="1" sqref="WVL983080 IZ40 SV40 ACR40 AMN40 AWJ40 BGF40 BQB40 BZX40 CJT40 CTP40 DDL40 DNH40 DXD40 EGZ40 EQV40 FAR40 FKN40 FUJ40 GEF40 GOB40 GXX40 HHT40 HRP40 IBL40 ILH40 IVD40 JEZ40 JOV40 JYR40 KIN40 KSJ40 LCF40 LMB40 LVX40 MFT40 MPP40 MZL40 NJH40 NTD40 OCZ40 OMV40 OWR40 PGN40 PQJ40 QAF40 QKB40 QTX40 RDT40 RNP40 RXL40 SHH40 SRD40 TAZ40 TKV40 TUR40 UEN40 UOJ40 UYF40 VIB40 VRX40 WBT40 WLP40 WVL40 D65576 IZ65576 SV65576 ACR65576 AMN65576 AWJ65576 BGF65576 BQB65576 BZX65576 CJT65576 CTP65576 DDL65576 DNH65576 DXD65576 EGZ65576 EQV65576 FAR65576 FKN65576 FUJ65576 GEF65576 GOB65576 GXX65576 HHT65576 HRP65576 IBL65576 ILH65576 IVD65576 JEZ65576 JOV65576 JYR65576 KIN65576 KSJ65576 LCF65576 LMB65576 LVX65576 MFT65576 MPP65576 MZL65576 NJH65576 NTD65576 OCZ65576 OMV65576 OWR65576 PGN65576 PQJ65576 QAF65576 QKB65576 QTX65576 RDT65576 RNP65576 RXL65576 SHH65576 SRD65576 TAZ65576 TKV65576 TUR65576 UEN65576 UOJ65576 UYF65576 VIB65576 VRX65576 WBT65576 WLP65576 WVL65576 D131112 IZ131112 SV131112 ACR131112 AMN131112 AWJ131112 BGF131112 BQB131112 BZX131112 CJT131112 CTP131112 DDL131112 DNH131112 DXD131112 EGZ131112 EQV131112 FAR131112 FKN131112 FUJ131112 GEF131112 GOB131112 GXX131112 HHT131112 HRP131112 IBL131112 ILH131112 IVD131112 JEZ131112 JOV131112 JYR131112 KIN131112 KSJ131112 LCF131112 LMB131112 LVX131112 MFT131112 MPP131112 MZL131112 NJH131112 NTD131112 OCZ131112 OMV131112 OWR131112 PGN131112 PQJ131112 QAF131112 QKB131112 QTX131112 RDT131112 RNP131112 RXL131112 SHH131112 SRD131112 TAZ131112 TKV131112 TUR131112 UEN131112 UOJ131112 UYF131112 VIB131112 VRX131112 WBT131112 WLP131112 WVL131112 D196648 IZ196648 SV196648 ACR196648 AMN196648 AWJ196648 BGF196648 BQB196648 BZX196648 CJT196648 CTP196648 DDL196648 DNH196648 DXD196648 EGZ196648 EQV196648 FAR196648 FKN196648 FUJ196648 GEF196648 GOB196648 GXX196648 HHT196648 HRP196648 IBL196648 ILH196648 IVD196648 JEZ196648 JOV196648 JYR196648 KIN196648 KSJ196648 LCF196648 LMB196648 LVX196648 MFT196648 MPP196648 MZL196648 NJH196648 NTD196648 OCZ196648 OMV196648 OWR196648 PGN196648 PQJ196648 QAF196648 QKB196648 QTX196648 RDT196648 RNP196648 RXL196648 SHH196648 SRD196648 TAZ196648 TKV196648 TUR196648 UEN196648 UOJ196648 UYF196648 VIB196648 VRX196648 WBT196648 WLP196648 WVL196648 D262184 IZ262184 SV262184 ACR262184 AMN262184 AWJ262184 BGF262184 BQB262184 BZX262184 CJT262184 CTP262184 DDL262184 DNH262184 DXD262184 EGZ262184 EQV262184 FAR262184 FKN262184 FUJ262184 GEF262184 GOB262184 GXX262184 HHT262184 HRP262184 IBL262184 ILH262184 IVD262184 JEZ262184 JOV262184 JYR262184 KIN262184 KSJ262184 LCF262184 LMB262184 LVX262184 MFT262184 MPP262184 MZL262184 NJH262184 NTD262184 OCZ262184 OMV262184 OWR262184 PGN262184 PQJ262184 QAF262184 QKB262184 QTX262184 RDT262184 RNP262184 RXL262184 SHH262184 SRD262184 TAZ262184 TKV262184 TUR262184 UEN262184 UOJ262184 UYF262184 VIB262184 VRX262184 WBT262184 WLP262184 WVL262184 D327720 IZ327720 SV327720 ACR327720 AMN327720 AWJ327720 BGF327720 BQB327720 BZX327720 CJT327720 CTP327720 DDL327720 DNH327720 DXD327720 EGZ327720 EQV327720 FAR327720 FKN327720 FUJ327720 GEF327720 GOB327720 GXX327720 HHT327720 HRP327720 IBL327720 ILH327720 IVD327720 JEZ327720 JOV327720 JYR327720 KIN327720 KSJ327720 LCF327720 LMB327720 LVX327720 MFT327720 MPP327720 MZL327720 NJH327720 NTD327720 OCZ327720 OMV327720 OWR327720 PGN327720 PQJ327720 QAF327720 QKB327720 QTX327720 RDT327720 RNP327720 RXL327720 SHH327720 SRD327720 TAZ327720 TKV327720 TUR327720 UEN327720 UOJ327720 UYF327720 VIB327720 VRX327720 WBT327720 WLP327720 WVL327720 D393256 IZ393256 SV393256 ACR393256 AMN393256 AWJ393256 BGF393256 BQB393256 BZX393256 CJT393256 CTP393256 DDL393256 DNH393256 DXD393256 EGZ393256 EQV393256 FAR393256 FKN393256 FUJ393256 GEF393256 GOB393256 GXX393256 HHT393256 HRP393256 IBL393256 ILH393256 IVD393256 JEZ393256 JOV393256 JYR393256 KIN393256 KSJ393256 LCF393256 LMB393256 LVX393256 MFT393256 MPP393256 MZL393256 NJH393256 NTD393256 OCZ393256 OMV393256 OWR393256 PGN393256 PQJ393256 QAF393256 QKB393256 QTX393256 RDT393256 RNP393256 RXL393256 SHH393256 SRD393256 TAZ393256 TKV393256 TUR393256 UEN393256 UOJ393256 UYF393256 VIB393256 VRX393256 WBT393256 WLP393256 WVL393256 D458792 IZ458792 SV458792 ACR458792 AMN458792 AWJ458792 BGF458792 BQB458792 BZX458792 CJT458792 CTP458792 DDL458792 DNH458792 DXD458792 EGZ458792 EQV458792 FAR458792 FKN458792 FUJ458792 GEF458792 GOB458792 GXX458792 HHT458792 HRP458792 IBL458792 ILH458792 IVD458792 JEZ458792 JOV458792 JYR458792 KIN458792 KSJ458792 LCF458792 LMB458792 LVX458792 MFT458792 MPP458792 MZL458792 NJH458792 NTD458792 OCZ458792 OMV458792 OWR458792 PGN458792 PQJ458792 QAF458792 QKB458792 QTX458792 RDT458792 RNP458792 RXL458792 SHH458792 SRD458792 TAZ458792 TKV458792 TUR458792 UEN458792 UOJ458792 UYF458792 VIB458792 VRX458792 WBT458792 WLP458792 WVL458792 D524328 IZ524328 SV524328 ACR524328 AMN524328 AWJ524328 BGF524328 BQB524328 BZX524328 CJT524328 CTP524328 DDL524328 DNH524328 DXD524328 EGZ524328 EQV524328 FAR524328 FKN524328 FUJ524328 GEF524328 GOB524328 GXX524328 HHT524328 HRP524328 IBL524328 ILH524328 IVD524328 JEZ524328 JOV524328 JYR524328 KIN524328 KSJ524328 LCF524328 LMB524328 LVX524328 MFT524328 MPP524328 MZL524328 NJH524328 NTD524328 OCZ524328 OMV524328 OWR524328 PGN524328 PQJ524328 QAF524328 QKB524328 QTX524328 RDT524328 RNP524328 RXL524328 SHH524328 SRD524328 TAZ524328 TKV524328 TUR524328 UEN524328 UOJ524328 UYF524328 VIB524328 VRX524328 WBT524328 WLP524328 WVL524328 D589864 IZ589864 SV589864 ACR589864 AMN589864 AWJ589864 BGF589864 BQB589864 BZX589864 CJT589864 CTP589864 DDL589864 DNH589864 DXD589864 EGZ589864 EQV589864 FAR589864 FKN589864 FUJ589864 GEF589864 GOB589864 GXX589864 HHT589864 HRP589864 IBL589864 ILH589864 IVD589864 JEZ589864 JOV589864 JYR589864 KIN589864 KSJ589864 LCF589864 LMB589864 LVX589864 MFT589864 MPP589864 MZL589864 NJH589864 NTD589864 OCZ589864 OMV589864 OWR589864 PGN589864 PQJ589864 QAF589864 QKB589864 QTX589864 RDT589864 RNP589864 RXL589864 SHH589864 SRD589864 TAZ589864 TKV589864 TUR589864 UEN589864 UOJ589864 UYF589864 VIB589864 VRX589864 WBT589864 WLP589864 WVL589864 D655400 IZ655400 SV655400 ACR655400 AMN655400 AWJ655400 BGF655400 BQB655400 BZX655400 CJT655400 CTP655400 DDL655400 DNH655400 DXD655400 EGZ655400 EQV655400 FAR655400 FKN655400 FUJ655400 GEF655400 GOB655400 GXX655400 HHT655400 HRP655400 IBL655400 ILH655400 IVD655400 JEZ655400 JOV655400 JYR655400 KIN655400 KSJ655400 LCF655400 LMB655400 LVX655400 MFT655400 MPP655400 MZL655400 NJH655400 NTD655400 OCZ655400 OMV655400 OWR655400 PGN655400 PQJ655400 QAF655400 QKB655400 QTX655400 RDT655400 RNP655400 RXL655400 SHH655400 SRD655400 TAZ655400 TKV655400 TUR655400 UEN655400 UOJ655400 UYF655400 VIB655400 VRX655400 WBT655400 WLP655400 WVL655400 D720936 IZ720936 SV720936 ACR720936 AMN720936 AWJ720936 BGF720936 BQB720936 BZX720936 CJT720936 CTP720936 DDL720936 DNH720936 DXD720936 EGZ720936 EQV720936 FAR720936 FKN720936 FUJ720936 GEF720936 GOB720936 GXX720936 HHT720936 HRP720936 IBL720936 ILH720936 IVD720936 JEZ720936 JOV720936 JYR720936 KIN720936 KSJ720936 LCF720936 LMB720936 LVX720936 MFT720936 MPP720936 MZL720936 NJH720936 NTD720936 OCZ720936 OMV720936 OWR720936 PGN720936 PQJ720936 QAF720936 QKB720936 QTX720936 RDT720936 RNP720936 RXL720936 SHH720936 SRD720936 TAZ720936 TKV720936 TUR720936 UEN720936 UOJ720936 UYF720936 VIB720936 VRX720936 WBT720936 WLP720936 WVL720936 D786472 IZ786472 SV786472 ACR786472 AMN786472 AWJ786472 BGF786472 BQB786472 BZX786472 CJT786472 CTP786472 DDL786472 DNH786472 DXD786472 EGZ786472 EQV786472 FAR786472 FKN786472 FUJ786472 GEF786472 GOB786472 GXX786472 HHT786472 HRP786472 IBL786472 ILH786472 IVD786472 JEZ786472 JOV786472 JYR786472 KIN786472 KSJ786472 LCF786472 LMB786472 LVX786472 MFT786472 MPP786472 MZL786472 NJH786472 NTD786472 OCZ786472 OMV786472 OWR786472 PGN786472 PQJ786472 QAF786472 QKB786472 QTX786472 RDT786472 RNP786472 RXL786472 SHH786472 SRD786472 TAZ786472 TKV786472 TUR786472 UEN786472 UOJ786472 UYF786472 VIB786472 VRX786472 WBT786472 WLP786472 WVL786472 D852008 IZ852008 SV852008 ACR852008 AMN852008 AWJ852008 BGF852008 BQB852008 BZX852008 CJT852008 CTP852008 DDL852008 DNH852008 DXD852008 EGZ852008 EQV852008 FAR852008 FKN852008 FUJ852008 GEF852008 GOB852008 GXX852008 HHT852008 HRP852008 IBL852008 ILH852008 IVD852008 JEZ852008 JOV852008 JYR852008 KIN852008 KSJ852008 LCF852008 LMB852008 LVX852008 MFT852008 MPP852008 MZL852008 NJH852008 NTD852008 OCZ852008 OMV852008 OWR852008 PGN852008 PQJ852008 QAF852008 QKB852008 QTX852008 RDT852008 RNP852008 RXL852008 SHH852008 SRD852008 TAZ852008 TKV852008 TUR852008 UEN852008 UOJ852008 UYF852008 VIB852008 VRX852008 WBT852008 WLP852008 WVL852008 D917544 IZ917544 SV917544 ACR917544 AMN917544 AWJ917544 BGF917544 BQB917544 BZX917544 CJT917544 CTP917544 DDL917544 DNH917544 DXD917544 EGZ917544 EQV917544 FAR917544 FKN917544 FUJ917544 GEF917544 GOB917544 GXX917544 HHT917544 HRP917544 IBL917544 ILH917544 IVD917544 JEZ917544 JOV917544 JYR917544 KIN917544 KSJ917544 LCF917544 LMB917544 LVX917544 MFT917544 MPP917544 MZL917544 NJH917544 NTD917544 OCZ917544 OMV917544 OWR917544 PGN917544 PQJ917544 QAF917544 QKB917544 QTX917544 RDT917544 RNP917544 RXL917544 SHH917544 SRD917544 TAZ917544 TKV917544 TUR917544 UEN917544 UOJ917544 UYF917544 VIB917544 VRX917544 WBT917544 WLP917544 WVL917544 D983080 IZ983080 SV983080 ACR983080 AMN983080 AWJ983080 BGF983080 BQB983080 BZX983080 CJT983080 CTP983080 DDL983080 DNH983080 DXD983080 EGZ983080 EQV983080 FAR983080 FKN983080 FUJ983080 GEF983080 GOB983080 GXX983080 HHT983080 HRP983080 IBL983080 ILH983080 IVD983080 JEZ983080 JOV983080 JYR983080 KIN983080 KSJ983080 LCF983080 LMB983080 LVX983080 MFT983080 MPP983080 MZL983080 NJH983080 NTD983080 OCZ983080 OMV983080 OWR983080 PGN983080 PQJ983080 QAF983080 QKB983080 QTX983080 RDT983080 RNP983080 RXL983080 SHH983080 SRD983080 TAZ983080 TKV983080 TUR983080 UEN983080 UOJ983080 UYF983080 VIB983080 VRX983080 WBT983080 WLP983080" xr:uid="{00000000-0002-0000-1F00-000001000000}">
      <formula1>"4.1, 4.2, 4.3, 5.0"</formula1>
    </dataValidation>
    <dataValidation type="list" allowBlank="1" showInputMessage="1" showErrorMessage="1" sqref="D38:D39 IZ38:IZ39 SV38:SV39 ACR38:ACR39 AMN38:AMN39 AWJ38:AWJ39 BGF38:BGF39 BQB38:BQB39 BZX38:BZX39 CJT38:CJT39 CTP38:CTP39 DDL38:DDL39 DNH38:DNH39 DXD38:DXD39 EGZ38:EGZ39 EQV38:EQV39 FAR38:FAR39 FKN38:FKN39 FUJ38:FUJ39 GEF38:GEF39 GOB38:GOB39 GXX38:GXX39 HHT38:HHT39 HRP38:HRP39 IBL38:IBL39 ILH38:ILH39 IVD38:IVD39 JEZ38:JEZ39 JOV38:JOV39 JYR38:JYR39 KIN38:KIN39 KSJ38:KSJ39 LCF38:LCF39 LMB38:LMB39 LVX38:LVX39 MFT38:MFT39 MPP38:MPP39 MZL38:MZL39 NJH38:NJH39 NTD38:NTD39 OCZ38:OCZ39 OMV38:OMV39 OWR38:OWR39 PGN38:PGN39 PQJ38:PQJ39 QAF38:QAF39 QKB38:QKB39 QTX38:QTX39 RDT38:RDT39 RNP38:RNP39 RXL38:RXL39 SHH38:SHH39 SRD38:SRD39 TAZ38:TAZ39 TKV38:TKV39 TUR38:TUR39 UEN38:UEN39 UOJ38:UOJ39 UYF38:UYF39 VIB38:VIB39 VRX38:VRX39 WBT38:WBT39 WLP38:WLP39 WVL38:WVL39 D65574:D65575 IZ65574:IZ65575 SV65574:SV65575 ACR65574:ACR65575 AMN65574:AMN65575 AWJ65574:AWJ65575 BGF65574:BGF65575 BQB65574:BQB65575 BZX65574:BZX65575 CJT65574:CJT65575 CTP65574:CTP65575 DDL65574:DDL65575 DNH65574:DNH65575 DXD65574:DXD65575 EGZ65574:EGZ65575 EQV65574:EQV65575 FAR65574:FAR65575 FKN65574:FKN65575 FUJ65574:FUJ65575 GEF65574:GEF65575 GOB65574:GOB65575 GXX65574:GXX65575 HHT65574:HHT65575 HRP65574:HRP65575 IBL65574:IBL65575 ILH65574:ILH65575 IVD65574:IVD65575 JEZ65574:JEZ65575 JOV65574:JOV65575 JYR65574:JYR65575 KIN65574:KIN65575 KSJ65574:KSJ65575 LCF65574:LCF65575 LMB65574:LMB65575 LVX65574:LVX65575 MFT65574:MFT65575 MPP65574:MPP65575 MZL65574:MZL65575 NJH65574:NJH65575 NTD65574:NTD65575 OCZ65574:OCZ65575 OMV65574:OMV65575 OWR65574:OWR65575 PGN65574:PGN65575 PQJ65574:PQJ65575 QAF65574:QAF65575 QKB65574:QKB65575 QTX65574:QTX65575 RDT65574:RDT65575 RNP65574:RNP65575 RXL65574:RXL65575 SHH65574:SHH65575 SRD65574:SRD65575 TAZ65574:TAZ65575 TKV65574:TKV65575 TUR65574:TUR65575 UEN65574:UEN65575 UOJ65574:UOJ65575 UYF65574:UYF65575 VIB65574:VIB65575 VRX65574:VRX65575 WBT65574:WBT65575 WLP65574:WLP65575 WVL65574:WVL65575 D131110:D131111 IZ131110:IZ131111 SV131110:SV131111 ACR131110:ACR131111 AMN131110:AMN131111 AWJ131110:AWJ131111 BGF131110:BGF131111 BQB131110:BQB131111 BZX131110:BZX131111 CJT131110:CJT131111 CTP131110:CTP131111 DDL131110:DDL131111 DNH131110:DNH131111 DXD131110:DXD131111 EGZ131110:EGZ131111 EQV131110:EQV131111 FAR131110:FAR131111 FKN131110:FKN131111 FUJ131110:FUJ131111 GEF131110:GEF131111 GOB131110:GOB131111 GXX131110:GXX131111 HHT131110:HHT131111 HRP131110:HRP131111 IBL131110:IBL131111 ILH131110:ILH131111 IVD131110:IVD131111 JEZ131110:JEZ131111 JOV131110:JOV131111 JYR131110:JYR131111 KIN131110:KIN131111 KSJ131110:KSJ131111 LCF131110:LCF131111 LMB131110:LMB131111 LVX131110:LVX131111 MFT131110:MFT131111 MPP131110:MPP131111 MZL131110:MZL131111 NJH131110:NJH131111 NTD131110:NTD131111 OCZ131110:OCZ131111 OMV131110:OMV131111 OWR131110:OWR131111 PGN131110:PGN131111 PQJ131110:PQJ131111 QAF131110:QAF131111 QKB131110:QKB131111 QTX131110:QTX131111 RDT131110:RDT131111 RNP131110:RNP131111 RXL131110:RXL131111 SHH131110:SHH131111 SRD131110:SRD131111 TAZ131110:TAZ131111 TKV131110:TKV131111 TUR131110:TUR131111 UEN131110:UEN131111 UOJ131110:UOJ131111 UYF131110:UYF131111 VIB131110:VIB131111 VRX131110:VRX131111 WBT131110:WBT131111 WLP131110:WLP131111 WVL131110:WVL131111 D196646:D196647 IZ196646:IZ196647 SV196646:SV196647 ACR196646:ACR196647 AMN196646:AMN196647 AWJ196646:AWJ196647 BGF196646:BGF196647 BQB196646:BQB196647 BZX196646:BZX196647 CJT196646:CJT196647 CTP196646:CTP196647 DDL196646:DDL196647 DNH196646:DNH196647 DXD196646:DXD196647 EGZ196646:EGZ196647 EQV196646:EQV196647 FAR196646:FAR196647 FKN196646:FKN196647 FUJ196646:FUJ196647 GEF196646:GEF196647 GOB196646:GOB196647 GXX196646:GXX196647 HHT196646:HHT196647 HRP196646:HRP196647 IBL196646:IBL196647 ILH196646:ILH196647 IVD196646:IVD196647 JEZ196646:JEZ196647 JOV196646:JOV196647 JYR196646:JYR196647 KIN196646:KIN196647 KSJ196646:KSJ196647 LCF196646:LCF196647 LMB196646:LMB196647 LVX196646:LVX196647 MFT196646:MFT196647 MPP196646:MPP196647 MZL196646:MZL196647 NJH196646:NJH196647 NTD196646:NTD196647 OCZ196646:OCZ196647 OMV196646:OMV196647 OWR196646:OWR196647 PGN196646:PGN196647 PQJ196646:PQJ196647 QAF196646:QAF196647 QKB196646:QKB196647 QTX196646:QTX196647 RDT196646:RDT196647 RNP196646:RNP196647 RXL196646:RXL196647 SHH196646:SHH196647 SRD196646:SRD196647 TAZ196646:TAZ196647 TKV196646:TKV196647 TUR196646:TUR196647 UEN196646:UEN196647 UOJ196646:UOJ196647 UYF196646:UYF196647 VIB196646:VIB196647 VRX196646:VRX196647 WBT196646:WBT196647 WLP196646:WLP196647 WVL196646:WVL196647 D262182:D262183 IZ262182:IZ262183 SV262182:SV262183 ACR262182:ACR262183 AMN262182:AMN262183 AWJ262182:AWJ262183 BGF262182:BGF262183 BQB262182:BQB262183 BZX262182:BZX262183 CJT262182:CJT262183 CTP262182:CTP262183 DDL262182:DDL262183 DNH262182:DNH262183 DXD262182:DXD262183 EGZ262182:EGZ262183 EQV262182:EQV262183 FAR262182:FAR262183 FKN262182:FKN262183 FUJ262182:FUJ262183 GEF262182:GEF262183 GOB262182:GOB262183 GXX262182:GXX262183 HHT262182:HHT262183 HRP262182:HRP262183 IBL262182:IBL262183 ILH262182:ILH262183 IVD262182:IVD262183 JEZ262182:JEZ262183 JOV262182:JOV262183 JYR262182:JYR262183 KIN262182:KIN262183 KSJ262182:KSJ262183 LCF262182:LCF262183 LMB262182:LMB262183 LVX262182:LVX262183 MFT262182:MFT262183 MPP262182:MPP262183 MZL262182:MZL262183 NJH262182:NJH262183 NTD262182:NTD262183 OCZ262182:OCZ262183 OMV262182:OMV262183 OWR262182:OWR262183 PGN262182:PGN262183 PQJ262182:PQJ262183 QAF262182:QAF262183 QKB262182:QKB262183 QTX262182:QTX262183 RDT262182:RDT262183 RNP262182:RNP262183 RXL262182:RXL262183 SHH262182:SHH262183 SRD262182:SRD262183 TAZ262182:TAZ262183 TKV262182:TKV262183 TUR262182:TUR262183 UEN262182:UEN262183 UOJ262182:UOJ262183 UYF262182:UYF262183 VIB262182:VIB262183 VRX262182:VRX262183 WBT262182:WBT262183 WLP262182:WLP262183 WVL262182:WVL262183 D327718:D327719 IZ327718:IZ327719 SV327718:SV327719 ACR327718:ACR327719 AMN327718:AMN327719 AWJ327718:AWJ327719 BGF327718:BGF327719 BQB327718:BQB327719 BZX327718:BZX327719 CJT327718:CJT327719 CTP327718:CTP327719 DDL327718:DDL327719 DNH327718:DNH327719 DXD327718:DXD327719 EGZ327718:EGZ327719 EQV327718:EQV327719 FAR327718:FAR327719 FKN327718:FKN327719 FUJ327718:FUJ327719 GEF327718:GEF327719 GOB327718:GOB327719 GXX327718:GXX327719 HHT327718:HHT327719 HRP327718:HRP327719 IBL327718:IBL327719 ILH327718:ILH327719 IVD327718:IVD327719 JEZ327718:JEZ327719 JOV327718:JOV327719 JYR327718:JYR327719 KIN327718:KIN327719 KSJ327718:KSJ327719 LCF327718:LCF327719 LMB327718:LMB327719 LVX327718:LVX327719 MFT327718:MFT327719 MPP327718:MPP327719 MZL327718:MZL327719 NJH327718:NJH327719 NTD327718:NTD327719 OCZ327718:OCZ327719 OMV327718:OMV327719 OWR327718:OWR327719 PGN327718:PGN327719 PQJ327718:PQJ327719 QAF327718:QAF327719 QKB327718:QKB327719 QTX327718:QTX327719 RDT327718:RDT327719 RNP327718:RNP327719 RXL327718:RXL327719 SHH327718:SHH327719 SRD327718:SRD327719 TAZ327718:TAZ327719 TKV327718:TKV327719 TUR327718:TUR327719 UEN327718:UEN327719 UOJ327718:UOJ327719 UYF327718:UYF327719 VIB327718:VIB327719 VRX327718:VRX327719 WBT327718:WBT327719 WLP327718:WLP327719 WVL327718:WVL327719 D393254:D393255 IZ393254:IZ393255 SV393254:SV393255 ACR393254:ACR393255 AMN393254:AMN393255 AWJ393254:AWJ393255 BGF393254:BGF393255 BQB393254:BQB393255 BZX393254:BZX393255 CJT393254:CJT393255 CTP393254:CTP393255 DDL393254:DDL393255 DNH393254:DNH393255 DXD393254:DXD393255 EGZ393254:EGZ393255 EQV393254:EQV393255 FAR393254:FAR393255 FKN393254:FKN393255 FUJ393254:FUJ393255 GEF393254:GEF393255 GOB393254:GOB393255 GXX393254:GXX393255 HHT393254:HHT393255 HRP393254:HRP393255 IBL393254:IBL393255 ILH393254:ILH393255 IVD393254:IVD393255 JEZ393254:JEZ393255 JOV393254:JOV393255 JYR393254:JYR393255 KIN393254:KIN393255 KSJ393254:KSJ393255 LCF393254:LCF393255 LMB393254:LMB393255 LVX393254:LVX393255 MFT393254:MFT393255 MPP393254:MPP393255 MZL393254:MZL393255 NJH393254:NJH393255 NTD393254:NTD393255 OCZ393254:OCZ393255 OMV393254:OMV393255 OWR393254:OWR393255 PGN393254:PGN393255 PQJ393254:PQJ393255 QAF393254:QAF393255 QKB393254:QKB393255 QTX393254:QTX393255 RDT393254:RDT393255 RNP393254:RNP393255 RXL393254:RXL393255 SHH393254:SHH393255 SRD393254:SRD393255 TAZ393254:TAZ393255 TKV393254:TKV393255 TUR393254:TUR393255 UEN393254:UEN393255 UOJ393254:UOJ393255 UYF393254:UYF393255 VIB393254:VIB393255 VRX393254:VRX393255 WBT393254:WBT393255 WLP393254:WLP393255 WVL393254:WVL393255 D458790:D458791 IZ458790:IZ458791 SV458790:SV458791 ACR458790:ACR458791 AMN458790:AMN458791 AWJ458790:AWJ458791 BGF458790:BGF458791 BQB458790:BQB458791 BZX458790:BZX458791 CJT458790:CJT458791 CTP458790:CTP458791 DDL458790:DDL458791 DNH458790:DNH458791 DXD458790:DXD458791 EGZ458790:EGZ458791 EQV458790:EQV458791 FAR458790:FAR458791 FKN458790:FKN458791 FUJ458790:FUJ458791 GEF458790:GEF458791 GOB458790:GOB458791 GXX458790:GXX458791 HHT458790:HHT458791 HRP458790:HRP458791 IBL458790:IBL458791 ILH458790:ILH458791 IVD458790:IVD458791 JEZ458790:JEZ458791 JOV458790:JOV458791 JYR458790:JYR458791 KIN458790:KIN458791 KSJ458790:KSJ458791 LCF458790:LCF458791 LMB458790:LMB458791 LVX458790:LVX458791 MFT458790:MFT458791 MPP458790:MPP458791 MZL458790:MZL458791 NJH458790:NJH458791 NTD458790:NTD458791 OCZ458790:OCZ458791 OMV458790:OMV458791 OWR458790:OWR458791 PGN458790:PGN458791 PQJ458790:PQJ458791 QAF458790:QAF458791 QKB458790:QKB458791 QTX458790:QTX458791 RDT458790:RDT458791 RNP458790:RNP458791 RXL458790:RXL458791 SHH458790:SHH458791 SRD458790:SRD458791 TAZ458790:TAZ458791 TKV458790:TKV458791 TUR458790:TUR458791 UEN458790:UEN458791 UOJ458790:UOJ458791 UYF458790:UYF458791 VIB458790:VIB458791 VRX458790:VRX458791 WBT458790:WBT458791 WLP458790:WLP458791 WVL458790:WVL458791 D524326:D524327 IZ524326:IZ524327 SV524326:SV524327 ACR524326:ACR524327 AMN524326:AMN524327 AWJ524326:AWJ524327 BGF524326:BGF524327 BQB524326:BQB524327 BZX524326:BZX524327 CJT524326:CJT524327 CTP524326:CTP524327 DDL524326:DDL524327 DNH524326:DNH524327 DXD524326:DXD524327 EGZ524326:EGZ524327 EQV524326:EQV524327 FAR524326:FAR524327 FKN524326:FKN524327 FUJ524326:FUJ524327 GEF524326:GEF524327 GOB524326:GOB524327 GXX524326:GXX524327 HHT524326:HHT524327 HRP524326:HRP524327 IBL524326:IBL524327 ILH524326:ILH524327 IVD524326:IVD524327 JEZ524326:JEZ524327 JOV524326:JOV524327 JYR524326:JYR524327 KIN524326:KIN524327 KSJ524326:KSJ524327 LCF524326:LCF524327 LMB524326:LMB524327 LVX524326:LVX524327 MFT524326:MFT524327 MPP524326:MPP524327 MZL524326:MZL524327 NJH524326:NJH524327 NTD524326:NTD524327 OCZ524326:OCZ524327 OMV524326:OMV524327 OWR524326:OWR524327 PGN524326:PGN524327 PQJ524326:PQJ524327 QAF524326:QAF524327 QKB524326:QKB524327 QTX524326:QTX524327 RDT524326:RDT524327 RNP524326:RNP524327 RXL524326:RXL524327 SHH524326:SHH524327 SRD524326:SRD524327 TAZ524326:TAZ524327 TKV524326:TKV524327 TUR524326:TUR524327 UEN524326:UEN524327 UOJ524326:UOJ524327 UYF524326:UYF524327 VIB524326:VIB524327 VRX524326:VRX524327 WBT524326:WBT524327 WLP524326:WLP524327 WVL524326:WVL524327 D589862:D589863 IZ589862:IZ589863 SV589862:SV589863 ACR589862:ACR589863 AMN589862:AMN589863 AWJ589862:AWJ589863 BGF589862:BGF589863 BQB589862:BQB589863 BZX589862:BZX589863 CJT589862:CJT589863 CTP589862:CTP589863 DDL589862:DDL589863 DNH589862:DNH589863 DXD589862:DXD589863 EGZ589862:EGZ589863 EQV589862:EQV589863 FAR589862:FAR589863 FKN589862:FKN589863 FUJ589862:FUJ589863 GEF589862:GEF589863 GOB589862:GOB589863 GXX589862:GXX589863 HHT589862:HHT589863 HRP589862:HRP589863 IBL589862:IBL589863 ILH589862:ILH589863 IVD589862:IVD589863 JEZ589862:JEZ589863 JOV589862:JOV589863 JYR589862:JYR589863 KIN589862:KIN589863 KSJ589862:KSJ589863 LCF589862:LCF589863 LMB589862:LMB589863 LVX589862:LVX589863 MFT589862:MFT589863 MPP589862:MPP589863 MZL589862:MZL589863 NJH589862:NJH589863 NTD589862:NTD589863 OCZ589862:OCZ589863 OMV589862:OMV589863 OWR589862:OWR589863 PGN589862:PGN589863 PQJ589862:PQJ589863 QAF589862:QAF589863 QKB589862:QKB589863 QTX589862:QTX589863 RDT589862:RDT589863 RNP589862:RNP589863 RXL589862:RXL589863 SHH589862:SHH589863 SRD589862:SRD589863 TAZ589862:TAZ589863 TKV589862:TKV589863 TUR589862:TUR589863 UEN589862:UEN589863 UOJ589862:UOJ589863 UYF589862:UYF589863 VIB589862:VIB589863 VRX589862:VRX589863 WBT589862:WBT589863 WLP589862:WLP589863 WVL589862:WVL589863 D655398:D655399 IZ655398:IZ655399 SV655398:SV655399 ACR655398:ACR655399 AMN655398:AMN655399 AWJ655398:AWJ655399 BGF655398:BGF655399 BQB655398:BQB655399 BZX655398:BZX655399 CJT655398:CJT655399 CTP655398:CTP655399 DDL655398:DDL655399 DNH655398:DNH655399 DXD655398:DXD655399 EGZ655398:EGZ655399 EQV655398:EQV655399 FAR655398:FAR655399 FKN655398:FKN655399 FUJ655398:FUJ655399 GEF655398:GEF655399 GOB655398:GOB655399 GXX655398:GXX655399 HHT655398:HHT655399 HRP655398:HRP655399 IBL655398:IBL655399 ILH655398:ILH655399 IVD655398:IVD655399 JEZ655398:JEZ655399 JOV655398:JOV655399 JYR655398:JYR655399 KIN655398:KIN655399 KSJ655398:KSJ655399 LCF655398:LCF655399 LMB655398:LMB655399 LVX655398:LVX655399 MFT655398:MFT655399 MPP655398:MPP655399 MZL655398:MZL655399 NJH655398:NJH655399 NTD655398:NTD655399 OCZ655398:OCZ655399 OMV655398:OMV655399 OWR655398:OWR655399 PGN655398:PGN655399 PQJ655398:PQJ655399 QAF655398:QAF655399 QKB655398:QKB655399 QTX655398:QTX655399 RDT655398:RDT655399 RNP655398:RNP655399 RXL655398:RXL655399 SHH655398:SHH655399 SRD655398:SRD655399 TAZ655398:TAZ655399 TKV655398:TKV655399 TUR655398:TUR655399 UEN655398:UEN655399 UOJ655398:UOJ655399 UYF655398:UYF655399 VIB655398:VIB655399 VRX655398:VRX655399 WBT655398:WBT655399 WLP655398:WLP655399 WVL655398:WVL655399 D720934:D720935 IZ720934:IZ720935 SV720934:SV720935 ACR720934:ACR720935 AMN720934:AMN720935 AWJ720934:AWJ720935 BGF720934:BGF720935 BQB720934:BQB720935 BZX720934:BZX720935 CJT720934:CJT720935 CTP720934:CTP720935 DDL720934:DDL720935 DNH720934:DNH720935 DXD720934:DXD720935 EGZ720934:EGZ720935 EQV720934:EQV720935 FAR720934:FAR720935 FKN720934:FKN720935 FUJ720934:FUJ720935 GEF720934:GEF720935 GOB720934:GOB720935 GXX720934:GXX720935 HHT720934:HHT720935 HRP720934:HRP720935 IBL720934:IBL720935 ILH720934:ILH720935 IVD720934:IVD720935 JEZ720934:JEZ720935 JOV720934:JOV720935 JYR720934:JYR720935 KIN720934:KIN720935 KSJ720934:KSJ720935 LCF720934:LCF720935 LMB720934:LMB720935 LVX720934:LVX720935 MFT720934:MFT720935 MPP720934:MPP720935 MZL720934:MZL720935 NJH720934:NJH720935 NTD720934:NTD720935 OCZ720934:OCZ720935 OMV720934:OMV720935 OWR720934:OWR720935 PGN720934:PGN720935 PQJ720934:PQJ720935 QAF720934:QAF720935 QKB720934:QKB720935 QTX720934:QTX720935 RDT720934:RDT720935 RNP720934:RNP720935 RXL720934:RXL720935 SHH720934:SHH720935 SRD720934:SRD720935 TAZ720934:TAZ720935 TKV720934:TKV720935 TUR720934:TUR720935 UEN720934:UEN720935 UOJ720934:UOJ720935 UYF720934:UYF720935 VIB720934:VIB720935 VRX720934:VRX720935 WBT720934:WBT720935 WLP720934:WLP720935 WVL720934:WVL720935 D786470:D786471 IZ786470:IZ786471 SV786470:SV786471 ACR786470:ACR786471 AMN786470:AMN786471 AWJ786470:AWJ786471 BGF786470:BGF786471 BQB786470:BQB786471 BZX786470:BZX786471 CJT786470:CJT786471 CTP786470:CTP786471 DDL786470:DDL786471 DNH786470:DNH786471 DXD786470:DXD786471 EGZ786470:EGZ786471 EQV786470:EQV786471 FAR786470:FAR786471 FKN786470:FKN786471 FUJ786470:FUJ786471 GEF786470:GEF786471 GOB786470:GOB786471 GXX786470:GXX786471 HHT786470:HHT786471 HRP786470:HRP786471 IBL786470:IBL786471 ILH786470:ILH786471 IVD786470:IVD786471 JEZ786470:JEZ786471 JOV786470:JOV786471 JYR786470:JYR786471 KIN786470:KIN786471 KSJ786470:KSJ786471 LCF786470:LCF786471 LMB786470:LMB786471 LVX786470:LVX786471 MFT786470:MFT786471 MPP786470:MPP786471 MZL786470:MZL786471 NJH786470:NJH786471 NTD786470:NTD786471 OCZ786470:OCZ786471 OMV786470:OMV786471 OWR786470:OWR786471 PGN786470:PGN786471 PQJ786470:PQJ786471 QAF786470:QAF786471 QKB786470:QKB786471 QTX786470:QTX786471 RDT786470:RDT786471 RNP786470:RNP786471 RXL786470:RXL786471 SHH786470:SHH786471 SRD786470:SRD786471 TAZ786470:TAZ786471 TKV786470:TKV786471 TUR786470:TUR786471 UEN786470:UEN786471 UOJ786470:UOJ786471 UYF786470:UYF786471 VIB786470:VIB786471 VRX786470:VRX786471 WBT786470:WBT786471 WLP786470:WLP786471 WVL786470:WVL786471 D852006:D852007 IZ852006:IZ852007 SV852006:SV852007 ACR852006:ACR852007 AMN852006:AMN852007 AWJ852006:AWJ852007 BGF852006:BGF852007 BQB852006:BQB852007 BZX852006:BZX852007 CJT852006:CJT852007 CTP852006:CTP852007 DDL852006:DDL852007 DNH852006:DNH852007 DXD852006:DXD852007 EGZ852006:EGZ852007 EQV852006:EQV852007 FAR852006:FAR852007 FKN852006:FKN852007 FUJ852006:FUJ852007 GEF852006:GEF852007 GOB852006:GOB852007 GXX852006:GXX852007 HHT852006:HHT852007 HRP852006:HRP852007 IBL852006:IBL852007 ILH852006:ILH852007 IVD852006:IVD852007 JEZ852006:JEZ852007 JOV852006:JOV852007 JYR852006:JYR852007 KIN852006:KIN852007 KSJ852006:KSJ852007 LCF852006:LCF852007 LMB852006:LMB852007 LVX852006:LVX852007 MFT852006:MFT852007 MPP852006:MPP852007 MZL852006:MZL852007 NJH852006:NJH852007 NTD852006:NTD852007 OCZ852006:OCZ852007 OMV852006:OMV852007 OWR852006:OWR852007 PGN852006:PGN852007 PQJ852006:PQJ852007 QAF852006:QAF852007 QKB852006:QKB852007 QTX852006:QTX852007 RDT852006:RDT852007 RNP852006:RNP852007 RXL852006:RXL852007 SHH852006:SHH852007 SRD852006:SRD852007 TAZ852006:TAZ852007 TKV852006:TKV852007 TUR852006:TUR852007 UEN852006:UEN852007 UOJ852006:UOJ852007 UYF852006:UYF852007 VIB852006:VIB852007 VRX852006:VRX852007 WBT852006:WBT852007 WLP852006:WLP852007 WVL852006:WVL852007 D917542:D917543 IZ917542:IZ917543 SV917542:SV917543 ACR917542:ACR917543 AMN917542:AMN917543 AWJ917542:AWJ917543 BGF917542:BGF917543 BQB917542:BQB917543 BZX917542:BZX917543 CJT917542:CJT917543 CTP917542:CTP917543 DDL917542:DDL917543 DNH917542:DNH917543 DXD917542:DXD917543 EGZ917542:EGZ917543 EQV917542:EQV917543 FAR917542:FAR917543 FKN917542:FKN917543 FUJ917542:FUJ917543 GEF917542:GEF917543 GOB917542:GOB917543 GXX917542:GXX917543 HHT917542:HHT917543 HRP917542:HRP917543 IBL917542:IBL917543 ILH917542:ILH917543 IVD917542:IVD917543 JEZ917542:JEZ917543 JOV917542:JOV917543 JYR917542:JYR917543 KIN917542:KIN917543 KSJ917542:KSJ917543 LCF917542:LCF917543 LMB917542:LMB917543 LVX917542:LVX917543 MFT917542:MFT917543 MPP917542:MPP917543 MZL917542:MZL917543 NJH917542:NJH917543 NTD917542:NTD917543 OCZ917542:OCZ917543 OMV917542:OMV917543 OWR917542:OWR917543 PGN917542:PGN917543 PQJ917542:PQJ917543 QAF917542:QAF917543 QKB917542:QKB917543 QTX917542:QTX917543 RDT917542:RDT917543 RNP917542:RNP917543 RXL917542:RXL917543 SHH917542:SHH917543 SRD917542:SRD917543 TAZ917542:TAZ917543 TKV917542:TKV917543 TUR917542:TUR917543 UEN917542:UEN917543 UOJ917542:UOJ917543 UYF917542:UYF917543 VIB917542:VIB917543 VRX917542:VRX917543 WBT917542:WBT917543 WLP917542:WLP917543 WVL917542:WVL917543 D983078:D983079 IZ983078:IZ983079 SV983078:SV983079 ACR983078:ACR983079 AMN983078:AMN983079 AWJ983078:AWJ983079 BGF983078:BGF983079 BQB983078:BQB983079 BZX983078:BZX983079 CJT983078:CJT983079 CTP983078:CTP983079 DDL983078:DDL983079 DNH983078:DNH983079 DXD983078:DXD983079 EGZ983078:EGZ983079 EQV983078:EQV983079 FAR983078:FAR983079 FKN983078:FKN983079 FUJ983078:FUJ983079 GEF983078:GEF983079 GOB983078:GOB983079 GXX983078:GXX983079 HHT983078:HHT983079 HRP983078:HRP983079 IBL983078:IBL983079 ILH983078:ILH983079 IVD983078:IVD983079 JEZ983078:JEZ983079 JOV983078:JOV983079 JYR983078:JYR983079 KIN983078:KIN983079 KSJ983078:KSJ983079 LCF983078:LCF983079 LMB983078:LMB983079 LVX983078:LVX983079 MFT983078:MFT983079 MPP983078:MPP983079 MZL983078:MZL983079 NJH983078:NJH983079 NTD983078:NTD983079 OCZ983078:OCZ983079 OMV983078:OMV983079 OWR983078:OWR983079 PGN983078:PGN983079 PQJ983078:PQJ983079 QAF983078:QAF983079 QKB983078:QKB983079 QTX983078:QTX983079 RDT983078:RDT983079 RNP983078:RNP983079 RXL983078:RXL983079 SHH983078:SHH983079 SRD983078:SRD983079 TAZ983078:TAZ983079 TKV983078:TKV983079 TUR983078:TUR983079 UEN983078:UEN983079 UOJ983078:UOJ983079 UYF983078:UYF983079 VIB983078:VIB983079 VRX983078:VRX983079 WBT983078:WBT983079 WLP983078:WLP983079 WVL983078:WVL983079" xr:uid="{00000000-0002-0000-1F00-000002000000}">
      <formula1>"Yes, No"</formula1>
    </dataValidation>
    <dataValidation type="list" allowBlank="1" showErrorMessage="1" sqref="IZ29 SV29 ACR29 AMN29 AWJ29 BGF29 BQB29 BZX29 CJT29 CTP29 DDL29 DNH29 DXD29 EGZ29 EQV29 FAR29 FKN29 FUJ29 GEF29 GOB29 GXX29 HHT29 HRP29 IBL29 ILH29 IVD29 JEZ29 JOV29 JYR29 KIN29 KSJ29 LCF29 LMB29 LVX29 MFT29 MPP29 MZL29 NJH29 NTD29 OCZ29 OMV29 OWR29 PGN29 PQJ29 QAF29 QKB29 QTX29 RDT29 RNP29 RXL29 SHH29 SRD29 TAZ29 TKV29 TUR29 UEN29 UOJ29 UYF29 VIB29 VRX29 WBT29 WLP29 WVL29 D65565 IZ65565 SV65565 ACR65565 AMN65565 AWJ65565 BGF65565 BQB65565 BZX65565 CJT65565 CTP65565 DDL65565 DNH65565 DXD65565 EGZ65565 EQV65565 FAR65565 FKN65565 FUJ65565 GEF65565 GOB65565 GXX65565 HHT65565 HRP65565 IBL65565 ILH65565 IVD65565 JEZ65565 JOV65565 JYR65565 KIN65565 KSJ65565 LCF65565 LMB65565 LVX65565 MFT65565 MPP65565 MZL65565 NJH65565 NTD65565 OCZ65565 OMV65565 OWR65565 PGN65565 PQJ65565 QAF65565 QKB65565 QTX65565 RDT65565 RNP65565 RXL65565 SHH65565 SRD65565 TAZ65565 TKV65565 TUR65565 UEN65565 UOJ65565 UYF65565 VIB65565 VRX65565 WBT65565 WLP65565 WVL65565 D131101 IZ131101 SV131101 ACR131101 AMN131101 AWJ131101 BGF131101 BQB131101 BZX131101 CJT131101 CTP131101 DDL131101 DNH131101 DXD131101 EGZ131101 EQV131101 FAR131101 FKN131101 FUJ131101 GEF131101 GOB131101 GXX131101 HHT131101 HRP131101 IBL131101 ILH131101 IVD131101 JEZ131101 JOV131101 JYR131101 KIN131101 KSJ131101 LCF131101 LMB131101 LVX131101 MFT131101 MPP131101 MZL131101 NJH131101 NTD131101 OCZ131101 OMV131101 OWR131101 PGN131101 PQJ131101 QAF131101 QKB131101 QTX131101 RDT131101 RNP131101 RXL131101 SHH131101 SRD131101 TAZ131101 TKV131101 TUR131101 UEN131101 UOJ131101 UYF131101 VIB131101 VRX131101 WBT131101 WLP131101 WVL131101 D196637 IZ196637 SV196637 ACR196637 AMN196637 AWJ196637 BGF196637 BQB196637 BZX196637 CJT196637 CTP196637 DDL196637 DNH196637 DXD196637 EGZ196637 EQV196637 FAR196637 FKN196637 FUJ196637 GEF196637 GOB196637 GXX196637 HHT196637 HRP196637 IBL196637 ILH196637 IVD196637 JEZ196637 JOV196637 JYR196637 KIN196637 KSJ196637 LCF196637 LMB196637 LVX196637 MFT196637 MPP196637 MZL196637 NJH196637 NTD196637 OCZ196637 OMV196637 OWR196637 PGN196637 PQJ196637 QAF196637 QKB196637 QTX196637 RDT196637 RNP196637 RXL196637 SHH196637 SRD196637 TAZ196637 TKV196637 TUR196637 UEN196637 UOJ196637 UYF196637 VIB196637 VRX196637 WBT196637 WLP196637 WVL196637 D262173 IZ262173 SV262173 ACR262173 AMN262173 AWJ262173 BGF262173 BQB262173 BZX262173 CJT262173 CTP262173 DDL262173 DNH262173 DXD262173 EGZ262173 EQV262173 FAR262173 FKN262173 FUJ262173 GEF262173 GOB262173 GXX262173 HHT262173 HRP262173 IBL262173 ILH262173 IVD262173 JEZ262173 JOV262173 JYR262173 KIN262173 KSJ262173 LCF262173 LMB262173 LVX262173 MFT262173 MPP262173 MZL262173 NJH262173 NTD262173 OCZ262173 OMV262173 OWR262173 PGN262173 PQJ262173 QAF262173 QKB262173 QTX262173 RDT262173 RNP262173 RXL262173 SHH262173 SRD262173 TAZ262173 TKV262173 TUR262173 UEN262173 UOJ262173 UYF262173 VIB262173 VRX262173 WBT262173 WLP262173 WVL262173 D327709 IZ327709 SV327709 ACR327709 AMN327709 AWJ327709 BGF327709 BQB327709 BZX327709 CJT327709 CTP327709 DDL327709 DNH327709 DXD327709 EGZ327709 EQV327709 FAR327709 FKN327709 FUJ327709 GEF327709 GOB327709 GXX327709 HHT327709 HRP327709 IBL327709 ILH327709 IVD327709 JEZ327709 JOV327709 JYR327709 KIN327709 KSJ327709 LCF327709 LMB327709 LVX327709 MFT327709 MPP327709 MZL327709 NJH327709 NTD327709 OCZ327709 OMV327709 OWR327709 PGN327709 PQJ327709 QAF327709 QKB327709 QTX327709 RDT327709 RNP327709 RXL327709 SHH327709 SRD327709 TAZ327709 TKV327709 TUR327709 UEN327709 UOJ327709 UYF327709 VIB327709 VRX327709 WBT327709 WLP327709 WVL327709 D393245 IZ393245 SV393245 ACR393245 AMN393245 AWJ393245 BGF393245 BQB393245 BZX393245 CJT393245 CTP393245 DDL393245 DNH393245 DXD393245 EGZ393245 EQV393245 FAR393245 FKN393245 FUJ393245 GEF393245 GOB393245 GXX393245 HHT393245 HRP393245 IBL393245 ILH393245 IVD393245 JEZ393245 JOV393245 JYR393245 KIN393245 KSJ393245 LCF393245 LMB393245 LVX393245 MFT393245 MPP393245 MZL393245 NJH393245 NTD393245 OCZ393245 OMV393245 OWR393245 PGN393245 PQJ393245 QAF393245 QKB393245 QTX393245 RDT393245 RNP393245 RXL393245 SHH393245 SRD393245 TAZ393245 TKV393245 TUR393245 UEN393245 UOJ393245 UYF393245 VIB393245 VRX393245 WBT393245 WLP393245 WVL393245 D458781 IZ458781 SV458781 ACR458781 AMN458781 AWJ458781 BGF458781 BQB458781 BZX458781 CJT458781 CTP458781 DDL458781 DNH458781 DXD458781 EGZ458781 EQV458781 FAR458781 FKN458781 FUJ458781 GEF458781 GOB458781 GXX458781 HHT458781 HRP458781 IBL458781 ILH458781 IVD458781 JEZ458781 JOV458781 JYR458781 KIN458781 KSJ458781 LCF458781 LMB458781 LVX458781 MFT458781 MPP458781 MZL458781 NJH458781 NTD458781 OCZ458781 OMV458781 OWR458781 PGN458781 PQJ458781 QAF458781 QKB458781 QTX458781 RDT458781 RNP458781 RXL458781 SHH458781 SRD458781 TAZ458781 TKV458781 TUR458781 UEN458781 UOJ458781 UYF458781 VIB458781 VRX458781 WBT458781 WLP458781 WVL458781 D524317 IZ524317 SV524317 ACR524317 AMN524317 AWJ524317 BGF524317 BQB524317 BZX524317 CJT524317 CTP524317 DDL524317 DNH524317 DXD524317 EGZ524317 EQV524317 FAR524317 FKN524317 FUJ524317 GEF524317 GOB524317 GXX524317 HHT524317 HRP524317 IBL524317 ILH524317 IVD524317 JEZ524317 JOV524317 JYR524317 KIN524317 KSJ524317 LCF524317 LMB524317 LVX524317 MFT524317 MPP524317 MZL524317 NJH524317 NTD524317 OCZ524317 OMV524317 OWR524317 PGN524317 PQJ524317 QAF524317 QKB524317 QTX524317 RDT524317 RNP524317 RXL524317 SHH524317 SRD524317 TAZ524317 TKV524317 TUR524317 UEN524317 UOJ524317 UYF524317 VIB524317 VRX524317 WBT524317 WLP524317 WVL524317 D589853 IZ589853 SV589853 ACR589853 AMN589853 AWJ589853 BGF589853 BQB589853 BZX589853 CJT589853 CTP589853 DDL589853 DNH589853 DXD589853 EGZ589853 EQV589853 FAR589853 FKN589853 FUJ589853 GEF589853 GOB589853 GXX589853 HHT589853 HRP589853 IBL589853 ILH589853 IVD589853 JEZ589853 JOV589853 JYR589853 KIN589853 KSJ589853 LCF589853 LMB589853 LVX589853 MFT589853 MPP589853 MZL589853 NJH589853 NTD589853 OCZ589853 OMV589853 OWR589853 PGN589853 PQJ589853 QAF589853 QKB589853 QTX589853 RDT589853 RNP589853 RXL589853 SHH589853 SRD589853 TAZ589853 TKV589853 TUR589853 UEN589853 UOJ589853 UYF589853 VIB589853 VRX589853 WBT589853 WLP589853 WVL589853 D655389 IZ655389 SV655389 ACR655389 AMN655389 AWJ655389 BGF655389 BQB655389 BZX655389 CJT655389 CTP655389 DDL655389 DNH655389 DXD655389 EGZ655389 EQV655389 FAR655389 FKN655389 FUJ655389 GEF655389 GOB655389 GXX655389 HHT655389 HRP655389 IBL655389 ILH655389 IVD655389 JEZ655389 JOV655389 JYR655389 KIN655389 KSJ655389 LCF655389 LMB655389 LVX655389 MFT655389 MPP655389 MZL655389 NJH655389 NTD655389 OCZ655389 OMV655389 OWR655389 PGN655389 PQJ655389 QAF655389 QKB655389 QTX655389 RDT655389 RNP655389 RXL655389 SHH655389 SRD655389 TAZ655389 TKV655389 TUR655389 UEN655389 UOJ655389 UYF655389 VIB655389 VRX655389 WBT655389 WLP655389 WVL655389 D720925 IZ720925 SV720925 ACR720925 AMN720925 AWJ720925 BGF720925 BQB720925 BZX720925 CJT720925 CTP720925 DDL720925 DNH720925 DXD720925 EGZ720925 EQV720925 FAR720925 FKN720925 FUJ720925 GEF720925 GOB720925 GXX720925 HHT720925 HRP720925 IBL720925 ILH720925 IVD720925 JEZ720925 JOV720925 JYR720925 KIN720925 KSJ720925 LCF720925 LMB720925 LVX720925 MFT720925 MPP720925 MZL720925 NJH720925 NTD720925 OCZ720925 OMV720925 OWR720925 PGN720925 PQJ720925 QAF720925 QKB720925 QTX720925 RDT720925 RNP720925 RXL720925 SHH720925 SRD720925 TAZ720925 TKV720925 TUR720925 UEN720925 UOJ720925 UYF720925 VIB720925 VRX720925 WBT720925 WLP720925 WVL720925 D786461 IZ786461 SV786461 ACR786461 AMN786461 AWJ786461 BGF786461 BQB786461 BZX786461 CJT786461 CTP786461 DDL786461 DNH786461 DXD786461 EGZ786461 EQV786461 FAR786461 FKN786461 FUJ786461 GEF786461 GOB786461 GXX786461 HHT786461 HRP786461 IBL786461 ILH786461 IVD786461 JEZ786461 JOV786461 JYR786461 KIN786461 KSJ786461 LCF786461 LMB786461 LVX786461 MFT786461 MPP786461 MZL786461 NJH786461 NTD786461 OCZ786461 OMV786461 OWR786461 PGN786461 PQJ786461 QAF786461 QKB786461 QTX786461 RDT786461 RNP786461 RXL786461 SHH786461 SRD786461 TAZ786461 TKV786461 TUR786461 UEN786461 UOJ786461 UYF786461 VIB786461 VRX786461 WBT786461 WLP786461 WVL786461 D851997 IZ851997 SV851997 ACR851997 AMN851997 AWJ851997 BGF851997 BQB851997 BZX851997 CJT851997 CTP851997 DDL851997 DNH851997 DXD851997 EGZ851997 EQV851997 FAR851997 FKN851997 FUJ851997 GEF851997 GOB851997 GXX851997 HHT851997 HRP851997 IBL851997 ILH851997 IVD851997 JEZ851997 JOV851997 JYR851997 KIN851997 KSJ851997 LCF851997 LMB851997 LVX851997 MFT851997 MPP851997 MZL851997 NJH851997 NTD851997 OCZ851997 OMV851997 OWR851997 PGN851997 PQJ851997 QAF851997 QKB851997 QTX851997 RDT851997 RNP851997 RXL851997 SHH851997 SRD851997 TAZ851997 TKV851997 TUR851997 UEN851997 UOJ851997 UYF851997 VIB851997 VRX851997 WBT851997 WLP851997 WVL851997 D917533 IZ917533 SV917533 ACR917533 AMN917533 AWJ917533 BGF917533 BQB917533 BZX917533 CJT917533 CTP917533 DDL917533 DNH917533 DXD917533 EGZ917533 EQV917533 FAR917533 FKN917533 FUJ917533 GEF917533 GOB917533 GXX917533 HHT917533 HRP917533 IBL917533 ILH917533 IVD917533 JEZ917533 JOV917533 JYR917533 KIN917533 KSJ917533 LCF917533 LMB917533 LVX917533 MFT917533 MPP917533 MZL917533 NJH917533 NTD917533 OCZ917533 OMV917533 OWR917533 PGN917533 PQJ917533 QAF917533 QKB917533 QTX917533 RDT917533 RNP917533 RXL917533 SHH917533 SRD917533 TAZ917533 TKV917533 TUR917533 UEN917533 UOJ917533 UYF917533 VIB917533 VRX917533 WBT917533 WLP917533 WVL917533 D983069 IZ983069 SV983069 ACR983069 AMN983069 AWJ983069 BGF983069 BQB983069 BZX983069 CJT983069 CTP983069 DDL983069 DNH983069 DXD983069 EGZ983069 EQV983069 FAR983069 FKN983069 FUJ983069 GEF983069 GOB983069 GXX983069 HHT983069 HRP983069 IBL983069 ILH983069 IVD983069 JEZ983069 JOV983069 JYR983069 KIN983069 KSJ983069 LCF983069 LMB983069 LVX983069 MFT983069 MPP983069 MZL983069 NJH983069 NTD983069 OCZ983069 OMV983069 OWR983069 PGN983069 PQJ983069 QAF983069 QKB983069 QTX983069 RDT983069 RNP983069 RXL983069 SHH983069 SRD983069 TAZ983069 TKV983069 TUR983069 UEN983069 UOJ983069 UYF983069 VIB983069 VRX983069 WBT983069 WLP983069 WVL983069 WVL983066 IZ26 SV26 ACR26 AMN26 AWJ26 BGF26 BQB26 BZX26 CJT26 CTP26 DDL26 DNH26 DXD26 EGZ26 EQV26 FAR26 FKN26 FUJ26 GEF26 GOB26 GXX26 HHT26 HRP26 IBL26 ILH26 IVD26 JEZ26 JOV26 JYR26 KIN26 KSJ26 LCF26 LMB26 LVX26 MFT26 MPP26 MZL26 NJH26 NTD26 OCZ26 OMV26 OWR26 PGN26 PQJ26 QAF26 QKB26 QTX26 RDT26 RNP26 RXL26 SHH26 SRD26 TAZ26 TKV26 TUR26 UEN26 UOJ26 UYF26 VIB26 VRX26 WBT26 WLP26 WVL26 D65562 IZ65562 SV65562 ACR65562 AMN65562 AWJ65562 BGF65562 BQB65562 BZX65562 CJT65562 CTP65562 DDL65562 DNH65562 DXD65562 EGZ65562 EQV65562 FAR65562 FKN65562 FUJ65562 GEF65562 GOB65562 GXX65562 HHT65562 HRP65562 IBL65562 ILH65562 IVD65562 JEZ65562 JOV65562 JYR65562 KIN65562 KSJ65562 LCF65562 LMB65562 LVX65562 MFT65562 MPP65562 MZL65562 NJH65562 NTD65562 OCZ65562 OMV65562 OWR65562 PGN65562 PQJ65562 QAF65562 QKB65562 QTX65562 RDT65562 RNP65562 RXL65562 SHH65562 SRD65562 TAZ65562 TKV65562 TUR65562 UEN65562 UOJ65562 UYF65562 VIB65562 VRX65562 WBT65562 WLP65562 WVL65562 D131098 IZ131098 SV131098 ACR131098 AMN131098 AWJ131098 BGF131098 BQB131098 BZX131098 CJT131098 CTP131098 DDL131098 DNH131098 DXD131098 EGZ131098 EQV131098 FAR131098 FKN131098 FUJ131098 GEF131098 GOB131098 GXX131098 HHT131098 HRP131098 IBL131098 ILH131098 IVD131098 JEZ131098 JOV131098 JYR131098 KIN131098 KSJ131098 LCF131098 LMB131098 LVX131098 MFT131098 MPP131098 MZL131098 NJH131098 NTD131098 OCZ131098 OMV131098 OWR131098 PGN131098 PQJ131098 QAF131098 QKB131098 QTX131098 RDT131098 RNP131098 RXL131098 SHH131098 SRD131098 TAZ131098 TKV131098 TUR131098 UEN131098 UOJ131098 UYF131098 VIB131098 VRX131098 WBT131098 WLP131098 WVL131098 D196634 IZ196634 SV196634 ACR196634 AMN196634 AWJ196634 BGF196634 BQB196634 BZX196634 CJT196634 CTP196634 DDL196634 DNH196634 DXD196634 EGZ196634 EQV196634 FAR196634 FKN196634 FUJ196634 GEF196634 GOB196634 GXX196634 HHT196634 HRP196634 IBL196634 ILH196634 IVD196634 JEZ196634 JOV196634 JYR196634 KIN196634 KSJ196634 LCF196634 LMB196634 LVX196634 MFT196634 MPP196634 MZL196634 NJH196634 NTD196634 OCZ196634 OMV196634 OWR196634 PGN196634 PQJ196634 QAF196634 QKB196634 QTX196634 RDT196634 RNP196634 RXL196634 SHH196634 SRD196634 TAZ196634 TKV196634 TUR196634 UEN196634 UOJ196634 UYF196634 VIB196634 VRX196634 WBT196634 WLP196634 WVL196634 D262170 IZ262170 SV262170 ACR262170 AMN262170 AWJ262170 BGF262170 BQB262170 BZX262170 CJT262170 CTP262170 DDL262170 DNH262170 DXD262170 EGZ262170 EQV262170 FAR262170 FKN262170 FUJ262170 GEF262170 GOB262170 GXX262170 HHT262170 HRP262170 IBL262170 ILH262170 IVD262170 JEZ262170 JOV262170 JYR262170 KIN262170 KSJ262170 LCF262170 LMB262170 LVX262170 MFT262170 MPP262170 MZL262170 NJH262170 NTD262170 OCZ262170 OMV262170 OWR262170 PGN262170 PQJ262170 QAF262170 QKB262170 QTX262170 RDT262170 RNP262170 RXL262170 SHH262170 SRD262170 TAZ262170 TKV262170 TUR262170 UEN262170 UOJ262170 UYF262170 VIB262170 VRX262170 WBT262170 WLP262170 WVL262170 D327706 IZ327706 SV327706 ACR327706 AMN327706 AWJ327706 BGF327706 BQB327706 BZX327706 CJT327706 CTP327706 DDL327706 DNH327706 DXD327706 EGZ327706 EQV327706 FAR327706 FKN327706 FUJ327706 GEF327706 GOB327706 GXX327706 HHT327706 HRP327706 IBL327706 ILH327706 IVD327706 JEZ327706 JOV327706 JYR327706 KIN327706 KSJ327706 LCF327706 LMB327706 LVX327706 MFT327706 MPP327706 MZL327706 NJH327706 NTD327706 OCZ327706 OMV327706 OWR327706 PGN327706 PQJ327706 QAF327706 QKB327706 QTX327706 RDT327706 RNP327706 RXL327706 SHH327706 SRD327706 TAZ327706 TKV327706 TUR327706 UEN327706 UOJ327706 UYF327706 VIB327706 VRX327706 WBT327706 WLP327706 WVL327706 D393242 IZ393242 SV393242 ACR393242 AMN393242 AWJ393242 BGF393242 BQB393242 BZX393242 CJT393242 CTP393242 DDL393242 DNH393242 DXD393242 EGZ393242 EQV393242 FAR393242 FKN393242 FUJ393242 GEF393242 GOB393242 GXX393242 HHT393242 HRP393242 IBL393242 ILH393242 IVD393242 JEZ393242 JOV393242 JYR393242 KIN393242 KSJ393242 LCF393242 LMB393242 LVX393242 MFT393242 MPP393242 MZL393242 NJH393242 NTD393242 OCZ393242 OMV393242 OWR393242 PGN393242 PQJ393242 QAF393242 QKB393242 QTX393242 RDT393242 RNP393242 RXL393242 SHH393242 SRD393242 TAZ393242 TKV393242 TUR393242 UEN393242 UOJ393242 UYF393242 VIB393242 VRX393242 WBT393242 WLP393242 WVL393242 D458778 IZ458778 SV458778 ACR458778 AMN458778 AWJ458778 BGF458778 BQB458778 BZX458778 CJT458778 CTP458778 DDL458778 DNH458778 DXD458778 EGZ458778 EQV458778 FAR458778 FKN458778 FUJ458778 GEF458778 GOB458778 GXX458778 HHT458778 HRP458778 IBL458778 ILH458778 IVD458778 JEZ458778 JOV458778 JYR458778 KIN458778 KSJ458778 LCF458778 LMB458778 LVX458778 MFT458778 MPP458778 MZL458778 NJH458778 NTD458778 OCZ458778 OMV458778 OWR458778 PGN458778 PQJ458778 QAF458778 QKB458778 QTX458778 RDT458778 RNP458778 RXL458778 SHH458778 SRD458778 TAZ458778 TKV458778 TUR458778 UEN458778 UOJ458778 UYF458778 VIB458778 VRX458778 WBT458778 WLP458778 WVL458778 D524314 IZ524314 SV524314 ACR524314 AMN524314 AWJ524314 BGF524314 BQB524314 BZX524314 CJT524314 CTP524314 DDL524314 DNH524314 DXD524314 EGZ524314 EQV524314 FAR524314 FKN524314 FUJ524314 GEF524314 GOB524314 GXX524314 HHT524314 HRP524314 IBL524314 ILH524314 IVD524314 JEZ524314 JOV524314 JYR524314 KIN524314 KSJ524314 LCF524314 LMB524314 LVX524314 MFT524314 MPP524314 MZL524314 NJH524314 NTD524314 OCZ524314 OMV524314 OWR524314 PGN524314 PQJ524314 QAF524314 QKB524314 QTX524314 RDT524314 RNP524314 RXL524314 SHH524314 SRD524314 TAZ524314 TKV524314 TUR524314 UEN524314 UOJ524314 UYF524314 VIB524314 VRX524314 WBT524314 WLP524314 WVL524314 D589850 IZ589850 SV589850 ACR589850 AMN589850 AWJ589850 BGF589850 BQB589850 BZX589850 CJT589850 CTP589850 DDL589850 DNH589850 DXD589850 EGZ589850 EQV589850 FAR589850 FKN589850 FUJ589850 GEF589850 GOB589850 GXX589850 HHT589850 HRP589850 IBL589850 ILH589850 IVD589850 JEZ589850 JOV589850 JYR589850 KIN589850 KSJ589850 LCF589850 LMB589850 LVX589850 MFT589850 MPP589850 MZL589850 NJH589850 NTD589850 OCZ589850 OMV589850 OWR589850 PGN589850 PQJ589850 QAF589850 QKB589850 QTX589850 RDT589850 RNP589850 RXL589850 SHH589850 SRD589850 TAZ589850 TKV589850 TUR589850 UEN589850 UOJ589850 UYF589850 VIB589850 VRX589850 WBT589850 WLP589850 WVL589850 D655386 IZ655386 SV655386 ACR655386 AMN655386 AWJ655386 BGF655386 BQB655386 BZX655386 CJT655386 CTP655386 DDL655386 DNH655386 DXD655386 EGZ655386 EQV655386 FAR655386 FKN655386 FUJ655386 GEF655386 GOB655386 GXX655386 HHT655386 HRP655386 IBL655386 ILH655386 IVD655386 JEZ655386 JOV655386 JYR655386 KIN655386 KSJ655386 LCF655386 LMB655386 LVX655386 MFT655386 MPP655386 MZL655386 NJH655386 NTD655386 OCZ655386 OMV655386 OWR655386 PGN655386 PQJ655386 QAF655386 QKB655386 QTX655386 RDT655386 RNP655386 RXL655386 SHH655386 SRD655386 TAZ655386 TKV655386 TUR655386 UEN655386 UOJ655386 UYF655386 VIB655386 VRX655386 WBT655386 WLP655386 WVL655386 D720922 IZ720922 SV720922 ACR720922 AMN720922 AWJ720922 BGF720922 BQB720922 BZX720922 CJT720922 CTP720922 DDL720922 DNH720922 DXD720922 EGZ720922 EQV720922 FAR720922 FKN720922 FUJ720922 GEF720922 GOB720922 GXX720922 HHT720922 HRP720922 IBL720922 ILH720922 IVD720922 JEZ720922 JOV720922 JYR720922 KIN720922 KSJ720922 LCF720922 LMB720922 LVX720922 MFT720922 MPP720922 MZL720922 NJH720922 NTD720922 OCZ720922 OMV720922 OWR720922 PGN720922 PQJ720922 QAF720922 QKB720922 QTX720922 RDT720922 RNP720922 RXL720922 SHH720922 SRD720922 TAZ720922 TKV720922 TUR720922 UEN720922 UOJ720922 UYF720922 VIB720922 VRX720922 WBT720922 WLP720922 WVL720922 D786458 IZ786458 SV786458 ACR786458 AMN786458 AWJ786458 BGF786458 BQB786458 BZX786458 CJT786458 CTP786458 DDL786458 DNH786458 DXD786458 EGZ786458 EQV786458 FAR786458 FKN786458 FUJ786458 GEF786458 GOB786458 GXX786458 HHT786458 HRP786458 IBL786458 ILH786458 IVD786458 JEZ786458 JOV786458 JYR786458 KIN786458 KSJ786458 LCF786458 LMB786458 LVX786458 MFT786458 MPP786458 MZL786458 NJH786458 NTD786458 OCZ786458 OMV786458 OWR786458 PGN786458 PQJ786458 QAF786458 QKB786458 QTX786458 RDT786458 RNP786458 RXL786458 SHH786458 SRD786458 TAZ786458 TKV786458 TUR786458 UEN786458 UOJ786458 UYF786458 VIB786458 VRX786458 WBT786458 WLP786458 WVL786458 D851994 IZ851994 SV851994 ACR851994 AMN851994 AWJ851994 BGF851994 BQB851994 BZX851994 CJT851994 CTP851994 DDL851994 DNH851994 DXD851994 EGZ851994 EQV851994 FAR851994 FKN851994 FUJ851994 GEF851994 GOB851994 GXX851994 HHT851994 HRP851994 IBL851994 ILH851994 IVD851994 JEZ851994 JOV851994 JYR851994 KIN851994 KSJ851994 LCF851994 LMB851994 LVX851994 MFT851994 MPP851994 MZL851994 NJH851994 NTD851994 OCZ851994 OMV851994 OWR851994 PGN851994 PQJ851994 QAF851994 QKB851994 QTX851994 RDT851994 RNP851994 RXL851994 SHH851994 SRD851994 TAZ851994 TKV851994 TUR851994 UEN851994 UOJ851994 UYF851994 VIB851994 VRX851994 WBT851994 WLP851994 WVL851994 D917530 IZ917530 SV917530 ACR917530 AMN917530 AWJ917530 BGF917530 BQB917530 BZX917530 CJT917530 CTP917530 DDL917530 DNH917530 DXD917530 EGZ917530 EQV917530 FAR917530 FKN917530 FUJ917530 GEF917530 GOB917530 GXX917530 HHT917530 HRP917530 IBL917530 ILH917530 IVD917530 JEZ917530 JOV917530 JYR917530 KIN917530 KSJ917530 LCF917530 LMB917530 LVX917530 MFT917530 MPP917530 MZL917530 NJH917530 NTD917530 OCZ917530 OMV917530 OWR917530 PGN917530 PQJ917530 QAF917530 QKB917530 QTX917530 RDT917530 RNP917530 RXL917530 SHH917530 SRD917530 TAZ917530 TKV917530 TUR917530 UEN917530 UOJ917530 UYF917530 VIB917530 VRX917530 WBT917530 WLP917530 WVL917530 D983066 IZ983066 SV983066 ACR983066 AMN983066 AWJ983066 BGF983066 BQB983066 BZX983066 CJT983066 CTP983066 DDL983066 DNH983066 DXD983066 EGZ983066 EQV983066 FAR983066 FKN983066 FUJ983066 GEF983066 GOB983066 GXX983066 HHT983066 HRP983066 IBL983066 ILH983066 IVD983066 JEZ983066 JOV983066 JYR983066 KIN983066 KSJ983066 LCF983066 LMB983066 LVX983066 MFT983066 MPP983066 MZL983066 NJH983066 NTD983066 OCZ983066 OMV983066 OWR983066 PGN983066 PQJ983066 QAF983066 QKB983066 QTX983066 RDT983066 RNP983066 RXL983066 SHH983066 SRD983066 TAZ983066 TKV983066 TUR983066 UEN983066 UOJ983066 UYF983066 VIB983066 VRX983066 WBT983066 WLP983066" xr:uid="{00000000-0002-0000-1F00-000003000000}">
      <formula1>"Yes, No"</formula1>
    </dataValidation>
    <dataValidation type="list" allowBlank="1" showErrorMessage="1" sqref="WVL983060 IZ20 SV20 ACR20 AMN20 AWJ20 BGF20 BQB20 BZX20 CJT20 CTP20 DDL20 DNH20 DXD20 EGZ20 EQV20 FAR20 FKN20 FUJ20 GEF20 GOB20 GXX20 HHT20 HRP20 IBL20 ILH20 IVD20 JEZ20 JOV20 JYR20 KIN20 KSJ20 LCF20 LMB20 LVX20 MFT20 MPP20 MZL20 NJH20 NTD20 OCZ20 OMV20 OWR20 PGN20 PQJ20 QAF20 QKB20 QTX20 RDT20 RNP20 RXL20 SHH20 SRD20 TAZ20 TKV20 TUR20 UEN20 UOJ20 UYF20 VIB20 VRX20 WBT20 WLP20 WVL20 D65556 IZ65556 SV65556 ACR65556 AMN65556 AWJ65556 BGF65556 BQB65556 BZX65556 CJT65556 CTP65556 DDL65556 DNH65556 DXD65556 EGZ65556 EQV65556 FAR65556 FKN65556 FUJ65556 GEF65556 GOB65556 GXX65556 HHT65556 HRP65556 IBL65556 ILH65556 IVD65556 JEZ65556 JOV65556 JYR65556 KIN65556 KSJ65556 LCF65556 LMB65556 LVX65556 MFT65556 MPP65556 MZL65556 NJH65556 NTD65556 OCZ65556 OMV65556 OWR65556 PGN65556 PQJ65556 QAF65556 QKB65556 QTX65556 RDT65556 RNP65556 RXL65556 SHH65556 SRD65556 TAZ65556 TKV65556 TUR65556 UEN65556 UOJ65556 UYF65556 VIB65556 VRX65556 WBT65556 WLP65556 WVL65556 D131092 IZ131092 SV131092 ACR131092 AMN131092 AWJ131092 BGF131092 BQB131092 BZX131092 CJT131092 CTP131092 DDL131092 DNH131092 DXD131092 EGZ131092 EQV131092 FAR131092 FKN131092 FUJ131092 GEF131092 GOB131092 GXX131092 HHT131092 HRP131092 IBL131092 ILH131092 IVD131092 JEZ131092 JOV131092 JYR131092 KIN131092 KSJ131092 LCF131092 LMB131092 LVX131092 MFT131092 MPP131092 MZL131092 NJH131092 NTD131092 OCZ131092 OMV131092 OWR131092 PGN131092 PQJ131092 QAF131092 QKB131092 QTX131092 RDT131092 RNP131092 RXL131092 SHH131092 SRD131092 TAZ131092 TKV131092 TUR131092 UEN131092 UOJ131092 UYF131092 VIB131092 VRX131092 WBT131092 WLP131092 WVL131092 D196628 IZ196628 SV196628 ACR196628 AMN196628 AWJ196628 BGF196628 BQB196628 BZX196628 CJT196628 CTP196628 DDL196628 DNH196628 DXD196628 EGZ196628 EQV196628 FAR196628 FKN196628 FUJ196628 GEF196628 GOB196628 GXX196628 HHT196628 HRP196628 IBL196628 ILH196628 IVD196628 JEZ196628 JOV196628 JYR196628 KIN196628 KSJ196628 LCF196628 LMB196628 LVX196628 MFT196628 MPP196628 MZL196628 NJH196628 NTD196628 OCZ196628 OMV196628 OWR196628 PGN196628 PQJ196628 QAF196628 QKB196628 QTX196628 RDT196628 RNP196628 RXL196628 SHH196628 SRD196628 TAZ196628 TKV196628 TUR196628 UEN196628 UOJ196628 UYF196628 VIB196628 VRX196628 WBT196628 WLP196628 WVL196628 D262164 IZ262164 SV262164 ACR262164 AMN262164 AWJ262164 BGF262164 BQB262164 BZX262164 CJT262164 CTP262164 DDL262164 DNH262164 DXD262164 EGZ262164 EQV262164 FAR262164 FKN262164 FUJ262164 GEF262164 GOB262164 GXX262164 HHT262164 HRP262164 IBL262164 ILH262164 IVD262164 JEZ262164 JOV262164 JYR262164 KIN262164 KSJ262164 LCF262164 LMB262164 LVX262164 MFT262164 MPP262164 MZL262164 NJH262164 NTD262164 OCZ262164 OMV262164 OWR262164 PGN262164 PQJ262164 QAF262164 QKB262164 QTX262164 RDT262164 RNP262164 RXL262164 SHH262164 SRD262164 TAZ262164 TKV262164 TUR262164 UEN262164 UOJ262164 UYF262164 VIB262164 VRX262164 WBT262164 WLP262164 WVL262164 D327700 IZ327700 SV327700 ACR327700 AMN327700 AWJ327700 BGF327700 BQB327700 BZX327700 CJT327700 CTP327700 DDL327700 DNH327700 DXD327700 EGZ327700 EQV327700 FAR327700 FKN327700 FUJ327700 GEF327700 GOB327700 GXX327700 HHT327700 HRP327700 IBL327700 ILH327700 IVD327700 JEZ327700 JOV327700 JYR327700 KIN327700 KSJ327700 LCF327700 LMB327700 LVX327700 MFT327700 MPP327700 MZL327700 NJH327700 NTD327700 OCZ327700 OMV327700 OWR327700 PGN327700 PQJ327700 QAF327700 QKB327700 QTX327700 RDT327700 RNP327700 RXL327700 SHH327700 SRD327700 TAZ327700 TKV327700 TUR327700 UEN327700 UOJ327700 UYF327700 VIB327700 VRX327700 WBT327700 WLP327700 WVL327700 D393236 IZ393236 SV393236 ACR393236 AMN393236 AWJ393236 BGF393236 BQB393236 BZX393236 CJT393236 CTP393236 DDL393236 DNH393236 DXD393236 EGZ393236 EQV393236 FAR393236 FKN393236 FUJ393236 GEF393236 GOB393236 GXX393236 HHT393236 HRP393236 IBL393236 ILH393236 IVD393236 JEZ393236 JOV393236 JYR393236 KIN393236 KSJ393236 LCF393236 LMB393236 LVX393236 MFT393236 MPP393236 MZL393236 NJH393236 NTD393236 OCZ393236 OMV393236 OWR393236 PGN393236 PQJ393236 QAF393236 QKB393236 QTX393236 RDT393236 RNP393236 RXL393236 SHH393236 SRD393236 TAZ393236 TKV393236 TUR393236 UEN393236 UOJ393236 UYF393236 VIB393236 VRX393236 WBT393236 WLP393236 WVL393236 D458772 IZ458772 SV458772 ACR458772 AMN458772 AWJ458772 BGF458772 BQB458772 BZX458772 CJT458772 CTP458772 DDL458772 DNH458772 DXD458772 EGZ458772 EQV458772 FAR458772 FKN458772 FUJ458772 GEF458772 GOB458772 GXX458772 HHT458772 HRP458772 IBL458772 ILH458772 IVD458772 JEZ458772 JOV458772 JYR458772 KIN458772 KSJ458772 LCF458772 LMB458772 LVX458772 MFT458772 MPP458772 MZL458772 NJH458772 NTD458772 OCZ458772 OMV458772 OWR458772 PGN458772 PQJ458772 QAF458772 QKB458772 QTX458772 RDT458772 RNP458772 RXL458772 SHH458772 SRD458772 TAZ458772 TKV458772 TUR458772 UEN458772 UOJ458772 UYF458772 VIB458772 VRX458772 WBT458772 WLP458772 WVL458772 D524308 IZ524308 SV524308 ACR524308 AMN524308 AWJ524308 BGF524308 BQB524308 BZX524308 CJT524308 CTP524308 DDL524308 DNH524308 DXD524308 EGZ524308 EQV524308 FAR524308 FKN524308 FUJ524308 GEF524308 GOB524308 GXX524308 HHT524308 HRP524308 IBL524308 ILH524308 IVD524308 JEZ524308 JOV524308 JYR524308 KIN524308 KSJ524308 LCF524308 LMB524308 LVX524308 MFT524308 MPP524308 MZL524308 NJH524308 NTD524308 OCZ524308 OMV524308 OWR524308 PGN524308 PQJ524308 QAF524308 QKB524308 QTX524308 RDT524308 RNP524308 RXL524308 SHH524308 SRD524308 TAZ524308 TKV524308 TUR524308 UEN524308 UOJ524308 UYF524308 VIB524308 VRX524308 WBT524308 WLP524308 WVL524308 D589844 IZ589844 SV589844 ACR589844 AMN589844 AWJ589844 BGF589844 BQB589844 BZX589844 CJT589844 CTP589844 DDL589844 DNH589844 DXD589844 EGZ589844 EQV589844 FAR589844 FKN589844 FUJ589844 GEF589844 GOB589844 GXX589844 HHT589844 HRP589844 IBL589844 ILH589844 IVD589844 JEZ589844 JOV589844 JYR589844 KIN589844 KSJ589844 LCF589844 LMB589844 LVX589844 MFT589844 MPP589844 MZL589844 NJH589844 NTD589844 OCZ589844 OMV589844 OWR589844 PGN589844 PQJ589844 QAF589844 QKB589844 QTX589844 RDT589844 RNP589844 RXL589844 SHH589844 SRD589844 TAZ589844 TKV589844 TUR589844 UEN589844 UOJ589844 UYF589844 VIB589844 VRX589844 WBT589844 WLP589844 WVL589844 D655380 IZ655380 SV655380 ACR655380 AMN655380 AWJ655380 BGF655380 BQB655380 BZX655380 CJT655380 CTP655380 DDL655380 DNH655380 DXD655380 EGZ655380 EQV655380 FAR655380 FKN655380 FUJ655380 GEF655380 GOB655380 GXX655380 HHT655380 HRP655380 IBL655380 ILH655380 IVD655380 JEZ655380 JOV655380 JYR655380 KIN655380 KSJ655380 LCF655380 LMB655380 LVX655380 MFT655380 MPP655380 MZL655380 NJH655380 NTD655380 OCZ655380 OMV655380 OWR655380 PGN655380 PQJ655380 QAF655380 QKB655380 QTX655380 RDT655380 RNP655380 RXL655380 SHH655380 SRD655380 TAZ655380 TKV655380 TUR655380 UEN655380 UOJ655380 UYF655380 VIB655380 VRX655380 WBT655380 WLP655380 WVL655380 D720916 IZ720916 SV720916 ACR720916 AMN720916 AWJ720916 BGF720916 BQB720916 BZX720916 CJT720916 CTP720916 DDL720916 DNH720916 DXD720916 EGZ720916 EQV720916 FAR720916 FKN720916 FUJ720916 GEF720916 GOB720916 GXX720916 HHT720916 HRP720916 IBL720916 ILH720916 IVD720916 JEZ720916 JOV720916 JYR720916 KIN720916 KSJ720916 LCF720916 LMB720916 LVX720916 MFT720916 MPP720916 MZL720916 NJH720916 NTD720916 OCZ720916 OMV720916 OWR720916 PGN720916 PQJ720916 QAF720916 QKB720916 QTX720916 RDT720916 RNP720916 RXL720916 SHH720916 SRD720916 TAZ720916 TKV720916 TUR720916 UEN720916 UOJ720916 UYF720916 VIB720916 VRX720916 WBT720916 WLP720916 WVL720916 D786452 IZ786452 SV786452 ACR786452 AMN786452 AWJ786452 BGF786452 BQB786452 BZX786452 CJT786452 CTP786452 DDL786452 DNH786452 DXD786452 EGZ786452 EQV786452 FAR786452 FKN786452 FUJ786452 GEF786452 GOB786452 GXX786452 HHT786452 HRP786452 IBL786452 ILH786452 IVD786452 JEZ786452 JOV786452 JYR786452 KIN786452 KSJ786452 LCF786452 LMB786452 LVX786452 MFT786452 MPP786452 MZL786452 NJH786452 NTD786452 OCZ786452 OMV786452 OWR786452 PGN786452 PQJ786452 QAF786452 QKB786452 QTX786452 RDT786452 RNP786452 RXL786452 SHH786452 SRD786452 TAZ786452 TKV786452 TUR786452 UEN786452 UOJ786452 UYF786452 VIB786452 VRX786452 WBT786452 WLP786452 WVL786452 D851988 IZ851988 SV851988 ACR851988 AMN851988 AWJ851988 BGF851988 BQB851988 BZX851988 CJT851988 CTP851988 DDL851988 DNH851988 DXD851988 EGZ851988 EQV851988 FAR851988 FKN851988 FUJ851988 GEF851988 GOB851988 GXX851988 HHT851988 HRP851988 IBL851988 ILH851988 IVD851988 JEZ851988 JOV851988 JYR851988 KIN851988 KSJ851988 LCF851988 LMB851988 LVX851988 MFT851988 MPP851988 MZL851988 NJH851988 NTD851988 OCZ851988 OMV851988 OWR851988 PGN851988 PQJ851988 QAF851988 QKB851988 QTX851988 RDT851988 RNP851988 RXL851988 SHH851988 SRD851988 TAZ851988 TKV851988 TUR851988 UEN851988 UOJ851988 UYF851988 VIB851988 VRX851988 WBT851988 WLP851988 WVL851988 D917524 IZ917524 SV917524 ACR917524 AMN917524 AWJ917524 BGF917524 BQB917524 BZX917524 CJT917524 CTP917524 DDL917524 DNH917524 DXD917524 EGZ917524 EQV917524 FAR917524 FKN917524 FUJ917524 GEF917524 GOB917524 GXX917524 HHT917524 HRP917524 IBL917524 ILH917524 IVD917524 JEZ917524 JOV917524 JYR917524 KIN917524 KSJ917524 LCF917524 LMB917524 LVX917524 MFT917524 MPP917524 MZL917524 NJH917524 NTD917524 OCZ917524 OMV917524 OWR917524 PGN917524 PQJ917524 QAF917524 QKB917524 QTX917524 RDT917524 RNP917524 RXL917524 SHH917524 SRD917524 TAZ917524 TKV917524 TUR917524 UEN917524 UOJ917524 UYF917524 VIB917524 VRX917524 WBT917524 WLP917524 WVL917524 D983060 IZ983060 SV983060 ACR983060 AMN983060 AWJ983060 BGF983060 BQB983060 BZX983060 CJT983060 CTP983060 DDL983060 DNH983060 DXD983060 EGZ983060 EQV983060 FAR983060 FKN983060 FUJ983060 GEF983060 GOB983060 GXX983060 HHT983060 HRP983060 IBL983060 ILH983060 IVD983060 JEZ983060 JOV983060 JYR983060 KIN983060 KSJ983060 LCF983060 LMB983060 LVX983060 MFT983060 MPP983060 MZL983060 NJH983060 NTD983060 OCZ983060 OMV983060 OWR983060 PGN983060 PQJ983060 QAF983060 QKB983060 QTX983060 RDT983060 RNP983060 RXL983060 SHH983060 SRD983060 TAZ983060 TKV983060 TUR983060 UEN983060 UOJ983060 UYF983060 VIB983060 VRX983060 WBT983060 WLP983060 D20" xr:uid="{00000000-0002-0000-1F00-000004000000}">
      <formula1>"Intermittent Heating, Continuous Heating "</formula1>
    </dataValidation>
  </dataValidation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48">
    <tabColor theme="9" tint="-0.249977111117893"/>
  </sheetPr>
  <dimension ref="A1:IV808"/>
  <sheetViews>
    <sheetView workbookViewId="0">
      <selection activeCell="C17" sqref="C17"/>
    </sheetView>
  </sheetViews>
  <sheetFormatPr defaultColWidth="8.77734375" defaultRowHeight="15.6" x14ac:dyDescent="0.3"/>
  <cols>
    <col min="1" max="1" width="8.77734375" style="122"/>
    <col min="2" max="2" width="50.44140625" style="122" customWidth="1"/>
    <col min="3" max="3" width="31.44140625" customWidth="1"/>
    <col min="4" max="4" width="183" style="130" customWidth="1"/>
    <col min="5" max="63" width="8.77734375" style="124"/>
    <col min="258" max="258" width="50.44140625" customWidth="1"/>
    <col min="259" max="259" width="31.44140625" customWidth="1"/>
    <col min="260" max="260" width="183" customWidth="1"/>
    <col min="514" max="514" width="50.44140625" customWidth="1"/>
    <col min="515" max="515" width="31.44140625" customWidth="1"/>
    <col min="516" max="516" width="183" customWidth="1"/>
    <col min="770" max="770" width="50.44140625" customWidth="1"/>
    <col min="771" max="771" width="31.44140625" customWidth="1"/>
    <col min="772" max="772" width="183" customWidth="1"/>
    <col min="1026" max="1026" width="50.44140625" customWidth="1"/>
    <col min="1027" max="1027" width="31.44140625" customWidth="1"/>
    <col min="1028" max="1028" width="183" customWidth="1"/>
    <col min="1282" max="1282" width="50.44140625" customWidth="1"/>
    <col min="1283" max="1283" width="31.44140625" customWidth="1"/>
    <col min="1284" max="1284" width="183" customWidth="1"/>
    <col min="1538" max="1538" width="50.44140625" customWidth="1"/>
    <col min="1539" max="1539" width="31.44140625" customWidth="1"/>
    <col min="1540" max="1540" width="183" customWidth="1"/>
    <col min="1794" max="1794" width="50.44140625" customWidth="1"/>
    <col min="1795" max="1795" width="31.44140625" customWidth="1"/>
    <col min="1796" max="1796" width="183" customWidth="1"/>
    <col min="2050" max="2050" width="50.44140625" customWidth="1"/>
    <col min="2051" max="2051" width="31.44140625" customWidth="1"/>
    <col min="2052" max="2052" width="183" customWidth="1"/>
    <col min="2306" max="2306" width="50.44140625" customWidth="1"/>
    <col min="2307" max="2307" width="31.44140625" customWidth="1"/>
    <col min="2308" max="2308" width="183" customWidth="1"/>
    <col min="2562" max="2562" width="50.44140625" customWidth="1"/>
    <col min="2563" max="2563" width="31.44140625" customWidth="1"/>
    <col min="2564" max="2564" width="183" customWidth="1"/>
    <col min="2818" max="2818" width="50.44140625" customWidth="1"/>
    <col min="2819" max="2819" width="31.44140625" customWidth="1"/>
    <col min="2820" max="2820" width="183" customWidth="1"/>
    <col min="3074" max="3074" width="50.44140625" customWidth="1"/>
    <col min="3075" max="3075" width="31.44140625" customWidth="1"/>
    <col min="3076" max="3076" width="183" customWidth="1"/>
    <col min="3330" max="3330" width="50.44140625" customWidth="1"/>
    <col min="3331" max="3331" width="31.44140625" customWidth="1"/>
    <col min="3332" max="3332" width="183" customWidth="1"/>
    <col min="3586" max="3586" width="50.44140625" customWidth="1"/>
    <col min="3587" max="3587" width="31.44140625" customWidth="1"/>
    <col min="3588" max="3588" width="183" customWidth="1"/>
    <col min="3842" max="3842" width="50.44140625" customWidth="1"/>
    <col min="3843" max="3843" width="31.44140625" customWidth="1"/>
    <col min="3844" max="3844" width="183" customWidth="1"/>
    <col min="4098" max="4098" width="50.44140625" customWidth="1"/>
    <col min="4099" max="4099" width="31.44140625" customWidth="1"/>
    <col min="4100" max="4100" width="183" customWidth="1"/>
    <col min="4354" max="4354" width="50.44140625" customWidth="1"/>
    <col min="4355" max="4355" width="31.44140625" customWidth="1"/>
    <col min="4356" max="4356" width="183" customWidth="1"/>
    <col min="4610" max="4610" width="50.44140625" customWidth="1"/>
    <col min="4611" max="4611" width="31.44140625" customWidth="1"/>
    <col min="4612" max="4612" width="183" customWidth="1"/>
    <col min="4866" max="4866" width="50.44140625" customWidth="1"/>
    <col min="4867" max="4867" width="31.44140625" customWidth="1"/>
    <col min="4868" max="4868" width="183" customWidth="1"/>
    <col min="5122" max="5122" width="50.44140625" customWidth="1"/>
    <col min="5123" max="5123" width="31.44140625" customWidth="1"/>
    <col min="5124" max="5124" width="183" customWidth="1"/>
    <col min="5378" max="5378" width="50.44140625" customWidth="1"/>
    <col min="5379" max="5379" width="31.44140625" customWidth="1"/>
    <col min="5380" max="5380" width="183" customWidth="1"/>
    <col min="5634" max="5634" width="50.44140625" customWidth="1"/>
    <col min="5635" max="5635" width="31.44140625" customWidth="1"/>
    <col min="5636" max="5636" width="183" customWidth="1"/>
    <col min="5890" max="5890" width="50.44140625" customWidth="1"/>
    <col min="5891" max="5891" width="31.44140625" customWidth="1"/>
    <col min="5892" max="5892" width="183" customWidth="1"/>
    <col min="6146" max="6146" width="50.44140625" customWidth="1"/>
    <col min="6147" max="6147" width="31.44140625" customWidth="1"/>
    <col min="6148" max="6148" width="183" customWidth="1"/>
    <col min="6402" max="6402" width="50.44140625" customWidth="1"/>
    <col min="6403" max="6403" width="31.44140625" customWidth="1"/>
    <col min="6404" max="6404" width="183" customWidth="1"/>
    <col min="6658" max="6658" width="50.44140625" customWidth="1"/>
    <col min="6659" max="6659" width="31.44140625" customWidth="1"/>
    <col min="6660" max="6660" width="183" customWidth="1"/>
    <col min="6914" max="6914" width="50.44140625" customWidth="1"/>
    <col min="6915" max="6915" width="31.44140625" customWidth="1"/>
    <col min="6916" max="6916" width="183" customWidth="1"/>
    <col min="7170" max="7170" width="50.44140625" customWidth="1"/>
    <col min="7171" max="7171" width="31.44140625" customWidth="1"/>
    <col min="7172" max="7172" width="183" customWidth="1"/>
    <col min="7426" max="7426" width="50.44140625" customWidth="1"/>
    <col min="7427" max="7427" width="31.44140625" customWidth="1"/>
    <col min="7428" max="7428" width="183" customWidth="1"/>
    <col min="7682" max="7682" width="50.44140625" customWidth="1"/>
    <col min="7683" max="7683" width="31.44140625" customWidth="1"/>
    <col min="7684" max="7684" width="183" customWidth="1"/>
    <col min="7938" max="7938" width="50.44140625" customWidth="1"/>
    <col min="7939" max="7939" width="31.44140625" customWidth="1"/>
    <col min="7940" max="7940" width="183" customWidth="1"/>
    <col min="8194" max="8194" width="50.44140625" customWidth="1"/>
    <col min="8195" max="8195" width="31.44140625" customWidth="1"/>
    <col min="8196" max="8196" width="183" customWidth="1"/>
    <col min="8450" max="8450" width="50.44140625" customWidth="1"/>
    <col min="8451" max="8451" width="31.44140625" customWidth="1"/>
    <col min="8452" max="8452" width="183" customWidth="1"/>
    <col min="8706" max="8706" width="50.44140625" customWidth="1"/>
    <col min="8707" max="8707" width="31.44140625" customWidth="1"/>
    <col min="8708" max="8708" width="183" customWidth="1"/>
    <col min="8962" max="8962" width="50.44140625" customWidth="1"/>
    <col min="8963" max="8963" width="31.44140625" customWidth="1"/>
    <col min="8964" max="8964" width="183" customWidth="1"/>
    <col min="9218" max="9218" width="50.44140625" customWidth="1"/>
    <col min="9219" max="9219" width="31.44140625" customWidth="1"/>
    <col min="9220" max="9220" width="183" customWidth="1"/>
    <col min="9474" max="9474" width="50.44140625" customWidth="1"/>
    <col min="9475" max="9475" width="31.44140625" customWidth="1"/>
    <col min="9476" max="9476" width="183" customWidth="1"/>
    <col min="9730" max="9730" width="50.44140625" customWidth="1"/>
    <col min="9731" max="9731" width="31.44140625" customWidth="1"/>
    <col min="9732" max="9732" width="183" customWidth="1"/>
    <col min="9986" max="9986" width="50.44140625" customWidth="1"/>
    <col min="9987" max="9987" width="31.44140625" customWidth="1"/>
    <col min="9988" max="9988" width="183" customWidth="1"/>
    <col min="10242" max="10242" width="50.44140625" customWidth="1"/>
    <col min="10243" max="10243" width="31.44140625" customWidth="1"/>
    <col min="10244" max="10244" width="183" customWidth="1"/>
    <col min="10498" max="10498" width="50.44140625" customWidth="1"/>
    <col min="10499" max="10499" width="31.44140625" customWidth="1"/>
    <col min="10500" max="10500" width="183" customWidth="1"/>
    <col min="10754" max="10754" width="50.44140625" customWidth="1"/>
    <col min="10755" max="10755" width="31.44140625" customWidth="1"/>
    <col min="10756" max="10756" width="183" customWidth="1"/>
    <col min="11010" max="11010" width="50.44140625" customWidth="1"/>
    <col min="11011" max="11011" width="31.44140625" customWidth="1"/>
    <col min="11012" max="11012" width="183" customWidth="1"/>
    <col min="11266" max="11266" width="50.44140625" customWidth="1"/>
    <col min="11267" max="11267" width="31.44140625" customWidth="1"/>
    <col min="11268" max="11268" width="183" customWidth="1"/>
    <col min="11522" max="11522" width="50.44140625" customWidth="1"/>
    <col min="11523" max="11523" width="31.44140625" customWidth="1"/>
    <col min="11524" max="11524" width="183" customWidth="1"/>
    <col min="11778" max="11778" width="50.44140625" customWidth="1"/>
    <col min="11779" max="11779" width="31.44140625" customWidth="1"/>
    <col min="11780" max="11780" width="183" customWidth="1"/>
    <col min="12034" max="12034" width="50.44140625" customWidth="1"/>
    <col min="12035" max="12035" width="31.44140625" customWidth="1"/>
    <col min="12036" max="12036" width="183" customWidth="1"/>
    <col min="12290" max="12290" width="50.44140625" customWidth="1"/>
    <col min="12291" max="12291" width="31.44140625" customWidth="1"/>
    <col min="12292" max="12292" width="183" customWidth="1"/>
    <col min="12546" max="12546" width="50.44140625" customWidth="1"/>
    <col min="12547" max="12547" width="31.44140625" customWidth="1"/>
    <col min="12548" max="12548" width="183" customWidth="1"/>
    <col min="12802" max="12802" width="50.44140625" customWidth="1"/>
    <col min="12803" max="12803" width="31.44140625" customWidth="1"/>
    <col min="12804" max="12804" width="183" customWidth="1"/>
    <col min="13058" max="13058" width="50.44140625" customWidth="1"/>
    <col min="13059" max="13059" width="31.44140625" customWidth="1"/>
    <col min="13060" max="13060" width="183" customWidth="1"/>
    <col min="13314" max="13314" width="50.44140625" customWidth="1"/>
    <col min="13315" max="13315" width="31.44140625" customWidth="1"/>
    <col min="13316" max="13316" width="183" customWidth="1"/>
    <col min="13570" max="13570" width="50.44140625" customWidth="1"/>
    <col min="13571" max="13571" width="31.44140625" customWidth="1"/>
    <col min="13572" max="13572" width="183" customWidth="1"/>
    <col min="13826" max="13826" width="50.44140625" customWidth="1"/>
    <col min="13827" max="13827" width="31.44140625" customWidth="1"/>
    <col min="13828" max="13828" width="183" customWidth="1"/>
    <col min="14082" max="14082" width="50.44140625" customWidth="1"/>
    <col min="14083" max="14083" width="31.44140625" customWidth="1"/>
    <col min="14084" max="14084" width="183" customWidth="1"/>
    <col min="14338" max="14338" width="50.44140625" customWidth="1"/>
    <col min="14339" max="14339" width="31.44140625" customWidth="1"/>
    <col min="14340" max="14340" width="183" customWidth="1"/>
    <col min="14594" max="14594" width="50.44140625" customWidth="1"/>
    <col min="14595" max="14595" width="31.44140625" customWidth="1"/>
    <col min="14596" max="14596" width="183" customWidth="1"/>
    <col min="14850" max="14850" width="50.44140625" customWidth="1"/>
    <col min="14851" max="14851" width="31.44140625" customWidth="1"/>
    <col min="14852" max="14852" width="183" customWidth="1"/>
    <col min="15106" max="15106" width="50.44140625" customWidth="1"/>
    <col min="15107" max="15107" width="31.44140625" customWidth="1"/>
    <col min="15108" max="15108" width="183" customWidth="1"/>
    <col min="15362" max="15362" width="50.44140625" customWidth="1"/>
    <col min="15363" max="15363" width="31.44140625" customWidth="1"/>
    <col min="15364" max="15364" width="183" customWidth="1"/>
    <col min="15618" max="15618" width="50.44140625" customWidth="1"/>
    <col min="15619" max="15619" width="31.44140625" customWidth="1"/>
    <col min="15620" max="15620" width="183" customWidth="1"/>
    <col min="15874" max="15874" width="50.44140625" customWidth="1"/>
    <col min="15875" max="15875" width="31.44140625" customWidth="1"/>
    <col min="15876" max="15876" width="183" customWidth="1"/>
    <col min="16130" max="16130" width="50.44140625" customWidth="1"/>
    <col min="16131" max="16131" width="31.44140625" customWidth="1"/>
    <col min="16132" max="16132" width="183" customWidth="1"/>
  </cols>
  <sheetData>
    <row r="1" spans="1:256" ht="48.75" customHeight="1" x14ac:dyDescent="0.3">
      <c r="A1" s="573" t="s">
        <v>1119</v>
      </c>
      <c r="B1" s="573"/>
      <c r="C1" s="573"/>
      <c r="D1" s="573"/>
      <c r="BL1" s="124"/>
      <c r="BM1" s="124"/>
      <c r="BN1" s="124"/>
      <c r="BO1" s="124"/>
      <c r="BP1" s="124"/>
      <c r="BQ1" s="124"/>
      <c r="BR1" s="124"/>
      <c r="BS1" s="124"/>
      <c r="BT1" s="124"/>
      <c r="BU1" s="124"/>
      <c r="BV1" s="124"/>
      <c r="BW1" s="124"/>
      <c r="BX1" s="124"/>
      <c r="BY1" s="124"/>
      <c r="BZ1" s="124"/>
      <c r="CA1" s="124"/>
      <c r="CB1" s="124"/>
      <c r="CC1" s="124"/>
      <c r="CD1" s="124"/>
      <c r="CE1" s="124"/>
      <c r="CF1" s="124"/>
      <c r="CG1" s="124"/>
      <c r="CH1" s="124"/>
      <c r="CI1" s="124"/>
      <c r="CJ1" s="124"/>
      <c r="CK1" s="124"/>
      <c r="CL1" s="124"/>
      <c r="CM1" s="124"/>
      <c r="CN1" s="124"/>
      <c r="CO1" s="124"/>
      <c r="CP1" s="124"/>
      <c r="CQ1" s="124"/>
      <c r="CR1" s="124"/>
      <c r="CS1" s="124"/>
      <c r="CT1" s="124"/>
      <c r="CU1" s="124"/>
      <c r="CV1" s="124"/>
      <c r="CW1" s="124"/>
      <c r="CX1" s="124"/>
      <c r="CY1" s="124"/>
      <c r="CZ1" s="124"/>
      <c r="DA1" s="124"/>
      <c r="DB1" s="124"/>
      <c r="DC1" s="124"/>
      <c r="DD1" s="124"/>
      <c r="DE1" s="124"/>
      <c r="DF1" s="124"/>
      <c r="DG1" s="124"/>
      <c r="DH1" s="124"/>
      <c r="DI1" s="124"/>
      <c r="DJ1" s="124"/>
      <c r="DK1" s="124"/>
      <c r="DL1" s="124"/>
      <c r="DM1" s="124"/>
      <c r="DN1" s="124"/>
      <c r="DO1" s="124"/>
      <c r="DP1" s="124"/>
      <c r="DQ1" s="124"/>
      <c r="DR1" s="124"/>
      <c r="DS1" s="124"/>
      <c r="DT1" s="124"/>
      <c r="DU1" s="124"/>
      <c r="DV1" s="124"/>
      <c r="DW1" s="124"/>
      <c r="DX1" s="124"/>
      <c r="DY1" s="124"/>
      <c r="DZ1" s="124"/>
      <c r="EA1" s="124"/>
      <c r="EB1" s="124"/>
      <c r="EC1" s="124"/>
      <c r="ED1" s="124"/>
      <c r="EE1" s="124"/>
      <c r="EF1" s="124"/>
      <c r="EG1" s="124"/>
      <c r="EH1" s="124"/>
      <c r="EI1" s="124"/>
      <c r="EJ1" s="124"/>
      <c r="EK1" s="124"/>
      <c r="EL1" s="124"/>
      <c r="EM1" s="124"/>
      <c r="EN1" s="124"/>
      <c r="EO1" s="124"/>
      <c r="EP1" s="124"/>
      <c r="EQ1" s="124"/>
      <c r="ER1" s="124"/>
      <c r="ES1" s="124"/>
      <c r="ET1" s="124"/>
      <c r="EU1" s="124"/>
      <c r="EV1" s="124"/>
      <c r="EW1" s="124"/>
      <c r="EX1" s="124"/>
      <c r="EY1" s="124"/>
      <c r="EZ1" s="124"/>
      <c r="FA1" s="124"/>
      <c r="FB1" s="124"/>
      <c r="FC1" s="124"/>
      <c r="FD1" s="124"/>
      <c r="FE1" s="124"/>
      <c r="FF1" s="124"/>
      <c r="FG1" s="124"/>
      <c r="FH1" s="124"/>
      <c r="FI1" s="124"/>
      <c r="FJ1" s="124"/>
      <c r="FK1" s="124"/>
      <c r="FL1" s="124"/>
      <c r="FM1" s="124"/>
      <c r="FN1" s="124"/>
      <c r="FO1" s="124"/>
      <c r="FP1" s="124"/>
      <c r="FQ1" s="124"/>
      <c r="FR1" s="124"/>
      <c r="FS1" s="124"/>
      <c r="FT1" s="124"/>
      <c r="FU1" s="124"/>
      <c r="FV1" s="124"/>
      <c r="FW1" s="124"/>
      <c r="FX1" s="124"/>
      <c r="FY1" s="124"/>
      <c r="FZ1" s="124"/>
      <c r="GA1" s="124"/>
      <c r="GB1" s="124"/>
      <c r="GC1" s="124"/>
      <c r="GD1" s="124"/>
      <c r="GE1" s="124"/>
      <c r="GF1" s="124"/>
      <c r="GG1" s="124"/>
      <c r="GH1" s="124"/>
      <c r="GI1" s="124"/>
      <c r="GJ1" s="124"/>
      <c r="GK1" s="124"/>
      <c r="GL1" s="124"/>
      <c r="GM1" s="124"/>
      <c r="GN1" s="124"/>
      <c r="GO1" s="124"/>
      <c r="GP1" s="124"/>
      <c r="GQ1" s="124"/>
      <c r="GR1" s="124"/>
      <c r="GS1" s="124"/>
      <c r="GT1" s="124"/>
      <c r="GU1" s="124"/>
      <c r="GV1" s="124"/>
      <c r="GW1" s="124"/>
      <c r="GX1" s="124"/>
      <c r="GY1" s="124"/>
      <c r="GZ1" s="124"/>
      <c r="HA1" s="124"/>
      <c r="HB1" s="124"/>
      <c r="HC1" s="124"/>
      <c r="HD1" s="124"/>
      <c r="HE1" s="124"/>
      <c r="HF1" s="124"/>
      <c r="HG1" s="124"/>
      <c r="HH1" s="124"/>
      <c r="HI1" s="124"/>
      <c r="HJ1" s="124"/>
      <c r="HK1" s="124"/>
      <c r="HL1" s="124"/>
      <c r="HM1" s="124"/>
      <c r="HN1" s="124"/>
      <c r="HO1" s="124"/>
      <c r="HP1" s="124"/>
      <c r="HQ1" s="124"/>
      <c r="HR1" s="124"/>
      <c r="HS1" s="124"/>
      <c r="HT1" s="124"/>
      <c r="HU1" s="124"/>
      <c r="HV1" s="124"/>
      <c r="HW1" s="124"/>
      <c r="HX1" s="124"/>
      <c r="HY1" s="124"/>
      <c r="HZ1" s="124"/>
      <c r="IA1" s="124"/>
      <c r="IB1" s="124"/>
      <c r="IC1" s="124"/>
      <c r="ID1" s="124"/>
      <c r="IE1" s="124"/>
      <c r="IF1" s="124"/>
      <c r="IG1" s="124"/>
      <c r="IH1" s="124"/>
      <c r="II1" s="124"/>
      <c r="IJ1" s="124"/>
      <c r="IK1" s="124"/>
      <c r="IL1" s="124"/>
      <c r="IM1" s="124"/>
      <c r="IN1" s="124"/>
      <c r="IO1" s="124"/>
      <c r="IP1" s="124"/>
      <c r="IQ1" s="124"/>
      <c r="IR1" s="124"/>
      <c r="IS1" s="124"/>
      <c r="IT1" s="124"/>
      <c r="IU1" s="124"/>
      <c r="IV1" s="124"/>
    </row>
    <row r="2" spans="1:256" thickBot="1" x14ac:dyDescent="0.35">
      <c r="C2" s="127"/>
      <c r="D2" s="128"/>
      <c r="BL2" s="124"/>
      <c r="BM2" s="124"/>
      <c r="BN2" s="124"/>
      <c r="BO2" s="124"/>
      <c r="BP2" s="124"/>
      <c r="BQ2" s="124"/>
      <c r="BR2" s="124"/>
      <c r="BS2" s="124"/>
      <c r="BT2" s="124"/>
      <c r="BU2" s="124"/>
      <c r="BV2" s="124"/>
      <c r="BW2" s="124"/>
      <c r="BX2" s="124"/>
      <c r="BY2" s="124"/>
      <c r="BZ2" s="124"/>
      <c r="CA2" s="124"/>
      <c r="CB2" s="124"/>
      <c r="CC2" s="124"/>
      <c r="CD2" s="124"/>
      <c r="CE2" s="124"/>
      <c r="CF2" s="124"/>
      <c r="CG2" s="124"/>
      <c r="CH2" s="124"/>
      <c r="CI2" s="124"/>
      <c r="CJ2" s="124"/>
      <c r="CK2" s="124"/>
      <c r="CL2" s="124"/>
      <c r="CM2" s="124"/>
      <c r="CN2" s="124"/>
      <c r="CO2" s="124"/>
      <c r="CP2" s="124"/>
      <c r="CQ2" s="124"/>
      <c r="CR2" s="124"/>
      <c r="CS2" s="124"/>
      <c r="CT2" s="124"/>
      <c r="CU2" s="124"/>
      <c r="CV2" s="124"/>
      <c r="CW2" s="124"/>
      <c r="CX2" s="124"/>
      <c r="CY2" s="124"/>
      <c r="CZ2" s="124"/>
      <c r="DA2" s="124"/>
      <c r="DB2" s="124"/>
      <c r="DC2" s="124"/>
      <c r="DD2" s="124"/>
      <c r="DE2" s="124"/>
      <c r="DF2" s="124"/>
      <c r="DG2" s="124"/>
      <c r="DH2" s="124"/>
      <c r="DI2" s="124"/>
      <c r="DJ2" s="124"/>
      <c r="DK2" s="124"/>
      <c r="DL2" s="124"/>
      <c r="DM2" s="124"/>
      <c r="DN2" s="124"/>
      <c r="DO2" s="124"/>
      <c r="DP2" s="124"/>
      <c r="DQ2" s="124"/>
      <c r="DR2" s="124"/>
      <c r="DS2" s="124"/>
      <c r="DT2" s="124"/>
      <c r="DU2" s="124"/>
      <c r="DV2" s="124"/>
      <c r="DW2" s="124"/>
      <c r="DX2" s="124"/>
      <c r="DY2" s="124"/>
      <c r="DZ2" s="124"/>
      <c r="EA2" s="124"/>
      <c r="EB2" s="124"/>
      <c r="EC2" s="124"/>
      <c r="ED2" s="124"/>
      <c r="EE2" s="124"/>
      <c r="EF2" s="124"/>
      <c r="EG2" s="124"/>
      <c r="EH2" s="124"/>
      <c r="EI2" s="124"/>
      <c r="EJ2" s="124"/>
      <c r="EK2" s="124"/>
      <c r="EL2" s="124"/>
      <c r="EM2" s="124"/>
      <c r="EN2" s="124"/>
      <c r="EO2" s="124"/>
      <c r="EP2" s="124"/>
      <c r="EQ2" s="124"/>
      <c r="ER2" s="124"/>
      <c r="ES2" s="124"/>
      <c r="ET2" s="124"/>
      <c r="EU2" s="124"/>
      <c r="EV2" s="124"/>
      <c r="EW2" s="124"/>
      <c r="EX2" s="124"/>
      <c r="EY2" s="124"/>
      <c r="EZ2" s="124"/>
      <c r="FA2" s="124"/>
      <c r="FB2" s="124"/>
      <c r="FC2" s="124"/>
      <c r="FD2" s="124"/>
      <c r="FE2" s="124"/>
      <c r="FF2" s="124"/>
      <c r="FG2" s="124"/>
      <c r="FH2" s="124"/>
      <c r="FI2" s="124"/>
      <c r="FJ2" s="124"/>
      <c r="FK2" s="124"/>
      <c r="FL2" s="124"/>
      <c r="FM2" s="124"/>
      <c r="FN2" s="124"/>
      <c r="FO2" s="124"/>
      <c r="FP2" s="124"/>
      <c r="FQ2" s="124"/>
      <c r="FR2" s="124"/>
      <c r="FS2" s="124"/>
      <c r="FT2" s="124"/>
      <c r="FU2" s="124"/>
      <c r="FV2" s="124"/>
      <c r="FW2" s="124"/>
      <c r="FX2" s="124"/>
      <c r="FY2" s="124"/>
      <c r="FZ2" s="124"/>
      <c r="GA2" s="124"/>
      <c r="GB2" s="124"/>
      <c r="GC2" s="124"/>
      <c r="GD2" s="124"/>
      <c r="GE2" s="124"/>
      <c r="GF2" s="124"/>
      <c r="GG2" s="124"/>
      <c r="GH2" s="124"/>
      <c r="GI2" s="124"/>
      <c r="GJ2" s="124"/>
      <c r="GK2" s="124"/>
      <c r="GL2" s="124"/>
      <c r="GM2" s="124"/>
      <c r="GN2" s="124"/>
      <c r="GO2" s="124"/>
      <c r="GP2" s="124"/>
      <c r="GQ2" s="124"/>
      <c r="GR2" s="124"/>
      <c r="GS2" s="124"/>
      <c r="GT2" s="124"/>
      <c r="GU2" s="124"/>
      <c r="GV2" s="124"/>
      <c r="GW2" s="124"/>
      <c r="GX2" s="124"/>
      <c r="GY2" s="124"/>
      <c r="GZ2" s="124"/>
      <c r="HA2" s="124"/>
      <c r="HB2" s="124"/>
      <c r="HC2" s="124"/>
      <c r="HD2" s="124"/>
      <c r="HE2" s="124"/>
      <c r="HF2" s="124"/>
      <c r="HG2" s="124"/>
      <c r="HH2" s="124"/>
      <c r="HI2" s="124"/>
      <c r="HJ2" s="124"/>
      <c r="HK2" s="124"/>
      <c r="HL2" s="124"/>
      <c r="HM2" s="124"/>
      <c r="HN2" s="124"/>
      <c r="HO2" s="124"/>
      <c r="HP2" s="124"/>
      <c r="HQ2" s="124"/>
      <c r="HR2" s="124"/>
      <c r="HS2" s="124"/>
      <c r="HT2" s="124"/>
      <c r="HU2" s="124"/>
      <c r="HV2" s="124"/>
      <c r="HW2" s="124"/>
      <c r="HX2" s="124"/>
      <c r="HY2" s="124"/>
      <c r="HZ2" s="124"/>
      <c r="IA2" s="124"/>
      <c r="IB2" s="124"/>
      <c r="IC2" s="124"/>
      <c r="ID2" s="124"/>
      <c r="IE2" s="124"/>
      <c r="IF2" s="124"/>
      <c r="IG2" s="124"/>
      <c r="IH2" s="124"/>
      <c r="II2" s="124"/>
      <c r="IJ2" s="124"/>
      <c r="IK2" s="124"/>
      <c r="IL2" s="124"/>
      <c r="IM2" s="124"/>
      <c r="IN2" s="124"/>
      <c r="IO2" s="124"/>
      <c r="IP2" s="124"/>
      <c r="IQ2" s="124"/>
      <c r="IR2" s="124"/>
      <c r="IS2" s="124"/>
      <c r="IT2" s="124"/>
      <c r="IU2" s="124"/>
      <c r="IV2" s="124"/>
    </row>
    <row r="3" spans="1:256" ht="15" thickBot="1" x14ac:dyDescent="0.35">
      <c r="A3" s="360" t="s">
        <v>1196</v>
      </c>
      <c r="B3" s="373"/>
      <c r="C3" s="360" t="s">
        <v>1197</v>
      </c>
      <c r="D3" s="374" t="s">
        <v>1198</v>
      </c>
      <c r="BL3" s="124"/>
      <c r="BM3" s="124"/>
      <c r="BN3" s="124"/>
      <c r="BO3" s="124"/>
      <c r="BP3" s="124"/>
      <c r="BQ3" s="124"/>
      <c r="BR3" s="124"/>
      <c r="BS3" s="124"/>
      <c r="BT3" s="124"/>
      <c r="BU3" s="124"/>
      <c r="BV3" s="124"/>
      <c r="BW3" s="124"/>
      <c r="BX3" s="124"/>
      <c r="BY3" s="124"/>
      <c r="BZ3" s="124"/>
      <c r="CA3" s="124"/>
      <c r="CB3" s="124"/>
      <c r="CC3" s="124"/>
      <c r="CD3" s="124"/>
      <c r="CE3" s="124"/>
      <c r="CF3" s="124"/>
      <c r="CG3" s="124"/>
      <c r="CH3" s="124"/>
      <c r="CI3" s="124"/>
      <c r="CJ3" s="124"/>
      <c r="CK3" s="124"/>
      <c r="CL3" s="124"/>
      <c r="CM3" s="124"/>
      <c r="CN3" s="124"/>
      <c r="CO3" s="124"/>
      <c r="CP3" s="124"/>
      <c r="CQ3" s="124"/>
      <c r="CR3" s="124"/>
      <c r="CS3" s="124"/>
      <c r="CT3" s="124"/>
      <c r="CU3" s="124"/>
      <c r="CV3" s="124"/>
      <c r="CW3" s="124"/>
      <c r="CX3" s="124"/>
      <c r="CY3" s="124"/>
      <c r="CZ3" s="124"/>
      <c r="DA3" s="124"/>
      <c r="DB3" s="124"/>
      <c r="DC3" s="124"/>
      <c r="DD3" s="124"/>
      <c r="DE3" s="124"/>
      <c r="DF3" s="124"/>
      <c r="DG3" s="124"/>
      <c r="DH3" s="124"/>
      <c r="DI3" s="124"/>
      <c r="DJ3" s="124"/>
      <c r="DK3" s="124"/>
      <c r="DL3" s="124"/>
      <c r="DM3" s="124"/>
      <c r="DN3" s="124"/>
      <c r="DO3" s="124"/>
      <c r="DP3" s="124"/>
      <c r="DQ3" s="124"/>
      <c r="DR3" s="124"/>
      <c r="DS3" s="124"/>
      <c r="DT3" s="124"/>
      <c r="DU3" s="124"/>
      <c r="DV3" s="124"/>
      <c r="DW3" s="124"/>
      <c r="DX3" s="124"/>
      <c r="DY3" s="124"/>
      <c r="DZ3" s="124"/>
      <c r="EA3" s="124"/>
      <c r="EB3" s="124"/>
      <c r="EC3" s="124"/>
      <c r="ED3" s="124"/>
      <c r="EE3" s="124"/>
      <c r="EF3" s="124"/>
      <c r="EG3" s="124"/>
      <c r="EH3" s="124"/>
      <c r="EI3" s="124"/>
      <c r="EJ3" s="124"/>
      <c r="EK3" s="124"/>
      <c r="EL3" s="124"/>
      <c r="EM3" s="124"/>
      <c r="EN3" s="124"/>
      <c r="EO3" s="124"/>
      <c r="EP3" s="124"/>
      <c r="EQ3" s="124"/>
      <c r="ER3" s="124"/>
      <c r="ES3" s="124"/>
      <c r="ET3" s="124"/>
      <c r="EU3" s="124"/>
      <c r="EV3" s="124"/>
      <c r="EW3" s="124"/>
      <c r="EX3" s="124"/>
      <c r="EY3" s="124"/>
      <c r="EZ3" s="124"/>
      <c r="FA3" s="124"/>
      <c r="FB3" s="124"/>
      <c r="FC3" s="124"/>
      <c r="FD3" s="124"/>
      <c r="FE3" s="124"/>
      <c r="FF3" s="124"/>
      <c r="FG3" s="124"/>
      <c r="FH3" s="124"/>
      <c r="FI3" s="124"/>
      <c r="FJ3" s="124"/>
      <c r="FK3" s="124"/>
      <c r="FL3" s="124"/>
      <c r="FM3" s="124"/>
      <c r="FN3" s="124"/>
      <c r="FO3" s="124"/>
      <c r="FP3" s="124"/>
      <c r="FQ3" s="124"/>
      <c r="FR3" s="124"/>
      <c r="FS3" s="124"/>
      <c r="FT3" s="124"/>
      <c r="FU3" s="124"/>
      <c r="FV3" s="124"/>
      <c r="FW3" s="124"/>
      <c r="FX3" s="124"/>
      <c r="FY3" s="124"/>
      <c r="FZ3" s="124"/>
      <c r="GA3" s="124"/>
      <c r="GB3" s="124"/>
      <c r="GC3" s="124"/>
      <c r="GD3" s="124"/>
      <c r="GE3" s="124"/>
      <c r="GF3" s="124"/>
      <c r="GG3" s="124"/>
      <c r="GH3" s="124"/>
      <c r="GI3" s="124"/>
      <c r="GJ3" s="124"/>
      <c r="GK3" s="124"/>
      <c r="GL3" s="124"/>
      <c r="GM3" s="124"/>
      <c r="GN3" s="124"/>
      <c r="GO3" s="124"/>
      <c r="GP3" s="124"/>
      <c r="GQ3" s="124"/>
      <c r="GR3" s="124"/>
      <c r="GS3" s="124"/>
      <c r="GT3" s="124"/>
      <c r="GU3" s="124"/>
      <c r="GV3" s="124"/>
      <c r="GW3" s="124"/>
      <c r="GX3" s="124"/>
      <c r="GY3" s="124"/>
      <c r="GZ3" s="124"/>
      <c r="HA3" s="124"/>
      <c r="HB3" s="124"/>
      <c r="HC3" s="124"/>
      <c r="HD3" s="124"/>
      <c r="HE3" s="124"/>
      <c r="HF3" s="124"/>
      <c r="HG3" s="124"/>
      <c r="HH3" s="124"/>
      <c r="HI3" s="124"/>
      <c r="HJ3" s="124"/>
      <c r="HK3" s="124"/>
      <c r="HL3" s="124"/>
      <c r="HM3" s="124"/>
      <c r="HN3" s="124"/>
      <c r="HO3" s="124"/>
      <c r="HP3" s="124"/>
      <c r="HQ3" s="124"/>
      <c r="HR3" s="124"/>
      <c r="HS3" s="124"/>
      <c r="HT3" s="124"/>
      <c r="HU3" s="124"/>
      <c r="HV3" s="124"/>
      <c r="HW3" s="124"/>
      <c r="HX3" s="124"/>
      <c r="HY3" s="124"/>
      <c r="HZ3" s="124"/>
      <c r="IA3" s="124"/>
      <c r="IB3" s="124"/>
      <c r="IC3" s="124"/>
      <c r="ID3" s="124"/>
      <c r="IE3" s="124"/>
      <c r="IF3" s="124"/>
      <c r="IG3" s="124"/>
      <c r="IH3" s="124"/>
      <c r="II3" s="124"/>
      <c r="IJ3" s="124"/>
      <c r="IK3" s="124"/>
      <c r="IL3" s="124"/>
      <c r="IM3" s="124"/>
      <c r="IN3" s="124"/>
      <c r="IO3" s="124"/>
      <c r="IP3" s="124"/>
      <c r="IQ3" s="124"/>
      <c r="IR3" s="124"/>
      <c r="IS3" s="124"/>
      <c r="IT3" s="124"/>
      <c r="IU3" s="124"/>
      <c r="IV3" s="124"/>
    </row>
    <row r="4" spans="1:256" ht="15" x14ac:dyDescent="0.3">
      <c r="A4" s="26">
        <v>1.1000000000000001</v>
      </c>
      <c r="B4" s="27" t="s">
        <v>272</v>
      </c>
      <c r="C4" s="381" t="s">
        <v>336</v>
      </c>
      <c r="D4" s="375" t="s">
        <v>273</v>
      </c>
      <c r="BL4" s="124"/>
      <c r="BM4" s="124"/>
      <c r="BN4" s="124"/>
      <c r="BO4" s="124"/>
      <c r="BP4" s="124"/>
      <c r="BQ4" s="124"/>
      <c r="BR4" s="124"/>
      <c r="BS4" s="124"/>
      <c r="BT4" s="124"/>
      <c r="BU4" s="124"/>
      <c r="BV4" s="124"/>
      <c r="BW4" s="124"/>
      <c r="BX4" s="124"/>
      <c r="BY4" s="124"/>
      <c r="BZ4" s="124"/>
      <c r="CA4" s="124"/>
      <c r="CB4" s="124"/>
      <c r="CC4" s="124"/>
      <c r="CD4" s="124"/>
      <c r="CE4" s="124"/>
      <c r="CF4" s="124"/>
      <c r="CG4" s="124"/>
      <c r="CH4" s="124"/>
      <c r="CI4" s="124"/>
      <c r="CJ4" s="124"/>
      <c r="CK4" s="124"/>
      <c r="CL4" s="124"/>
      <c r="CM4" s="124"/>
      <c r="CN4" s="124"/>
      <c r="CO4" s="124"/>
      <c r="CP4" s="124"/>
      <c r="CQ4" s="124"/>
      <c r="CR4" s="124"/>
      <c r="CS4" s="124"/>
      <c r="CT4" s="124"/>
      <c r="CU4" s="124"/>
      <c r="CV4" s="124"/>
      <c r="CW4" s="124"/>
      <c r="CX4" s="124"/>
      <c r="CY4" s="124"/>
      <c r="CZ4" s="124"/>
      <c r="DA4" s="124"/>
      <c r="DB4" s="124"/>
      <c r="DC4" s="124"/>
      <c r="DD4" s="124"/>
      <c r="DE4" s="124"/>
      <c r="DF4" s="124"/>
      <c r="DG4" s="124"/>
      <c r="DH4" s="124"/>
      <c r="DI4" s="124"/>
      <c r="DJ4" s="124"/>
      <c r="DK4" s="124"/>
      <c r="DL4" s="124"/>
      <c r="DM4" s="124"/>
      <c r="DN4" s="124"/>
      <c r="DO4" s="124"/>
      <c r="DP4" s="124"/>
      <c r="DQ4" s="124"/>
      <c r="DR4" s="124"/>
      <c r="DS4" s="124"/>
      <c r="DT4" s="124"/>
      <c r="DU4" s="124"/>
      <c r="DV4" s="124"/>
      <c r="DW4" s="124"/>
      <c r="DX4" s="124"/>
      <c r="DY4" s="124"/>
      <c r="DZ4" s="124"/>
      <c r="EA4" s="124"/>
      <c r="EB4" s="124"/>
      <c r="EC4" s="124"/>
      <c r="ED4" s="124"/>
      <c r="EE4" s="124"/>
      <c r="EF4" s="124"/>
      <c r="EG4" s="124"/>
      <c r="EH4" s="124"/>
      <c r="EI4" s="124"/>
      <c r="EJ4" s="124"/>
      <c r="EK4" s="124"/>
      <c r="EL4" s="124"/>
      <c r="EM4" s="124"/>
      <c r="EN4" s="124"/>
      <c r="EO4" s="124"/>
      <c r="EP4" s="124"/>
      <c r="EQ4" s="124"/>
      <c r="ER4" s="124"/>
      <c r="ES4" s="124"/>
      <c r="ET4" s="124"/>
      <c r="EU4" s="124"/>
      <c r="EV4" s="124"/>
      <c r="EW4" s="124"/>
      <c r="EX4" s="124"/>
      <c r="EY4" s="124"/>
      <c r="EZ4" s="124"/>
      <c r="FA4" s="124"/>
      <c r="FB4" s="124"/>
      <c r="FC4" s="124"/>
      <c r="FD4" s="124"/>
      <c r="FE4" s="124"/>
      <c r="FF4" s="124"/>
      <c r="FG4" s="124"/>
      <c r="FH4" s="124"/>
      <c r="FI4" s="124"/>
      <c r="FJ4" s="124"/>
      <c r="FK4" s="124"/>
      <c r="FL4" s="124"/>
      <c r="FM4" s="124"/>
      <c r="FN4" s="124"/>
      <c r="FO4" s="124"/>
      <c r="FP4" s="124"/>
      <c r="FQ4" s="124"/>
      <c r="FR4" s="124"/>
      <c r="FS4" s="124"/>
      <c r="FT4" s="124"/>
      <c r="FU4" s="124"/>
      <c r="FV4" s="124"/>
      <c r="FW4" s="124"/>
      <c r="FX4" s="124"/>
      <c r="FY4" s="124"/>
      <c r="FZ4" s="124"/>
      <c r="GA4" s="124"/>
      <c r="GB4" s="124"/>
      <c r="GC4" s="124"/>
      <c r="GD4" s="124"/>
      <c r="GE4" s="124"/>
      <c r="GF4" s="124"/>
      <c r="GG4" s="124"/>
      <c r="GH4" s="124"/>
      <c r="GI4" s="124"/>
      <c r="GJ4" s="124"/>
      <c r="GK4" s="124"/>
      <c r="GL4" s="124"/>
      <c r="GM4" s="124"/>
      <c r="GN4" s="124"/>
      <c r="GO4" s="124"/>
      <c r="GP4" s="124"/>
      <c r="GQ4" s="124"/>
      <c r="GR4" s="124"/>
      <c r="GS4" s="124"/>
      <c r="GT4" s="124"/>
      <c r="GU4" s="124"/>
      <c r="GV4" s="124"/>
      <c r="GW4" s="124"/>
      <c r="GX4" s="124"/>
      <c r="GY4" s="124"/>
      <c r="GZ4" s="124"/>
      <c r="HA4" s="124"/>
      <c r="HB4" s="124"/>
      <c r="HC4" s="124"/>
      <c r="HD4" s="124"/>
      <c r="HE4" s="124"/>
      <c r="HF4" s="124"/>
      <c r="HG4" s="124"/>
      <c r="HH4" s="124"/>
      <c r="HI4" s="124"/>
      <c r="HJ4" s="124"/>
      <c r="HK4" s="124"/>
      <c r="HL4" s="124"/>
      <c r="HM4" s="124"/>
      <c r="HN4" s="124"/>
      <c r="HO4" s="124"/>
      <c r="HP4" s="124"/>
      <c r="HQ4" s="124"/>
      <c r="HR4" s="124"/>
      <c r="HS4" s="124"/>
      <c r="HT4" s="124"/>
      <c r="HU4" s="124"/>
      <c r="HV4" s="124"/>
      <c r="HW4" s="124"/>
      <c r="HX4" s="124"/>
      <c r="HY4" s="124"/>
      <c r="HZ4" s="124"/>
      <c r="IA4" s="124"/>
      <c r="IB4" s="124"/>
      <c r="IC4" s="124"/>
      <c r="ID4" s="124"/>
      <c r="IE4" s="124"/>
      <c r="IF4" s="124"/>
      <c r="IG4" s="124"/>
      <c r="IH4" s="124"/>
      <c r="II4" s="124"/>
      <c r="IJ4" s="124"/>
      <c r="IK4" s="124"/>
      <c r="IL4" s="124"/>
      <c r="IM4" s="124"/>
      <c r="IN4" s="124"/>
      <c r="IO4" s="124"/>
      <c r="IP4" s="124"/>
      <c r="IQ4" s="124"/>
      <c r="IR4" s="124"/>
      <c r="IS4" s="124"/>
      <c r="IT4" s="124"/>
      <c r="IU4" s="124"/>
      <c r="IV4" s="124"/>
    </row>
    <row r="5" spans="1:256" ht="15" x14ac:dyDescent="0.3">
      <c r="A5" s="26">
        <v>1.2</v>
      </c>
      <c r="B5" s="27" t="s">
        <v>274</v>
      </c>
      <c r="C5" s="381" t="s">
        <v>336</v>
      </c>
      <c r="D5" s="375" t="s">
        <v>275</v>
      </c>
      <c r="BL5" s="124"/>
      <c r="BM5" s="124"/>
      <c r="BN5" s="124"/>
      <c r="BO5" s="124"/>
      <c r="BP5" s="124"/>
      <c r="BQ5" s="124"/>
      <c r="BR5" s="124"/>
      <c r="BS5" s="124"/>
      <c r="BT5" s="124"/>
      <c r="BU5" s="124"/>
      <c r="BV5" s="124"/>
      <c r="BW5" s="124"/>
      <c r="BX5" s="124"/>
      <c r="BY5" s="124"/>
      <c r="BZ5" s="124"/>
      <c r="CA5" s="124"/>
      <c r="CB5" s="124"/>
      <c r="CC5" s="124"/>
      <c r="CD5" s="124"/>
      <c r="CE5" s="124"/>
      <c r="CF5" s="124"/>
      <c r="CG5" s="124"/>
      <c r="CH5" s="124"/>
      <c r="CI5" s="124"/>
      <c r="CJ5" s="124"/>
      <c r="CK5" s="124"/>
      <c r="CL5" s="124"/>
      <c r="CM5" s="124"/>
      <c r="CN5" s="124"/>
      <c r="CO5" s="124"/>
      <c r="CP5" s="124"/>
      <c r="CQ5" s="124"/>
      <c r="CR5" s="124"/>
      <c r="CS5" s="124"/>
      <c r="CT5" s="124"/>
      <c r="CU5" s="124"/>
      <c r="CV5" s="124"/>
      <c r="CW5" s="124"/>
      <c r="CX5" s="124"/>
      <c r="CY5" s="124"/>
      <c r="CZ5" s="124"/>
      <c r="DA5" s="124"/>
      <c r="DB5" s="124"/>
      <c r="DC5" s="124"/>
      <c r="DD5" s="124"/>
      <c r="DE5" s="124"/>
      <c r="DF5" s="124"/>
      <c r="DG5" s="124"/>
      <c r="DH5" s="124"/>
      <c r="DI5" s="124"/>
      <c r="DJ5" s="124"/>
      <c r="DK5" s="124"/>
      <c r="DL5" s="124"/>
      <c r="DM5" s="124"/>
      <c r="DN5" s="124"/>
      <c r="DO5" s="124"/>
      <c r="DP5" s="124"/>
      <c r="DQ5" s="124"/>
      <c r="DR5" s="124"/>
      <c r="DS5" s="124"/>
      <c r="DT5" s="124"/>
      <c r="DU5" s="124"/>
      <c r="DV5" s="124"/>
      <c r="DW5" s="124"/>
      <c r="DX5" s="124"/>
      <c r="DY5" s="124"/>
      <c r="DZ5" s="124"/>
      <c r="EA5" s="124"/>
      <c r="EB5" s="124"/>
      <c r="EC5" s="124"/>
      <c r="ED5" s="124"/>
      <c r="EE5" s="124"/>
      <c r="EF5" s="124"/>
      <c r="EG5" s="124"/>
      <c r="EH5" s="124"/>
      <c r="EI5" s="124"/>
      <c r="EJ5" s="124"/>
      <c r="EK5" s="124"/>
      <c r="EL5" s="124"/>
      <c r="EM5" s="124"/>
      <c r="EN5" s="124"/>
      <c r="EO5" s="124"/>
      <c r="EP5" s="124"/>
      <c r="EQ5" s="124"/>
      <c r="ER5" s="124"/>
      <c r="ES5" s="124"/>
      <c r="ET5" s="124"/>
      <c r="EU5" s="124"/>
      <c r="EV5" s="124"/>
      <c r="EW5" s="124"/>
      <c r="EX5" s="124"/>
      <c r="EY5" s="124"/>
      <c r="EZ5" s="124"/>
      <c r="FA5" s="124"/>
      <c r="FB5" s="124"/>
      <c r="FC5" s="124"/>
      <c r="FD5" s="124"/>
      <c r="FE5" s="124"/>
      <c r="FF5" s="124"/>
      <c r="FG5" s="124"/>
      <c r="FH5" s="124"/>
      <c r="FI5" s="124"/>
      <c r="FJ5" s="124"/>
      <c r="FK5" s="124"/>
      <c r="FL5" s="124"/>
      <c r="FM5" s="124"/>
      <c r="FN5" s="124"/>
      <c r="FO5" s="124"/>
      <c r="FP5" s="124"/>
      <c r="FQ5" s="124"/>
      <c r="FR5" s="124"/>
      <c r="FS5" s="124"/>
      <c r="FT5" s="124"/>
      <c r="FU5" s="124"/>
      <c r="FV5" s="124"/>
      <c r="FW5" s="124"/>
      <c r="FX5" s="124"/>
      <c r="FY5" s="124"/>
      <c r="FZ5" s="124"/>
      <c r="GA5" s="124"/>
      <c r="GB5" s="124"/>
      <c r="GC5" s="124"/>
      <c r="GD5" s="124"/>
      <c r="GE5" s="124"/>
      <c r="GF5" s="124"/>
      <c r="GG5" s="124"/>
      <c r="GH5" s="124"/>
      <c r="GI5" s="124"/>
      <c r="GJ5" s="124"/>
      <c r="GK5" s="124"/>
      <c r="GL5" s="124"/>
      <c r="GM5" s="124"/>
      <c r="GN5" s="124"/>
      <c r="GO5" s="124"/>
      <c r="GP5" s="124"/>
      <c r="GQ5" s="124"/>
      <c r="GR5" s="124"/>
      <c r="GS5" s="124"/>
      <c r="GT5" s="124"/>
      <c r="GU5" s="124"/>
      <c r="GV5" s="124"/>
      <c r="GW5" s="124"/>
      <c r="GX5" s="124"/>
      <c r="GY5" s="124"/>
      <c r="GZ5" s="124"/>
      <c r="HA5" s="124"/>
      <c r="HB5" s="124"/>
      <c r="HC5" s="124"/>
      <c r="HD5" s="124"/>
      <c r="HE5" s="124"/>
      <c r="HF5" s="124"/>
      <c r="HG5" s="124"/>
      <c r="HH5" s="124"/>
      <c r="HI5" s="124"/>
      <c r="HJ5" s="124"/>
      <c r="HK5" s="124"/>
      <c r="HL5" s="124"/>
      <c r="HM5" s="124"/>
      <c r="HN5" s="124"/>
      <c r="HO5" s="124"/>
      <c r="HP5" s="124"/>
      <c r="HQ5" s="124"/>
      <c r="HR5" s="124"/>
      <c r="HS5" s="124"/>
      <c r="HT5" s="124"/>
      <c r="HU5" s="124"/>
      <c r="HV5" s="124"/>
      <c r="HW5" s="124"/>
      <c r="HX5" s="124"/>
      <c r="HY5" s="124"/>
      <c r="HZ5" s="124"/>
      <c r="IA5" s="124"/>
      <c r="IB5" s="124"/>
      <c r="IC5" s="124"/>
      <c r="ID5" s="124"/>
      <c r="IE5" s="124"/>
      <c r="IF5" s="124"/>
      <c r="IG5" s="124"/>
      <c r="IH5" s="124"/>
      <c r="II5" s="124"/>
      <c r="IJ5" s="124"/>
      <c r="IK5" s="124"/>
      <c r="IL5" s="124"/>
      <c r="IM5" s="124"/>
      <c r="IN5" s="124"/>
      <c r="IO5" s="124"/>
      <c r="IP5" s="124"/>
      <c r="IQ5" s="124"/>
      <c r="IR5" s="124"/>
      <c r="IS5" s="124"/>
      <c r="IT5" s="124"/>
      <c r="IU5" s="124"/>
      <c r="IV5" s="124"/>
    </row>
    <row r="6" spans="1:256" ht="15" x14ac:dyDescent="0.3">
      <c r="A6" s="26">
        <v>1.3</v>
      </c>
      <c r="B6" s="27" t="s">
        <v>276</v>
      </c>
      <c r="C6" s="381" t="s">
        <v>336</v>
      </c>
      <c r="D6" s="375" t="s">
        <v>277</v>
      </c>
      <c r="BL6" s="124"/>
      <c r="BM6" s="124"/>
      <c r="BN6" s="124"/>
      <c r="BO6" s="124"/>
      <c r="BP6" s="124"/>
      <c r="BQ6" s="124"/>
      <c r="BR6" s="124"/>
      <c r="BS6" s="124"/>
      <c r="BT6" s="124"/>
      <c r="BU6" s="124"/>
      <c r="BV6" s="124"/>
      <c r="BW6" s="124"/>
      <c r="BX6" s="124"/>
      <c r="BY6" s="124"/>
      <c r="BZ6" s="124"/>
      <c r="CA6" s="124"/>
      <c r="CB6" s="124"/>
      <c r="CC6" s="124"/>
      <c r="CD6" s="124"/>
      <c r="CE6" s="124"/>
      <c r="CF6" s="124"/>
      <c r="CG6" s="124"/>
      <c r="CH6" s="124"/>
      <c r="CI6" s="124"/>
      <c r="CJ6" s="124"/>
      <c r="CK6" s="124"/>
      <c r="CL6" s="124"/>
      <c r="CM6" s="124"/>
      <c r="CN6" s="124"/>
      <c r="CO6" s="124"/>
      <c r="CP6" s="124"/>
      <c r="CQ6" s="124"/>
      <c r="CR6" s="124"/>
      <c r="CS6" s="124"/>
      <c r="CT6" s="124"/>
      <c r="CU6" s="124"/>
      <c r="CV6" s="124"/>
      <c r="CW6" s="124"/>
      <c r="CX6" s="124"/>
      <c r="CY6" s="124"/>
      <c r="CZ6" s="124"/>
      <c r="DA6" s="124"/>
      <c r="DB6" s="124"/>
      <c r="DC6" s="124"/>
      <c r="DD6" s="124"/>
      <c r="DE6" s="124"/>
      <c r="DF6" s="124"/>
      <c r="DG6" s="124"/>
      <c r="DH6" s="124"/>
      <c r="DI6" s="124"/>
      <c r="DJ6" s="124"/>
      <c r="DK6" s="124"/>
      <c r="DL6" s="124"/>
      <c r="DM6" s="124"/>
      <c r="DN6" s="124"/>
      <c r="DO6" s="124"/>
      <c r="DP6" s="124"/>
      <c r="DQ6" s="124"/>
      <c r="DR6" s="124"/>
      <c r="DS6" s="124"/>
      <c r="DT6" s="124"/>
      <c r="DU6" s="124"/>
      <c r="DV6" s="124"/>
      <c r="DW6" s="124"/>
      <c r="DX6" s="124"/>
      <c r="DY6" s="124"/>
      <c r="DZ6" s="124"/>
      <c r="EA6" s="124"/>
      <c r="EB6" s="124"/>
      <c r="EC6" s="124"/>
      <c r="ED6" s="124"/>
      <c r="EE6" s="124"/>
      <c r="EF6" s="124"/>
      <c r="EG6" s="124"/>
      <c r="EH6" s="124"/>
      <c r="EI6" s="124"/>
      <c r="EJ6" s="124"/>
      <c r="EK6" s="124"/>
      <c r="EL6" s="124"/>
      <c r="EM6" s="124"/>
      <c r="EN6" s="124"/>
      <c r="EO6" s="124"/>
      <c r="EP6" s="124"/>
      <c r="EQ6" s="124"/>
      <c r="ER6" s="124"/>
      <c r="ES6" s="124"/>
      <c r="ET6" s="124"/>
      <c r="EU6" s="124"/>
      <c r="EV6" s="124"/>
      <c r="EW6" s="124"/>
      <c r="EX6" s="124"/>
      <c r="EY6" s="124"/>
      <c r="EZ6" s="124"/>
      <c r="FA6" s="124"/>
      <c r="FB6" s="124"/>
      <c r="FC6" s="124"/>
      <c r="FD6" s="124"/>
      <c r="FE6" s="124"/>
      <c r="FF6" s="124"/>
      <c r="FG6" s="124"/>
      <c r="FH6" s="124"/>
      <c r="FI6" s="124"/>
      <c r="FJ6" s="124"/>
      <c r="FK6" s="124"/>
      <c r="FL6" s="124"/>
      <c r="FM6" s="124"/>
      <c r="FN6" s="124"/>
      <c r="FO6" s="124"/>
      <c r="FP6" s="124"/>
      <c r="FQ6" s="124"/>
      <c r="FR6" s="124"/>
      <c r="FS6" s="124"/>
      <c r="FT6" s="124"/>
      <c r="FU6" s="124"/>
      <c r="FV6" s="124"/>
      <c r="FW6" s="124"/>
      <c r="FX6" s="124"/>
      <c r="FY6" s="124"/>
      <c r="FZ6" s="124"/>
      <c r="GA6" s="124"/>
      <c r="GB6" s="124"/>
      <c r="GC6" s="124"/>
      <c r="GD6" s="124"/>
      <c r="GE6" s="124"/>
      <c r="GF6" s="124"/>
      <c r="GG6" s="124"/>
      <c r="GH6" s="124"/>
      <c r="GI6" s="124"/>
      <c r="GJ6" s="124"/>
      <c r="GK6" s="124"/>
      <c r="GL6" s="124"/>
      <c r="GM6" s="124"/>
      <c r="GN6" s="124"/>
      <c r="GO6" s="124"/>
      <c r="GP6" s="124"/>
      <c r="GQ6" s="124"/>
      <c r="GR6" s="124"/>
      <c r="GS6" s="124"/>
      <c r="GT6" s="124"/>
      <c r="GU6" s="124"/>
      <c r="GV6" s="124"/>
      <c r="GW6" s="124"/>
      <c r="GX6" s="124"/>
      <c r="GY6" s="124"/>
      <c r="GZ6" s="124"/>
      <c r="HA6" s="124"/>
      <c r="HB6" s="124"/>
      <c r="HC6" s="124"/>
      <c r="HD6" s="124"/>
      <c r="HE6" s="124"/>
      <c r="HF6" s="124"/>
      <c r="HG6" s="124"/>
      <c r="HH6" s="124"/>
      <c r="HI6" s="124"/>
      <c r="HJ6" s="124"/>
      <c r="HK6" s="124"/>
      <c r="HL6" s="124"/>
      <c r="HM6" s="124"/>
      <c r="HN6" s="124"/>
      <c r="HO6" s="124"/>
      <c r="HP6" s="124"/>
      <c r="HQ6" s="124"/>
      <c r="HR6" s="124"/>
      <c r="HS6" s="124"/>
      <c r="HT6" s="124"/>
      <c r="HU6" s="124"/>
      <c r="HV6" s="124"/>
      <c r="HW6" s="124"/>
      <c r="HX6" s="124"/>
      <c r="HY6" s="124"/>
      <c r="HZ6" s="124"/>
      <c r="IA6" s="124"/>
      <c r="IB6" s="124"/>
      <c r="IC6" s="124"/>
      <c r="ID6" s="124"/>
      <c r="IE6" s="124"/>
      <c r="IF6" s="124"/>
      <c r="IG6" s="124"/>
      <c r="IH6" s="124"/>
      <c r="II6" s="124"/>
      <c r="IJ6" s="124"/>
      <c r="IK6" s="124"/>
      <c r="IL6" s="124"/>
      <c r="IM6" s="124"/>
      <c r="IN6" s="124"/>
      <c r="IO6" s="124"/>
      <c r="IP6" s="124"/>
      <c r="IQ6" s="124"/>
      <c r="IR6" s="124"/>
      <c r="IS6" s="124"/>
      <c r="IT6" s="124"/>
      <c r="IU6" s="124"/>
      <c r="IV6" s="124"/>
    </row>
    <row r="7" spans="1:256" x14ac:dyDescent="0.3">
      <c r="A7" s="361" t="s">
        <v>1211</v>
      </c>
      <c r="B7" s="362"/>
      <c r="C7" s="366"/>
      <c r="D7" s="376"/>
      <c r="BL7" s="124"/>
      <c r="BM7" s="124"/>
      <c r="BN7" s="124"/>
      <c r="BO7" s="124"/>
      <c r="BP7" s="124"/>
      <c r="BQ7" s="124"/>
      <c r="BR7" s="124"/>
      <c r="BS7" s="124"/>
      <c r="BT7" s="124"/>
      <c r="BU7" s="124"/>
      <c r="BV7" s="124"/>
      <c r="BW7" s="124"/>
      <c r="BX7" s="124"/>
      <c r="BY7" s="124"/>
      <c r="BZ7" s="124"/>
      <c r="CA7" s="124"/>
      <c r="CB7" s="124"/>
      <c r="CC7" s="124"/>
      <c r="CD7" s="124"/>
      <c r="CE7" s="124"/>
      <c r="CF7" s="124"/>
      <c r="CG7" s="124"/>
      <c r="CH7" s="124"/>
      <c r="CI7" s="124"/>
      <c r="CJ7" s="124"/>
      <c r="CK7" s="124"/>
      <c r="CL7" s="124"/>
      <c r="CM7" s="124"/>
      <c r="CN7" s="124"/>
      <c r="CO7" s="124"/>
      <c r="CP7" s="124"/>
      <c r="CQ7" s="124"/>
      <c r="CR7" s="124"/>
      <c r="CS7" s="124"/>
      <c r="CT7" s="124"/>
      <c r="CU7" s="124"/>
      <c r="CV7" s="124"/>
      <c r="CW7" s="124"/>
      <c r="CX7" s="124"/>
      <c r="CY7" s="124"/>
      <c r="CZ7" s="124"/>
      <c r="DA7" s="124"/>
      <c r="DB7" s="124"/>
      <c r="DC7" s="124"/>
      <c r="DD7" s="124"/>
      <c r="DE7" s="124"/>
      <c r="DF7" s="124"/>
      <c r="DG7" s="124"/>
      <c r="DH7" s="124"/>
      <c r="DI7" s="124"/>
      <c r="DJ7" s="124"/>
      <c r="DK7" s="124"/>
      <c r="DL7" s="124"/>
      <c r="DM7" s="124"/>
      <c r="DN7" s="124"/>
      <c r="DO7" s="124"/>
      <c r="DP7" s="124"/>
      <c r="DQ7" s="124"/>
      <c r="DR7" s="124"/>
      <c r="DS7" s="124"/>
      <c r="DT7" s="124"/>
      <c r="DU7" s="124"/>
      <c r="DV7" s="124"/>
      <c r="DW7" s="124"/>
      <c r="DX7" s="124"/>
      <c r="DY7" s="124"/>
      <c r="DZ7" s="124"/>
      <c r="EA7" s="124"/>
      <c r="EB7" s="124"/>
      <c r="EC7" s="124"/>
      <c r="ED7" s="124"/>
      <c r="EE7" s="124"/>
      <c r="EF7" s="124"/>
      <c r="EG7" s="124"/>
      <c r="EH7" s="124"/>
      <c r="EI7" s="124"/>
      <c r="EJ7" s="124"/>
      <c r="EK7" s="124"/>
      <c r="EL7" s="124"/>
      <c r="EM7" s="124"/>
      <c r="EN7" s="124"/>
      <c r="EO7" s="124"/>
      <c r="EP7" s="124"/>
      <c r="EQ7" s="124"/>
      <c r="ER7" s="124"/>
      <c r="ES7" s="124"/>
      <c r="ET7" s="124"/>
      <c r="EU7" s="124"/>
      <c r="EV7" s="124"/>
      <c r="EW7" s="124"/>
      <c r="EX7" s="124"/>
      <c r="EY7" s="124"/>
      <c r="EZ7" s="124"/>
      <c r="FA7" s="124"/>
      <c r="FB7" s="124"/>
      <c r="FC7" s="124"/>
      <c r="FD7" s="124"/>
      <c r="FE7" s="124"/>
      <c r="FF7" s="124"/>
      <c r="FG7" s="124"/>
      <c r="FH7" s="124"/>
      <c r="FI7" s="124"/>
      <c r="FJ7" s="124"/>
      <c r="FK7" s="124"/>
      <c r="FL7" s="124"/>
      <c r="FM7" s="124"/>
      <c r="FN7" s="124"/>
      <c r="FO7" s="124"/>
      <c r="FP7" s="124"/>
      <c r="FQ7" s="124"/>
      <c r="FR7" s="124"/>
      <c r="FS7" s="124"/>
      <c r="FT7" s="124"/>
      <c r="FU7" s="124"/>
      <c r="FV7" s="124"/>
      <c r="FW7" s="124"/>
      <c r="FX7" s="124"/>
      <c r="FY7" s="124"/>
      <c r="FZ7" s="124"/>
      <c r="GA7" s="124"/>
      <c r="GB7" s="124"/>
      <c r="GC7" s="124"/>
      <c r="GD7" s="124"/>
      <c r="GE7" s="124"/>
      <c r="GF7" s="124"/>
      <c r="GG7" s="124"/>
      <c r="GH7" s="124"/>
      <c r="GI7" s="124"/>
      <c r="GJ7" s="124"/>
      <c r="GK7" s="124"/>
      <c r="GL7" s="124"/>
      <c r="GM7" s="124"/>
      <c r="GN7" s="124"/>
      <c r="GO7" s="124"/>
      <c r="GP7" s="124"/>
      <c r="GQ7" s="124"/>
      <c r="GR7" s="124"/>
      <c r="GS7" s="124"/>
      <c r="GT7" s="124"/>
      <c r="GU7" s="124"/>
      <c r="GV7" s="124"/>
      <c r="GW7" s="124"/>
      <c r="GX7" s="124"/>
      <c r="GY7" s="124"/>
      <c r="GZ7" s="124"/>
      <c r="HA7" s="124"/>
      <c r="HB7" s="124"/>
      <c r="HC7" s="124"/>
      <c r="HD7" s="124"/>
      <c r="HE7" s="124"/>
      <c r="HF7" s="124"/>
      <c r="HG7" s="124"/>
      <c r="HH7" s="124"/>
      <c r="HI7" s="124"/>
      <c r="HJ7" s="124"/>
      <c r="HK7" s="124"/>
      <c r="HL7" s="124"/>
      <c r="HM7" s="124"/>
      <c r="HN7" s="124"/>
      <c r="HO7" s="124"/>
      <c r="HP7" s="124"/>
      <c r="HQ7" s="124"/>
      <c r="HR7" s="124"/>
      <c r="HS7" s="124"/>
      <c r="HT7" s="124"/>
      <c r="HU7" s="124"/>
      <c r="HV7" s="124"/>
      <c r="HW7" s="124"/>
      <c r="HX7" s="124"/>
      <c r="HY7" s="124"/>
      <c r="HZ7" s="124"/>
      <c r="IA7" s="124"/>
      <c r="IB7" s="124"/>
      <c r="IC7" s="124"/>
      <c r="ID7" s="124"/>
      <c r="IE7" s="124"/>
      <c r="IF7" s="124"/>
      <c r="IG7" s="124"/>
      <c r="IH7" s="124"/>
      <c r="II7" s="124"/>
      <c r="IJ7" s="124"/>
      <c r="IK7" s="124"/>
      <c r="IL7" s="124"/>
      <c r="IM7" s="124"/>
      <c r="IN7" s="124"/>
      <c r="IO7" s="124"/>
      <c r="IP7" s="124"/>
      <c r="IQ7" s="124"/>
      <c r="IR7" s="124"/>
      <c r="IS7" s="124"/>
      <c r="IT7" s="124"/>
      <c r="IU7" s="124"/>
      <c r="IV7" s="124"/>
    </row>
    <row r="8" spans="1:256" ht="75" x14ac:dyDescent="0.3">
      <c r="A8" s="26"/>
      <c r="B8" s="27" t="s">
        <v>1120</v>
      </c>
      <c r="C8" s="382" t="s">
        <v>1121</v>
      </c>
      <c r="D8" s="375" t="s">
        <v>278</v>
      </c>
      <c r="BL8" s="124"/>
      <c r="BM8" s="124"/>
      <c r="BN8" s="124"/>
      <c r="BO8" s="124"/>
      <c r="BP8" s="124"/>
      <c r="BQ8" s="124"/>
      <c r="BR8" s="124"/>
      <c r="BS8" s="124"/>
      <c r="BT8" s="124"/>
      <c r="BU8" s="124"/>
      <c r="BV8" s="124"/>
      <c r="BW8" s="124"/>
      <c r="BX8" s="124"/>
      <c r="BY8" s="124"/>
      <c r="BZ8" s="124"/>
      <c r="CA8" s="124"/>
      <c r="CB8" s="124"/>
      <c r="CC8" s="124"/>
      <c r="CD8" s="124"/>
      <c r="CE8" s="124"/>
      <c r="CF8" s="124"/>
      <c r="CG8" s="124"/>
      <c r="CH8" s="124"/>
      <c r="CI8" s="124"/>
      <c r="CJ8" s="124"/>
      <c r="CK8" s="124"/>
      <c r="CL8" s="124"/>
      <c r="CM8" s="124"/>
      <c r="CN8" s="124"/>
      <c r="CO8" s="124"/>
      <c r="CP8" s="124"/>
      <c r="CQ8" s="124"/>
      <c r="CR8" s="124"/>
      <c r="CS8" s="124"/>
      <c r="CT8" s="124"/>
      <c r="CU8" s="124"/>
      <c r="CV8" s="124"/>
      <c r="CW8" s="124"/>
      <c r="CX8" s="124"/>
      <c r="CY8" s="124"/>
      <c r="CZ8" s="124"/>
      <c r="DA8" s="124"/>
      <c r="DB8" s="124"/>
      <c r="DC8" s="124"/>
      <c r="DD8" s="124"/>
      <c r="DE8" s="124"/>
      <c r="DF8" s="124"/>
      <c r="DG8" s="124"/>
      <c r="DH8" s="124"/>
      <c r="DI8" s="124"/>
      <c r="DJ8" s="124"/>
      <c r="DK8" s="124"/>
      <c r="DL8" s="124"/>
      <c r="DM8" s="124"/>
      <c r="DN8" s="124"/>
      <c r="DO8" s="124"/>
      <c r="DP8" s="124"/>
      <c r="DQ8" s="124"/>
      <c r="DR8" s="124"/>
      <c r="DS8" s="124"/>
      <c r="DT8" s="124"/>
      <c r="DU8" s="124"/>
      <c r="DV8" s="124"/>
      <c r="DW8" s="124"/>
      <c r="DX8" s="124"/>
      <c r="DY8" s="124"/>
      <c r="DZ8" s="124"/>
      <c r="EA8" s="124"/>
      <c r="EB8" s="124"/>
      <c r="EC8" s="124"/>
      <c r="ED8" s="124"/>
      <c r="EE8" s="124"/>
      <c r="EF8" s="124"/>
      <c r="EG8" s="124"/>
      <c r="EH8" s="124"/>
      <c r="EI8" s="124"/>
      <c r="EJ8" s="124"/>
      <c r="EK8" s="124"/>
      <c r="EL8" s="124"/>
      <c r="EM8" s="124"/>
      <c r="EN8" s="124"/>
      <c r="EO8" s="124"/>
      <c r="EP8" s="124"/>
      <c r="EQ8" s="124"/>
      <c r="ER8" s="124"/>
      <c r="ES8" s="124"/>
      <c r="ET8" s="124"/>
      <c r="EU8" s="124"/>
      <c r="EV8" s="124"/>
      <c r="EW8" s="124"/>
      <c r="EX8" s="124"/>
      <c r="EY8" s="124"/>
      <c r="EZ8" s="124"/>
      <c r="FA8" s="124"/>
      <c r="FB8" s="124"/>
      <c r="FC8" s="124"/>
      <c r="FD8" s="124"/>
      <c r="FE8" s="124"/>
      <c r="FF8" s="124"/>
      <c r="FG8" s="124"/>
      <c r="FH8" s="124"/>
      <c r="FI8" s="124"/>
      <c r="FJ8" s="124"/>
      <c r="FK8" s="124"/>
      <c r="FL8" s="124"/>
      <c r="FM8" s="124"/>
      <c r="FN8" s="124"/>
      <c r="FO8" s="124"/>
      <c r="FP8" s="124"/>
      <c r="FQ8" s="124"/>
      <c r="FR8" s="124"/>
      <c r="FS8" s="124"/>
      <c r="FT8" s="124"/>
      <c r="FU8" s="124"/>
      <c r="FV8" s="124"/>
      <c r="FW8" s="124"/>
      <c r="FX8" s="124"/>
      <c r="FY8" s="124"/>
      <c r="FZ8" s="124"/>
      <c r="GA8" s="124"/>
      <c r="GB8" s="124"/>
      <c r="GC8" s="124"/>
      <c r="GD8" s="124"/>
      <c r="GE8" s="124"/>
      <c r="GF8" s="124"/>
      <c r="GG8" s="124"/>
      <c r="GH8" s="124"/>
      <c r="GI8" s="124"/>
      <c r="GJ8" s="124"/>
      <c r="GK8" s="124"/>
      <c r="GL8" s="124"/>
      <c r="GM8" s="124"/>
      <c r="GN8" s="124"/>
      <c r="GO8" s="124"/>
      <c r="GP8" s="124"/>
      <c r="GQ8" s="124"/>
      <c r="GR8" s="124"/>
      <c r="GS8" s="124"/>
      <c r="GT8" s="124"/>
      <c r="GU8" s="124"/>
      <c r="GV8" s="124"/>
      <c r="GW8" s="124"/>
      <c r="GX8" s="124"/>
      <c r="GY8" s="124"/>
      <c r="GZ8" s="124"/>
      <c r="HA8" s="124"/>
      <c r="HB8" s="124"/>
      <c r="HC8" s="124"/>
      <c r="HD8" s="124"/>
      <c r="HE8" s="124"/>
      <c r="HF8" s="124"/>
      <c r="HG8" s="124"/>
      <c r="HH8" s="124"/>
      <c r="HI8" s="124"/>
      <c r="HJ8" s="124"/>
      <c r="HK8" s="124"/>
      <c r="HL8" s="124"/>
      <c r="HM8" s="124"/>
      <c r="HN8" s="124"/>
      <c r="HO8" s="124"/>
      <c r="HP8" s="124"/>
      <c r="HQ8" s="124"/>
      <c r="HR8" s="124"/>
      <c r="HS8" s="124"/>
      <c r="HT8" s="124"/>
      <c r="HU8" s="124"/>
      <c r="HV8" s="124"/>
      <c r="HW8" s="124"/>
      <c r="HX8" s="124"/>
      <c r="HY8" s="124"/>
      <c r="HZ8" s="124"/>
      <c r="IA8" s="124"/>
      <c r="IB8" s="124"/>
      <c r="IC8" s="124"/>
      <c r="ID8" s="124"/>
      <c r="IE8" s="124"/>
      <c r="IF8" s="124"/>
      <c r="IG8" s="124"/>
      <c r="IH8" s="124"/>
      <c r="II8" s="124"/>
      <c r="IJ8" s="124"/>
      <c r="IK8" s="124"/>
      <c r="IL8" s="124"/>
      <c r="IM8" s="124"/>
      <c r="IN8" s="124"/>
      <c r="IO8" s="124"/>
      <c r="IP8" s="124"/>
      <c r="IQ8" s="124"/>
      <c r="IR8" s="124"/>
      <c r="IS8" s="124"/>
      <c r="IT8" s="124"/>
      <c r="IU8" s="124"/>
      <c r="IV8" s="124"/>
    </row>
    <row r="9" spans="1:256" ht="15" x14ac:dyDescent="0.3">
      <c r="A9" s="26"/>
      <c r="B9" s="27" t="s">
        <v>1122</v>
      </c>
      <c r="C9" s="382" t="s">
        <v>1123</v>
      </c>
      <c r="D9" s="375" t="s">
        <v>279</v>
      </c>
      <c r="BL9" s="124"/>
      <c r="BM9" s="124"/>
      <c r="BN9" s="124"/>
      <c r="BO9" s="124"/>
      <c r="BP9" s="124"/>
      <c r="BQ9" s="124"/>
      <c r="BR9" s="124"/>
      <c r="BS9" s="124"/>
      <c r="BT9" s="124"/>
      <c r="BU9" s="124"/>
      <c r="BV9" s="124"/>
      <c r="BW9" s="124"/>
      <c r="BX9" s="124"/>
      <c r="BY9" s="124"/>
      <c r="BZ9" s="124"/>
      <c r="CA9" s="124"/>
      <c r="CB9" s="124"/>
      <c r="CC9" s="124"/>
      <c r="CD9" s="124"/>
      <c r="CE9" s="124"/>
      <c r="CF9" s="124"/>
      <c r="CG9" s="124"/>
      <c r="CH9" s="124"/>
      <c r="CI9" s="124"/>
      <c r="CJ9" s="124"/>
      <c r="CK9" s="124"/>
      <c r="CL9" s="124"/>
      <c r="CM9" s="124"/>
      <c r="CN9" s="124"/>
      <c r="CO9" s="124"/>
      <c r="CP9" s="124"/>
      <c r="CQ9" s="124"/>
      <c r="CR9" s="124"/>
      <c r="CS9" s="124"/>
      <c r="CT9" s="124"/>
      <c r="CU9" s="124"/>
      <c r="CV9" s="124"/>
      <c r="CW9" s="124"/>
      <c r="CX9" s="124"/>
      <c r="CY9" s="124"/>
      <c r="CZ9" s="124"/>
      <c r="DA9" s="124"/>
      <c r="DB9" s="124"/>
      <c r="DC9" s="124"/>
      <c r="DD9" s="124"/>
      <c r="DE9" s="124"/>
      <c r="DF9" s="124"/>
      <c r="DG9" s="124"/>
      <c r="DH9" s="124"/>
      <c r="DI9" s="124"/>
      <c r="DJ9" s="124"/>
      <c r="DK9" s="124"/>
      <c r="DL9" s="124"/>
      <c r="DM9" s="124"/>
      <c r="DN9" s="124"/>
      <c r="DO9" s="124"/>
      <c r="DP9" s="124"/>
      <c r="DQ9" s="124"/>
      <c r="DR9" s="124"/>
      <c r="DS9" s="124"/>
      <c r="DT9" s="124"/>
      <c r="DU9" s="124"/>
      <c r="DV9" s="124"/>
      <c r="DW9" s="124"/>
      <c r="DX9" s="124"/>
      <c r="DY9" s="124"/>
      <c r="DZ9" s="124"/>
      <c r="EA9" s="124"/>
      <c r="EB9" s="124"/>
      <c r="EC9" s="124"/>
      <c r="ED9" s="124"/>
      <c r="EE9" s="124"/>
      <c r="EF9" s="124"/>
      <c r="EG9" s="124"/>
      <c r="EH9" s="124"/>
      <c r="EI9" s="124"/>
      <c r="EJ9" s="124"/>
      <c r="EK9" s="124"/>
      <c r="EL9" s="124"/>
      <c r="EM9" s="124"/>
      <c r="EN9" s="124"/>
      <c r="EO9" s="124"/>
      <c r="EP9" s="124"/>
      <c r="EQ9" s="124"/>
      <c r="ER9" s="124"/>
      <c r="ES9" s="124"/>
      <c r="ET9" s="124"/>
      <c r="EU9" s="124"/>
      <c r="EV9" s="124"/>
      <c r="EW9" s="124"/>
      <c r="EX9" s="124"/>
      <c r="EY9" s="124"/>
      <c r="EZ9" s="124"/>
      <c r="FA9" s="124"/>
      <c r="FB9" s="124"/>
      <c r="FC9" s="124"/>
      <c r="FD9" s="124"/>
      <c r="FE9" s="124"/>
      <c r="FF9" s="124"/>
      <c r="FG9" s="124"/>
      <c r="FH9" s="124"/>
      <c r="FI9" s="124"/>
      <c r="FJ9" s="124"/>
      <c r="FK9" s="124"/>
      <c r="FL9" s="124"/>
      <c r="FM9" s="124"/>
      <c r="FN9" s="124"/>
      <c r="FO9" s="124"/>
      <c r="FP9" s="124"/>
      <c r="FQ9" s="124"/>
      <c r="FR9" s="124"/>
      <c r="FS9" s="124"/>
      <c r="FT9" s="124"/>
      <c r="FU9" s="124"/>
      <c r="FV9" s="124"/>
      <c r="FW9" s="124"/>
      <c r="FX9" s="124"/>
      <c r="FY9" s="124"/>
      <c r="FZ9" s="124"/>
      <c r="GA9" s="124"/>
      <c r="GB9" s="124"/>
      <c r="GC9" s="124"/>
      <c r="GD9" s="124"/>
      <c r="GE9" s="124"/>
      <c r="GF9" s="124"/>
      <c r="GG9" s="124"/>
      <c r="GH9" s="124"/>
      <c r="GI9" s="124"/>
      <c r="GJ9" s="124"/>
      <c r="GK9" s="124"/>
      <c r="GL9" s="124"/>
      <c r="GM9" s="124"/>
      <c r="GN9" s="124"/>
      <c r="GO9" s="124"/>
      <c r="GP9" s="124"/>
      <c r="GQ9" s="124"/>
      <c r="GR9" s="124"/>
      <c r="GS9" s="124"/>
      <c r="GT9" s="124"/>
      <c r="GU9" s="124"/>
      <c r="GV9" s="124"/>
      <c r="GW9" s="124"/>
      <c r="GX9" s="124"/>
      <c r="GY9" s="124"/>
      <c r="GZ9" s="124"/>
      <c r="HA9" s="124"/>
      <c r="HB9" s="124"/>
      <c r="HC9" s="124"/>
      <c r="HD9" s="124"/>
      <c r="HE9" s="124"/>
      <c r="HF9" s="124"/>
      <c r="HG9" s="124"/>
      <c r="HH9" s="124"/>
      <c r="HI9" s="124"/>
      <c r="HJ9" s="124"/>
      <c r="HK9" s="124"/>
      <c r="HL9" s="124"/>
      <c r="HM9" s="124"/>
      <c r="HN9" s="124"/>
      <c r="HO9" s="124"/>
      <c r="HP9" s="124"/>
      <c r="HQ9" s="124"/>
      <c r="HR9" s="124"/>
      <c r="HS9" s="124"/>
      <c r="HT9" s="124"/>
      <c r="HU9" s="124"/>
      <c r="HV9" s="124"/>
      <c r="HW9" s="124"/>
      <c r="HX9" s="124"/>
      <c r="HY9" s="124"/>
      <c r="HZ9" s="124"/>
      <c r="IA9" s="124"/>
      <c r="IB9" s="124"/>
      <c r="IC9" s="124"/>
      <c r="ID9" s="124"/>
      <c r="IE9" s="124"/>
      <c r="IF9" s="124"/>
      <c r="IG9" s="124"/>
      <c r="IH9" s="124"/>
      <c r="II9" s="124"/>
      <c r="IJ9" s="124"/>
      <c r="IK9" s="124"/>
      <c r="IL9" s="124"/>
      <c r="IM9" s="124"/>
      <c r="IN9" s="124"/>
      <c r="IO9" s="124"/>
      <c r="IP9" s="124"/>
      <c r="IQ9" s="124"/>
      <c r="IR9" s="124"/>
      <c r="IS9" s="124"/>
      <c r="IT9" s="124"/>
      <c r="IU9" s="124"/>
      <c r="IV9" s="124"/>
    </row>
    <row r="10" spans="1:256" ht="30" x14ac:dyDescent="0.3">
      <c r="A10" s="26"/>
      <c r="B10" s="27" t="s">
        <v>1124</v>
      </c>
      <c r="C10" s="382" t="s">
        <v>1125</v>
      </c>
      <c r="D10" s="375" t="s">
        <v>280</v>
      </c>
      <c r="BL10" s="124"/>
      <c r="BM10" s="124"/>
      <c r="BN10" s="124"/>
      <c r="BO10" s="124"/>
      <c r="BP10" s="124"/>
      <c r="BQ10" s="124"/>
      <c r="BR10" s="124"/>
      <c r="BS10" s="124"/>
      <c r="BT10" s="124"/>
      <c r="BU10" s="124"/>
      <c r="BV10" s="124"/>
      <c r="BW10" s="124"/>
      <c r="BX10" s="124"/>
      <c r="BY10" s="124"/>
      <c r="BZ10" s="124"/>
      <c r="CA10" s="124"/>
      <c r="CB10" s="124"/>
      <c r="CC10" s="124"/>
      <c r="CD10" s="124"/>
      <c r="CE10" s="124"/>
      <c r="CF10" s="124"/>
      <c r="CG10" s="124"/>
      <c r="CH10" s="124"/>
      <c r="CI10" s="124"/>
      <c r="CJ10" s="124"/>
      <c r="CK10" s="124"/>
      <c r="CL10" s="124"/>
      <c r="CM10" s="124"/>
      <c r="CN10" s="124"/>
      <c r="CO10" s="124"/>
      <c r="CP10" s="124"/>
      <c r="CQ10" s="124"/>
      <c r="CR10" s="124"/>
      <c r="CS10" s="124"/>
      <c r="CT10" s="124"/>
      <c r="CU10" s="124"/>
      <c r="CV10" s="124"/>
      <c r="CW10" s="124"/>
      <c r="CX10" s="124"/>
      <c r="CY10" s="124"/>
      <c r="CZ10" s="124"/>
      <c r="DA10" s="124"/>
      <c r="DB10" s="124"/>
      <c r="DC10" s="124"/>
      <c r="DD10" s="124"/>
      <c r="DE10" s="124"/>
      <c r="DF10" s="124"/>
      <c r="DG10" s="124"/>
      <c r="DH10" s="124"/>
      <c r="DI10" s="124"/>
      <c r="DJ10" s="124"/>
      <c r="DK10" s="124"/>
      <c r="DL10" s="124"/>
      <c r="DM10" s="124"/>
      <c r="DN10" s="124"/>
      <c r="DO10" s="124"/>
      <c r="DP10" s="124"/>
      <c r="DQ10" s="124"/>
      <c r="DR10" s="124"/>
      <c r="DS10" s="124"/>
      <c r="DT10" s="124"/>
      <c r="DU10" s="124"/>
      <c r="DV10" s="124"/>
      <c r="DW10" s="124"/>
      <c r="DX10" s="124"/>
      <c r="DY10" s="124"/>
      <c r="DZ10" s="124"/>
      <c r="EA10" s="124"/>
      <c r="EB10" s="124"/>
      <c r="EC10" s="124"/>
      <c r="ED10" s="124"/>
      <c r="EE10" s="124"/>
      <c r="EF10" s="124"/>
      <c r="EG10" s="124"/>
      <c r="EH10" s="124"/>
      <c r="EI10" s="124"/>
      <c r="EJ10" s="124"/>
      <c r="EK10" s="124"/>
      <c r="EL10" s="124"/>
      <c r="EM10" s="124"/>
      <c r="EN10" s="124"/>
      <c r="EO10" s="124"/>
      <c r="EP10" s="124"/>
      <c r="EQ10" s="124"/>
      <c r="ER10" s="124"/>
      <c r="ES10" s="124"/>
      <c r="ET10" s="124"/>
      <c r="EU10" s="124"/>
      <c r="EV10" s="124"/>
      <c r="EW10" s="124"/>
      <c r="EX10" s="124"/>
      <c r="EY10" s="124"/>
      <c r="EZ10" s="124"/>
      <c r="FA10" s="124"/>
      <c r="FB10" s="124"/>
      <c r="FC10" s="124"/>
      <c r="FD10" s="124"/>
      <c r="FE10" s="124"/>
      <c r="FF10" s="124"/>
      <c r="FG10" s="124"/>
      <c r="FH10" s="124"/>
      <c r="FI10" s="124"/>
      <c r="FJ10" s="124"/>
      <c r="FK10" s="124"/>
      <c r="FL10" s="124"/>
      <c r="FM10" s="124"/>
      <c r="FN10" s="124"/>
      <c r="FO10" s="124"/>
      <c r="FP10" s="124"/>
      <c r="FQ10" s="124"/>
      <c r="FR10" s="124"/>
      <c r="FS10" s="124"/>
      <c r="FT10" s="124"/>
      <c r="FU10" s="124"/>
      <c r="FV10" s="124"/>
      <c r="FW10" s="124"/>
      <c r="FX10" s="124"/>
      <c r="FY10" s="124"/>
      <c r="FZ10" s="124"/>
      <c r="GA10" s="124"/>
      <c r="GB10" s="124"/>
      <c r="GC10" s="124"/>
      <c r="GD10" s="124"/>
      <c r="GE10" s="124"/>
      <c r="GF10" s="124"/>
      <c r="GG10" s="124"/>
      <c r="GH10" s="124"/>
      <c r="GI10" s="124"/>
      <c r="GJ10" s="124"/>
      <c r="GK10" s="124"/>
      <c r="GL10" s="124"/>
      <c r="GM10" s="124"/>
      <c r="GN10" s="124"/>
      <c r="GO10" s="124"/>
      <c r="GP10" s="124"/>
      <c r="GQ10" s="124"/>
      <c r="GR10" s="124"/>
      <c r="GS10" s="124"/>
      <c r="GT10" s="124"/>
      <c r="GU10" s="124"/>
      <c r="GV10" s="124"/>
      <c r="GW10" s="124"/>
      <c r="GX10" s="124"/>
      <c r="GY10" s="124"/>
      <c r="GZ10" s="124"/>
      <c r="HA10" s="124"/>
      <c r="HB10" s="124"/>
      <c r="HC10" s="124"/>
      <c r="HD10" s="124"/>
      <c r="HE10" s="124"/>
      <c r="HF10" s="124"/>
      <c r="HG10" s="124"/>
      <c r="HH10" s="124"/>
      <c r="HI10" s="124"/>
      <c r="HJ10" s="124"/>
      <c r="HK10" s="124"/>
      <c r="HL10" s="124"/>
      <c r="HM10" s="124"/>
      <c r="HN10" s="124"/>
      <c r="HO10" s="124"/>
      <c r="HP10" s="124"/>
      <c r="HQ10" s="124"/>
      <c r="HR10" s="124"/>
      <c r="HS10" s="124"/>
      <c r="HT10" s="124"/>
      <c r="HU10" s="124"/>
      <c r="HV10" s="124"/>
      <c r="HW10" s="124"/>
      <c r="HX10" s="124"/>
      <c r="HY10" s="124"/>
      <c r="HZ10" s="124"/>
      <c r="IA10" s="124"/>
      <c r="IB10" s="124"/>
      <c r="IC10" s="124"/>
      <c r="ID10" s="124"/>
      <c r="IE10" s="124"/>
      <c r="IF10" s="124"/>
      <c r="IG10" s="124"/>
      <c r="IH10" s="124"/>
      <c r="II10" s="124"/>
      <c r="IJ10" s="124"/>
      <c r="IK10" s="124"/>
      <c r="IL10" s="124"/>
      <c r="IM10" s="124"/>
      <c r="IN10" s="124"/>
      <c r="IO10" s="124"/>
      <c r="IP10" s="124"/>
      <c r="IQ10" s="124"/>
      <c r="IR10" s="124"/>
      <c r="IS10" s="124"/>
      <c r="IT10" s="124"/>
      <c r="IU10" s="124"/>
      <c r="IV10" s="124"/>
    </row>
    <row r="11" spans="1:256" ht="15.75" customHeight="1" x14ac:dyDescent="0.3">
      <c r="A11" s="361" t="s">
        <v>1212</v>
      </c>
      <c r="B11" s="363"/>
      <c r="C11" s="364"/>
      <c r="D11" s="365"/>
      <c r="BL11" s="124"/>
      <c r="BM11" s="124"/>
      <c r="BN11" s="124"/>
      <c r="BO11" s="124"/>
      <c r="BP11" s="124"/>
      <c r="BQ11" s="124"/>
      <c r="BR11" s="124"/>
      <c r="BS11" s="124"/>
      <c r="BT11" s="124"/>
      <c r="BU11" s="124"/>
      <c r="BV11" s="124"/>
      <c r="BW11" s="124"/>
      <c r="BX11" s="124"/>
      <c r="BY11" s="124"/>
      <c r="BZ11" s="124"/>
      <c r="CA11" s="124"/>
      <c r="CB11" s="124"/>
      <c r="CC11" s="124"/>
      <c r="CD11" s="124"/>
      <c r="CE11" s="124"/>
      <c r="CF11" s="124"/>
      <c r="CG11" s="124"/>
      <c r="CH11" s="124"/>
      <c r="CI11" s="124"/>
      <c r="CJ11" s="124"/>
      <c r="CK11" s="124"/>
      <c r="CL11" s="124"/>
      <c r="CM11" s="124"/>
      <c r="CN11" s="124"/>
      <c r="CO11" s="124"/>
      <c r="CP11" s="124"/>
      <c r="CQ11" s="124"/>
      <c r="CR11" s="124"/>
      <c r="CS11" s="124"/>
      <c r="CT11" s="124"/>
      <c r="CU11" s="124"/>
      <c r="CV11" s="124"/>
      <c r="CW11" s="124"/>
      <c r="CX11" s="124"/>
      <c r="CY11" s="124"/>
      <c r="CZ11" s="124"/>
      <c r="DA11" s="124"/>
      <c r="DB11" s="124"/>
      <c r="DC11" s="124"/>
      <c r="DD11" s="124"/>
      <c r="DE11" s="124"/>
      <c r="DF11" s="124"/>
      <c r="DG11" s="124"/>
      <c r="DH11" s="124"/>
      <c r="DI11" s="124"/>
      <c r="DJ11" s="124"/>
      <c r="DK11" s="124"/>
      <c r="DL11" s="124"/>
      <c r="DM11" s="124"/>
      <c r="DN11" s="124"/>
      <c r="DO11" s="124"/>
      <c r="DP11" s="124"/>
      <c r="DQ11" s="124"/>
      <c r="DR11" s="124"/>
      <c r="DS11" s="124"/>
      <c r="DT11" s="124"/>
      <c r="DU11" s="124"/>
      <c r="DV11" s="124"/>
      <c r="DW11" s="124"/>
      <c r="DX11" s="124"/>
      <c r="DY11" s="124"/>
      <c r="DZ11" s="124"/>
      <c r="EA11" s="124"/>
      <c r="EB11" s="124"/>
      <c r="EC11" s="124"/>
      <c r="ED11" s="124"/>
      <c r="EE11" s="124"/>
      <c r="EF11" s="124"/>
      <c r="EG11" s="124"/>
      <c r="EH11" s="124"/>
      <c r="EI11" s="124"/>
      <c r="EJ11" s="124"/>
      <c r="EK11" s="124"/>
      <c r="EL11" s="124"/>
      <c r="EM11" s="124"/>
      <c r="EN11" s="124"/>
      <c r="EO11" s="124"/>
      <c r="EP11" s="124"/>
      <c r="EQ11" s="124"/>
      <c r="ER11" s="124"/>
      <c r="ES11" s="124"/>
      <c r="ET11" s="124"/>
      <c r="EU11" s="124"/>
      <c r="EV11" s="124"/>
      <c r="EW11" s="124"/>
      <c r="EX11" s="124"/>
      <c r="EY11" s="124"/>
      <c r="EZ11" s="124"/>
      <c r="FA11" s="124"/>
      <c r="FB11" s="124"/>
      <c r="FC11" s="124"/>
      <c r="FD11" s="124"/>
      <c r="FE11" s="124"/>
      <c r="FF11" s="124"/>
      <c r="FG11" s="124"/>
      <c r="FH11" s="124"/>
      <c r="FI11" s="124"/>
      <c r="FJ11" s="124"/>
      <c r="FK11" s="124"/>
      <c r="FL11" s="124"/>
      <c r="FM11" s="124"/>
      <c r="FN11" s="124"/>
      <c r="FO11" s="124"/>
      <c r="FP11" s="124"/>
      <c r="FQ11" s="124"/>
      <c r="FR11" s="124"/>
      <c r="FS11" s="124"/>
      <c r="FT11" s="124"/>
      <c r="FU11" s="124"/>
      <c r="FV11" s="124"/>
      <c r="FW11" s="124"/>
      <c r="FX11" s="124"/>
      <c r="FY11" s="124"/>
      <c r="FZ11" s="124"/>
      <c r="GA11" s="124"/>
      <c r="GB11" s="124"/>
      <c r="GC11" s="124"/>
      <c r="GD11" s="124"/>
      <c r="GE11" s="124"/>
      <c r="GF11" s="124"/>
      <c r="GG11" s="124"/>
      <c r="GH11" s="124"/>
      <c r="GI11" s="124"/>
      <c r="GJ11" s="124"/>
      <c r="GK11" s="124"/>
      <c r="GL11" s="124"/>
      <c r="GM11" s="124"/>
      <c r="GN11" s="124"/>
      <c r="GO11" s="124"/>
      <c r="GP11" s="124"/>
      <c r="GQ11" s="124"/>
      <c r="GR11" s="124"/>
      <c r="GS11" s="124"/>
      <c r="GT11" s="124"/>
      <c r="GU11" s="124"/>
      <c r="GV11" s="124"/>
      <c r="GW11" s="124"/>
      <c r="GX11" s="124"/>
      <c r="GY11" s="124"/>
      <c r="GZ11" s="124"/>
      <c r="HA11" s="124"/>
      <c r="HB11" s="124"/>
      <c r="HC11" s="124"/>
      <c r="HD11" s="124"/>
      <c r="HE11" s="124"/>
      <c r="HF11" s="124"/>
      <c r="HG11" s="124"/>
      <c r="HH11" s="124"/>
      <c r="HI11" s="124"/>
      <c r="HJ11" s="124"/>
      <c r="HK11" s="124"/>
      <c r="HL11" s="124"/>
      <c r="HM11" s="124"/>
      <c r="HN11" s="124"/>
      <c r="HO11" s="124"/>
      <c r="HP11" s="124"/>
      <c r="HQ11" s="124"/>
      <c r="HR11" s="124"/>
      <c r="HS11" s="124"/>
      <c r="HT11" s="124"/>
      <c r="HU11" s="124"/>
      <c r="HV11" s="124"/>
      <c r="HW11" s="124"/>
      <c r="HX11" s="124"/>
      <c r="HY11" s="124"/>
      <c r="HZ11" s="124"/>
      <c r="IA11" s="124"/>
      <c r="IB11" s="124"/>
      <c r="IC11" s="124"/>
      <c r="ID11" s="124"/>
      <c r="IE11" s="124"/>
      <c r="IF11" s="124"/>
      <c r="IG11" s="124"/>
      <c r="IH11" s="124"/>
      <c r="II11" s="124"/>
      <c r="IJ11" s="124"/>
      <c r="IK11" s="124"/>
      <c r="IL11" s="124"/>
      <c r="IM11" s="124"/>
      <c r="IN11" s="124"/>
      <c r="IO11" s="124"/>
      <c r="IP11" s="124"/>
      <c r="IQ11" s="124"/>
      <c r="IR11" s="124"/>
      <c r="IS11" s="124"/>
      <c r="IT11" s="124"/>
      <c r="IU11" s="124"/>
      <c r="IV11" s="124"/>
    </row>
    <row r="12" spans="1:256" ht="45" x14ac:dyDescent="0.3">
      <c r="A12" s="26"/>
      <c r="B12" s="27" t="s">
        <v>1126</v>
      </c>
      <c r="C12" s="382" t="s">
        <v>1127</v>
      </c>
      <c r="D12" s="377" t="s">
        <v>1128</v>
      </c>
      <c r="BL12" s="124"/>
      <c r="BM12" s="124"/>
      <c r="BN12" s="124"/>
      <c r="BO12" s="124"/>
      <c r="BP12" s="124"/>
      <c r="BQ12" s="124"/>
      <c r="BR12" s="124"/>
      <c r="BS12" s="124"/>
      <c r="BT12" s="124"/>
      <c r="BU12" s="124"/>
      <c r="BV12" s="124"/>
      <c r="BW12" s="124"/>
      <c r="BX12" s="124"/>
      <c r="BY12" s="124"/>
      <c r="BZ12" s="124"/>
      <c r="CA12" s="124"/>
      <c r="CB12" s="124"/>
      <c r="CC12" s="124"/>
      <c r="CD12" s="124"/>
      <c r="CE12" s="124"/>
      <c r="CF12" s="124"/>
      <c r="CG12" s="124"/>
      <c r="CH12" s="124"/>
      <c r="CI12" s="124"/>
      <c r="CJ12" s="124"/>
      <c r="CK12" s="124"/>
      <c r="CL12" s="124"/>
      <c r="CM12" s="124"/>
      <c r="CN12" s="124"/>
      <c r="CO12" s="124"/>
      <c r="CP12" s="124"/>
      <c r="CQ12" s="124"/>
      <c r="CR12" s="124"/>
      <c r="CS12" s="124"/>
      <c r="CT12" s="124"/>
      <c r="CU12" s="124"/>
      <c r="CV12" s="124"/>
      <c r="CW12" s="124"/>
      <c r="CX12" s="124"/>
      <c r="CY12" s="124"/>
      <c r="CZ12" s="124"/>
      <c r="DA12" s="124"/>
      <c r="DB12" s="124"/>
      <c r="DC12" s="124"/>
      <c r="DD12" s="124"/>
      <c r="DE12" s="124"/>
      <c r="DF12" s="124"/>
      <c r="DG12" s="124"/>
      <c r="DH12" s="124"/>
      <c r="DI12" s="124"/>
      <c r="DJ12" s="124"/>
      <c r="DK12" s="124"/>
      <c r="DL12" s="124"/>
      <c r="DM12" s="124"/>
      <c r="DN12" s="124"/>
      <c r="DO12" s="124"/>
      <c r="DP12" s="124"/>
      <c r="DQ12" s="124"/>
      <c r="DR12" s="124"/>
      <c r="DS12" s="124"/>
      <c r="DT12" s="124"/>
      <c r="DU12" s="124"/>
      <c r="DV12" s="124"/>
      <c r="DW12" s="124"/>
      <c r="DX12" s="124"/>
      <c r="DY12" s="124"/>
      <c r="DZ12" s="124"/>
      <c r="EA12" s="124"/>
      <c r="EB12" s="124"/>
      <c r="EC12" s="124"/>
      <c r="ED12" s="124"/>
      <c r="EE12" s="124"/>
      <c r="EF12" s="124"/>
      <c r="EG12" s="124"/>
      <c r="EH12" s="124"/>
      <c r="EI12" s="124"/>
      <c r="EJ12" s="124"/>
      <c r="EK12" s="124"/>
      <c r="EL12" s="124"/>
      <c r="EM12" s="124"/>
      <c r="EN12" s="124"/>
      <c r="EO12" s="124"/>
      <c r="EP12" s="124"/>
      <c r="EQ12" s="124"/>
      <c r="ER12" s="124"/>
      <c r="ES12" s="124"/>
      <c r="ET12" s="124"/>
      <c r="EU12" s="124"/>
      <c r="EV12" s="124"/>
      <c r="EW12" s="124"/>
      <c r="EX12" s="124"/>
      <c r="EY12" s="124"/>
      <c r="EZ12" s="124"/>
      <c r="FA12" s="124"/>
      <c r="FB12" s="124"/>
      <c r="FC12" s="124"/>
      <c r="FD12" s="124"/>
      <c r="FE12" s="124"/>
      <c r="FF12" s="124"/>
      <c r="FG12" s="124"/>
      <c r="FH12" s="124"/>
      <c r="FI12" s="124"/>
      <c r="FJ12" s="124"/>
      <c r="FK12" s="124"/>
      <c r="FL12" s="124"/>
      <c r="FM12" s="124"/>
      <c r="FN12" s="124"/>
      <c r="FO12" s="124"/>
      <c r="FP12" s="124"/>
      <c r="FQ12" s="124"/>
      <c r="FR12" s="124"/>
      <c r="FS12" s="124"/>
      <c r="FT12" s="124"/>
      <c r="FU12" s="124"/>
      <c r="FV12" s="124"/>
      <c r="FW12" s="124"/>
      <c r="FX12" s="124"/>
      <c r="FY12" s="124"/>
      <c r="FZ12" s="124"/>
      <c r="GA12" s="124"/>
      <c r="GB12" s="124"/>
      <c r="GC12" s="124"/>
      <c r="GD12" s="124"/>
      <c r="GE12" s="124"/>
      <c r="GF12" s="124"/>
      <c r="GG12" s="124"/>
      <c r="GH12" s="124"/>
      <c r="GI12" s="124"/>
      <c r="GJ12" s="124"/>
      <c r="GK12" s="124"/>
      <c r="GL12" s="124"/>
      <c r="GM12" s="124"/>
      <c r="GN12" s="124"/>
      <c r="GO12" s="124"/>
      <c r="GP12" s="124"/>
      <c r="GQ12" s="124"/>
      <c r="GR12" s="124"/>
      <c r="GS12" s="124"/>
      <c r="GT12" s="124"/>
      <c r="GU12" s="124"/>
      <c r="GV12" s="124"/>
      <c r="GW12" s="124"/>
      <c r="GX12" s="124"/>
      <c r="GY12" s="124"/>
      <c r="GZ12" s="124"/>
      <c r="HA12" s="124"/>
      <c r="HB12" s="124"/>
      <c r="HC12" s="124"/>
      <c r="HD12" s="124"/>
      <c r="HE12" s="124"/>
      <c r="HF12" s="124"/>
      <c r="HG12" s="124"/>
      <c r="HH12" s="124"/>
      <c r="HI12" s="124"/>
      <c r="HJ12" s="124"/>
      <c r="HK12" s="124"/>
      <c r="HL12" s="124"/>
      <c r="HM12" s="124"/>
      <c r="HN12" s="124"/>
      <c r="HO12" s="124"/>
      <c r="HP12" s="124"/>
      <c r="HQ12" s="124"/>
      <c r="HR12" s="124"/>
      <c r="HS12" s="124"/>
      <c r="HT12" s="124"/>
      <c r="HU12" s="124"/>
      <c r="HV12" s="124"/>
      <c r="HW12" s="124"/>
      <c r="HX12" s="124"/>
      <c r="HY12" s="124"/>
      <c r="HZ12" s="124"/>
      <c r="IA12" s="124"/>
      <c r="IB12" s="124"/>
      <c r="IC12" s="124"/>
      <c r="ID12" s="124"/>
      <c r="IE12" s="124"/>
      <c r="IF12" s="124"/>
      <c r="IG12" s="124"/>
      <c r="IH12" s="124"/>
      <c r="II12" s="124"/>
      <c r="IJ12" s="124"/>
      <c r="IK12" s="124"/>
      <c r="IL12" s="124"/>
      <c r="IM12" s="124"/>
      <c r="IN12" s="124"/>
      <c r="IO12" s="124"/>
      <c r="IP12" s="124"/>
      <c r="IQ12" s="124"/>
      <c r="IR12" s="124"/>
      <c r="IS12" s="124"/>
      <c r="IT12" s="124"/>
      <c r="IU12" s="124"/>
      <c r="IV12" s="124"/>
    </row>
    <row r="13" spans="1:256" ht="45" x14ac:dyDescent="0.3">
      <c r="A13" s="26"/>
      <c r="B13" s="27" t="s">
        <v>1129</v>
      </c>
      <c r="C13" s="382" t="s">
        <v>1125</v>
      </c>
      <c r="D13" s="378" t="s">
        <v>1130</v>
      </c>
      <c r="BL13" s="124"/>
      <c r="BM13" s="124"/>
      <c r="BN13" s="124"/>
      <c r="BO13" s="124"/>
      <c r="BP13" s="124"/>
      <c r="BQ13" s="124"/>
      <c r="BR13" s="124"/>
      <c r="BS13" s="124"/>
      <c r="BT13" s="124"/>
      <c r="BU13" s="124"/>
      <c r="BV13" s="124"/>
      <c r="BW13" s="124"/>
      <c r="BX13" s="124"/>
      <c r="BY13" s="124"/>
      <c r="BZ13" s="124"/>
      <c r="CA13" s="124"/>
      <c r="CB13" s="124"/>
      <c r="CC13" s="124"/>
      <c r="CD13" s="124"/>
      <c r="CE13" s="124"/>
      <c r="CF13" s="124"/>
      <c r="CG13" s="124"/>
      <c r="CH13" s="124"/>
      <c r="CI13" s="124"/>
      <c r="CJ13" s="124"/>
      <c r="CK13" s="124"/>
      <c r="CL13" s="124"/>
      <c r="CM13" s="124"/>
      <c r="CN13" s="124"/>
      <c r="CO13" s="124"/>
      <c r="CP13" s="124"/>
      <c r="CQ13" s="124"/>
      <c r="CR13" s="124"/>
      <c r="CS13" s="124"/>
      <c r="CT13" s="124"/>
      <c r="CU13" s="124"/>
      <c r="CV13" s="124"/>
      <c r="CW13" s="124"/>
      <c r="CX13" s="124"/>
      <c r="CY13" s="124"/>
      <c r="CZ13" s="124"/>
      <c r="DA13" s="124"/>
      <c r="DB13" s="124"/>
      <c r="DC13" s="124"/>
      <c r="DD13" s="124"/>
      <c r="DE13" s="124"/>
      <c r="DF13" s="124"/>
      <c r="DG13" s="124"/>
      <c r="DH13" s="124"/>
      <c r="DI13" s="124"/>
      <c r="DJ13" s="124"/>
      <c r="DK13" s="124"/>
      <c r="DL13" s="124"/>
      <c r="DM13" s="124"/>
      <c r="DN13" s="124"/>
      <c r="DO13" s="124"/>
      <c r="DP13" s="124"/>
      <c r="DQ13" s="124"/>
      <c r="DR13" s="124"/>
      <c r="DS13" s="124"/>
      <c r="DT13" s="124"/>
      <c r="DU13" s="124"/>
      <c r="DV13" s="124"/>
      <c r="DW13" s="124"/>
      <c r="DX13" s="124"/>
      <c r="DY13" s="124"/>
      <c r="DZ13" s="124"/>
      <c r="EA13" s="124"/>
      <c r="EB13" s="124"/>
      <c r="EC13" s="124"/>
      <c r="ED13" s="124"/>
      <c r="EE13" s="124"/>
      <c r="EF13" s="124"/>
      <c r="EG13" s="124"/>
      <c r="EH13" s="124"/>
      <c r="EI13" s="124"/>
      <c r="EJ13" s="124"/>
      <c r="EK13" s="124"/>
      <c r="EL13" s="124"/>
      <c r="EM13" s="124"/>
      <c r="EN13" s="124"/>
      <c r="EO13" s="124"/>
      <c r="EP13" s="124"/>
      <c r="EQ13" s="124"/>
      <c r="ER13" s="124"/>
      <c r="ES13" s="124"/>
      <c r="ET13" s="124"/>
      <c r="EU13" s="124"/>
      <c r="EV13" s="124"/>
      <c r="EW13" s="124"/>
      <c r="EX13" s="124"/>
      <c r="EY13" s="124"/>
      <c r="EZ13" s="124"/>
      <c r="FA13" s="124"/>
      <c r="FB13" s="124"/>
      <c r="FC13" s="124"/>
      <c r="FD13" s="124"/>
      <c r="FE13" s="124"/>
      <c r="FF13" s="124"/>
      <c r="FG13" s="124"/>
      <c r="FH13" s="124"/>
      <c r="FI13" s="124"/>
      <c r="FJ13" s="124"/>
      <c r="FK13" s="124"/>
      <c r="FL13" s="124"/>
      <c r="FM13" s="124"/>
      <c r="FN13" s="124"/>
      <c r="FO13" s="124"/>
      <c r="FP13" s="124"/>
      <c r="FQ13" s="124"/>
      <c r="FR13" s="124"/>
      <c r="FS13" s="124"/>
      <c r="FT13" s="124"/>
      <c r="FU13" s="124"/>
      <c r="FV13" s="124"/>
      <c r="FW13" s="124"/>
      <c r="FX13" s="124"/>
      <c r="FY13" s="124"/>
      <c r="FZ13" s="124"/>
      <c r="GA13" s="124"/>
      <c r="GB13" s="124"/>
      <c r="GC13" s="124"/>
      <c r="GD13" s="124"/>
      <c r="GE13" s="124"/>
      <c r="GF13" s="124"/>
      <c r="GG13" s="124"/>
      <c r="GH13" s="124"/>
      <c r="GI13" s="124"/>
      <c r="GJ13" s="124"/>
      <c r="GK13" s="124"/>
      <c r="GL13" s="124"/>
      <c r="GM13" s="124"/>
      <c r="GN13" s="124"/>
      <c r="GO13" s="124"/>
      <c r="GP13" s="124"/>
      <c r="GQ13" s="124"/>
      <c r="GR13" s="124"/>
      <c r="GS13" s="124"/>
      <c r="GT13" s="124"/>
      <c r="GU13" s="124"/>
      <c r="GV13" s="124"/>
      <c r="GW13" s="124"/>
      <c r="GX13" s="124"/>
      <c r="GY13" s="124"/>
      <c r="GZ13" s="124"/>
      <c r="HA13" s="124"/>
      <c r="HB13" s="124"/>
      <c r="HC13" s="124"/>
      <c r="HD13" s="124"/>
      <c r="HE13" s="124"/>
      <c r="HF13" s="124"/>
      <c r="HG13" s="124"/>
      <c r="HH13" s="124"/>
      <c r="HI13" s="124"/>
      <c r="HJ13" s="124"/>
      <c r="HK13" s="124"/>
      <c r="HL13" s="124"/>
      <c r="HM13" s="124"/>
      <c r="HN13" s="124"/>
      <c r="HO13" s="124"/>
      <c r="HP13" s="124"/>
      <c r="HQ13" s="124"/>
      <c r="HR13" s="124"/>
      <c r="HS13" s="124"/>
      <c r="HT13" s="124"/>
      <c r="HU13" s="124"/>
      <c r="HV13" s="124"/>
      <c r="HW13" s="124"/>
      <c r="HX13" s="124"/>
      <c r="HY13" s="124"/>
      <c r="HZ13" s="124"/>
      <c r="IA13" s="124"/>
      <c r="IB13" s="124"/>
      <c r="IC13" s="124"/>
      <c r="ID13" s="124"/>
      <c r="IE13" s="124"/>
      <c r="IF13" s="124"/>
      <c r="IG13" s="124"/>
      <c r="IH13" s="124"/>
      <c r="II13" s="124"/>
      <c r="IJ13" s="124"/>
      <c r="IK13" s="124"/>
      <c r="IL13" s="124"/>
      <c r="IM13" s="124"/>
      <c r="IN13" s="124"/>
      <c r="IO13" s="124"/>
      <c r="IP13" s="124"/>
      <c r="IQ13" s="124"/>
      <c r="IR13" s="124"/>
      <c r="IS13" s="124"/>
      <c r="IT13" s="124"/>
      <c r="IU13" s="124"/>
      <c r="IV13" s="124"/>
    </row>
    <row r="14" spans="1:256" ht="45" x14ac:dyDescent="0.3">
      <c r="A14" s="26"/>
      <c r="B14" s="27" t="s">
        <v>1131</v>
      </c>
      <c r="C14" s="382" t="s">
        <v>1127</v>
      </c>
      <c r="D14" s="377" t="s">
        <v>1132</v>
      </c>
      <c r="BL14" s="124"/>
      <c r="BM14" s="124"/>
      <c r="BN14" s="124"/>
      <c r="BO14" s="124"/>
      <c r="BP14" s="124"/>
      <c r="BQ14" s="124"/>
      <c r="BR14" s="124"/>
      <c r="BS14" s="124"/>
      <c r="BT14" s="124"/>
      <c r="BU14" s="124"/>
      <c r="BV14" s="124"/>
      <c r="BW14" s="124"/>
      <c r="BX14" s="124"/>
      <c r="BY14" s="124"/>
      <c r="BZ14" s="124"/>
      <c r="CA14" s="124"/>
      <c r="CB14" s="124"/>
      <c r="CC14" s="124"/>
      <c r="CD14" s="124"/>
      <c r="CE14" s="124"/>
      <c r="CF14" s="124"/>
      <c r="CG14" s="124"/>
      <c r="CH14" s="124"/>
      <c r="CI14" s="124"/>
      <c r="CJ14" s="124"/>
      <c r="CK14" s="124"/>
      <c r="CL14" s="124"/>
      <c r="CM14" s="124"/>
      <c r="CN14" s="124"/>
      <c r="CO14" s="124"/>
      <c r="CP14" s="124"/>
      <c r="CQ14" s="124"/>
      <c r="CR14" s="124"/>
      <c r="CS14" s="124"/>
      <c r="CT14" s="124"/>
      <c r="CU14" s="124"/>
      <c r="CV14" s="124"/>
      <c r="CW14" s="124"/>
      <c r="CX14" s="124"/>
      <c r="CY14" s="124"/>
      <c r="CZ14" s="124"/>
      <c r="DA14" s="124"/>
      <c r="DB14" s="124"/>
      <c r="DC14" s="124"/>
      <c r="DD14" s="124"/>
      <c r="DE14" s="124"/>
      <c r="DF14" s="124"/>
      <c r="DG14" s="124"/>
      <c r="DH14" s="124"/>
      <c r="DI14" s="124"/>
      <c r="DJ14" s="124"/>
      <c r="DK14" s="124"/>
      <c r="DL14" s="124"/>
      <c r="DM14" s="124"/>
      <c r="DN14" s="124"/>
      <c r="DO14" s="124"/>
      <c r="DP14" s="124"/>
      <c r="DQ14" s="124"/>
      <c r="DR14" s="124"/>
      <c r="DS14" s="124"/>
      <c r="DT14" s="124"/>
      <c r="DU14" s="124"/>
      <c r="DV14" s="124"/>
      <c r="DW14" s="124"/>
      <c r="DX14" s="124"/>
      <c r="DY14" s="124"/>
      <c r="DZ14" s="124"/>
      <c r="EA14" s="124"/>
      <c r="EB14" s="124"/>
      <c r="EC14" s="124"/>
      <c r="ED14" s="124"/>
      <c r="EE14" s="124"/>
      <c r="EF14" s="124"/>
      <c r="EG14" s="124"/>
      <c r="EH14" s="124"/>
      <c r="EI14" s="124"/>
      <c r="EJ14" s="124"/>
      <c r="EK14" s="124"/>
      <c r="EL14" s="124"/>
      <c r="EM14" s="124"/>
      <c r="EN14" s="124"/>
      <c r="EO14" s="124"/>
      <c r="EP14" s="124"/>
      <c r="EQ14" s="124"/>
      <c r="ER14" s="124"/>
      <c r="ES14" s="124"/>
      <c r="ET14" s="124"/>
      <c r="EU14" s="124"/>
      <c r="EV14" s="124"/>
      <c r="EW14" s="124"/>
      <c r="EX14" s="124"/>
      <c r="EY14" s="124"/>
      <c r="EZ14" s="124"/>
      <c r="FA14" s="124"/>
      <c r="FB14" s="124"/>
      <c r="FC14" s="124"/>
      <c r="FD14" s="124"/>
      <c r="FE14" s="124"/>
      <c r="FF14" s="124"/>
      <c r="FG14" s="124"/>
      <c r="FH14" s="124"/>
      <c r="FI14" s="124"/>
      <c r="FJ14" s="124"/>
      <c r="FK14" s="124"/>
      <c r="FL14" s="124"/>
      <c r="FM14" s="124"/>
      <c r="FN14" s="124"/>
      <c r="FO14" s="124"/>
      <c r="FP14" s="124"/>
      <c r="FQ14" s="124"/>
      <c r="FR14" s="124"/>
      <c r="FS14" s="124"/>
      <c r="FT14" s="124"/>
      <c r="FU14" s="124"/>
      <c r="FV14" s="124"/>
      <c r="FW14" s="124"/>
      <c r="FX14" s="124"/>
      <c r="FY14" s="124"/>
      <c r="FZ14" s="124"/>
      <c r="GA14" s="124"/>
      <c r="GB14" s="124"/>
      <c r="GC14" s="124"/>
      <c r="GD14" s="124"/>
      <c r="GE14" s="124"/>
      <c r="GF14" s="124"/>
      <c r="GG14" s="124"/>
      <c r="GH14" s="124"/>
      <c r="GI14" s="124"/>
      <c r="GJ14" s="124"/>
      <c r="GK14" s="124"/>
      <c r="GL14" s="124"/>
      <c r="GM14" s="124"/>
      <c r="GN14" s="124"/>
      <c r="GO14" s="124"/>
      <c r="GP14" s="124"/>
      <c r="GQ14" s="124"/>
      <c r="GR14" s="124"/>
      <c r="GS14" s="124"/>
      <c r="GT14" s="124"/>
      <c r="GU14" s="124"/>
      <c r="GV14" s="124"/>
      <c r="GW14" s="124"/>
      <c r="GX14" s="124"/>
      <c r="GY14" s="124"/>
      <c r="GZ14" s="124"/>
      <c r="HA14" s="124"/>
      <c r="HB14" s="124"/>
      <c r="HC14" s="124"/>
      <c r="HD14" s="124"/>
      <c r="HE14" s="124"/>
      <c r="HF14" s="124"/>
      <c r="HG14" s="124"/>
      <c r="HH14" s="124"/>
      <c r="HI14" s="124"/>
      <c r="HJ14" s="124"/>
      <c r="HK14" s="124"/>
      <c r="HL14" s="124"/>
      <c r="HM14" s="124"/>
      <c r="HN14" s="124"/>
      <c r="HO14" s="124"/>
      <c r="HP14" s="124"/>
      <c r="HQ14" s="124"/>
      <c r="HR14" s="124"/>
      <c r="HS14" s="124"/>
      <c r="HT14" s="124"/>
      <c r="HU14" s="124"/>
      <c r="HV14" s="124"/>
      <c r="HW14" s="124"/>
      <c r="HX14" s="124"/>
      <c r="HY14" s="124"/>
      <c r="HZ14" s="124"/>
      <c r="IA14" s="124"/>
      <c r="IB14" s="124"/>
      <c r="IC14" s="124"/>
      <c r="ID14" s="124"/>
      <c r="IE14" s="124"/>
      <c r="IF14" s="124"/>
      <c r="IG14" s="124"/>
      <c r="IH14" s="124"/>
      <c r="II14" s="124"/>
      <c r="IJ14" s="124"/>
      <c r="IK14" s="124"/>
      <c r="IL14" s="124"/>
      <c r="IM14" s="124"/>
      <c r="IN14" s="124"/>
      <c r="IO14" s="124"/>
      <c r="IP14" s="124"/>
      <c r="IQ14" s="124"/>
      <c r="IR14" s="124"/>
      <c r="IS14" s="124"/>
      <c r="IT14" s="124"/>
      <c r="IU14" s="124"/>
      <c r="IV14" s="124"/>
    </row>
    <row r="15" spans="1:256" x14ac:dyDescent="0.3">
      <c r="A15" s="361" t="s">
        <v>1213</v>
      </c>
      <c r="B15" s="362"/>
      <c r="C15" s="366"/>
      <c r="D15" s="367"/>
      <c r="BL15" s="124"/>
      <c r="BM15" s="124"/>
      <c r="BN15" s="124"/>
      <c r="BO15" s="124"/>
      <c r="BP15" s="124"/>
      <c r="BQ15" s="124"/>
      <c r="BR15" s="124"/>
      <c r="BS15" s="124"/>
      <c r="BT15" s="124"/>
      <c r="BU15" s="124"/>
      <c r="BV15" s="124"/>
      <c r="BW15" s="124"/>
      <c r="BX15" s="124"/>
      <c r="BY15" s="124"/>
      <c r="BZ15" s="124"/>
      <c r="CA15" s="124"/>
      <c r="CB15" s="124"/>
      <c r="CC15" s="124"/>
      <c r="CD15" s="124"/>
      <c r="CE15" s="124"/>
      <c r="CF15" s="124"/>
      <c r="CG15" s="124"/>
      <c r="CH15" s="124"/>
      <c r="CI15" s="124"/>
      <c r="CJ15" s="124"/>
      <c r="CK15" s="124"/>
      <c r="CL15" s="124"/>
      <c r="CM15" s="124"/>
      <c r="CN15" s="124"/>
      <c r="CO15" s="124"/>
      <c r="CP15" s="124"/>
      <c r="CQ15" s="124"/>
      <c r="CR15" s="124"/>
      <c r="CS15" s="124"/>
      <c r="CT15" s="124"/>
      <c r="CU15" s="124"/>
      <c r="CV15" s="124"/>
      <c r="CW15" s="124"/>
      <c r="CX15" s="124"/>
      <c r="CY15" s="124"/>
      <c r="CZ15" s="124"/>
      <c r="DA15" s="124"/>
      <c r="DB15" s="124"/>
      <c r="DC15" s="124"/>
      <c r="DD15" s="124"/>
      <c r="DE15" s="124"/>
      <c r="DF15" s="124"/>
      <c r="DG15" s="124"/>
      <c r="DH15" s="124"/>
      <c r="DI15" s="124"/>
      <c r="DJ15" s="124"/>
      <c r="DK15" s="124"/>
      <c r="DL15" s="124"/>
      <c r="DM15" s="124"/>
      <c r="DN15" s="124"/>
      <c r="DO15" s="124"/>
      <c r="DP15" s="124"/>
      <c r="DQ15" s="124"/>
      <c r="DR15" s="124"/>
      <c r="DS15" s="124"/>
      <c r="DT15" s="124"/>
      <c r="DU15" s="124"/>
      <c r="DV15" s="124"/>
      <c r="DW15" s="124"/>
      <c r="DX15" s="124"/>
      <c r="DY15" s="124"/>
      <c r="DZ15" s="124"/>
      <c r="EA15" s="124"/>
      <c r="EB15" s="124"/>
      <c r="EC15" s="124"/>
      <c r="ED15" s="124"/>
      <c r="EE15" s="124"/>
      <c r="EF15" s="124"/>
      <c r="EG15" s="124"/>
      <c r="EH15" s="124"/>
      <c r="EI15" s="124"/>
      <c r="EJ15" s="124"/>
      <c r="EK15" s="124"/>
      <c r="EL15" s="124"/>
      <c r="EM15" s="124"/>
      <c r="EN15" s="124"/>
      <c r="EO15" s="124"/>
      <c r="EP15" s="124"/>
      <c r="EQ15" s="124"/>
      <c r="ER15" s="124"/>
      <c r="ES15" s="124"/>
      <c r="ET15" s="124"/>
      <c r="EU15" s="124"/>
      <c r="EV15" s="124"/>
      <c r="EW15" s="124"/>
      <c r="EX15" s="124"/>
      <c r="EY15" s="124"/>
      <c r="EZ15" s="124"/>
      <c r="FA15" s="124"/>
      <c r="FB15" s="124"/>
      <c r="FC15" s="124"/>
      <c r="FD15" s="124"/>
      <c r="FE15" s="124"/>
      <c r="FF15" s="124"/>
      <c r="FG15" s="124"/>
      <c r="FH15" s="124"/>
      <c r="FI15" s="124"/>
      <c r="FJ15" s="124"/>
      <c r="FK15" s="124"/>
      <c r="FL15" s="124"/>
      <c r="FM15" s="124"/>
      <c r="FN15" s="124"/>
      <c r="FO15" s="124"/>
      <c r="FP15" s="124"/>
      <c r="FQ15" s="124"/>
      <c r="FR15" s="124"/>
      <c r="FS15" s="124"/>
      <c r="FT15" s="124"/>
      <c r="FU15" s="124"/>
      <c r="FV15" s="124"/>
      <c r="FW15" s="124"/>
      <c r="FX15" s="124"/>
      <c r="FY15" s="124"/>
      <c r="FZ15" s="124"/>
      <c r="GA15" s="124"/>
      <c r="GB15" s="124"/>
      <c r="GC15" s="124"/>
      <c r="GD15" s="124"/>
      <c r="GE15" s="124"/>
      <c r="GF15" s="124"/>
      <c r="GG15" s="124"/>
      <c r="GH15" s="124"/>
      <c r="GI15" s="124"/>
      <c r="GJ15" s="124"/>
      <c r="GK15" s="124"/>
      <c r="GL15" s="124"/>
      <c r="GM15" s="124"/>
      <c r="GN15" s="124"/>
      <c r="GO15" s="124"/>
      <c r="GP15" s="124"/>
      <c r="GQ15" s="124"/>
      <c r="GR15" s="124"/>
      <c r="GS15" s="124"/>
      <c r="GT15" s="124"/>
      <c r="GU15" s="124"/>
      <c r="GV15" s="124"/>
      <c r="GW15" s="124"/>
      <c r="GX15" s="124"/>
      <c r="GY15" s="124"/>
      <c r="GZ15" s="124"/>
      <c r="HA15" s="124"/>
      <c r="HB15" s="124"/>
      <c r="HC15" s="124"/>
      <c r="HD15" s="124"/>
      <c r="HE15" s="124"/>
      <c r="HF15" s="124"/>
      <c r="HG15" s="124"/>
      <c r="HH15" s="124"/>
      <c r="HI15" s="124"/>
      <c r="HJ15" s="124"/>
      <c r="HK15" s="124"/>
      <c r="HL15" s="124"/>
      <c r="HM15" s="124"/>
      <c r="HN15" s="124"/>
      <c r="HO15" s="124"/>
      <c r="HP15" s="124"/>
      <c r="HQ15" s="124"/>
      <c r="HR15" s="124"/>
      <c r="HS15" s="124"/>
      <c r="HT15" s="124"/>
      <c r="HU15" s="124"/>
      <c r="HV15" s="124"/>
      <c r="HW15" s="124"/>
      <c r="HX15" s="124"/>
      <c r="HY15" s="124"/>
      <c r="HZ15" s="124"/>
      <c r="IA15" s="124"/>
      <c r="IB15" s="124"/>
      <c r="IC15" s="124"/>
      <c r="ID15" s="124"/>
      <c r="IE15" s="124"/>
      <c r="IF15" s="124"/>
      <c r="IG15" s="124"/>
      <c r="IH15" s="124"/>
      <c r="II15" s="124"/>
      <c r="IJ15" s="124"/>
      <c r="IK15" s="124"/>
      <c r="IL15" s="124"/>
      <c r="IM15" s="124"/>
      <c r="IN15" s="124"/>
      <c r="IO15" s="124"/>
      <c r="IP15" s="124"/>
      <c r="IQ15" s="124"/>
      <c r="IR15" s="124"/>
      <c r="IS15" s="124"/>
      <c r="IT15" s="124"/>
      <c r="IU15" s="124"/>
      <c r="IV15" s="124"/>
    </row>
    <row r="16" spans="1:256" ht="45" x14ac:dyDescent="0.3">
      <c r="A16" s="26"/>
      <c r="B16" s="27" t="s">
        <v>1133</v>
      </c>
      <c r="C16" s="383" t="s">
        <v>1134</v>
      </c>
      <c r="D16" s="378" t="s">
        <v>1135</v>
      </c>
      <c r="BL16" s="124"/>
      <c r="BM16" s="124"/>
      <c r="BN16" s="124"/>
      <c r="BO16" s="124"/>
      <c r="BP16" s="124"/>
      <c r="BQ16" s="124"/>
      <c r="BR16" s="124"/>
      <c r="BS16" s="124"/>
      <c r="BT16" s="124"/>
      <c r="BU16" s="124"/>
      <c r="BV16" s="124"/>
      <c r="BW16" s="124"/>
      <c r="BX16" s="124"/>
      <c r="BY16" s="124"/>
      <c r="BZ16" s="124"/>
      <c r="CA16" s="124"/>
      <c r="CB16" s="124"/>
      <c r="CC16" s="124"/>
      <c r="CD16" s="124"/>
      <c r="CE16" s="124"/>
      <c r="CF16" s="124"/>
      <c r="CG16" s="124"/>
      <c r="CH16" s="124"/>
      <c r="CI16" s="124"/>
      <c r="CJ16" s="124"/>
      <c r="CK16" s="124"/>
      <c r="CL16" s="124"/>
      <c r="CM16" s="124"/>
      <c r="CN16" s="124"/>
      <c r="CO16" s="124"/>
      <c r="CP16" s="124"/>
      <c r="CQ16" s="124"/>
      <c r="CR16" s="124"/>
      <c r="CS16" s="124"/>
      <c r="CT16" s="124"/>
      <c r="CU16" s="124"/>
      <c r="CV16" s="124"/>
      <c r="CW16" s="124"/>
      <c r="CX16" s="124"/>
      <c r="CY16" s="124"/>
      <c r="CZ16" s="124"/>
      <c r="DA16" s="124"/>
      <c r="DB16" s="124"/>
      <c r="DC16" s="124"/>
      <c r="DD16" s="124"/>
      <c r="DE16" s="124"/>
      <c r="DF16" s="124"/>
      <c r="DG16" s="124"/>
      <c r="DH16" s="124"/>
      <c r="DI16" s="124"/>
      <c r="DJ16" s="124"/>
      <c r="DK16" s="124"/>
      <c r="DL16" s="124"/>
      <c r="DM16" s="124"/>
      <c r="DN16" s="124"/>
      <c r="DO16" s="124"/>
      <c r="DP16" s="124"/>
      <c r="DQ16" s="124"/>
      <c r="DR16" s="124"/>
      <c r="DS16" s="124"/>
      <c r="DT16" s="124"/>
      <c r="DU16" s="124"/>
      <c r="DV16" s="124"/>
      <c r="DW16" s="124"/>
      <c r="DX16" s="124"/>
      <c r="DY16" s="124"/>
      <c r="DZ16" s="124"/>
      <c r="EA16" s="124"/>
      <c r="EB16" s="124"/>
      <c r="EC16" s="124"/>
      <c r="ED16" s="124"/>
      <c r="EE16" s="124"/>
      <c r="EF16" s="124"/>
      <c r="EG16" s="124"/>
      <c r="EH16" s="124"/>
      <c r="EI16" s="124"/>
      <c r="EJ16" s="124"/>
      <c r="EK16" s="124"/>
      <c r="EL16" s="124"/>
      <c r="EM16" s="124"/>
      <c r="EN16" s="124"/>
      <c r="EO16" s="124"/>
      <c r="EP16" s="124"/>
      <c r="EQ16" s="124"/>
      <c r="ER16" s="124"/>
      <c r="ES16" s="124"/>
      <c r="ET16" s="124"/>
      <c r="EU16" s="124"/>
      <c r="EV16" s="124"/>
      <c r="EW16" s="124"/>
      <c r="EX16" s="124"/>
      <c r="EY16" s="124"/>
      <c r="EZ16" s="124"/>
      <c r="FA16" s="124"/>
      <c r="FB16" s="124"/>
      <c r="FC16" s="124"/>
      <c r="FD16" s="124"/>
      <c r="FE16" s="124"/>
      <c r="FF16" s="124"/>
      <c r="FG16" s="124"/>
      <c r="FH16" s="124"/>
      <c r="FI16" s="124"/>
      <c r="FJ16" s="124"/>
      <c r="FK16" s="124"/>
      <c r="FL16" s="124"/>
      <c r="FM16" s="124"/>
      <c r="FN16" s="124"/>
      <c r="FO16" s="124"/>
      <c r="FP16" s="124"/>
      <c r="FQ16" s="124"/>
      <c r="FR16" s="124"/>
      <c r="FS16" s="124"/>
      <c r="FT16" s="124"/>
      <c r="FU16" s="124"/>
      <c r="FV16" s="124"/>
      <c r="FW16" s="124"/>
      <c r="FX16" s="124"/>
      <c r="FY16" s="124"/>
      <c r="FZ16" s="124"/>
      <c r="GA16" s="124"/>
      <c r="GB16" s="124"/>
      <c r="GC16" s="124"/>
      <c r="GD16" s="124"/>
      <c r="GE16" s="124"/>
      <c r="GF16" s="124"/>
      <c r="GG16" s="124"/>
      <c r="GH16" s="124"/>
      <c r="GI16" s="124"/>
      <c r="GJ16" s="124"/>
      <c r="GK16" s="124"/>
      <c r="GL16" s="124"/>
      <c r="GM16" s="124"/>
      <c r="GN16" s="124"/>
      <c r="GO16" s="124"/>
      <c r="GP16" s="124"/>
      <c r="GQ16" s="124"/>
      <c r="GR16" s="124"/>
      <c r="GS16" s="124"/>
      <c r="GT16" s="124"/>
      <c r="GU16" s="124"/>
      <c r="GV16" s="124"/>
      <c r="GW16" s="124"/>
      <c r="GX16" s="124"/>
      <c r="GY16" s="124"/>
      <c r="GZ16" s="124"/>
      <c r="HA16" s="124"/>
      <c r="HB16" s="124"/>
      <c r="HC16" s="124"/>
      <c r="HD16" s="124"/>
      <c r="HE16" s="124"/>
      <c r="HF16" s="124"/>
      <c r="HG16" s="124"/>
      <c r="HH16" s="124"/>
      <c r="HI16" s="124"/>
      <c r="HJ16" s="124"/>
      <c r="HK16" s="124"/>
      <c r="HL16" s="124"/>
      <c r="HM16" s="124"/>
      <c r="HN16" s="124"/>
      <c r="HO16" s="124"/>
      <c r="HP16" s="124"/>
      <c r="HQ16" s="124"/>
      <c r="HR16" s="124"/>
      <c r="HS16" s="124"/>
      <c r="HT16" s="124"/>
      <c r="HU16" s="124"/>
      <c r="HV16" s="124"/>
      <c r="HW16" s="124"/>
      <c r="HX16" s="124"/>
      <c r="HY16" s="124"/>
      <c r="HZ16" s="124"/>
      <c r="IA16" s="124"/>
      <c r="IB16" s="124"/>
      <c r="IC16" s="124"/>
      <c r="ID16" s="124"/>
      <c r="IE16" s="124"/>
      <c r="IF16" s="124"/>
      <c r="IG16" s="124"/>
      <c r="IH16" s="124"/>
      <c r="II16" s="124"/>
      <c r="IJ16" s="124"/>
      <c r="IK16" s="124"/>
      <c r="IL16" s="124"/>
      <c r="IM16" s="124"/>
      <c r="IN16" s="124"/>
      <c r="IO16" s="124"/>
      <c r="IP16" s="124"/>
      <c r="IQ16" s="124"/>
      <c r="IR16" s="124"/>
      <c r="IS16" s="124"/>
      <c r="IT16" s="124"/>
      <c r="IU16" s="124"/>
      <c r="IV16" s="124"/>
    </row>
    <row r="17" spans="1:256" ht="30" x14ac:dyDescent="0.3">
      <c r="A17" s="26"/>
      <c r="B17" s="27" t="s">
        <v>1136</v>
      </c>
      <c r="C17" s="382" t="s">
        <v>1137</v>
      </c>
      <c r="D17" s="377" t="s">
        <v>1138</v>
      </c>
      <c r="BL17" s="124"/>
      <c r="BM17" s="124"/>
      <c r="BN17" s="124"/>
      <c r="BO17" s="124"/>
      <c r="BP17" s="124"/>
      <c r="BQ17" s="124"/>
      <c r="BR17" s="124"/>
      <c r="BS17" s="124"/>
      <c r="BT17" s="124"/>
      <c r="BU17" s="124"/>
      <c r="BV17" s="124"/>
      <c r="BW17" s="124"/>
      <c r="BX17" s="124"/>
      <c r="BY17" s="124"/>
      <c r="BZ17" s="124"/>
      <c r="CA17" s="124"/>
      <c r="CB17" s="124"/>
      <c r="CC17" s="124"/>
      <c r="CD17" s="124"/>
      <c r="CE17" s="124"/>
      <c r="CF17" s="124"/>
      <c r="CG17" s="124"/>
      <c r="CH17" s="124"/>
      <c r="CI17" s="124"/>
      <c r="CJ17" s="124"/>
      <c r="CK17" s="124"/>
      <c r="CL17" s="124"/>
      <c r="CM17" s="124"/>
      <c r="CN17" s="124"/>
      <c r="CO17" s="124"/>
      <c r="CP17" s="124"/>
      <c r="CQ17" s="124"/>
      <c r="CR17" s="124"/>
      <c r="CS17" s="124"/>
      <c r="CT17" s="124"/>
      <c r="CU17" s="124"/>
      <c r="CV17" s="124"/>
      <c r="CW17" s="124"/>
      <c r="CX17" s="124"/>
      <c r="CY17" s="124"/>
      <c r="CZ17" s="124"/>
      <c r="DA17" s="124"/>
      <c r="DB17" s="124"/>
      <c r="DC17" s="124"/>
      <c r="DD17" s="124"/>
      <c r="DE17" s="124"/>
      <c r="DF17" s="124"/>
      <c r="DG17" s="124"/>
      <c r="DH17" s="124"/>
      <c r="DI17" s="124"/>
      <c r="DJ17" s="124"/>
      <c r="DK17" s="124"/>
      <c r="DL17" s="124"/>
      <c r="DM17" s="124"/>
      <c r="DN17" s="124"/>
      <c r="DO17" s="124"/>
      <c r="DP17" s="124"/>
      <c r="DQ17" s="124"/>
      <c r="DR17" s="124"/>
      <c r="DS17" s="124"/>
      <c r="DT17" s="124"/>
      <c r="DU17" s="124"/>
      <c r="DV17" s="124"/>
      <c r="DW17" s="124"/>
      <c r="DX17" s="124"/>
      <c r="DY17" s="124"/>
      <c r="DZ17" s="124"/>
      <c r="EA17" s="124"/>
      <c r="EB17" s="124"/>
      <c r="EC17" s="124"/>
      <c r="ED17" s="124"/>
      <c r="EE17" s="124"/>
      <c r="EF17" s="124"/>
      <c r="EG17" s="124"/>
      <c r="EH17" s="124"/>
      <c r="EI17" s="124"/>
      <c r="EJ17" s="124"/>
      <c r="EK17" s="124"/>
      <c r="EL17" s="124"/>
      <c r="EM17" s="124"/>
      <c r="EN17" s="124"/>
      <c r="EO17" s="124"/>
      <c r="EP17" s="124"/>
      <c r="EQ17" s="124"/>
      <c r="ER17" s="124"/>
      <c r="ES17" s="124"/>
      <c r="ET17" s="124"/>
      <c r="EU17" s="124"/>
      <c r="EV17" s="124"/>
      <c r="EW17" s="124"/>
      <c r="EX17" s="124"/>
      <c r="EY17" s="124"/>
      <c r="EZ17" s="124"/>
      <c r="FA17" s="124"/>
      <c r="FB17" s="124"/>
      <c r="FC17" s="124"/>
      <c r="FD17" s="124"/>
      <c r="FE17" s="124"/>
      <c r="FF17" s="124"/>
      <c r="FG17" s="124"/>
      <c r="FH17" s="124"/>
      <c r="FI17" s="124"/>
      <c r="FJ17" s="124"/>
      <c r="FK17" s="124"/>
      <c r="FL17" s="124"/>
      <c r="FM17" s="124"/>
      <c r="FN17" s="124"/>
      <c r="FO17" s="124"/>
      <c r="FP17" s="124"/>
      <c r="FQ17" s="124"/>
      <c r="FR17" s="124"/>
      <c r="FS17" s="124"/>
      <c r="FT17" s="124"/>
      <c r="FU17" s="124"/>
      <c r="FV17" s="124"/>
      <c r="FW17" s="124"/>
      <c r="FX17" s="124"/>
      <c r="FY17" s="124"/>
      <c r="FZ17" s="124"/>
      <c r="GA17" s="124"/>
      <c r="GB17" s="124"/>
      <c r="GC17" s="124"/>
      <c r="GD17" s="124"/>
      <c r="GE17" s="124"/>
      <c r="GF17" s="124"/>
      <c r="GG17" s="124"/>
      <c r="GH17" s="124"/>
      <c r="GI17" s="124"/>
      <c r="GJ17" s="124"/>
      <c r="GK17" s="124"/>
      <c r="GL17" s="124"/>
      <c r="GM17" s="124"/>
      <c r="GN17" s="124"/>
      <c r="GO17" s="124"/>
      <c r="GP17" s="124"/>
      <c r="GQ17" s="124"/>
      <c r="GR17" s="124"/>
      <c r="GS17" s="124"/>
      <c r="GT17" s="124"/>
      <c r="GU17" s="124"/>
      <c r="GV17" s="124"/>
      <c r="GW17" s="124"/>
      <c r="GX17" s="124"/>
      <c r="GY17" s="124"/>
      <c r="GZ17" s="124"/>
      <c r="HA17" s="124"/>
      <c r="HB17" s="124"/>
      <c r="HC17" s="124"/>
      <c r="HD17" s="124"/>
      <c r="HE17" s="124"/>
      <c r="HF17" s="124"/>
      <c r="HG17" s="124"/>
      <c r="HH17" s="124"/>
      <c r="HI17" s="124"/>
      <c r="HJ17" s="124"/>
      <c r="HK17" s="124"/>
      <c r="HL17" s="124"/>
      <c r="HM17" s="124"/>
      <c r="HN17" s="124"/>
      <c r="HO17" s="124"/>
      <c r="HP17" s="124"/>
      <c r="HQ17" s="124"/>
      <c r="HR17" s="124"/>
      <c r="HS17" s="124"/>
      <c r="HT17" s="124"/>
      <c r="HU17" s="124"/>
      <c r="HV17" s="124"/>
      <c r="HW17" s="124"/>
      <c r="HX17" s="124"/>
      <c r="HY17" s="124"/>
      <c r="HZ17" s="124"/>
      <c r="IA17" s="124"/>
      <c r="IB17" s="124"/>
      <c r="IC17" s="124"/>
      <c r="ID17" s="124"/>
      <c r="IE17" s="124"/>
      <c r="IF17" s="124"/>
      <c r="IG17" s="124"/>
      <c r="IH17" s="124"/>
      <c r="II17" s="124"/>
      <c r="IJ17" s="124"/>
      <c r="IK17" s="124"/>
      <c r="IL17" s="124"/>
      <c r="IM17" s="124"/>
      <c r="IN17" s="124"/>
      <c r="IO17" s="124"/>
      <c r="IP17" s="124"/>
      <c r="IQ17" s="124"/>
      <c r="IR17" s="124"/>
      <c r="IS17" s="124"/>
      <c r="IT17" s="124"/>
      <c r="IU17" s="124"/>
      <c r="IV17" s="124"/>
    </row>
    <row r="18" spans="1:256" x14ac:dyDescent="0.3">
      <c r="A18" s="361" t="s">
        <v>1214</v>
      </c>
      <c r="B18" s="368"/>
      <c r="C18" s="369"/>
      <c r="D18" s="367"/>
      <c r="BL18" s="124"/>
      <c r="BM18" s="124"/>
      <c r="BN18" s="124"/>
      <c r="BO18" s="124"/>
      <c r="BP18" s="124"/>
      <c r="BQ18" s="124"/>
      <c r="BR18" s="124"/>
      <c r="BS18" s="124"/>
      <c r="BT18" s="124"/>
      <c r="BU18" s="124"/>
      <c r="BV18" s="124"/>
      <c r="BW18" s="124"/>
      <c r="BX18" s="124"/>
      <c r="BY18" s="124"/>
      <c r="BZ18" s="124"/>
      <c r="CA18" s="124"/>
      <c r="CB18" s="124"/>
      <c r="CC18" s="124"/>
      <c r="CD18" s="124"/>
      <c r="CE18" s="124"/>
      <c r="CF18" s="124"/>
      <c r="CG18" s="124"/>
      <c r="CH18" s="124"/>
      <c r="CI18" s="124"/>
      <c r="CJ18" s="124"/>
      <c r="CK18" s="124"/>
      <c r="CL18" s="124"/>
      <c r="CM18" s="124"/>
      <c r="CN18" s="124"/>
      <c r="CO18" s="124"/>
      <c r="CP18" s="124"/>
      <c r="CQ18" s="124"/>
      <c r="CR18" s="124"/>
      <c r="CS18" s="124"/>
      <c r="CT18" s="124"/>
      <c r="CU18" s="124"/>
      <c r="CV18" s="124"/>
      <c r="CW18" s="124"/>
      <c r="CX18" s="124"/>
      <c r="CY18" s="124"/>
      <c r="CZ18" s="124"/>
      <c r="DA18" s="124"/>
      <c r="DB18" s="124"/>
      <c r="DC18" s="124"/>
      <c r="DD18" s="124"/>
      <c r="DE18" s="124"/>
      <c r="DF18" s="124"/>
      <c r="DG18" s="124"/>
      <c r="DH18" s="124"/>
      <c r="DI18" s="124"/>
      <c r="DJ18" s="124"/>
      <c r="DK18" s="124"/>
      <c r="DL18" s="124"/>
      <c r="DM18" s="124"/>
      <c r="DN18" s="124"/>
      <c r="DO18" s="124"/>
      <c r="DP18" s="124"/>
      <c r="DQ18" s="124"/>
      <c r="DR18" s="124"/>
      <c r="DS18" s="124"/>
      <c r="DT18" s="124"/>
      <c r="DU18" s="124"/>
      <c r="DV18" s="124"/>
      <c r="DW18" s="124"/>
      <c r="DX18" s="124"/>
      <c r="DY18" s="124"/>
      <c r="DZ18" s="124"/>
      <c r="EA18" s="124"/>
      <c r="EB18" s="124"/>
      <c r="EC18" s="124"/>
      <c r="ED18" s="124"/>
      <c r="EE18" s="124"/>
      <c r="EF18" s="124"/>
      <c r="EG18" s="124"/>
      <c r="EH18" s="124"/>
      <c r="EI18" s="124"/>
      <c r="EJ18" s="124"/>
      <c r="EK18" s="124"/>
      <c r="EL18" s="124"/>
      <c r="EM18" s="124"/>
      <c r="EN18" s="124"/>
      <c r="EO18" s="124"/>
      <c r="EP18" s="124"/>
      <c r="EQ18" s="124"/>
      <c r="ER18" s="124"/>
      <c r="ES18" s="124"/>
      <c r="ET18" s="124"/>
      <c r="EU18" s="124"/>
      <c r="EV18" s="124"/>
      <c r="EW18" s="124"/>
      <c r="EX18" s="124"/>
      <c r="EY18" s="124"/>
      <c r="EZ18" s="124"/>
      <c r="FA18" s="124"/>
      <c r="FB18" s="124"/>
      <c r="FC18" s="124"/>
      <c r="FD18" s="124"/>
      <c r="FE18" s="124"/>
      <c r="FF18" s="124"/>
      <c r="FG18" s="124"/>
      <c r="FH18" s="124"/>
      <c r="FI18" s="124"/>
      <c r="FJ18" s="124"/>
      <c r="FK18" s="124"/>
      <c r="FL18" s="124"/>
      <c r="FM18" s="124"/>
      <c r="FN18" s="124"/>
      <c r="FO18" s="124"/>
      <c r="FP18" s="124"/>
      <c r="FQ18" s="124"/>
      <c r="FR18" s="124"/>
      <c r="FS18" s="124"/>
      <c r="FT18" s="124"/>
      <c r="FU18" s="124"/>
      <c r="FV18" s="124"/>
      <c r="FW18" s="124"/>
      <c r="FX18" s="124"/>
      <c r="FY18" s="124"/>
      <c r="FZ18" s="124"/>
      <c r="GA18" s="124"/>
      <c r="GB18" s="124"/>
      <c r="GC18" s="124"/>
      <c r="GD18" s="124"/>
      <c r="GE18" s="124"/>
      <c r="GF18" s="124"/>
      <c r="GG18" s="124"/>
      <c r="GH18" s="124"/>
      <c r="GI18" s="124"/>
      <c r="GJ18" s="124"/>
      <c r="GK18" s="124"/>
      <c r="GL18" s="124"/>
      <c r="GM18" s="124"/>
      <c r="GN18" s="124"/>
      <c r="GO18" s="124"/>
      <c r="GP18" s="124"/>
      <c r="GQ18" s="124"/>
      <c r="GR18" s="124"/>
      <c r="GS18" s="124"/>
      <c r="GT18" s="124"/>
      <c r="GU18" s="124"/>
      <c r="GV18" s="124"/>
      <c r="GW18" s="124"/>
      <c r="GX18" s="124"/>
      <c r="GY18" s="124"/>
      <c r="GZ18" s="124"/>
      <c r="HA18" s="124"/>
      <c r="HB18" s="124"/>
      <c r="HC18" s="124"/>
      <c r="HD18" s="124"/>
      <c r="HE18" s="124"/>
      <c r="HF18" s="124"/>
      <c r="HG18" s="124"/>
      <c r="HH18" s="124"/>
      <c r="HI18" s="124"/>
      <c r="HJ18" s="124"/>
      <c r="HK18" s="124"/>
      <c r="HL18" s="124"/>
      <c r="HM18" s="124"/>
      <c r="HN18" s="124"/>
      <c r="HO18" s="124"/>
      <c r="HP18" s="124"/>
      <c r="HQ18" s="124"/>
      <c r="HR18" s="124"/>
      <c r="HS18" s="124"/>
      <c r="HT18" s="124"/>
      <c r="HU18" s="124"/>
      <c r="HV18" s="124"/>
      <c r="HW18" s="124"/>
      <c r="HX18" s="124"/>
      <c r="HY18" s="124"/>
      <c r="HZ18" s="124"/>
      <c r="IA18" s="124"/>
      <c r="IB18" s="124"/>
      <c r="IC18" s="124"/>
      <c r="ID18" s="124"/>
      <c r="IE18" s="124"/>
      <c r="IF18" s="124"/>
      <c r="IG18" s="124"/>
      <c r="IH18" s="124"/>
      <c r="II18" s="124"/>
      <c r="IJ18" s="124"/>
      <c r="IK18" s="124"/>
      <c r="IL18" s="124"/>
      <c r="IM18" s="124"/>
      <c r="IN18" s="124"/>
      <c r="IO18" s="124"/>
      <c r="IP18" s="124"/>
      <c r="IQ18" s="124"/>
      <c r="IR18" s="124"/>
      <c r="IS18" s="124"/>
      <c r="IT18" s="124"/>
      <c r="IU18" s="124"/>
      <c r="IV18" s="124"/>
    </row>
    <row r="19" spans="1:256" ht="222.75" customHeight="1" x14ac:dyDescent="0.3">
      <c r="A19" s="26"/>
      <c r="B19" s="27" t="s">
        <v>1139</v>
      </c>
      <c r="C19" s="384" t="s">
        <v>1140</v>
      </c>
      <c r="D19" s="378" t="s">
        <v>1141</v>
      </c>
      <c r="BL19" s="124"/>
      <c r="BM19" s="124"/>
      <c r="BN19" s="124"/>
      <c r="BO19" s="124"/>
      <c r="BP19" s="124"/>
      <c r="BQ19" s="124"/>
      <c r="BR19" s="124"/>
      <c r="BS19" s="124"/>
      <c r="BT19" s="124"/>
      <c r="BU19" s="124"/>
      <c r="BV19" s="124"/>
      <c r="BW19" s="124"/>
      <c r="BX19" s="124"/>
      <c r="BY19" s="124"/>
      <c r="BZ19" s="124"/>
      <c r="CA19" s="124"/>
      <c r="CB19" s="124"/>
      <c r="CC19" s="124"/>
      <c r="CD19" s="124"/>
      <c r="CE19" s="124"/>
      <c r="CF19" s="124"/>
      <c r="CG19" s="124"/>
      <c r="CH19" s="124"/>
      <c r="CI19" s="124"/>
      <c r="CJ19" s="124"/>
      <c r="CK19" s="124"/>
      <c r="CL19" s="124"/>
      <c r="CM19" s="124"/>
      <c r="CN19" s="124"/>
      <c r="CO19" s="124"/>
      <c r="CP19" s="124"/>
      <c r="CQ19" s="124"/>
      <c r="CR19" s="124"/>
      <c r="CS19" s="124"/>
      <c r="CT19" s="124"/>
      <c r="CU19" s="124"/>
      <c r="CV19" s="124"/>
      <c r="CW19" s="124"/>
      <c r="CX19" s="124"/>
      <c r="CY19" s="124"/>
      <c r="CZ19" s="124"/>
      <c r="DA19" s="124"/>
      <c r="DB19" s="124"/>
      <c r="DC19" s="124"/>
      <c r="DD19" s="124"/>
      <c r="DE19" s="124"/>
      <c r="DF19" s="124"/>
      <c r="DG19" s="124"/>
      <c r="DH19" s="124"/>
      <c r="DI19" s="124"/>
      <c r="DJ19" s="124"/>
      <c r="DK19" s="124"/>
      <c r="DL19" s="124"/>
      <c r="DM19" s="124"/>
      <c r="DN19" s="124"/>
      <c r="DO19" s="124"/>
      <c r="DP19" s="124"/>
      <c r="DQ19" s="124"/>
      <c r="DR19" s="124"/>
      <c r="DS19" s="124"/>
      <c r="DT19" s="124"/>
      <c r="DU19" s="124"/>
      <c r="DV19" s="124"/>
      <c r="DW19" s="124"/>
      <c r="DX19" s="124"/>
      <c r="DY19" s="124"/>
      <c r="DZ19" s="124"/>
      <c r="EA19" s="124"/>
      <c r="EB19" s="124"/>
      <c r="EC19" s="124"/>
      <c r="ED19" s="124"/>
      <c r="EE19" s="124"/>
      <c r="EF19" s="124"/>
      <c r="EG19" s="124"/>
      <c r="EH19" s="124"/>
      <c r="EI19" s="124"/>
      <c r="EJ19" s="124"/>
      <c r="EK19" s="124"/>
      <c r="EL19" s="124"/>
      <c r="EM19" s="124"/>
      <c r="EN19" s="124"/>
      <c r="EO19" s="124"/>
      <c r="EP19" s="124"/>
      <c r="EQ19" s="124"/>
      <c r="ER19" s="124"/>
      <c r="ES19" s="124"/>
      <c r="ET19" s="124"/>
      <c r="EU19" s="124"/>
      <c r="EV19" s="124"/>
      <c r="EW19" s="124"/>
      <c r="EX19" s="124"/>
      <c r="EY19" s="124"/>
      <c r="EZ19" s="124"/>
      <c r="FA19" s="124"/>
      <c r="FB19" s="124"/>
      <c r="FC19" s="124"/>
      <c r="FD19" s="124"/>
      <c r="FE19" s="124"/>
      <c r="FF19" s="124"/>
      <c r="FG19" s="124"/>
      <c r="FH19" s="124"/>
      <c r="FI19" s="124"/>
      <c r="FJ19" s="124"/>
      <c r="FK19" s="124"/>
      <c r="FL19" s="124"/>
      <c r="FM19" s="124"/>
      <c r="FN19" s="124"/>
      <c r="FO19" s="124"/>
      <c r="FP19" s="124"/>
      <c r="FQ19" s="124"/>
      <c r="FR19" s="124"/>
      <c r="FS19" s="124"/>
      <c r="FT19" s="124"/>
      <c r="FU19" s="124"/>
      <c r="FV19" s="124"/>
      <c r="FW19" s="124"/>
      <c r="FX19" s="124"/>
      <c r="FY19" s="124"/>
      <c r="FZ19" s="124"/>
      <c r="GA19" s="124"/>
      <c r="GB19" s="124"/>
      <c r="GC19" s="124"/>
      <c r="GD19" s="124"/>
      <c r="GE19" s="124"/>
      <c r="GF19" s="124"/>
      <c r="GG19" s="124"/>
      <c r="GH19" s="124"/>
      <c r="GI19" s="124"/>
      <c r="GJ19" s="124"/>
      <c r="GK19" s="124"/>
      <c r="GL19" s="124"/>
      <c r="GM19" s="124"/>
      <c r="GN19" s="124"/>
      <c r="GO19" s="124"/>
      <c r="GP19" s="124"/>
      <c r="GQ19" s="124"/>
      <c r="GR19" s="124"/>
      <c r="GS19" s="124"/>
      <c r="GT19" s="124"/>
      <c r="GU19" s="124"/>
      <c r="GV19" s="124"/>
      <c r="GW19" s="124"/>
      <c r="GX19" s="124"/>
      <c r="GY19" s="124"/>
      <c r="GZ19" s="124"/>
      <c r="HA19" s="124"/>
      <c r="HB19" s="124"/>
      <c r="HC19" s="124"/>
      <c r="HD19" s="124"/>
      <c r="HE19" s="124"/>
      <c r="HF19" s="124"/>
      <c r="HG19" s="124"/>
      <c r="HH19" s="124"/>
      <c r="HI19" s="124"/>
      <c r="HJ19" s="124"/>
      <c r="HK19" s="124"/>
      <c r="HL19" s="124"/>
      <c r="HM19" s="124"/>
      <c r="HN19" s="124"/>
      <c r="HO19" s="124"/>
      <c r="HP19" s="124"/>
      <c r="HQ19" s="124"/>
      <c r="HR19" s="124"/>
      <c r="HS19" s="124"/>
      <c r="HT19" s="124"/>
      <c r="HU19" s="124"/>
      <c r="HV19" s="124"/>
      <c r="HW19" s="124"/>
      <c r="HX19" s="124"/>
      <c r="HY19" s="124"/>
      <c r="HZ19" s="124"/>
      <c r="IA19" s="124"/>
      <c r="IB19" s="124"/>
      <c r="IC19" s="124"/>
      <c r="ID19" s="124"/>
      <c r="IE19" s="124"/>
      <c r="IF19" s="124"/>
      <c r="IG19" s="124"/>
      <c r="IH19" s="124"/>
      <c r="II19" s="124"/>
      <c r="IJ19" s="124"/>
      <c r="IK19" s="124"/>
      <c r="IL19" s="124"/>
      <c r="IM19" s="124"/>
      <c r="IN19" s="124"/>
      <c r="IO19" s="124"/>
      <c r="IP19" s="124"/>
      <c r="IQ19" s="124"/>
      <c r="IR19" s="124"/>
      <c r="IS19" s="124"/>
      <c r="IT19" s="124"/>
      <c r="IU19" s="124"/>
      <c r="IV19" s="124"/>
    </row>
    <row r="20" spans="1:256" ht="38.25" customHeight="1" x14ac:dyDescent="0.3">
      <c r="A20" s="26"/>
      <c r="B20" s="27" t="s">
        <v>1142</v>
      </c>
      <c r="C20" s="384" t="s">
        <v>1143</v>
      </c>
      <c r="D20" s="378" t="s">
        <v>1144</v>
      </c>
      <c r="BL20" s="124"/>
      <c r="BM20" s="124"/>
      <c r="BN20" s="124"/>
      <c r="BO20" s="124"/>
      <c r="BP20" s="124"/>
      <c r="BQ20" s="124"/>
      <c r="BR20" s="124"/>
      <c r="BS20" s="124"/>
      <c r="BT20" s="124"/>
      <c r="BU20" s="124"/>
      <c r="BV20" s="124"/>
      <c r="BW20" s="124"/>
      <c r="BX20" s="124"/>
      <c r="BY20" s="124"/>
      <c r="BZ20" s="124"/>
      <c r="CA20" s="124"/>
      <c r="CB20" s="124"/>
      <c r="CC20" s="124"/>
      <c r="CD20" s="124"/>
      <c r="CE20" s="124"/>
      <c r="CF20" s="124"/>
      <c r="CG20" s="124"/>
      <c r="CH20" s="124"/>
      <c r="CI20" s="124"/>
      <c r="CJ20" s="124"/>
      <c r="CK20" s="124"/>
      <c r="CL20" s="124"/>
      <c r="CM20" s="124"/>
      <c r="CN20" s="124"/>
      <c r="CO20" s="124"/>
      <c r="CP20" s="124"/>
      <c r="CQ20" s="124"/>
      <c r="CR20" s="124"/>
      <c r="CS20" s="124"/>
      <c r="CT20" s="124"/>
      <c r="CU20" s="124"/>
      <c r="CV20" s="124"/>
      <c r="CW20" s="124"/>
      <c r="CX20" s="124"/>
      <c r="CY20" s="124"/>
      <c r="CZ20" s="124"/>
      <c r="DA20" s="124"/>
      <c r="DB20" s="124"/>
      <c r="DC20" s="124"/>
      <c r="DD20" s="124"/>
      <c r="DE20" s="124"/>
      <c r="DF20" s="124"/>
      <c r="DG20" s="124"/>
      <c r="DH20" s="124"/>
      <c r="DI20" s="124"/>
      <c r="DJ20" s="124"/>
      <c r="DK20" s="124"/>
      <c r="DL20" s="124"/>
      <c r="DM20" s="124"/>
      <c r="DN20" s="124"/>
      <c r="DO20" s="124"/>
      <c r="DP20" s="124"/>
      <c r="DQ20" s="124"/>
      <c r="DR20" s="124"/>
      <c r="DS20" s="124"/>
      <c r="DT20" s="124"/>
      <c r="DU20" s="124"/>
      <c r="DV20" s="124"/>
      <c r="DW20" s="124"/>
      <c r="DX20" s="124"/>
      <c r="DY20" s="124"/>
      <c r="DZ20" s="124"/>
      <c r="EA20" s="124"/>
      <c r="EB20" s="124"/>
      <c r="EC20" s="124"/>
      <c r="ED20" s="124"/>
      <c r="EE20" s="124"/>
      <c r="EF20" s="124"/>
      <c r="EG20" s="124"/>
      <c r="EH20" s="124"/>
      <c r="EI20" s="124"/>
      <c r="EJ20" s="124"/>
      <c r="EK20" s="124"/>
      <c r="EL20" s="124"/>
      <c r="EM20" s="124"/>
      <c r="EN20" s="124"/>
      <c r="EO20" s="124"/>
      <c r="EP20" s="124"/>
      <c r="EQ20" s="124"/>
      <c r="ER20" s="124"/>
      <c r="ES20" s="124"/>
      <c r="ET20" s="124"/>
      <c r="EU20" s="124"/>
      <c r="EV20" s="124"/>
      <c r="EW20" s="124"/>
      <c r="EX20" s="124"/>
      <c r="EY20" s="124"/>
      <c r="EZ20" s="124"/>
      <c r="FA20" s="124"/>
      <c r="FB20" s="124"/>
      <c r="FC20" s="124"/>
      <c r="FD20" s="124"/>
      <c r="FE20" s="124"/>
      <c r="FF20" s="124"/>
      <c r="FG20" s="124"/>
      <c r="FH20" s="124"/>
      <c r="FI20" s="124"/>
      <c r="FJ20" s="124"/>
      <c r="FK20" s="124"/>
      <c r="FL20" s="124"/>
      <c r="FM20" s="124"/>
      <c r="FN20" s="124"/>
      <c r="FO20" s="124"/>
      <c r="FP20" s="124"/>
      <c r="FQ20" s="124"/>
      <c r="FR20" s="124"/>
      <c r="FS20" s="124"/>
      <c r="FT20" s="124"/>
      <c r="FU20" s="124"/>
      <c r="FV20" s="124"/>
      <c r="FW20" s="124"/>
      <c r="FX20" s="124"/>
      <c r="FY20" s="124"/>
      <c r="FZ20" s="124"/>
      <c r="GA20" s="124"/>
      <c r="GB20" s="124"/>
      <c r="GC20" s="124"/>
      <c r="GD20" s="124"/>
      <c r="GE20" s="124"/>
      <c r="GF20" s="124"/>
      <c r="GG20" s="124"/>
      <c r="GH20" s="124"/>
      <c r="GI20" s="124"/>
      <c r="GJ20" s="124"/>
      <c r="GK20" s="124"/>
      <c r="GL20" s="124"/>
      <c r="GM20" s="124"/>
      <c r="GN20" s="124"/>
      <c r="GO20" s="124"/>
      <c r="GP20" s="124"/>
      <c r="GQ20" s="124"/>
      <c r="GR20" s="124"/>
      <c r="GS20" s="124"/>
      <c r="GT20" s="124"/>
      <c r="GU20" s="124"/>
      <c r="GV20" s="124"/>
      <c r="GW20" s="124"/>
      <c r="GX20" s="124"/>
      <c r="GY20" s="124"/>
      <c r="GZ20" s="124"/>
      <c r="HA20" s="124"/>
      <c r="HB20" s="124"/>
      <c r="HC20" s="124"/>
      <c r="HD20" s="124"/>
      <c r="HE20" s="124"/>
      <c r="HF20" s="124"/>
      <c r="HG20" s="124"/>
      <c r="HH20" s="124"/>
      <c r="HI20" s="124"/>
      <c r="HJ20" s="124"/>
      <c r="HK20" s="124"/>
      <c r="HL20" s="124"/>
      <c r="HM20" s="124"/>
      <c r="HN20" s="124"/>
      <c r="HO20" s="124"/>
      <c r="HP20" s="124"/>
      <c r="HQ20" s="124"/>
      <c r="HR20" s="124"/>
      <c r="HS20" s="124"/>
      <c r="HT20" s="124"/>
      <c r="HU20" s="124"/>
      <c r="HV20" s="124"/>
      <c r="HW20" s="124"/>
      <c r="HX20" s="124"/>
      <c r="HY20" s="124"/>
      <c r="HZ20" s="124"/>
      <c r="IA20" s="124"/>
      <c r="IB20" s="124"/>
      <c r="IC20" s="124"/>
      <c r="ID20" s="124"/>
      <c r="IE20" s="124"/>
      <c r="IF20" s="124"/>
      <c r="IG20" s="124"/>
      <c r="IH20" s="124"/>
      <c r="II20" s="124"/>
      <c r="IJ20" s="124"/>
      <c r="IK20" s="124"/>
      <c r="IL20" s="124"/>
      <c r="IM20" s="124"/>
      <c r="IN20" s="124"/>
      <c r="IO20" s="124"/>
      <c r="IP20" s="124"/>
      <c r="IQ20" s="124"/>
      <c r="IR20" s="124"/>
      <c r="IS20" s="124"/>
      <c r="IT20" s="124"/>
      <c r="IU20" s="124"/>
      <c r="IV20" s="124"/>
    </row>
    <row r="21" spans="1:256" x14ac:dyDescent="0.3">
      <c r="A21" s="361" t="s">
        <v>1145</v>
      </c>
      <c r="B21" s="362" t="s">
        <v>1215</v>
      </c>
      <c r="C21" s="370"/>
      <c r="D21" s="371"/>
      <c r="BL21" s="124"/>
      <c r="BM21" s="124"/>
      <c r="BN21" s="124"/>
      <c r="BO21" s="124"/>
      <c r="BP21" s="124"/>
      <c r="BQ21" s="124"/>
      <c r="BR21" s="124"/>
      <c r="BS21" s="124"/>
      <c r="BT21" s="124"/>
      <c r="BU21" s="124"/>
      <c r="BV21" s="124"/>
      <c r="BW21" s="124"/>
      <c r="BX21" s="124"/>
      <c r="BY21" s="124"/>
      <c r="BZ21" s="124"/>
      <c r="CA21" s="124"/>
      <c r="CB21" s="124"/>
      <c r="CC21" s="124"/>
      <c r="CD21" s="124"/>
      <c r="CE21" s="124"/>
      <c r="CF21" s="124"/>
      <c r="CG21" s="124"/>
      <c r="CH21" s="124"/>
      <c r="CI21" s="124"/>
      <c r="CJ21" s="124"/>
      <c r="CK21" s="124"/>
      <c r="CL21" s="124"/>
      <c r="CM21" s="124"/>
      <c r="CN21" s="124"/>
      <c r="CO21" s="124"/>
      <c r="CP21" s="124"/>
      <c r="CQ21" s="124"/>
      <c r="CR21" s="124"/>
      <c r="CS21" s="124"/>
      <c r="CT21" s="124"/>
      <c r="CU21" s="124"/>
      <c r="CV21" s="124"/>
      <c r="CW21" s="124"/>
      <c r="CX21" s="124"/>
      <c r="CY21" s="124"/>
      <c r="CZ21" s="124"/>
      <c r="DA21" s="124"/>
      <c r="DB21" s="124"/>
      <c r="DC21" s="124"/>
      <c r="DD21" s="124"/>
      <c r="DE21" s="124"/>
      <c r="DF21" s="124"/>
      <c r="DG21" s="124"/>
      <c r="DH21" s="124"/>
      <c r="DI21" s="124"/>
      <c r="DJ21" s="124"/>
      <c r="DK21" s="124"/>
      <c r="DL21" s="124"/>
      <c r="DM21" s="124"/>
      <c r="DN21" s="124"/>
      <c r="DO21" s="124"/>
      <c r="DP21" s="124"/>
      <c r="DQ21" s="124"/>
      <c r="DR21" s="124"/>
      <c r="DS21" s="124"/>
      <c r="DT21" s="124"/>
      <c r="DU21" s="124"/>
      <c r="DV21" s="124"/>
      <c r="DW21" s="124"/>
      <c r="DX21" s="124"/>
      <c r="DY21" s="124"/>
      <c r="DZ21" s="124"/>
      <c r="EA21" s="124"/>
      <c r="EB21" s="124"/>
      <c r="EC21" s="124"/>
      <c r="ED21" s="124"/>
      <c r="EE21" s="124"/>
      <c r="EF21" s="124"/>
      <c r="EG21" s="124"/>
      <c r="EH21" s="124"/>
      <c r="EI21" s="124"/>
      <c r="EJ21" s="124"/>
      <c r="EK21" s="124"/>
      <c r="EL21" s="124"/>
      <c r="EM21" s="124"/>
      <c r="EN21" s="124"/>
      <c r="EO21" s="124"/>
      <c r="EP21" s="124"/>
      <c r="EQ21" s="124"/>
      <c r="ER21" s="124"/>
      <c r="ES21" s="124"/>
      <c r="ET21" s="124"/>
      <c r="EU21" s="124"/>
      <c r="EV21" s="124"/>
      <c r="EW21" s="124"/>
      <c r="EX21" s="124"/>
      <c r="EY21" s="124"/>
      <c r="EZ21" s="124"/>
      <c r="FA21" s="124"/>
      <c r="FB21" s="124"/>
      <c r="FC21" s="124"/>
      <c r="FD21" s="124"/>
      <c r="FE21" s="124"/>
      <c r="FF21" s="124"/>
      <c r="FG21" s="124"/>
      <c r="FH21" s="124"/>
      <c r="FI21" s="124"/>
      <c r="FJ21" s="124"/>
      <c r="FK21" s="124"/>
      <c r="FL21" s="124"/>
      <c r="FM21" s="124"/>
      <c r="FN21" s="124"/>
      <c r="FO21" s="124"/>
      <c r="FP21" s="124"/>
      <c r="FQ21" s="124"/>
      <c r="FR21" s="124"/>
      <c r="FS21" s="124"/>
      <c r="FT21" s="124"/>
      <c r="FU21" s="124"/>
      <c r="FV21" s="124"/>
      <c r="FW21" s="124"/>
      <c r="FX21" s="124"/>
      <c r="FY21" s="124"/>
      <c r="FZ21" s="124"/>
      <c r="GA21" s="124"/>
      <c r="GB21" s="124"/>
      <c r="GC21" s="124"/>
      <c r="GD21" s="124"/>
      <c r="GE21" s="124"/>
      <c r="GF21" s="124"/>
      <c r="GG21" s="124"/>
      <c r="GH21" s="124"/>
      <c r="GI21" s="124"/>
      <c r="GJ21" s="124"/>
      <c r="GK21" s="124"/>
      <c r="GL21" s="124"/>
      <c r="GM21" s="124"/>
      <c r="GN21" s="124"/>
      <c r="GO21" s="124"/>
      <c r="GP21" s="124"/>
      <c r="GQ21" s="124"/>
      <c r="GR21" s="124"/>
      <c r="GS21" s="124"/>
      <c r="GT21" s="124"/>
      <c r="GU21" s="124"/>
      <c r="GV21" s="124"/>
      <c r="GW21" s="124"/>
      <c r="GX21" s="124"/>
      <c r="GY21" s="124"/>
      <c r="GZ21" s="124"/>
      <c r="HA21" s="124"/>
      <c r="HB21" s="124"/>
      <c r="HC21" s="124"/>
      <c r="HD21" s="124"/>
      <c r="HE21" s="124"/>
      <c r="HF21" s="124"/>
      <c r="HG21" s="124"/>
      <c r="HH21" s="124"/>
      <c r="HI21" s="124"/>
      <c r="HJ21" s="124"/>
      <c r="HK21" s="124"/>
      <c r="HL21" s="124"/>
      <c r="HM21" s="124"/>
      <c r="HN21" s="124"/>
      <c r="HO21" s="124"/>
      <c r="HP21" s="124"/>
      <c r="HQ21" s="124"/>
      <c r="HR21" s="124"/>
      <c r="HS21" s="124"/>
      <c r="HT21" s="124"/>
      <c r="HU21" s="124"/>
      <c r="HV21" s="124"/>
      <c r="HW21" s="124"/>
      <c r="HX21" s="124"/>
      <c r="HY21" s="124"/>
      <c r="HZ21" s="124"/>
      <c r="IA21" s="124"/>
      <c r="IB21" s="124"/>
      <c r="IC21" s="124"/>
      <c r="ID21" s="124"/>
      <c r="IE21" s="124"/>
      <c r="IF21" s="124"/>
      <c r="IG21" s="124"/>
      <c r="IH21" s="124"/>
      <c r="II21" s="124"/>
      <c r="IJ21" s="124"/>
      <c r="IK21" s="124"/>
      <c r="IL21" s="124"/>
      <c r="IM21" s="124"/>
      <c r="IN21" s="124"/>
      <c r="IO21" s="124"/>
      <c r="IP21" s="124"/>
      <c r="IQ21" s="124"/>
      <c r="IR21" s="124"/>
      <c r="IS21" s="124"/>
      <c r="IT21" s="124"/>
      <c r="IU21" s="124"/>
      <c r="IV21" s="124"/>
    </row>
    <row r="22" spans="1:256" ht="15" customHeight="1" x14ac:dyDescent="0.3">
      <c r="A22" s="26"/>
      <c r="B22" s="27" t="s">
        <v>1146</v>
      </c>
      <c r="C22" s="382">
        <v>4.3</v>
      </c>
      <c r="D22" s="377" t="s">
        <v>1147</v>
      </c>
      <c r="BL22" s="124"/>
      <c r="BM22" s="124"/>
      <c r="BN22" s="124"/>
      <c r="BO22" s="124"/>
      <c r="BP22" s="124"/>
      <c r="BQ22" s="124"/>
      <c r="BR22" s="124"/>
      <c r="BS22" s="124"/>
      <c r="BT22" s="124"/>
      <c r="BU22" s="124"/>
      <c r="BV22" s="124"/>
      <c r="BW22" s="124"/>
      <c r="BX22" s="124"/>
      <c r="BY22" s="124"/>
      <c r="BZ22" s="124"/>
      <c r="CA22" s="124"/>
      <c r="CB22" s="124"/>
      <c r="CC22" s="124"/>
      <c r="CD22" s="124"/>
      <c r="CE22" s="124"/>
      <c r="CF22" s="124"/>
      <c r="CG22" s="124"/>
      <c r="CH22" s="124"/>
      <c r="CI22" s="124"/>
      <c r="CJ22" s="124"/>
      <c r="CK22" s="124"/>
      <c r="CL22" s="124"/>
      <c r="CM22" s="124"/>
      <c r="CN22" s="124"/>
      <c r="CO22" s="124"/>
      <c r="CP22" s="124"/>
      <c r="CQ22" s="124"/>
      <c r="CR22" s="124"/>
      <c r="CS22" s="124"/>
      <c r="CT22" s="124"/>
      <c r="CU22" s="124"/>
      <c r="CV22" s="124"/>
      <c r="CW22" s="124"/>
      <c r="CX22" s="124"/>
      <c r="CY22" s="124"/>
      <c r="CZ22" s="124"/>
      <c r="DA22" s="124"/>
      <c r="DB22" s="124"/>
      <c r="DC22" s="124"/>
      <c r="DD22" s="124"/>
      <c r="DE22" s="124"/>
      <c r="DF22" s="124"/>
      <c r="DG22" s="124"/>
      <c r="DH22" s="124"/>
      <c r="DI22" s="124"/>
      <c r="DJ22" s="124"/>
      <c r="DK22" s="124"/>
      <c r="DL22" s="124"/>
      <c r="DM22" s="124"/>
      <c r="DN22" s="124"/>
      <c r="DO22" s="124"/>
      <c r="DP22" s="124"/>
      <c r="DQ22" s="124"/>
      <c r="DR22" s="124"/>
      <c r="DS22" s="124"/>
      <c r="DT22" s="124"/>
      <c r="DU22" s="124"/>
      <c r="DV22" s="124"/>
      <c r="DW22" s="124"/>
      <c r="DX22" s="124"/>
      <c r="DY22" s="124"/>
      <c r="DZ22" s="124"/>
      <c r="EA22" s="124"/>
      <c r="EB22" s="124"/>
      <c r="EC22" s="124"/>
      <c r="ED22" s="124"/>
      <c r="EE22" s="124"/>
      <c r="EF22" s="124"/>
      <c r="EG22" s="124"/>
      <c r="EH22" s="124"/>
      <c r="EI22" s="124"/>
      <c r="EJ22" s="124"/>
      <c r="EK22" s="124"/>
      <c r="EL22" s="124"/>
      <c r="EM22" s="124"/>
      <c r="EN22" s="124"/>
      <c r="EO22" s="124"/>
      <c r="EP22" s="124"/>
      <c r="EQ22" s="124"/>
      <c r="ER22" s="124"/>
      <c r="ES22" s="124"/>
      <c r="ET22" s="124"/>
      <c r="EU22" s="124"/>
      <c r="EV22" s="124"/>
      <c r="EW22" s="124"/>
      <c r="EX22" s="124"/>
      <c r="EY22" s="124"/>
      <c r="EZ22" s="124"/>
      <c r="FA22" s="124"/>
      <c r="FB22" s="124"/>
      <c r="FC22" s="124"/>
      <c r="FD22" s="124"/>
      <c r="FE22" s="124"/>
      <c r="FF22" s="124"/>
      <c r="FG22" s="124"/>
      <c r="FH22" s="124"/>
      <c r="FI22" s="124"/>
      <c r="FJ22" s="124"/>
      <c r="FK22" s="124"/>
      <c r="FL22" s="124"/>
      <c r="FM22" s="124"/>
      <c r="FN22" s="124"/>
      <c r="FO22" s="124"/>
      <c r="FP22" s="124"/>
      <c r="FQ22" s="124"/>
      <c r="FR22" s="124"/>
      <c r="FS22" s="124"/>
      <c r="FT22" s="124"/>
      <c r="FU22" s="124"/>
      <c r="FV22" s="124"/>
      <c r="FW22" s="124"/>
      <c r="FX22" s="124"/>
      <c r="FY22" s="124"/>
      <c r="FZ22" s="124"/>
      <c r="GA22" s="124"/>
      <c r="GB22" s="124"/>
      <c r="GC22" s="124"/>
      <c r="GD22" s="124"/>
      <c r="GE22" s="124"/>
      <c r="GF22" s="124"/>
      <c r="GG22" s="124"/>
      <c r="GH22" s="124"/>
      <c r="GI22" s="124"/>
      <c r="GJ22" s="124"/>
      <c r="GK22" s="124"/>
      <c r="GL22" s="124"/>
      <c r="GM22" s="124"/>
      <c r="GN22" s="124"/>
      <c r="GO22" s="124"/>
      <c r="GP22" s="124"/>
      <c r="GQ22" s="124"/>
      <c r="GR22" s="124"/>
      <c r="GS22" s="124"/>
      <c r="GT22" s="124"/>
      <c r="GU22" s="124"/>
      <c r="GV22" s="124"/>
      <c r="GW22" s="124"/>
      <c r="GX22" s="124"/>
      <c r="GY22" s="124"/>
      <c r="GZ22" s="124"/>
      <c r="HA22" s="124"/>
      <c r="HB22" s="124"/>
      <c r="HC22" s="124"/>
      <c r="HD22" s="124"/>
      <c r="HE22" s="124"/>
      <c r="HF22" s="124"/>
      <c r="HG22" s="124"/>
      <c r="HH22" s="124"/>
      <c r="HI22" s="124"/>
      <c r="HJ22" s="124"/>
      <c r="HK22" s="124"/>
      <c r="HL22" s="124"/>
      <c r="HM22" s="124"/>
      <c r="HN22" s="124"/>
      <c r="HO22" s="124"/>
      <c r="HP22" s="124"/>
      <c r="HQ22" s="124"/>
      <c r="HR22" s="124"/>
      <c r="HS22" s="124"/>
      <c r="HT22" s="124"/>
      <c r="HU22" s="124"/>
      <c r="HV22" s="124"/>
      <c r="HW22" s="124"/>
      <c r="HX22" s="124"/>
      <c r="HY22" s="124"/>
      <c r="HZ22" s="124"/>
      <c r="IA22" s="124"/>
      <c r="IB22" s="124"/>
      <c r="IC22" s="124"/>
      <c r="ID22" s="124"/>
      <c r="IE22" s="124"/>
      <c r="IF22" s="124"/>
      <c r="IG22" s="124"/>
      <c r="IH22" s="124"/>
      <c r="II22" s="124"/>
      <c r="IJ22" s="124"/>
      <c r="IK22" s="124"/>
      <c r="IL22" s="124"/>
      <c r="IM22" s="124"/>
      <c r="IN22" s="124"/>
      <c r="IO22" s="124"/>
      <c r="IP22" s="124"/>
      <c r="IQ22" s="124"/>
      <c r="IR22" s="124"/>
      <c r="IS22" s="124"/>
      <c r="IT22" s="124"/>
      <c r="IU22" s="124"/>
      <c r="IV22" s="124"/>
    </row>
    <row r="23" spans="1:256" ht="30" x14ac:dyDescent="0.3">
      <c r="A23" s="26"/>
      <c r="B23" s="27" t="s">
        <v>1148</v>
      </c>
      <c r="C23" s="385">
        <v>4.3</v>
      </c>
      <c r="D23" s="379" t="s">
        <v>1149</v>
      </c>
      <c r="BL23" s="124"/>
      <c r="BM23" s="124"/>
      <c r="BN23" s="124"/>
      <c r="BO23" s="124"/>
      <c r="BP23" s="124"/>
      <c r="BQ23" s="124"/>
      <c r="BR23" s="124"/>
      <c r="BS23" s="124"/>
      <c r="BT23" s="124"/>
      <c r="BU23" s="124"/>
      <c r="BV23" s="124"/>
      <c r="BW23" s="124"/>
      <c r="BX23" s="124"/>
      <c r="BY23" s="124"/>
      <c r="BZ23" s="124"/>
      <c r="CA23" s="124"/>
      <c r="CB23" s="124"/>
      <c r="CC23" s="124"/>
      <c r="CD23" s="124"/>
      <c r="CE23" s="124"/>
      <c r="CF23" s="124"/>
      <c r="CG23" s="124"/>
      <c r="CH23" s="124"/>
      <c r="CI23" s="124"/>
      <c r="CJ23" s="124"/>
      <c r="CK23" s="124"/>
      <c r="CL23" s="124"/>
      <c r="CM23" s="124"/>
      <c r="CN23" s="124"/>
      <c r="CO23" s="124"/>
      <c r="CP23" s="124"/>
      <c r="CQ23" s="124"/>
      <c r="CR23" s="124"/>
      <c r="CS23" s="124"/>
      <c r="CT23" s="124"/>
      <c r="CU23" s="124"/>
      <c r="CV23" s="124"/>
      <c r="CW23" s="124"/>
      <c r="CX23" s="124"/>
      <c r="CY23" s="124"/>
      <c r="CZ23" s="124"/>
      <c r="DA23" s="124"/>
      <c r="DB23" s="124"/>
      <c r="DC23" s="124"/>
      <c r="DD23" s="124"/>
      <c r="DE23" s="124"/>
      <c r="DF23" s="124"/>
      <c r="DG23" s="124"/>
      <c r="DH23" s="124"/>
      <c r="DI23" s="124"/>
      <c r="DJ23" s="124"/>
      <c r="DK23" s="124"/>
      <c r="DL23" s="124"/>
      <c r="DM23" s="124"/>
      <c r="DN23" s="124"/>
      <c r="DO23" s="124"/>
      <c r="DP23" s="124"/>
      <c r="DQ23" s="124"/>
      <c r="DR23" s="124"/>
      <c r="DS23" s="124"/>
      <c r="DT23" s="124"/>
      <c r="DU23" s="124"/>
      <c r="DV23" s="124"/>
      <c r="DW23" s="124"/>
      <c r="DX23" s="124"/>
      <c r="DY23" s="124"/>
      <c r="DZ23" s="124"/>
      <c r="EA23" s="124"/>
      <c r="EB23" s="124"/>
      <c r="EC23" s="124"/>
      <c r="ED23" s="124"/>
      <c r="EE23" s="124"/>
      <c r="EF23" s="124"/>
      <c r="EG23" s="124"/>
      <c r="EH23" s="124"/>
      <c r="EI23" s="124"/>
      <c r="EJ23" s="124"/>
      <c r="EK23" s="124"/>
      <c r="EL23" s="124"/>
      <c r="EM23" s="124"/>
      <c r="EN23" s="124"/>
      <c r="EO23" s="124"/>
      <c r="EP23" s="124"/>
      <c r="EQ23" s="124"/>
      <c r="ER23" s="124"/>
      <c r="ES23" s="124"/>
      <c r="ET23" s="124"/>
      <c r="EU23" s="124"/>
      <c r="EV23" s="124"/>
      <c r="EW23" s="124"/>
      <c r="EX23" s="124"/>
      <c r="EY23" s="124"/>
      <c r="EZ23" s="124"/>
      <c r="FA23" s="124"/>
      <c r="FB23" s="124"/>
      <c r="FC23" s="124"/>
      <c r="FD23" s="124"/>
      <c r="FE23" s="124"/>
      <c r="FF23" s="124"/>
      <c r="FG23" s="124"/>
      <c r="FH23" s="124"/>
      <c r="FI23" s="124"/>
      <c r="FJ23" s="124"/>
      <c r="FK23" s="124"/>
      <c r="FL23" s="124"/>
      <c r="FM23" s="124"/>
      <c r="FN23" s="124"/>
      <c r="FO23" s="124"/>
      <c r="FP23" s="124"/>
      <c r="FQ23" s="124"/>
      <c r="FR23" s="124"/>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4"/>
      <c r="GT23" s="124"/>
      <c r="GU23" s="124"/>
      <c r="GV23" s="124"/>
      <c r="GW23" s="124"/>
      <c r="GX23" s="124"/>
      <c r="GY23" s="124"/>
      <c r="GZ23" s="124"/>
      <c r="HA23" s="124"/>
      <c r="HB23" s="124"/>
      <c r="HC23" s="124"/>
      <c r="HD23" s="124"/>
      <c r="HE23" s="124"/>
      <c r="HF23" s="124"/>
      <c r="HG23" s="124"/>
      <c r="HH23" s="124"/>
      <c r="HI23" s="124"/>
      <c r="HJ23" s="124"/>
      <c r="HK23" s="124"/>
      <c r="HL23" s="124"/>
      <c r="HM23" s="124"/>
      <c r="HN23" s="124"/>
      <c r="HO23" s="124"/>
      <c r="HP23" s="124"/>
      <c r="HQ23" s="124"/>
      <c r="HR23" s="124"/>
      <c r="HS23" s="124"/>
      <c r="HT23" s="124"/>
      <c r="HU23" s="124"/>
      <c r="HV23" s="124"/>
      <c r="HW23" s="124"/>
      <c r="HX23" s="124"/>
      <c r="HY23" s="124"/>
      <c r="HZ23" s="124"/>
      <c r="IA23" s="124"/>
      <c r="IB23" s="124"/>
      <c r="IC23" s="124"/>
      <c r="ID23" s="124"/>
      <c r="IE23" s="124"/>
      <c r="IF23" s="124"/>
      <c r="IG23" s="124"/>
      <c r="IH23" s="124"/>
      <c r="II23" s="124"/>
      <c r="IJ23" s="124"/>
      <c r="IK23" s="124"/>
      <c r="IL23" s="124"/>
      <c r="IM23" s="124"/>
      <c r="IN23" s="124"/>
      <c r="IO23" s="124"/>
      <c r="IP23" s="124"/>
      <c r="IQ23" s="124"/>
      <c r="IR23" s="124"/>
      <c r="IS23" s="124"/>
      <c r="IT23" s="124"/>
      <c r="IU23" s="124"/>
      <c r="IV23" s="124"/>
    </row>
    <row r="24" spans="1:256" x14ac:dyDescent="0.3">
      <c r="A24" s="361" t="s">
        <v>1216</v>
      </c>
      <c r="B24" s="362"/>
      <c r="C24" s="370"/>
      <c r="D24" s="367"/>
      <c r="BL24" s="124"/>
      <c r="BM24" s="124"/>
      <c r="BN24" s="124"/>
      <c r="BO24" s="124"/>
      <c r="BP24" s="124"/>
      <c r="BQ24" s="124"/>
      <c r="BR24" s="124"/>
      <c r="BS24" s="124"/>
      <c r="BT24" s="124"/>
      <c r="BU24" s="124"/>
      <c r="BV24" s="124"/>
      <c r="BW24" s="124"/>
      <c r="BX24" s="124"/>
      <c r="BY24" s="124"/>
      <c r="BZ24" s="124"/>
      <c r="CA24" s="124"/>
      <c r="CB24" s="124"/>
      <c r="CC24" s="124"/>
      <c r="CD24" s="124"/>
      <c r="CE24" s="124"/>
      <c r="CF24" s="124"/>
      <c r="CG24" s="124"/>
      <c r="CH24" s="124"/>
      <c r="CI24" s="124"/>
      <c r="CJ24" s="124"/>
      <c r="CK24" s="124"/>
      <c r="CL24" s="124"/>
      <c r="CM24" s="124"/>
      <c r="CN24" s="124"/>
      <c r="CO24" s="124"/>
      <c r="CP24" s="124"/>
      <c r="CQ24" s="124"/>
      <c r="CR24" s="124"/>
      <c r="CS24" s="124"/>
      <c r="CT24" s="124"/>
      <c r="CU24" s="124"/>
      <c r="CV24" s="124"/>
      <c r="CW24" s="124"/>
      <c r="CX24" s="124"/>
      <c r="CY24" s="124"/>
      <c r="CZ24" s="124"/>
      <c r="DA24" s="124"/>
      <c r="DB24" s="124"/>
      <c r="DC24" s="124"/>
      <c r="DD24" s="124"/>
      <c r="DE24" s="124"/>
      <c r="DF24" s="124"/>
      <c r="DG24" s="124"/>
      <c r="DH24" s="124"/>
      <c r="DI24" s="124"/>
      <c r="DJ24" s="124"/>
      <c r="DK24" s="124"/>
      <c r="DL24" s="124"/>
      <c r="DM24" s="124"/>
      <c r="DN24" s="124"/>
      <c r="DO24" s="124"/>
      <c r="DP24" s="124"/>
      <c r="DQ24" s="124"/>
      <c r="DR24" s="124"/>
      <c r="DS24" s="124"/>
      <c r="DT24" s="124"/>
      <c r="DU24" s="124"/>
      <c r="DV24" s="124"/>
      <c r="DW24" s="124"/>
      <c r="DX24" s="124"/>
      <c r="DY24" s="124"/>
      <c r="DZ24" s="124"/>
      <c r="EA24" s="124"/>
      <c r="EB24" s="124"/>
      <c r="EC24" s="124"/>
      <c r="ED24" s="124"/>
      <c r="EE24" s="124"/>
      <c r="EF24" s="124"/>
      <c r="EG24" s="124"/>
      <c r="EH24" s="124"/>
      <c r="EI24" s="124"/>
      <c r="EJ24" s="124"/>
      <c r="EK24" s="124"/>
      <c r="EL24" s="124"/>
      <c r="EM24" s="124"/>
      <c r="EN24" s="124"/>
      <c r="EO24" s="124"/>
      <c r="EP24" s="124"/>
      <c r="EQ24" s="124"/>
      <c r="ER24" s="124"/>
      <c r="ES24" s="124"/>
      <c r="ET24" s="124"/>
      <c r="EU24" s="124"/>
      <c r="EV24" s="124"/>
      <c r="EW24" s="124"/>
      <c r="EX24" s="124"/>
      <c r="EY24" s="124"/>
      <c r="EZ24" s="124"/>
      <c r="FA24" s="124"/>
      <c r="FB24" s="124"/>
      <c r="FC24" s="124"/>
      <c r="FD24" s="124"/>
      <c r="FE24" s="124"/>
      <c r="FF24" s="124"/>
      <c r="FG24" s="124"/>
      <c r="FH24" s="124"/>
      <c r="FI24" s="124"/>
      <c r="FJ24" s="124"/>
      <c r="FK24" s="124"/>
      <c r="FL24" s="124"/>
      <c r="FM24" s="124"/>
      <c r="FN24" s="124"/>
      <c r="FO24" s="124"/>
      <c r="FP24" s="124"/>
      <c r="FQ24" s="124"/>
      <c r="FR24" s="124"/>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4"/>
      <c r="GT24" s="124"/>
      <c r="GU24" s="124"/>
      <c r="GV24" s="124"/>
      <c r="GW24" s="124"/>
      <c r="GX24" s="124"/>
      <c r="GY24" s="124"/>
      <c r="GZ24" s="124"/>
      <c r="HA24" s="124"/>
      <c r="HB24" s="124"/>
      <c r="HC24" s="124"/>
      <c r="HD24" s="124"/>
      <c r="HE24" s="124"/>
      <c r="HF24" s="124"/>
      <c r="HG24" s="124"/>
      <c r="HH24" s="124"/>
      <c r="HI24" s="124"/>
      <c r="HJ24" s="124"/>
      <c r="HK24" s="124"/>
      <c r="HL24" s="124"/>
      <c r="HM24" s="124"/>
      <c r="HN24" s="124"/>
      <c r="HO24" s="124"/>
      <c r="HP24" s="124"/>
      <c r="HQ24" s="124"/>
      <c r="HR24" s="124"/>
      <c r="HS24" s="124"/>
      <c r="HT24" s="124"/>
      <c r="HU24" s="124"/>
      <c r="HV24" s="124"/>
      <c r="HW24" s="124"/>
      <c r="HX24" s="124"/>
      <c r="HY24" s="124"/>
      <c r="HZ24" s="124"/>
      <c r="IA24" s="124"/>
      <c r="IB24" s="124"/>
      <c r="IC24" s="124"/>
      <c r="ID24" s="124"/>
      <c r="IE24" s="124"/>
      <c r="IF24" s="124"/>
      <c r="IG24" s="124"/>
      <c r="IH24" s="124"/>
      <c r="II24" s="124"/>
      <c r="IJ24" s="124"/>
      <c r="IK24" s="124"/>
      <c r="IL24" s="124"/>
      <c r="IM24" s="124"/>
      <c r="IN24" s="124"/>
      <c r="IO24" s="124"/>
      <c r="IP24" s="124"/>
      <c r="IQ24" s="124"/>
      <c r="IR24" s="124"/>
      <c r="IS24" s="124"/>
      <c r="IT24" s="124"/>
      <c r="IU24" s="124"/>
      <c r="IV24" s="124"/>
    </row>
    <row r="25" spans="1:256" ht="15.75" customHeight="1" x14ac:dyDescent="0.3">
      <c r="A25" s="26" t="s">
        <v>1150</v>
      </c>
      <c r="B25" s="27"/>
      <c r="C25" s="309"/>
      <c r="D25" s="380"/>
      <c r="BL25" s="124"/>
      <c r="BM25" s="124"/>
      <c r="BN25" s="124"/>
      <c r="BO25" s="124"/>
      <c r="BP25" s="124"/>
      <c r="BQ25" s="124"/>
      <c r="BR25" s="124"/>
      <c r="BS25" s="124"/>
      <c r="BT25" s="124"/>
      <c r="BU25" s="124"/>
      <c r="BV25" s="124"/>
      <c r="BW25" s="124"/>
      <c r="BX25" s="124"/>
      <c r="BY25" s="124"/>
      <c r="BZ25" s="124"/>
      <c r="CA25" s="124"/>
      <c r="CB25" s="124"/>
      <c r="CC25" s="124"/>
      <c r="CD25" s="124"/>
      <c r="CE25" s="124"/>
      <c r="CF25" s="124"/>
      <c r="CG25" s="124"/>
      <c r="CH25" s="124"/>
      <c r="CI25" s="124"/>
      <c r="CJ25" s="124"/>
      <c r="CK25" s="124"/>
      <c r="CL25" s="124"/>
      <c r="CM25" s="124"/>
      <c r="CN25" s="124"/>
      <c r="CO25" s="124"/>
      <c r="CP25" s="124"/>
      <c r="CQ25" s="124"/>
      <c r="CR25" s="124"/>
      <c r="CS25" s="124"/>
      <c r="CT25" s="124"/>
      <c r="CU25" s="124"/>
      <c r="CV25" s="124"/>
      <c r="CW25" s="124"/>
      <c r="CX25" s="124"/>
      <c r="CY25" s="124"/>
      <c r="CZ25" s="124"/>
      <c r="DA25" s="124"/>
      <c r="DB25" s="124"/>
      <c r="DC25" s="124"/>
      <c r="DD25" s="124"/>
      <c r="DE25" s="124"/>
      <c r="DF25" s="124"/>
      <c r="DG25" s="124"/>
      <c r="DH25" s="124"/>
      <c r="DI25" s="124"/>
      <c r="DJ25" s="124"/>
      <c r="DK25" s="124"/>
      <c r="DL25" s="124"/>
      <c r="DM25" s="124"/>
      <c r="DN25" s="124"/>
      <c r="DO25" s="124"/>
      <c r="DP25" s="124"/>
      <c r="DQ25" s="124"/>
      <c r="DR25" s="124"/>
      <c r="DS25" s="124"/>
      <c r="DT25" s="124"/>
      <c r="DU25" s="124"/>
      <c r="DV25" s="124"/>
      <c r="DW25" s="124"/>
      <c r="DX25" s="124"/>
      <c r="DY25" s="124"/>
      <c r="DZ25" s="124"/>
      <c r="EA25" s="124"/>
      <c r="EB25" s="124"/>
      <c r="EC25" s="124"/>
      <c r="ED25" s="124"/>
      <c r="EE25" s="124"/>
      <c r="EF25" s="124"/>
      <c r="EG25" s="124"/>
      <c r="EH25" s="124"/>
      <c r="EI25" s="124"/>
      <c r="EJ25" s="124"/>
      <c r="EK25" s="124"/>
      <c r="EL25" s="124"/>
      <c r="EM25" s="124"/>
      <c r="EN25" s="124"/>
      <c r="EO25" s="124"/>
      <c r="EP25" s="124"/>
      <c r="EQ25" s="124"/>
      <c r="ER25" s="124"/>
      <c r="ES25" s="124"/>
      <c r="ET25" s="124"/>
      <c r="EU25" s="124"/>
      <c r="EV25" s="124"/>
      <c r="EW25" s="124"/>
      <c r="EX25" s="124"/>
      <c r="EY25" s="124"/>
      <c r="EZ25" s="124"/>
      <c r="FA25" s="124"/>
      <c r="FB25" s="124"/>
      <c r="FC25" s="124"/>
      <c r="FD25" s="124"/>
      <c r="FE25" s="124"/>
      <c r="FF25" s="124"/>
      <c r="FG25" s="124"/>
      <c r="FH25" s="124"/>
      <c r="FI25" s="124"/>
      <c r="FJ25" s="124"/>
      <c r="FK25" s="124"/>
      <c r="FL25" s="124"/>
      <c r="FM25" s="124"/>
      <c r="FN25" s="124"/>
      <c r="FO25" s="124"/>
      <c r="FP25" s="124"/>
      <c r="FQ25" s="124"/>
      <c r="FR25" s="124"/>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4"/>
      <c r="GT25" s="124"/>
      <c r="GU25" s="124"/>
      <c r="GV25" s="124"/>
      <c r="GW25" s="124"/>
      <c r="GX25" s="124"/>
      <c r="GY25" s="124"/>
      <c r="GZ25" s="124"/>
      <c r="HA25" s="124"/>
      <c r="HB25" s="124"/>
      <c r="HC25" s="124"/>
      <c r="HD25" s="124"/>
      <c r="HE25" s="124"/>
      <c r="HF25" s="124"/>
      <c r="HG25" s="124"/>
      <c r="HH25" s="124"/>
      <c r="HI25" s="124"/>
      <c r="HJ25" s="124"/>
      <c r="HK25" s="124"/>
      <c r="HL25" s="124"/>
      <c r="HM25" s="124"/>
      <c r="HN25" s="124"/>
      <c r="HO25" s="124"/>
      <c r="HP25" s="124"/>
      <c r="HQ25" s="124"/>
      <c r="HR25" s="124"/>
      <c r="HS25" s="124"/>
      <c r="HT25" s="124"/>
      <c r="HU25" s="124"/>
      <c r="HV25" s="124"/>
      <c r="HW25" s="124"/>
      <c r="HX25" s="124"/>
      <c r="HY25" s="124"/>
      <c r="HZ25" s="124"/>
      <c r="IA25" s="124"/>
      <c r="IB25" s="124"/>
      <c r="IC25" s="124"/>
      <c r="ID25" s="124"/>
      <c r="IE25" s="124"/>
      <c r="IF25" s="124"/>
      <c r="IG25" s="124"/>
      <c r="IH25" s="124"/>
      <c r="II25" s="124"/>
      <c r="IJ25" s="124"/>
      <c r="IK25" s="124"/>
      <c r="IL25" s="124"/>
      <c r="IM25" s="124"/>
      <c r="IN25" s="124"/>
      <c r="IO25" s="124"/>
      <c r="IP25" s="124"/>
      <c r="IQ25" s="124"/>
      <c r="IR25" s="124"/>
      <c r="IS25" s="124"/>
      <c r="IT25" s="124"/>
      <c r="IU25" s="124"/>
      <c r="IV25" s="124"/>
    </row>
    <row r="26" spans="1:256" ht="34.200000000000003" customHeight="1" x14ac:dyDescent="0.3">
      <c r="A26" s="26"/>
      <c r="B26" s="27" t="s">
        <v>1151</v>
      </c>
      <c r="C26" s="386" t="s">
        <v>336</v>
      </c>
      <c r="D26" s="379" t="s">
        <v>1152</v>
      </c>
      <c r="BL26" s="124"/>
      <c r="BM26" s="124"/>
      <c r="BN26" s="124"/>
      <c r="BO26" s="124"/>
      <c r="BP26" s="124"/>
      <c r="BQ26" s="124"/>
      <c r="BR26" s="124"/>
      <c r="BS26" s="124"/>
      <c r="BT26" s="124"/>
      <c r="BU26" s="124"/>
      <c r="BV26" s="124"/>
      <c r="BW26" s="124"/>
      <c r="BX26" s="124"/>
      <c r="BY26" s="124"/>
      <c r="BZ26" s="124"/>
      <c r="CA26" s="124"/>
      <c r="CB26" s="124"/>
      <c r="CC26" s="124"/>
      <c r="CD26" s="124"/>
      <c r="CE26" s="124"/>
      <c r="CF26" s="124"/>
      <c r="CG26" s="124"/>
      <c r="CH26" s="124"/>
      <c r="CI26" s="124"/>
      <c r="CJ26" s="124"/>
      <c r="CK26" s="124"/>
      <c r="CL26" s="124"/>
      <c r="CM26" s="124"/>
      <c r="CN26" s="124"/>
      <c r="CO26" s="124"/>
      <c r="CP26" s="124"/>
      <c r="CQ26" s="124"/>
      <c r="CR26" s="124"/>
      <c r="CS26" s="124"/>
      <c r="CT26" s="124"/>
      <c r="CU26" s="124"/>
      <c r="CV26" s="124"/>
      <c r="CW26" s="124"/>
      <c r="CX26" s="124"/>
      <c r="CY26" s="124"/>
      <c r="CZ26" s="124"/>
      <c r="DA26" s="124"/>
      <c r="DB26" s="124"/>
      <c r="DC26" s="124"/>
      <c r="DD26" s="124"/>
      <c r="DE26" s="124"/>
      <c r="DF26" s="124"/>
      <c r="DG26" s="124"/>
      <c r="DH26" s="124"/>
      <c r="DI26" s="124"/>
      <c r="DJ26" s="124"/>
      <c r="DK26" s="124"/>
      <c r="DL26" s="124"/>
      <c r="DM26" s="124"/>
      <c r="DN26" s="124"/>
      <c r="DO26" s="124"/>
      <c r="DP26" s="124"/>
      <c r="DQ26" s="124"/>
      <c r="DR26" s="124"/>
      <c r="DS26" s="124"/>
      <c r="DT26" s="124"/>
      <c r="DU26" s="124"/>
      <c r="DV26" s="124"/>
      <c r="DW26" s="124"/>
      <c r="DX26" s="124"/>
      <c r="DY26" s="124"/>
      <c r="DZ26" s="124"/>
      <c r="EA26" s="124"/>
      <c r="EB26" s="124"/>
      <c r="EC26" s="124"/>
      <c r="ED26" s="124"/>
      <c r="EE26" s="124"/>
      <c r="EF26" s="124"/>
      <c r="EG26" s="124"/>
      <c r="EH26" s="124"/>
      <c r="EI26" s="124"/>
      <c r="EJ26" s="124"/>
      <c r="EK26" s="124"/>
      <c r="EL26" s="124"/>
      <c r="EM26" s="124"/>
      <c r="EN26" s="124"/>
      <c r="EO26" s="124"/>
      <c r="EP26" s="124"/>
      <c r="EQ26" s="124"/>
      <c r="ER26" s="124"/>
      <c r="ES26" s="124"/>
      <c r="ET26" s="124"/>
      <c r="EU26" s="124"/>
      <c r="EV26" s="124"/>
      <c r="EW26" s="124"/>
      <c r="EX26" s="124"/>
      <c r="EY26" s="124"/>
      <c r="EZ26" s="124"/>
      <c r="FA26" s="124"/>
      <c r="FB26" s="124"/>
      <c r="FC26" s="124"/>
      <c r="FD26" s="124"/>
      <c r="FE26" s="124"/>
      <c r="FF26" s="124"/>
      <c r="FG26" s="124"/>
      <c r="FH26" s="124"/>
      <c r="FI26" s="124"/>
      <c r="FJ26" s="124"/>
      <c r="FK26" s="124"/>
      <c r="FL26" s="124"/>
      <c r="FM26" s="124"/>
      <c r="FN26" s="124"/>
      <c r="FO26" s="124"/>
      <c r="FP26" s="124"/>
      <c r="FQ26" s="124"/>
      <c r="FR26" s="124"/>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4"/>
      <c r="GT26" s="124"/>
      <c r="GU26" s="124"/>
      <c r="GV26" s="124"/>
      <c r="GW26" s="124"/>
      <c r="GX26" s="124"/>
      <c r="GY26" s="124"/>
      <c r="GZ26" s="124"/>
      <c r="HA26" s="124"/>
      <c r="HB26" s="124"/>
      <c r="HC26" s="124"/>
      <c r="HD26" s="124"/>
      <c r="HE26" s="124"/>
      <c r="HF26" s="124"/>
      <c r="HG26" s="124"/>
      <c r="HH26" s="124"/>
      <c r="HI26" s="124"/>
      <c r="HJ26" s="124"/>
      <c r="HK26" s="124"/>
      <c r="HL26" s="124"/>
      <c r="HM26" s="124"/>
      <c r="HN26" s="124"/>
      <c r="HO26" s="124"/>
      <c r="HP26" s="124"/>
      <c r="HQ26" s="124"/>
      <c r="HR26" s="124"/>
      <c r="HS26" s="124"/>
      <c r="HT26" s="124"/>
      <c r="HU26" s="124"/>
      <c r="HV26" s="124"/>
      <c r="HW26" s="124"/>
      <c r="HX26" s="124"/>
      <c r="HY26" s="124"/>
      <c r="HZ26" s="124"/>
      <c r="IA26" s="124"/>
      <c r="IB26" s="124"/>
      <c r="IC26" s="124"/>
      <c r="ID26" s="124"/>
      <c r="IE26" s="124"/>
      <c r="IF26" s="124"/>
      <c r="IG26" s="124"/>
      <c r="IH26" s="124"/>
      <c r="II26" s="124"/>
      <c r="IJ26" s="124"/>
      <c r="IK26" s="124"/>
      <c r="IL26" s="124"/>
      <c r="IM26" s="124"/>
      <c r="IN26" s="124"/>
      <c r="IO26" s="124"/>
      <c r="IP26" s="124"/>
      <c r="IQ26" s="124"/>
      <c r="IR26" s="124"/>
      <c r="IS26" s="124"/>
      <c r="IT26" s="124"/>
      <c r="IU26" s="124"/>
      <c r="IV26" s="124"/>
    </row>
    <row r="27" spans="1:256" ht="45" x14ac:dyDescent="0.3">
      <c r="A27" s="26"/>
      <c r="B27" s="27" t="s">
        <v>1153</v>
      </c>
      <c r="C27" s="382" t="s">
        <v>336</v>
      </c>
      <c r="D27" s="379" t="s">
        <v>1152</v>
      </c>
      <c r="BL27" s="124"/>
      <c r="BM27" s="124"/>
      <c r="BN27" s="124"/>
      <c r="BO27" s="124"/>
      <c r="BP27" s="124"/>
      <c r="BQ27" s="124"/>
      <c r="BR27" s="124"/>
      <c r="BS27" s="124"/>
      <c r="BT27" s="124"/>
      <c r="BU27" s="124"/>
      <c r="BV27" s="124"/>
      <c r="BW27" s="124"/>
      <c r="BX27" s="124"/>
      <c r="BY27" s="124"/>
      <c r="BZ27" s="124"/>
      <c r="CA27" s="124"/>
      <c r="CB27" s="124"/>
      <c r="CC27" s="124"/>
      <c r="CD27" s="124"/>
      <c r="CE27" s="124"/>
      <c r="CF27" s="124"/>
      <c r="CG27" s="124"/>
      <c r="CH27" s="124"/>
      <c r="CI27" s="124"/>
      <c r="CJ27" s="124"/>
      <c r="CK27" s="124"/>
      <c r="CL27" s="124"/>
      <c r="CM27" s="124"/>
      <c r="CN27" s="124"/>
      <c r="CO27" s="124"/>
      <c r="CP27" s="124"/>
      <c r="CQ27" s="124"/>
      <c r="CR27" s="124"/>
      <c r="CS27" s="124"/>
      <c r="CT27" s="124"/>
      <c r="CU27" s="124"/>
      <c r="CV27" s="124"/>
      <c r="CW27" s="124"/>
      <c r="CX27" s="124"/>
      <c r="CY27" s="124"/>
      <c r="CZ27" s="124"/>
      <c r="DA27" s="124"/>
      <c r="DB27" s="124"/>
      <c r="DC27" s="124"/>
      <c r="DD27" s="124"/>
      <c r="DE27" s="124"/>
      <c r="DF27" s="124"/>
      <c r="DG27" s="124"/>
      <c r="DH27" s="124"/>
      <c r="DI27" s="124"/>
      <c r="DJ27" s="124"/>
      <c r="DK27" s="124"/>
      <c r="DL27" s="124"/>
      <c r="DM27" s="124"/>
      <c r="DN27" s="124"/>
      <c r="DO27" s="124"/>
      <c r="DP27" s="124"/>
      <c r="DQ27" s="124"/>
      <c r="DR27" s="124"/>
      <c r="DS27" s="124"/>
      <c r="DT27" s="124"/>
      <c r="DU27" s="124"/>
      <c r="DV27" s="124"/>
      <c r="DW27" s="124"/>
      <c r="DX27" s="124"/>
      <c r="DY27" s="124"/>
      <c r="DZ27" s="124"/>
      <c r="EA27" s="124"/>
      <c r="EB27" s="124"/>
      <c r="EC27" s="124"/>
      <c r="ED27" s="124"/>
      <c r="EE27" s="124"/>
      <c r="EF27" s="124"/>
      <c r="EG27" s="124"/>
      <c r="EH27" s="124"/>
      <c r="EI27" s="124"/>
      <c r="EJ27" s="124"/>
      <c r="EK27" s="124"/>
      <c r="EL27" s="124"/>
      <c r="EM27" s="124"/>
      <c r="EN27" s="124"/>
      <c r="EO27" s="124"/>
      <c r="EP27" s="124"/>
      <c r="EQ27" s="124"/>
      <c r="ER27" s="124"/>
      <c r="ES27" s="124"/>
      <c r="ET27" s="124"/>
      <c r="EU27" s="124"/>
      <c r="EV27" s="124"/>
      <c r="EW27" s="124"/>
      <c r="EX27" s="124"/>
      <c r="EY27" s="124"/>
      <c r="EZ27" s="124"/>
      <c r="FA27" s="124"/>
      <c r="FB27" s="124"/>
      <c r="FC27" s="124"/>
      <c r="FD27" s="124"/>
      <c r="FE27" s="124"/>
      <c r="FF27" s="124"/>
      <c r="FG27" s="124"/>
      <c r="FH27" s="124"/>
      <c r="FI27" s="124"/>
      <c r="FJ27" s="124"/>
      <c r="FK27" s="124"/>
      <c r="FL27" s="124"/>
      <c r="FM27" s="124"/>
      <c r="FN27" s="124"/>
      <c r="FO27" s="124"/>
      <c r="FP27" s="124"/>
      <c r="FQ27" s="124"/>
      <c r="FR27" s="124"/>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4"/>
      <c r="GT27" s="124"/>
      <c r="GU27" s="124"/>
      <c r="GV27" s="124"/>
      <c r="GW27" s="124"/>
      <c r="GX27" s="124"/>
      <c r="GY27" s="124"/>
      <c r="GZ27" s="124"/>
      <c r="HA27" s="124"/>
      <c r="HB27" s="124"/>
      <c r="HC27" s="124"/>
      <c r="HD27" s="124"/>
      <c r="HE27" s="124"/>
      <c r="HF27" s="124"/>
      <c r="HG27" s="124"/>
      <c r="HH27" s="124"/>
      <c r="HI27" s="124"/>
      <c r="HJ27" s="124"/>
      <c r="HK27" s="124"/>
      <c r="HL27" s="124"/>
      <c r="HM27" s="124"/>
      <c r="HN27" s="124"/>
      <c r="HO27" s="124"/>
      <c r="HP27" s="124"/>
      <c r="HQ27" s="124"/>
      <c r="HR27" s="124"/>
      <c r="HS27" s="124"/>
      <c r="HT27" s="124"/>
      <c r="HU27" s="124"/>
      <c r="HV27" s="124"/>
      <c r="HW27" s="124"/>
      <c r="HX27" s="124"/>
      <c r="HY27" s="124"/>
      <c r="HZ27" s="124"/>
      <c r="IA27" s="124"/>
      <c r="IB27" s="124"/>
      <c r="IC27" s="124"/>
      <c r="ID27" s="124"/>
      <c r="IE27" s="124"/>
      <c r="IF27" s="124"/>
      <c r="IG27" s="124"/>
      <c r="IH27" s="124"/>
      <c r="II27" s="124"/>
      <c r="IJ27" s="124"/>
      <c r="IK27" s="124"/>
      <c r="IL27" s="124"/>
      <c r="IM27" s="124"/>
      <c r="IN27" s="124"/>
      <c r="IO27" s="124"/>
      <c r="IP27" s="124"/>
      <c r="IQ27" s="124"/>
      <c r="IR27" s="124"/>
      <c r="IS27" s="124"/>
      <c r="IT27" s="124"/>
      <c r="IU27" s="124"/>
      <c r="IV27" s="124"/>
    </row>
    <row r="28" spans="1:256" ht="30" x14ac:dyDescent="0.3">
      <c r="A28" s="26"/>
      <c r="B28" s="27" t="s">
        <v>1154</v>
      </c>
      <c r="C28" s="382" t="s">
        <v>336</v>
      </c>
      <c r="D28" s="379" t="s">
        <v>1155</v>
      </c>
      <c r="BL28" s="124"/>
      <c r="BM28" s="124"/>
      <c r="BN28" s="124"/>
      <c r="BO28" s="124"/>
      <c r="BP28" s="124"/>
      <c r="BQ28" s="124"/>
      <c r="BR28" s="124"/>
      <c r="BS28" s="124"/>
      <c r="BT28" s="124"/>
      <c r="BU28" s="124"/>
      <c r="BV28" s="124"/>
      <c r="BW28" s="124"/>
      <c r="BX28" s="124"/>
      <c r="BY28" s="124"/>
      <c r="BZ28" s="124"/>
      <c r="CA28" s="124"/>
      <c r="CB28" s="124"/>
      <c r="CC28" s="124"/>
      <c r="CD28" s="124"/>
      <c r="CE28" s="124"/>
      <c r="CF28" s="124"/>
      <c r="CG28" s="124"/>
      <c r="CH28" s="124"/>
      <c r="CI28" s="124"/>
      <c r="CJ28" s="124"/>
      <c r="CK28" s="124"/>
      <c r="CL28" s="124"/>
      <c r="CM28" s="124"/>
      <c r="CN28" s="124"/>
      <c r="CO28" s="124"/>
      <c r="CP28" s="124"/>
      <c r="CQ28" s="124"/>
      <c r="CR28" s="124"/>
      <c r="CS28" s="124"/>
      <c r="CT28" s="124"/>
      <c r="CU28" s="124"/>
      <c r="CV28" s="124"/>
      <c r="CW28" s="124"/>
      <c r="CX28" s="124"/>
      <c r="CY28" s="124"/>
      <c r="CZ28" s="124"/>
      <c r="DA28" s="124"/>
      <c r="DB28" s="124"/>
      <c r="DC28" s="124"/>
      <c r="DD28" s="124"/>
      <c r="DE28" s="124"/>
      <c r="DF28" s="124"/>
      <c r="DG28" s="124"/>
      <c r="DH28" s="124"/>
      <c r="DI28" s="124"/>
      <c r="DJ28" s="124"/>
      <c r="DK28" s="124"/>
      <c r="DL28" s="124"/>
      <c r="DM28" s="124"/>
      <c r="DN28" s="124"/>
      <c r="DO28" s="124"/>
      <c r="DP28" s="124"/>
      <c r="DQ28" s="124"/>
      <c r="DR28" s="124"/>
      <c r="DS28" s="124"/>
      <c r="DT28" s="124"/>
      <c r="DU28" s="124"/>
      <c r="DV28" s="124"/>
      <c r="DW28" s="124"/>
      <c r="DX28" s="124"/>
      <c r="DY28" s="124"/>
      <c r="DZ28" s="124"/>
      <c r="EA28" s="124"/>
      <c r="EB28" s="124"/>
      <c r="EC28" s="124"/>
      <c r="ED28" s="124"/>
      <c r="EE28" s="124"/>
      <c r="EF28" s="124"/>
      <c r="EG28" s="124"/>
      <c r="EH28" s="124"/>
      <c r="EI28" s="124"/>
      <c r="EJ28" s="124"/>
      <c r="EK28" s="124"/>
      <c r="EL28" s="124"/>
      <c r="EM28" s="124"/>
      <c r="EN28" s="124"/>
      <c r="EO28" s="124"/>
      <c r="EP28" s="124"/>
      <c r="EQ28" s="124"/>
      <c r="ER28" s="124"/>
      <c r="ES28" s="124"/>
      <c r="ET28" s="124"/>
      <c r="EU28" s="124"/>
      <c r="EV28" s="124"/>
      <c r="EW28" s="124"/>
      <c r="EX28" s="124"/>
      <c r="EY28" s="124"/>
      <c r="EZ28" s="124"/>
      <c r="FA28" s="124"/>
      <c r="FB28" s="124"/>
      <c r="FC28" s="124"/>
      <c r="FD28" s="124"/>
      <c r="FE28" s="124"/>
      <c r="FF28" s="124"/>
      <c r="FG28" s="124"/>
      <c r="FH28" s="124"/>
      <c r="FI28" s="124"/>
      <c r="FJ28" s="124"/>
      <c r="FK28" s="124"/>
      <c r="FL28" s="124"/>
      <c r="FM28" s="124"/>
      <c r="FN28" s="124"/>
      <c r="FO28" s="124"/>
      <c r="FP28" s="124"/>
      <c r="FQ28" s="124"/>
      <c r="FR28" s="124"/>
      <c r="FS28" s="124"/>
      <c r="FT28" s="124"/>
      <c r="FU28" s="124"/>
      <c r="FV28" s="124"/>
      <c r="FW28" s="124"/>
      <c r="FX28" s="124"/>
      <c r="FY28" s="124"/>
      <c r="FZ28" s="124"/>
      <c r="GA28" s="124"/>
      <c r="GB28" s="124"/>
      <c r="GC28" s="124"/>
      <c r="GD28" s="124"/>
      <c r="GE28" s="124"/>
      <c r="GF28" s="124"/>
      <c r="GG28" s="124"/>
      <c r="GH28" s="124"/>
      <c r="GI28" s="124"/>
      <c r="GJ28" s="124"/>
      <c r="GK28" s="124"/>
      <c r="GL28" s="124"/>
      <c r="GM28" s="124"/>
      <c r="GN28" s="124"/>
      <c r="GO28" s="124"/>
      <c r="GP28" s="124"/>
      <c r="GQ28" s="124"/>
      <c r="GR28" s="124"/>
      <c r="GS28" s="124"/>
      <c r="GT28" s="124"/>
      <c r="GU28" s="124"/>
      <c r="GV28" s="124"/>
      <c r="GW28" s="124"/>
      <c r="GX28" s="124"/>
      <c r="GY28" s="124"/>
      <c r="GZ28" s="124"/>
      <c r="HA28" s="124"/>
      <c r="HB28" s="124"/>
      <c r="HC28" s="124"/>
      <c r="HD28" s="124"/>
      <c r="HE28" s="124"/>
      <c r="HF28" s="124"/>
      <c r="HG28" s="124"/>
      <c r="HH28" s="124"/>
      <c r="HI28" s="124"/>
      <c r="HJ28" s="124"/>
      <c r="HK28" s="124"/>
      <c r="HL28" s="124"/>
      <c r="HM28" s="124"/>
      <c r="HN28" s="124"/>
      <c r="HO28" s="124"/>
      <c r="HP28" s="124"/>
      <c r="HQ28" s="124"/>
      <c r="HR28" s="124"/>
      <c r="HS28" s="124"/>
      <c r="HT28" s="124"/>
      <c r="HU28" s="124"/>
      <c r="HV28" s="124"/>
      <c r="HW28" s="124"/>
      <c r="HX28" s="124"/>
      <c r="HY28" s="124"/>
      <c r="HZ28" s="124"/>
      <c r="IA28" s="124"/>
      <c r="IB28" s="124"/>
      <c r="IC28" s="124"/>
      <c r="ID28" s="124"/>
      <c r="IE28" s="124"/>
      <c r="IF28" s="124"/>
      <c r="IG28" s="124"/>
      <c r="IH28" s="124"/>
      <c r="II28" s="124"/>
      <c r="IJ28" s="124"/>
      <c r="IK28" s="124"/>
      <c r="IL28" s="124"/>
      <c r="IM28" s="124"/>
      <c r="IN28" s="124"/>
      <c r="IO28" s="124"/>
      <c r="IP28" s="124"/>
      <c r="IQ28" s="124"/>
      <c r="IR28" s="124"/>
      <c r="IS28" s="124"/>
      <c r="IT28" s="124"/>
      <c r="IU28" s="124"/>
      <c r="IV28" s="124"/>
    </row>
    <row r="29" spans="1:256" ht="30" x14ac:dyDescent="0.3">
      <c r="A29" s="26"/>
      <c r="B29" s="27" t="s">
        <v>1156</v>
      </c>
      <c r="C29" s="382" t="s">
        <v>336</v>
      </c>
      <c r="D29" s="379" t="s">
        <v>1152</v>
      </c>
      <c r="BL29" s="124"/>
      <c r="BM29" s="124"/>
      <c r="BN29" s="124"/>
      <c r="BO29" s="124"/>
      <c r="BP29" s="124"/>
      <c r="BQ29" s="124"/>
      <c r="BR29" s="124"/>
      <c r="BS29" s="124"/>
      <c r="BT29" s="124"/>
      <c r="BU29" s="124"/>
      <c r="BV29" s="124"/>
      <c r="BW29" s="124"/>
      <c r="BX29" s="124"/>
      <c r="BY29" s="124"/>
      <c r="BZ29" s="124"/>
      <c r="CA29" s="124"/>
      <c r="CB29" s="124"/>
      <c r="CC29" s="124"/>
      <c r="CD29" s="124"/>
      <c r="CE29" s="124"/>
      <c r="CF29" s="124"/>
      <c r="CG29" s="124"/>
      <c r="CH29" s="124"/>
      <c r="CI29" s="124"/>
      <c r="CJ29" s="124"/>
      <c r="CK29" s="124"/>
      <c r="CL29" s="124"/>
      <c r="CM29" s="124"/>
      <c r="CN29" s="124"/>
      <c r="CO29" s="124"/>
      <c r="CP29" s="124"/>
      <c r="CQ29" s="124"/>
      <c r="CR29" s="124"/>
      <c r="CS29" s="124"/>
      <c r="CT29" s="124"/>
      <c r="CU29" s="124"/>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4"/>
      <c r="EI29" s="124"/>
      <c r="EJ29" s="124"/>
      <c r="EK29" s="124"/>
      <c r="EL29" s="124"/>
      <c r="EM29" s="124"/>
      <c r="EN29" s="124"/>
      <c r="EO29" s="124"/>
      <c r="EP29" s="124"/>
      <c r="EQ29" s="124"/>
      <c r="ER29" s="124"/>
      <c r="ES29" s="124"/>
      <c r="ET29" s="124"/>
      <c r="EU29" s="124"/>
      <c r="EV29" s="124"/>
      <c r="EW29" s="124"/>
      <c r="EX29" s="124"/>
      <c r="EY29" s="124"/>
      <c r="EZ29" s="124"/>
      <c r="FA29" s="124"/>
      <c r="FB29" s="124"/>
      <c r="FC29" s="124"/>
      <c r="FD29" s="124"/>
      <c r="FE29" s="124"/>
      <c r="FF29" s="124"/>
      <c r="FG29" s="124"/>
      <c r="FH29" s="124"/>
      <c r="FI29" s="124"/>
      <c r="FJ29" s="124"/>
      <c r="FK29" s="124"/>
      <c r="FL29" s="124"/>
      <c r="FM29" s="124"/>
      <c r="FN29" s="124"/>
      <c r="FO29" s="124"/>
      <c r="FP29" s="124"/>
      <c r="FQ29" s="124"/>
      <c r="FR29" s="124"/>
      <c r="FS29" s="124"/>
      <c r="FT29" s="124"/>
      <c r="FU29" s="124"/>
      <c r="FV29" s="124"/>
      <c r="FW29" s="124"/>
      <c r="FX29" s="124"/>
      <c r="FY29" s="124"/>
      <c r="FZ29" s="124"/>
      <c r="GA29" s="124"/>
      <c r="GB29" s="124"/>
      <c r="GC29" s="124"/>
      <c r="GD29" s="124"/>
      <c r="GE29" s="124"/>
      <c r="GF29" s="124"/>
      <c r="GG29" s="124"/>
      <c r="GH29" s="124"/>
      <c r="GI29" s="124"/>
      <c r="GJ29" s="124"/>
      <c r="GK29" s="124"/>
      <c r="GL29" s="124"/>
      <c r="GM29" s="124"/>
      <c r="GN29" s="124"/>
      <c r="GO29" s="124"/>
      <c r="GP29" s="124"/>
      <c r="GQ29" s="124"/>
      <c r="GR29" s="124"/>
      <c r="GS29" s="124"/>
      <c r="GT29" s="124"/>
      <c r="GU29" s="124"/>
      <c r="GV29" s="124"/>
      <c r="GW29" s="124"/>
      <c r="GX29" s="124"/>
      <c r="GY29" s="124"/>
      <c r="GZ29" s="124"/>
      <c r="HA29" s="124"/>
      <c r="HB29" s="124"/>
      <c r="HC29" s="124"/>
      <c r="HD29" s="124"/>
      <c r="HE29" s="124"/>
      <c r="HF29" s="124"/>
      <c r="HG29" s="124"/>
      <c r="HH29" s="124"/>
      <c r="HI29" s="124"/>
      <c r="HJ29" s="124"/>
      <c r="HK29" s="124"/>
      <c r="HL29" s="124"/>
      <c r="HM29" s="124"/>
      <c r="HN29" s="124"/>
      <c r="HO29" s="124"/>
      <c r="HP29" s="124"/>
      <c r="HQ29" s="124"/>
      <c r="HR29" s="124"/>
      <c r="HS29" s="124"/>
      <c r="HT29" s="124"/>
      <c r="HU29" s="124"/>
      <c r="HV29" s="124"/>
      <c r="HW29" s="124"/>
      <c r="HX29" s="124"/>
      <c r="HY29" s="124"/>
      <c r="HZ29" s="124"/>
      <c r="IA29" s="124"/>
      <c r="IB29" s="124"/>
      <c r="IC29" s="124"/>
      <c r="ID29" s="124"/>
      <c r="IE29" s="124"/>
      <c r="IF29" s="124"/>
      <c r="IG29" s="124"/>
      <c r="IH29" s="124"/>
      <c r="II29" s="124"/>
      <c r="IJ29" s="124"/>
      <c r="IK29" s="124"/>
      <c r="IL29" s="124"/>
      <c r="IM29" s="124"/>
      <c r="IN29" s="124"/>
      <c r="IO29" s="124"/>
      <c r="IP29" s="124"/>
      <c r="IQ29" s="124"/>
      <c r="IR29" s="124"/>
      <c r="IS29" s="124"/>
      <c r="IT29" s="124"/>
      <c r="IU29" s="124"/>
      <c r="IV29" s="124"/>
    </row>
    <row r="30" spans="1:256" x14ac:dyDescent="0.3">
      <c r="A30" s="361" t="s">
        <v>1217</v>
      </c>
      <c r="B30" s="362"/>
      <c r="C30" s="372"/>
      <c r="D30" s="367"/>
      <c r="BL30" s="124"/>
      <c r="BM30" s="124"/>
      <c r="BN30" s="124"/>
      <c r="BO30" s="124"/>
      <c r="BP30" s="124"/>
      <c r="BQ30" s="124"/>
      <c r="BR30" s="124"/>
      <c r="BS30" s="124"/>
      <c r="BT30" s="124"/>
      <c r="BU30" s="124"/>
      <c r="BV30" s="124"/>
      <c r="BW30" s="124"/>
      <c r="BX30" s="124"/>
      <c r="BY30" s="124"/>
      <c r="BZ30" s="124"/>
      <c r="CA30" s="124"/>
      <c r="CB30" s="124"/>
      <c r="CC30" s="124"/>
      <c r="CD30" s="124"/>
      <c r="CE30" s="124"/>
      <c r="CF30" s="124"/>
      <c r="CG30" s="124"/>
      <c r="CH30" s="124"/>
      <c r="CI30" s="124"/>
      <c r="CJ30" s="124"/>
      <c r="CK30" s="124"/>
      <c r="CL30" s="124"/>
      <c r="CM30" s="124"/>
      <c r="CN30" s="124"/>
      <c r="CO30" s="124"/>
      <c r="CP30" s="124"/>
      <c r="CQ30" s="124"/>
      <c r="CR30" s="124"/>
      <c r="CS30" s="124"/>
      <c r="CT30" s="124"/>
      <c r="CU30" s="124"/>
      <c r="CV30" s="124"/>
      <c r="CW30" s="124"/>
      <c r="CX30" s="124"/>
      <c r="CY30" s="124"/>
      <c r="CZ30" s="124"/>
      <c r="DA30" s="124"/>
      <c r="DB30" s="124"/>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4"/>
      <c r="EI30" s="124"/>
      <c r="EJ30" s="124"/>
      <c r="EK30" s="124"/>
      <c r="EL30" s="124"/>
      <c r="EM30" s="124"/>
      <c r="EN30" s="124"/>
      <c r="EO30" s="124"/>
      <c r="EP30" s="124"/>
      <c r="EQ30" s="124"/>
      <c r="ER30" s="124"/>
      <c r="ES30" s="124"/>
      <c r="ET30" s="124"/>
      <c r="EU30" s="124"/>
      <c r="EV30" s="124"/>
      <c r="EW30" s="124"/>
      <c r="EX30" s="124"/>
      <c r="EY30" s="124"/>
      <c r="EZ30" s="124"/>
      <c r="FA30" s="124"/>
      <c r="FB30" s="124"/>
      <c r="FC30" s="124"/>
      <c r="FD30" s="124"/>
      <c r="FE30" s="124"/>
      <c r="FF30" s="124"/>
      <c r="FG30" s="124"/>
      <c r="FH30" s="124"/>
      <c r="FI30" s="124"/>
      <c r="FJ30" s="124"/>
      <c r="FK30" s="124"/>
      <c r="FL30" s="124"/>
      <c r="FM30" s="124"/>
      <c r="FN30" s="124"/>
      <c r="FO30" s="124"/>
      <c r="FP30" s="124"/>
      <c r="FQ30" s="124"/>
      <c r="FR30" s="124"/>
      <c r="FS30" s="124"/>
      <c r="FT30" s="124"/>
      <c r="FU30" s="124"/>
      <c r="FV30" s="124"/>
      <c r="FW30" s="124"/>
      <c r="FX30" s="124"/>
      <c r="FY30" s="124"/>
      <c r="FZ30" s="124"/>
      <c r="GA30" s="124"/>
      <c r="GB30" s="124"/>
      <c r="GC30" s="124"/>
      <c r="GD30" s="124"/>
      <c r="GE30" s="124"/>
      <c r="GF30" s="124"/>
      <c r="GG30" s="124"/>
      <c r="GH30" s="124"/>
      <c r="GI30" s="124"/>
      <c r="GJ30" s="124"/>
      <c r="GK30" s="124"/>
      <c r="GL30" s="124"/>
      <c r="GM30" s="124"/>
      <c r="GN30" s="124"/>
      <c r="GO30" s="124"/>
      <c r="GP30" s="124"/>
      <c r="GQ30" s="124"/>
      <c r="GR30" s="124"/>
      <c r="GS30" s="124"/>
      <c r="GT30" s="124"/>
      <c r="GU30" s="124"/>
      <c r="GV30" s="124"/>
      <c r="GW30" s="124"/>
      <c r="GX30" s="124"/>
      <c r="GY30" s="124"/>
      <c r="GZ30" s="124"/>
      <c r="HA30" s="124"/>
      <c r="HB30" s="124"/>
      <c r="HC30" s="124"/>
      <c r="HD30" s="124"/>
      <c r="HE30" s="124"/>
      <c r="HF30" s="124"/>
      <c r="HG30" s="124"/>
      <c r="HH30" s="124"/>
      <c r="HI30" s="124"/>
      <c r="HJ30" s="124"/>
      <c r="HK30" s="124"/>
      <c r="HL30" s="124"/>
      <c r="HM30" s="124"/>
      <c r="HN30" s="124"/>
      <c r="HO30" s="124"/>
      <c r="HP30" s="124"/>
      <c r="HQ30" s="124"/>
      <c r="HR30" s="124"/>
      <c r="HS30" s="124"/>
      <c r="HT30" s="124"/>
      <c r="HU30" s="124"/>
      <c r="HV30" s="124"/>
      <c r="HW30" s="124"/>
      <c r="HX30" s="124"/>
      <c r="HY30" s="124"/>
      <c r="HZ30" s="124"/>
      <c r="IA30" s="124"/>
      <c r="IB30" s="124"/>
      <c r="IC30" s="124"/>
      <c r="ID30" s="124"/>
      <c r="IE30" s="124"/>
      <c r="IF30" s="124"/>
      <c r="IG30" s="124"/>
      <c r="IH30" s="124"/>
      <c r="II30" s="124"/>
      <c r="IJ30" s="124"/>
      <c r="IK30" s="124"/>
      <c r="IL30" s="124"/>
      <c r="IM30" s="124"/>
      <c r="IN30" s="124"/>
      <c r="IO30" s="124"/>
      <c r="IP30" s="124"/>
      <c r="IQ30" s="124"/>
      <c r="IR30" s="124"/>
      <c r="IS30" s="124"/>
      <c r="IT30" s="124"/>
      <c r="IU30" s="124"/>
      <c r="IV30" s="124"/>
    </row>
    <row r="31" spans="1:256" x14ac:dyDescent="0.3">
      <c r="A31" s="26"/>
      <c r="B31" s="27" t="s">
        <v>1157</v>
      </c>
      <c r="C31" s="386" t="s">
        <v>336</v>
      </c>
      <c r="D31" s="375" t="s">
        <v>1158</v>
      </c>
      <c r="BL31" s="124"/>
      <c r="BM31" s="124"/>
      <c r="BN31" s="124"/>
      <c r="BO31" s="124"/>
      <c r="BP31" s="124"/>
      <c r="BQ31" s="124"/>
      <c r="BR31" s="124"/>
      <c r="BS31" s="124"/>
      <c r="BT31" s="124"/>
      <c r="BU31" s="124"/>
      <c r="BV31" s="124"/>
      <c r="BW31" s="124"/>
      <c r="BX31" s="124"/>
      <c r="BY31" s="124"/>
      <c r="BZ31" s="124"/>
      <c r="CA31" s="124"/>
      <c r="CB31" s="124"/>
      <c r="CC31" s="124"/>
      <c r="CD31" s="124"/>
      <c r="CE31" s="124"/>
      <c r="CF31" s="124"/>
      <c r="CG31" s="124"/>
      <c r="CH31" s="124"/>
      <c r="CI31" s="124"/>
      <c r="CJ31" s="124"/>
      <c r="CK31" s="124"/>
      <c r="CL31" s="124"/>
      <c r="CM31" s="124"/>
      <c r="CN31" s="124"/>
      <c r="CO31" s="124"/>
      <c r="CP31" s="124"/>
      <c r="CQ31" s="124"/>
      <c r="CR31" s="124"/>
      <c r="CS31" s="124"/>
      <c r="CT31" s="124"/>
      <c r="CU31" s="124"/>
      <c r="CV31" s="124"/>
      <c r="CW31" s="124"/>
      <c r="CX31" s="124"/>
      <c r="CY31" s="124"/>
      <c r="CZ31" s="124"/>
      <c r="DA31" s="124"/>
      <c r="DB31" s="124"/>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4"/>
      <c r="EI31" s="124"/>
      <c r="EJ31" s="124"/>
      <c r="EK31" s="124"/>
      <c r="EL31" s="124"/>
      <c r="EM31" s="124"/>
      <c r="EN31" s="124"/>
      <c r="EO31" s="124"/>
      <c r="EP31" s="124"/>
      <c r="EQ31" s="124"/>
      <c r="ER31" s="124"/>
      <c r="ES31" s="124"/>
      <c r="ET31" s="124"/>
      <c r="EU31" s="124"/>
      <c r="EV31" s="124"/>
      <c r="EW31" s="124"/>
      <c r="EX31" s="124"/>
      <c r="EY31" s="124"/>
      <c r="EZ31" s="124"/>
      <c r="FA31" s="124"/>
      <c r="FB31" s="124"/>
      <c r="FC31" s="124"/>
      <c r="FD31" s="124"/>
      <c r="FE31" s="124"/>
      <c r="FF31" s="124"/>
      <c r="FG31" s="124"/>
      <c r="FH31" s="124"/>
      <c r="FI31" s="124"/>
      <c r="FJ31" s="124"/>
      <c r="FK31" s="124"/>
      <c r="FL31" s="124"/>
      <c r="FM31" s="124"/>
      <c r="FN31" s="124"/>
      <c r="FO31" s="124"/>
      <c r="FP31" s="124"/>
      <c r="FQ31" s="124"/>
      <c r="FR31" s="124"/>
      <c r="FS31" s="124"/>
      <c r="FT31" s="124"/>
      <c r="FU31" s="124"/>
      <c r="FV31" s="124"/>
      <c r="FW31" s="124"/>
      <c r="FX31" s="124"/>
      <c r="FY31" s="124"/>
      <c r="FZ31" s="124"/>
      <c r="GA31" s="124"/>
      <c r="GB31" s="124"/>
      <c r="GC31" s="124"/>
      <c r="GD31" s="124"/>
      <c r="GE31" s="124"/>
      <c r="GF31" s="124"/>
      <c r="GG31" s="124"/>
      <c r="GH31" s="124"/>
      <c r="GI31" s="124"/>
      <c r="GJ31" s="124"/>
      <c r="GK31" s="124"/>
      <c r="GL31" s="124"/>
      <c r="GM31" s="124"/>
      <c r="GN31" s="124"/>
      <c r="GO31" s="124"/>
      <c r="GP31" s="124"/>
      <c r="GQ31" s="124"/>
      <c r="GR31" s="124"/>
      <c r="GS31" s="124"/>
      <c r="GT31" s="124"/>
      <c r="GU31" s="124"/>
      <c r="GV31" s="124"/>
      <c r="GW31" s="124"/>
      <c r="GX31" s="124"/>
      <c r="GY31" s="124"/>
      <c r="GZ31" s="124"/>
      <c r="HA31" s="124"/>
      <c r="HB31" s="124"/>
      <c r="HC31" s="124"/>
      <c r="HD31" s="124"/>
      <c r="HE31" s="124"/>
      <c r="HF31" s="124"/>
      <c r="HG31" s="124"/>
      <c r="HH31" s="124"/>
      <c r="HI31" s="124"/>
      <c r="HJ31" s="124"/>
      <c r="HK31" s="124"/>
      <c r="HL31" s="124"/>
      <c r="HM31" s="124"/>
      <c r="HN31" s="124"/>
      <c r="HO31" s="124"/>
      <c r="HP31" s="124"/>
      <c r="HQ31" s="124"/>
      <c r="HR31" s="124"/>
      <c r="HS31" s="124"/>
      <c r="HT31" s="124"/>
      <c r="HU31" s="124"/>
      <c r="HV31" s="124"/>
      <c r="HW31" s="124"/>
      <c r="HX31" s="124"/>
      <c r="HY31" s="124"/>
      <c r="HZ31" s="124"/>
      <c r="IA31" s="124"/>
      <c r="IB31" s="124"/>
      <c r="IC31" s="124"/>
      <c r="ID31" s="124"/>
      <c r="IE31" s="124"/>
      <c r="IF31" s="124"/>
      <c r="IG31" s="124"/>
      <c r="IH31" s="124"/>
      <c r="II31" s="124"/>
      <c r="IJ31" s="124"/>
      <c r="IK31" s="124"/>
      <c r="IL31" s="124"/>
      <c r="IM31" s="124"/>
      <c r="IN31" s="124"/>
      <c r="IO31" s="124"/>
      <c r="IP31" s="124"/>
      <c r="IQ31" s="124"/>
      <c r="IR31" s="124"/>
      <c r="IS31" s="124"/>
      <c r="IT31" s="124"/>
      <c r="IU31" s="124"/>
      <c r="IV31" s="124"/>
    </row>
    <row r="32" spans="1:256" x14ac:dyDescent="0.3">
      <c r="A32" s="26"/>
      <c r="B32" s="27" t="s">
        <v>1159</v>
      </c>
      <c r="C32" s="386" t="s">
        <v>336</v>
      </c>
      <c r="D32" s="375" t="s">
        <v>1160</v>
      </c>
      <c r="BL32" s="124"/>
      <c r="BM32" s="124"/>
      <c r="BN32" s="124"/>
      <c r="BO32" s="124"/>
      <c r="BP32" s="124"/>
      <c r="BQ32" s="124"/>
      <c r="BR32" s="124"/>
      <c r="BS32" s="124"/>
      <c r="BT32" s="124"/>
      <c r="BU32" s="124"/>
      <c r="BV32" s="124"/>
      <c r="BW32" s="124"/>
      <c r="BX32" s="124"/>
      <c r="BY32" s="124"/>
      <c r="BZ32" s="124"/>
      <c r="CA32" s="124"/>
      <c r="CB32" s="124"/>
      <c r="CC32" s="124"/>
      <c r="CD32" s="124"/>
      <c r="CE32" s="124"/>
      <c r="CF32" s="124"/>
      <c r="CG32" s="124"/>
      <c r="CH32" s="124"/>
      <c r="CI32" s="124"/>
      <c r="CJ32" s="124"/>
      <c r="CK32" s="124"/>
      <c r="CL32" s="124"/>
      <c r="CM32" s="124"/>
      <c r="CN32" s="124"/>
      <c r="CO32" s="124"/>
      <c r="CP32" s="124"/>
      <c r="CQ32" s="124"/>
      <c r="CR32" s="124"/>
      <c r="CS32" s="124"/>
      <c r="CT32" s="124"/>
      <c r="CU32" s="124"/>
      <c r="CV32" s="124"/>
      <c r="CW32" s="124"/>
      <c r="CX32" s="124"/>
      <c r="CY32" s="124"/>
      <c r="CZ32" s="124"/>
      <c r="DA32" s="124"/>
      <c r="DB32" s="124"/>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4"/>
      <c r="EI32" s="124"/>
      <c r="EJ32" s="124"/>
      <c r="EK32" s="124"/>
      <c r="EL32" s="124"/>
      <c r="EM32" s="124"/>
      <c r="EN32" s="124"/>
      <c r="EO32" s="124"/>
      <c r="EP32" s="124"/>
      <c r="EQ32" s="124"/>
      <c r="ER32" s="124"/>
      <c r="ES32" s="124"/>
      <c r="ET32" s="124"/>
      <c r="EU32" s="124"/>
      <c r="EV32" s="124"/>
      <c r="EW32" s="124"/>
      <c r="EX32" s="124"/>
      <c r="EY32" s="124"/>
      <c r="EZ32" s="124"/>
      <c r="FA32" s="124"/>
      <c r="FB32" s="124"/>
      <c r="FC32" s="124"/>
      <c r="FD32" s="124"/>
      <c r="FE32" s="124"/>
      <c r="FF32" s="124"/>
      <c r="FG32" s="124"/>
      <c r="FH32" s="124"/>
      <c r="FI32" s="124"/>
      <c r="FJ32" s="124"/>
      <c r="FK32" s="124"/>
      <c r="FL32" s="124"/>
      <c r="FM32" s="124"/>
      <c r="FN32" s="124"/>
      <c r="FO32" s="124"/>
      <c r="FP32" s="124"/>
      <c r="FQ32" s="124"/>
      <c r="FR32" s="124"/>
      <c r="FS32" s="124"/>
      <c r="FT32" s="124"/>
      <c r="FU32" s="124"/>
      <c r="FV32" s="124"/>
      <c r="FW32" s="124"/>
      <c r="FX32" s="124"/>
      <c r="FY32" s="124"/>
      <c r="FZ32" s="124"/>
      <c r="GA32" s="124"/>
      <c r="GB32" s="124"/>
      <c r="GC32" s="124"/>
      <c r="GD32" s="124"/>
      <c r="GE32" s="124"/>
      <c r="GF32" s="124"/>
      <c r="GG32" s="124"/>
      <c r="GH32" s="124"/>
      <c r="GI32" s="124"/>
      <c r="GJ32" s="124"/>
      <c r="GK32" s="124"/>
      <c r="GL32" s="124"/>
      <c r="GM32" s="124"/>
      <c r="GN32" s="124"/>
      <c r="GO32" s="124"/>
      <c r="GP32" s="124"/>
      <c r="GQ32" s="124"/>
      <c r="GR32" s="124"/>
      <c r="GS32" s="124"/>
      <c r="GT32" s="124"/>
      <c r="GU32" s="124"/>
      <c r="GV32" s="124"/>
      <c r="GW32" s="124"/>
      <c r="GX32" s="124"/>
      <c r="GY32" s="124"/>
      <c r="GZ32" s="124"/>
      <c r="HA32" s="124"/>
      <c r="HB32" s="124"/>
      <c r="HC32" s="124"/>
      <c r="HD32" s="124"/>
      <c r="HE32" s="124"/>
      <c r="HF32" s="124"/>
      <c r="HG32" s="124"/>
      <c r="HH32" s="124"/>
      <c r="HI32" s="124"/>
      <c r="HJ32" s="124"/>
      <c r="HK32" s="124"/>
      <c r="HL32" s="124"/>
      <c r="HM32" s="124"/>
      <c r="HN32" s="124"/>
      <c r="HO32" s="124"/>
      <c r="HP32" s="124"/>
      <c r="HQ32" s="124"/>
      <c r="HR32" s="124"/>
      <c r="HS32" s="124"/>
      <c r="HT32" s="124"/>
      <c r="HU32" s="124"/>
      <c r="HV32" s="124"/>
      <c r="HW32" s="124"/>
      <c r="HX32" s="124"/>
      <c r="HY32" s="124"/>
      <c r="HZ32" s="124"/>
      <c r="IA32" s="124"/>
      <c r="IB32" s="124"/>
      <c r="IC32" s="124"/>
      <c r="ID32" s="124"/>
      <c r="IE32" s="124"/>
      <c r="IF32" s="124"/>
      <c r="IG32" s="124"/>
      <c r="IH32" s="124"/>
      <c r="II32" s="124"/>
      <c r="IJ32" s="124"/>
      <c r="IK32" s="124"/>
      <c r="IL32" s="124"/>
      <c r="IM32" s="124"/>
      <c r="IN32" s="124"/>
      <c r="IO32" s="124"/>
      <c r="IP32" s="124"/>
      <c r="IQ32" s="124"/>
      <c r="IR32" s="124"/>
      <c r="IS32" s="124"/>
      <c r="IT32" s="124"/>
      <c r="IU32" s="124"/>
      <c r="IV32" s="124"/>
    </row>
    <row r="33" spans="1:256" x14ac:dyDescent="0.3">
      <c r="A33" s="28"/>
      <c r="B33" s="27" t="s">
        <v>1161</v>
      </c>
      <c r="C33" s="386" t="s">
        <v>336</v>
      </c>
      <c r="D33" s="375" t="s">
        <v>1162</v>
      </c>
      <c r="BL33" s="124"/>
      <c r="BM33" s="124"/>
      <c r="BN33" s="124"/>
      <c r="BO33" s="124"/>
      <c r="BP33" s="124"/>
      <c r="BQ33" s="124"/>
      <c r="BR33" s="124"/>
      <c r="BS33" s="124"/>
      <c r="BT33" s="124"/>
      <c r="BU33" s="124"/>
      <c r="BV33" s="124"/>
      <c r="BW33" s="124"/>
      <c r="BX33" s="124"/>
      <c r="BY33" s="124"/>
      <c r="BZ33" s="124"/>
      <c r="CA33" s="124"/>
      <c r="CB33" s="124"/>
      <c r="CC33" s="124"/>
      <c r="CD33" s="124"/>
      <c r="CE33" s="124"/>
      <c r="CF33" s="124"/>
      <c r="CG33" s="124"/>
      <c r="CH33" s="124"/>
      <c r="CI33" s="124"/>
      <c r="CJ33" s="124"/>
      <c r="CK33" s="124"/>
      <c r="CL33" s="124"/>
      <c r="CM33" s="124"/>
      <c r="CN33" s="124"/>
      <c r="CO33" s="124"/>
      <c r="CP33" s="124"/>
      <c r="CQ33" s="124"/>
      <c r="CR33" s="124"/>
      <c r="CS33" s="124"/>
      <c r="CT33" s="124"/>
      <c r="CU33" s="124"/>
      <c r="CV33" s="124"/>
      <c r="CW33" s="124"/>
      <c r="CX33" s="124"/>
      <c r="CY33" s="124"/>
      <c r="CZ33" s="124"/>
      <c r="DA33" s="124"/>
      <c r="DB33" s="124"/>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4"/>
      <c r="EI33" s="124"/>
      <c r="EJ33" s="124"/>
      <c r="EK33" s="124"/>
      <c r="EL33" s="124"/>
      <c r="EM33" s="124"/>
      <c r="EN33" s="124"/>
      <c r="EO33" s="124"/>
      <c r="EP33" s="124"/>
      <c r="EQ33" s="124"/>
      <c r="ER33" s="124"/>
      <c r="ES33" s="124"/>
      <c r="ET33" s="124"/>
      <c r="EU33" s="124"/>
      <c r="EV33" s="124"/>
      <c r="EW33" s="124"/>
      <c r="EX33" s="124"/>
      <c r="EY33" s="124"/>
      <c r="EZ33" s="124"/>
      <c r="FA33" s="124"/>
      <c r="FB33" s="124"/>
      <c r="FC33" s="124"/>
      <c r="FD33" s="124"/>
      <c r="FE33" s="124"/>
      <c r="FF33" s="124"/>
      <c r="FG33" s="124"/>
      <c r="FH33" s="124"/>
      <c r="FI33" s="124"/>
      <c r="FJ33" s="124"/>
      <c r="FK33" s="124"/>
      <c r="FL33" s="124"/>
      <c r="FM33" s="124"/>
      <c r="FN33" s="124"/>
      <c r="FO33" s="124"/>
      <c r="FP33" s="124"/>
      <c r="FQ33" s="124"/>
      <c r="FR33" s="124"/>
      <c r="FS33" s="124"/>
      <c r="FT33" s="124"/>
      <c r="FU33" s="124"/>
      <c r="FV33" s="124"/>
      <c r="FW33" s="124"/>
      <c r="FX33" s="124"/>
      <c r="FY33" s="124"/>
      <c r="FZ33" s="124"/>
      <c r="GA33" s="124"/>
      <c r="GB33" s="124"/>
      <c r="GC33" s="124"/>
      <c r="GD33" s="124"/>
      <c r="GE33" s="124"/>
      <c r="GF33" s="124"/>
      <c r="GG33" s="124"/>
      <c r="GH33" s="124"/>
      <c r="GI33" s="124"/>
      <c r="GJ33" s="124"/>
      <c r="GK33" s="124"/>
      <c r="GL33" s="124"/>
      <c r="GM33" s="124"/>
      <c r="GN33" s="124"/>
      <c r="GO33" s="124"/>
      <c r="GP33" s="124"/>
      <c r="GQ33" s="124"/>
      <c r="GR33" s="124"/>
      <c r="GS33" s="124"/>
      <c r="GT33" s="124"/>
      <c r="GU33" s="124"/>
      <c r="GV33" s="124"/>
      <c r="GW33" s="124"/>
      <c r="GX33" s="124"/>
      <c r="GY33" s="124"/>
      <c r="GZ33" s="124"/>
      <c r="HA33" s="124"/>
      <c r="HB33" s="124"/>
      <c r="HC33" s="124"/>
      <c r="HD33" s="124"/>
      <c r="HE33" s="124"/>
      <c r="HF33" s="124"/>
      <c r="HG33" s="124"/>
      <c r="HH33" s="124"/>
      <c r="HI33" s="124"/>
      <c r="HJ33" s="124"/>
      <c r="HK33" s="124"/>
      <c r="HL33" s="124"/>
      <c r="HM33" s="124"/>
      <c r="HN33" s="124"/>
      <c r="HO33" s="124"/>
      <c r="HP33" s="124"/>
      <c r="HQ33" s="124"/>
      <c r="HR33" s="124"/>
      <c r="HS33" s="124"/>
      <c r="HT33" s="124"/>
      <c r="HU33" s="124"/>
      <c r="HV33" s="124"/>
      <c r="HW33" s="124"/>
      <c r="HX33" s="124"/>
      <c r="HY33" s="124"/>
      <c r="HZ33" s="124"/>
      <c r="IA33" s="124"/>
      <c r="IB33" s="124"/>
      <c r="IC33" s="124"/>
      <c r="ID33" s="124"/>
      <c r="IE33" s="124"/>
      <c r="IF33" s="124"/>
      <c r="IG33" s="124"/>
      <c r="IH33" s="124"/>
      <c r="II33" s="124"/>
      <c r="IJ33" s="124"/>
      <c r="IK33" s="124"/>
      <c r="IL33" s="124"/>
      <c r="IM33" s="124"/>
      <c r="IN33" s="124"/>
      <c r="IO33" s="124"/>
      <c r="IP33" s="124"/>
      <c r="IQ33" s="124"/>
      <c r="IR33" s="124"/>
      <c r="IS33" s="124"/>
      <c r="IT33" s="124"/>
      <c r="IU33" s="124"/>
      <c r="IV33" s="124"/>
    </row>
    <row r="34" spans="1:256" s="124" customFormat="1" thickBot="1" x14ac:dyDescent="0.35">
      <c r="A34" s="387"/>
      <c r="B34" s="388" t="s">
        <v>1163</v>
      </c>
      <c r="C34" s="389" t="s">
        <v>336</v>
      </c>
      <c r="D34" s="390" t="s">
        <v>1164</v>
      </c>
    </row>
    <row r="35" spans="1:256" s="124" customFormat="1" x14ac:dyDescent="0.3">
      <c r="A35" s="125"/>
      <c r="B35" s="125"/>
      <c r="D35" s="129"/>
    </row>
    <row r="36" spans="1:256" s="124" customFormat="1" x14ac:dyDescent="0.3">
      <c r="A36" s="125"/>
      <c r="B36" s="125"/>
      <c r="D36" s="129"/>
    </row>
    <row r="37" spans="1:256" s="124" customFormat="1" x14ac:dyDescent="0.3">
      <c r="A37" s="125"/>
      <c r="B37" s="125"/>
      <c r="D37" s="129"/>
    </row>
    <row r="38" spans="1:256" s="124" customFormat="1" x14ac:dyDescent="0.3">
      <c r="A38" s="125"/>
      <c r="B38" s="125"/>
      <c r="D38" s="129"/>
    </row>
    <row r="39" spans="1:256" s="124" customFormat="1" x14ac:dyDescent="0.3">
      <c r="A39" s="125"/>
      <c r="B39" s="125"/>
      <c r="D39" s="129"/>
    </row>
    <row r="40" spans="1:256" s="124" customFormat="1" x14ac:dyDescent="0.3">
      <c r="A40" s="125"/>
      <c r="B40" s="125"/>
      <c r="D40" s="129"/>
    </row>
    <row r="41" spans="1:256" s="124" customFormat="1" x14ac:dyDescent="0.3">
      <c r="A41" s="125"/>
      <c r="B41" s="125"/>
      <c r="D41" s="129"/>
    </row>
    <row r="42" spans="1:256" s="124" customFormat="1" x14ac:dyDescent="0.3">
      <c r="A42" s="125"/>
      <c r="B42" s="125"/>
      <c r="D42" s="129"/>
    </row>
    <row r="43" spans="1:256" s="124" customFormat="1" x14ac:dyDescent="0.3">
      <c r="A43" s="125"/>
      <c r="B43" s="125"/>
      <c r="D43" s="129"/>
    </row>
    <row r="44" spans="1:256" s="124" customFormat="1" x14ac:dyDescent="0.3">
      <c r="A44" s="125"/>
      <c r="B44" s="125"/>
      <c r="D44" s="129"/>
    </row>
    <row r="45" spans="1:256" s="124" customFormat="1" x14ac:dyDescent="0.3">
      <c r="A45" s="125"/>
      <c r="B45" s="125"/>
      <c r="D45" s="129"/>
    </row>
    <row r="46" spans="1:256" s="124" customFormat="1" x14ac:dyDescent="0.3">
      <c r="A46" s="125"/>
      <c r="B46" s="125"/>
      <c r="D46" s="129"/>
    </row>
    <row r="47" spans="1:256" s="124" customFormat="1" x14ac:dyDescent="0.3">
      <c r="A47" s="125"/>
      <c r="B47" s="125"/>
      <c r="D47" s="129"/>
    </row>
    <row r="48" spans="1:256" s="124" customFormat="1" x14ac:dyDescent="0.3">
      <c r="A48" s="125"/>
      <c r="B48" s="125"/>
      <c r="D48" s="129"/>
    </row>
    <row r="49" spans="1:4" s="124" customFormat="1" x14ac:dyDescent="0.3">
      <c r="A49" s="125"/>
      <c r="B49" s="125"/>
      <c r="D49" s="129"/>
    </row>
    <row r="50" spans="1:4" s="124" customFormat="1" x14ac:dyDescent="0.3">
      <c r="A50" s="125"/>
      <c r="B50" s="125"/>
      <c r="D50" s="129"/>
    </row>
    <row r="51" spans="1:4" s="124" customFormat="1" x14ac:dyDescent="0.3">
      <c r="A51" s="125"/>
      <c r="B51" s="125"/>
      <c r="D51" s="129"/>
    </row>
    <row r="52" spans="1:4" s="124" customFormat="1" x14ac:dyDescent="0.3">
      <c r="A52" s="125"/>
      <c r="B52" s="125"/>
      <c r="D52" s="129"/>
    </row>
    <row r="53" spans="1:4" s="124" customFormat="1" x14ac:dyDescent="0.3">
      <c r="A53" s="125"/>
      <c r="B53" s="125"/>
      <c r="D53" s="129"/>
    </row>
    <row r="54" spans="1:4" s="124" customFormat="1" x14ac:dyDescent="0.3">
      <c r="A54" s="125"/>
      <c r="B54" s="125"/>
      <c r="D54" s="129"/>
    </row>
    <row r="55" spans="1:4" s="124" customFormat="1" x14ac:dyDescent="0.3">
      <c r="A55" s="125"/>
      <c r="B55" s="125"/>
      <c r="D55" s="129"/>
    </row>
    <row r="56" spans="1:4" s="124" customFormat="1" x14ac:dyDescent="0.3">
      <c r="A56" s="125"/>
      <c r="B56" s="125"/>
      <c r="D56" s="129"/>
    </row>
    <row r="57" spans="1:4" s="124" customFormat="1" x14ac:dyDescent="0.3">
      <c r="A57" s="125"/>
      <c r="B57" s="125"/>
      <c r="D57" s="129"/>
    </row>
    <row r="58" spans="1:4" s="124" customFormat="1" x14ac:dyDescent="0.3">
      <c r="A58" s="125"/>
      <c r="B58" s="125"/>
      <c r="D58" s="129"/>
    </row>
    <row r="59" spans="1:4" s="124" customFormat="1" x14ac:dyDescent="0.3">
      <c r="A59" s="125"/>
      <c r="B59" s="125"/>
      <c r="D59" s="129"/>
    </row>
    <row r="60" spans="1:4" s="124" customFormat="1" x14ac:dyDescent="0.3">
      <c r="A60" s="125"/>
      <c r="B60" s="125"/>
      <c r="D60" s="129"/>
    </row>
    <row r="61" spans="1:4" s="124" customFormat="1" x14ac:dyDescent="0.3">
      <c r="A61" s="125"/>
      <c r="B61" s="125"/>
      <c r="D61" s="129"/>
    </row>
    <row r="62" spans="1:4" s="124" customFormat="1" x14ac:dyDescent="0.3">
      <c r="A62" s="125"/>
      <c r="B62" s="125"/>
      <c r="D62" s="129"/>
    </row>
    <row r="63" spans="1:4" s="124" customFormat="1" x14ac:dyDescent="0.3">
      <c r="A63" s="125"/>
      <c r="B63" s="125"/>
      <c r="D63" s="129"/>
    </row>
    <row r="64" spans="1:4" s="124" customFormat="1" x14ac:dyDescent="0.3">
      <c r="A64" s="125"/>
      <c r="B64" s="125"/>
      <c r="D64" s="129"/>
    </row>
    <row r="65" spans="1:4" s="124" customFormat="1" x14ac:dyDescent="0.3">
      <c r="A65" s="125"/>
      <c r="B65" s="125"/>
      <c r="D65" s="129"/>
    </row>
    <row r="66" spans="1:4" s="124" customFormat="1" x14ac:dyDescent="0.3">
      <c r="A66" s="125"/>
      <c r="B66" s="125"/>
      <c r="D66" s="129"/>
    </row>
    <row r="67" spans="1:4" s="124" customFormat="1" x14ac:dyDescent="0.3">
      <c r="A67" s="125"/>
      <c r="B67" s="125"/>
      <c r="D67" s="129"/>
    </row>
    <row r="68" spans="1:4" s="124" customFormat="1" x14ac:dyDescent="0.3">
      <c r="A68" s="125"/>
      <c r="B68" s="125"/>
      <c r="D68" s="129"/>
    </row>
    <row r="69" spans="1:4" s="124" customFormat="1" x14ac:dyDescent="0.3">
      <c r="A69" s="125"/>
      <c r="B69" s="125"/>
      <c r="D69" s="129"/>
    </row>
    <row r="70" spans="1:4" s="124" customFormat="1" x14ac:dyDescent="0.3">
      <c r="A70" s="125"/>
      <c r="B70" s="125"/>
      <c r="D70" s="129"/>
    </row>
    <row r="71" spans="1:4" s="124" customFormat="1" x14ac:dyDescent="0.3">
      <c r="A71" s="125"/>
      <c r="B71" s="125"/>
      <c r="D71" s="129"/>
    </row>
    <row r="72" spans="1:4" s="124" customFormat="1" x14ac:dyDescent="0.3">
      <c r="A72" s="125"/>
      <c r="B72" s="125"/>
      <c r="D72" s="129"/>
    </row>
    <row r="73" spans="1:4" s="124" customFormat="1" x14ac:dyDescent="0.3">
      <c r="A73" s="125"/>
      <c r="B73" s="125"/>
      <c r="D73" s="129"/>
    </row>
    <row r="74" spans="1:4" s="124" customFormat="1" x14ac:dyDescent="0.3">
      <c r="A74" s="125"/>
      <c r="B74" s="125"/>
      <c r="D74" s="129"/>
    </row>
    <row r="75" spans="1:4" s="124" customFormat="1" x14ac:dyDescent="0.3">
      <c r="A75" s="125"/>
      <c r="B75" s="125"/>
      <c r="D75" s="129"/>
    </row>
    <row r="76" spans="1:4" s="124" customFormat="1" x14ac:dyDescent="0.3">
      <c r="A76" s="125"/>
      <c r="B76" s="125"/>
      <c r="D76" s="129"/>
    </row>
    <row r="77" spans="1:4" s="124" customFormat="1" x14ac:dyDescent="0.3">
      <c r="A77" s="125"/>
      <c r="B77" s="125"/>
      <c r="D77" s="129"/>
    </row>
    <row r="78" spans="1:4" s="124" customFormat="1" x14ac:dyDescent="0.3">
      <c r="A78" s="125"/>
      <c r="B78" s="125"/>
      <c r="D78" s="129"/>
    </row>
    <row r="79" spans="1:4" s="124" customFormat="1" x14ac:dyDescent="0.3">
      <c r="A79" s="125"/>
      <c r="B79" s="125"/>
      <c r="D79" s="129"/>
    </row>
    <row r="80" spans="1:4" s="124" customFormat="1" x14ac:dyDescent="0.3">
      <c r="A80" s="125"/>
      <c r="B80" s="125"/>
      <c r="D80" s="129"/>
    </row>
    <row r="81" spans="1:4" s="124" customFormat="1" x14ac:dyDescent="0.3">
      <c r="A81" s="125"/>
      <c r="B81" s="125"/>
      <c r="D81" s="129"/>
    </row>
    <row r="82" spans="1:4" s="124" customFormat="1" x14ac:dyDescent="0.3">
      <c r="A82" s="125"/>
      <c r="B82" s="125"/>
      <c r="D82" s="129"/>
    </row>
    <row r="83" spans="1:4" s="124" customFormat="1" x14ac:dyDescent="0.3">
      <c r="A83" s="125"/>
      <c r="B83" s="125"/>
      <c r="D83" s="129"/>
    </row>
    <row r="84" spans="1:4" s="124" customFormat="1" x14ac:dyDescent="0.3">
      <c r="A84" s="125"/>
      <c r="B84" s="125"/>
      <c r="D84" s="129"/>
    </row>
    <row r="85" spans="1:4" s="124" customFormat="1" x14ac:dyDescent="0.3">
      <c r="A85" s="125"/>
      <c r="B85" s="125"/>
      <c r="D85" s="129"/>
    </row>
    <row r="86" spans="1:4" s="124" customFormat="1" x14ac:dyDescent="0.3">
      <c r="A86" s="125"/>
      <c r="B86" s="125"/>
      <c r="D86" s="129"/>
    </row>
    <row r="87" spans="1:4" s="124" customFormat="1" x14ac:dyDescent="0.3">
      <c r="A87" s="125"/>
      <c r="B87" s="125"/>
      <c r="D87" s="129"/>
    </row>
    <row r="88" spans="1:4" s="124" customFormat="1" x14ac:dyDescent="0.3">
      <c r="A88" s="125"/>
      <c r="B88" s="125"/>
      <c r="D88" s="129"/>
    </row>
    <row r="89" spans="1:4" s="124" customFormat="1" x14ac:dyDescent="0.3">
      <c r="A89" s="125"/>
      <c r="B89" s="125"/>
      <c r="D89" s="129"/>
    </row>
    <row r="90" spans="1:4" s="124" customFormat="1" x14ac:dyDescent="0.3">
      <c r="A90" s="125"/>
      <c r="B90" s="125"/>
      <c r="D90" s="129"/>
    </row>
    <row r="91" spans="1:4" s="124" customFormat="1" x14ac:dyDescent="0.3">
      <c r="A91" s="125"/>
      <c r="B91" s="125"/>
      <c r="D91" s="129"/>
    </row>
    <row r="92" spans="1:4" s="124" customFormat="1" x14ac:dyDescent="0.3">
      <c r="A92" s="125"/>
      <c r="B92" s="125"/>
      <c r="D92" s="129"/>
    </row>
    <row r="93" spans="1:4" s="124" customFormat="1" x14ac:dyDescent="0.3">
      <c r="A93" s="125"/>
      <c r="B93" s="125"/>
      <c r="D93" s="129"/>
    </row>
    <row r="94" spans="1:4" s="124" customFormat="1" x14ac:dyDescent="0.3">
      <c r="A94" s="125"/>
      <c r="B94" s="125"/>
      <c r="D94" s="129"/>
    </row>
    <row r="95" spans="1:4" s="124" customFormat="1" x14ac:dyDescent="0.3">
      <c r="A95" s="125"/>
      <c r="B95" s="125"/>
      <c r="D95" s="129"/>
    </row>
    <row r="96" spans="1:4" s="124" customFormat="1" x14ac:dyDescent="0.3">
      <c r="A96" s="125"/>
      <c r="B96" s="125"/>
      <c r="D96" s="129"/>
    </row>
    <row r="97" spans="1:4" s="124" customFormat="1" x14ac:dyDescent="0.3">
      <c r="A97" s="125"/>
      <c r="B97" s="125"/>
      <c r="D97" s="129"/>
    </row>
    <row r="98" spans="1:4" s="124" customFormat="1" x14ac:dyDescent="0.3">
      <c r="A98" s="125"/>
      <c r="B98" s="125"/>
      <c r="D98" s="129"/>
    </row>
    <row r="99" spans="1:4" s="124" customFormat="1" x14ac:dyDescent="0.3">
      <c r="A99" s="125"/>
      <c r="B99" s="125"/>
      <c r="D99" s="129"/>
    </row>
    <row r="100" spans="1:4" s="124" customFormat="1" x14ac:dyDescent="0.3">
      <c r="A100" s="125"/>
      <c r="B100" s="125"/>
      <c r="D100" s="129"/>
    </row>
    <row r="101" spans="1:4" s="124" customFormat="1" x14ac:dyDescent="0.3">
      <c r="A101" s="125"/>
      <c r="B101" s="125"/>
      <c r="D101" s="129"/>
    </row>
    <row r="102" spans="1:4" s="124" customFormat="1" x14ac:dyDescent="0.3">
      <c r="A102" s="125"/>
      <c r="B102" s="125"/>
      <c r="D102" s="129"/>
    </row>
    <row r="103" spans="1:4" s="124" customFormat="1" x14ac:dyDescent="0.3">
      <c r="A103" s="125"/>
      <c r="B103" s="125"/>
      <c r="D103" s="129"/>
    </row>
    <row r="104" spans="1:4" s="124" customFormat="1" x14ac:dyDescent="0.3">
      <c r="A104" s="125"/>
      <c r="B104" s="125"/>
      <c r="D104" s="129"/>
    </row>
    <row r="105" spans="1:4" s="124" customFormat="1" x14ac:dyDescent="0.3">
      <c r="A105" s="125"/>
      <c r="B105" s="125"/>
      <c r="D105" s="129"/>
    </row>
    <row r="106" spans="1:4" s="124" customFormat="1" x14ac:dyDescent="0.3">
      <c r="A106" s="125"/>
      <c r="B106" s="125"/>
      <c r="D106" s="129"/>
    </row>
    <row r="107" spans="1:4" s="124" customFormat="1" x14ac:dyDescent="0.3">
      <c r="A107" s="125"/>
      <c r="B107" s="125"/>
      <c r="D107" s="129"/>
    </row>
    <row r="108" spans="1:4" s="124" customFormat="1" x14ac:dyDescent="0.3">
      <c r="A108" s="125"/>
      <c r="B108" s="125"/>
      <c r="D108" s="129"/>
    </row>
    <row r="109" spans="1:4" s="124" customFormat="1" x14ac:dyDescent="0.3">
      <c r="A109" s="125"/>
      <c r="B109" s="125"/>
      <c r="D109" s="129"/>
    </row>
    <row r="110" spans="1:4" s="124" customFormat="1" x14ac:dyDescent="0.3">
      <c r="A110" s="125"/>
      <c r="B110" s="125"/>
      <c r="D110" s="129"/>
    </row>
    <row r="111" spans="1:4" s="124" customFormat="1" x14ac:dyDescent="0.3">
      <c r="A111" s="125"/>
      <c r="B111" s="125"/>
      <c r="D111" s="129"/>
    </row>
    <row r="112" spans="1:4" s="124" customFormat="1" x14ac:dyDescent="0.3">
      <c r="A112" s="125"/>
      <c r="B112" s="125"/>
      <c r="D112" s="129"/>
    </row>
    <row r="113" spans="1:4" s="124" customFormat="1" x14ac:dyDescent="0.3">
      <c r="A113" s="125"/>
      <c r="B113" s="125"/>
      <c r="D113" s="129"/>
    </row>
    <row r="114" spans="1:4" s="124" customFormat="1" x14ac:dyDescent="0.3">
      <c r="A114" s="125"/>
      <c r="B114" s="125"/>
      <c r="D114" s="129"/>
    </row>
    <row r="115" spans="1:4" s="124" customFormat="1" x14ac:dyDescent="0.3">
      <c r="A115" s="125"/>
      <c r="B115" s="125"/>
      <c r="D115" s="129"/>
    </row>
    <row r="116" spans="1:4" s="124" customFormat="1" x14ac:dyDescent="0.3">
      <c r="A116" s="125"/>
      <c r="B116" s="125"/>
      <c r="D116" s="129"/>
    </row>
    <row r="117" spans="1:4" s="124" customFormat="1" x14ac:dyDescent="0.3">
      <c r="A117" s="125"/>
      <c r="B117" s="125"/>
      <c r="D117" s="129"/>
    </row>
    <row r="118" spans="1:4" s="124" customFormat="1" x14ac:dyDescent="0.3">
      <c r="A118" s="125"/>
      <c r="B118" s="125"/>
      <c r="D118" s="129"/>
    </row>
    <row r="119" spans="1:4" s="124" customFormat="1" x14ac:dyDescent="0.3">
      <c r="A119" s="125"/>
      <c r="B119" s="125"/>
      <c r="D119" s="129"/>
    </row>
    <row r="120" spans="1:4" s="124" customFormat="1" x14ac:dyDescent="0.3">
      <c r="A120" s="125"/>
      <c r="B120" s="125"/>
      <c r="D120" s="129"/>
    </row>
    <row r="121" spans="1:4" s="124" customFormat="1" x14ac:dyDescent="0.3">
      <c r="A121" s="125"/>
      <c r="B121" s="125"/>
      <c r="D121" s="129"/>
    </row>
    <row r="122" spans="1:4" s="124" customFormat="1" x14ac:dyDescent="0.3">
      <c r="A122" s="125"/>
      <c r="B122" s="125"/>
      <c r="D122" s="129"/>
    </row>
    <row r="123" spans="1:4" s="124" customFormat="1" x14ac:dyDescent="0.3">
      <c r="A123" s="125"/>
      <c r="B123" s="125"/>
      <c r="D123" s="129"/>
    </row>
    <row r="124" spans="1:4" s="124" customFormat="1" x14ac:dyDescent="0.3">
      <c r="A124" s="125"/>
      <c r="B124" s="125"/>
      <c r="D124" s="129"/>
    </row>
    <row r="125" spans="1:4" s="124" customFormat="1" x14ac:dyDescent="0.3">
      <c r="A125" s="125"/>
      <c r="B125" s="125"/>
      <c r="D125" s="129"/>
    </row>
    <row r="126" spans="1:4" s="124" customFormat="1" x14ac:dyDescent="0.3">
      <c r="A126" s="125"/>
      <c r="B126" s="125"/>
      <c r="D126" s="129"/>
    </row>
    <row r="127" spans="1:4" s="124" customFormat="1" x14ac:dyDescent="0.3">
      <c r="A127" s="125"/>
      <c r="B127" s="125"/>
      <c r="D127" s="129"/>
    </row>
    <row r="128" spans="1:4" s="124" customFormat="1" x14ac:dyDescent="0.3">
      <c r="A128" s="125"/>
      <c r="B128" s="125"/>
      <c r="D128" s="129"/>
    </row>
    <row r="129" spans="1:4" s="124" customFormat="1" x14ac:dyDescent="0.3">
      <c r="A129" s="125"/>
      <c r="B129" s="125"/>
      <c r="D129" s="129"/>
    </row>
    <row r="130" spans="1:4" s="124" customFormat="1" x14ac:dyDescent="0.3">
      <c r="A130" s="125"/>
      <c r="B130" s="125"/>
      <c r="D130" s="129"/>
    </row>
    <row r="131" spans="1:4" s="124" customFormat="1" x14ac:dyDescent="0.3">
      <c r="A131" s="125"/>
      <c r="B131" s="125"/>
      <c r="D131" s="129"/>
    </row>
    <row r="132" spans="1:4" s="124" customFormat="1" x14ac:dyDescent="0.3">
      <c r="A132" s="125"/>
      <c r="B132" s="125"/>
      <c r="D132" s="129"/>
    </row>
    <row r="133" spans="1:4" s="124" customFormat="1" x14ac:dyDescent="0.3">
      <c r="A133" s="125"/>
      <c r="B133" s="125"/>
      <c r="D133" s="129"/>
    </row>
    <row r="134" spans="1:4" s="124" customFormat="1" x14ac:dyDescent="0.3">
      <c r="A134" s="125"/>
      <c r="B134" s="125"/>
      <c r="D134" s="129"/>
    </row>
    <row r="135" spans="1:4" s="124" customFormat="1" x14ac:dyDescent="0.3">
      <c r="A135" s="125"/>
      <c r="B135" s="125"/>
      <c r="D135" s="129"/>
    </row>
    <row r="136" spans="1:4" s="124" customFormat="1" x14ac:dyDescent="0.3">
      <c r="A136" s="125"/>
      <c r="B136" s="125"/>
      <c r="D136" s="129"/>
    </row>
    <row r="137" spans="1:4" s="124" customFormat="1" x14ac:dyDescent="0.3">
      <c r="A137" s="125"/>
      <c r="B137" s="125"/>
      <c r="D137" s="129"/>
    </row>
    <row r="138" spans="1:4" s="124" customFormat="1" x14ac:dyDescent="0.3">
      <c r="A138" s="125"/>
      <c r="B138" s="125"/>
      <c r="D138" s="129"/>
    </row>
    <row r="139" spans="1:4" s="124" customFormat="1" x14ac:dyDescent="0.3">
      <c r="A139" s="125"/>
      <c r="B139" s="125"/>
      <c r="D139" s="129"/>
    </row>
    <row r="140" spans="1:4" s="124" customFormat="1" x14ac:dyDescent="0.3">
      <c r="A140" s="125"/>
      <c r="B140" s="125"/>
      <c r="D140" s="129"/>
    </row>
    <row r="141" spans="1:4" s="124" customFormat="1" x14ac:dyDescent="0.3">
      <c r="A141" s="125"/>
      <c r="B141" s="125"/>
      <c r="D141" s="129"/>
    </row>
    <row r="142" spans="1:4" s="124" customFormat="1" x14ac:dyDescent="0.3">
      <c r="A142" s="125"/>
      <c r="B142" s="125"/>
      <c r="D142" s="129"/>
    </row>
    <row r="143" spans="1:4" s="124" customFormat="1" x14ac:dyDescent="0.3">
      <c r="A143" s="125"/>
      <c r="B143" s="125"/>
      <c r="D143" s="129"/>
    </row>
    <row r="144" spans="1:4" s="124" customFormat="1" x14ac:dyDescent="0.3">
      <c r="A144" s="125"/>
      <c r="B144" s="125"/>
      <c r="D144" s="129"/>
    </row>
    <row r="145" spans="1:4" s="124" customFormat="1" x14ac:dyDescent="0.3">
      <c r="A145" s="125"/>
      <c r="B145" s="125"/>
      <c r="D145" s="129"/>
    </row>
    <row r="146" spans="1:4" s="124" customFormat="1" x14ac:dyDescent="0.3">
      <c r="A146" s="125"/>
      <c r="B146" s="125"/>
      <c r="D146" s="129"/>
    </row>
    <row r="147" spans="1:4" s="124" customFormat="1" x14ac:dyDescent="0.3">
      <c r="A147" s="125"/>
      <c r="B147" s="125"/>
      <c r="D147" s="129"/>
    </row>
    <row r="148" spans="1:4" s="124" customFormat="1" x14ac:dyDescent="0.3">
      <c r="A148" s="125"/>
      <c r="B148" s="125"/>
      <c r="D148" s="129"/>
    </row>
    <row r="149" spans="1:4" s="124" customFormat="1" x14ac:dyDescent="0.3">
      <c r="A149" s="125"/>
      <c r="B149" s="125"/>
      <c r="D149" s="129"/>
    </row>
    <row r="150" spans="1:4" s="124" customFormat="1" x14ac:dyDescent="0.3">
      <c r="A150" s="125"/>
      <c r="B150" s="125"/>
      <c r="D150" s="129"/>
    </row>
    <row r="151" spans="1:4" s="124" customFormat="1" x14ac:dyDescent="0.3">
      <c r="A151" s="125"/>
      <c r="B151" s="125"/>
      <c r="D151" s="129"/>
    </row>
    <row r="152" spans="1:4" s="124" customFormat="1" x14ac:dyDescent="0.3">
      <c r="A152" s="125"/>
      <c r="B152" s="125"/>
      <c r="D152" s="129"/>
    </row>
    <row r="153" spans="1:4" s="124" customFormat="1" x14ac:dyDescent="0.3">
      <c r="A153" s="125"/>
      <c r="B153" s="125"/>
      <c r="D153" s="129"/>
    </row>
    <row r="154" spans="1:4" s="124" customFormat="1" x14ac:dyDescent="0.3">
      <c r="A154" s="125"/>
      <c r="B154" s="125"/>
      <c r="D154" s="129"/>
    </row>
    <row r="155" spans="1:4" s="124" customFormat="1" x14ac:dyDescent="0.3">
      <c r="A155" s="125"/>
      <c r="B155" s="125"/>
      <c r="D155" s="129"/>
    </row>
    <row r="156" spans="1:4" s="124" customFormat="1" x14ac:dyDescent="0.3">
      <c r="A156" s="125"/>
      <c r="B156" s="125"/>
      <c r="D156" s="129"/>
    </row>
    <row r="157" spans="1:4" s="124" customFormat="1" x14ac:dyDescent="0.3">
      <c r="A157" s="125"/>
      <c r="B157" s="125"/>
      <c r="D157" s="129"/>
    </row>
    <row r="158" spans="1:4" s="124" customFormat="1" x14ac:dyDescent="0.3">
      <c r="A158" s="125"/>
      <c r="B158" s="125"/>
      <c r="D158" s="129"/>
    </row>
    <row r="159" spans="1:4" s="124" customFormat="1" x14ac:dyDescent="0.3">
      <c r="A159" s="125"/>
      <c r="B159" s="125"/>
      <c r="D159" s="129"/>
    </row>
    <row r="160" spans="1:4" s="124" customFormat="1" x14ac:dyDescent="0.3">
      <c r="A160" s="125"/>
      <c r="B160" s="125"/>
      <c r="D160" s="129"/>
    </row>
    <row r="161" spans="1:4" s="124" customFormat="1" x14ac:dyDescent="0.3">
      <c r="A161" s="125"/>
      <c r="B161" s="125"/>
      <c r="D161" s="129"/>
    </row>
    <row r="162" spans="1:4" s="124" customFormat="1" x14ac:dyDescent="0.3">
      <c r="A162" s="125"/>
      <c r="B162" s="125"/>
      <c r="D162" s="129"/>
    </row>
    <row r="163" spans="1:4" s="124" customFormat="1" x14ac:dyDescent="0.3">
      <c r="A163" s="125"/>
      <c r="B163" s="125"/>
      <c r="D163" s="129"/>
    </row>
    <row r="164" spans="1:4" s="124" customFormat="1" x14ac:dyDescent="0.3">
      <c r="A164" s="125"/>
      <c r="B164" s="125"/>
      <c r="D164" s="129"/>
    </row>
    <row r="165" spans="1:4" s="124" customFormat="1" x14ac:dyDescent="0.3">
      <c r="A165" s="125"/>
      <c r="B165" s="125"/>
      <c r="D165" s="129"/>
    </row>
    <row r="166" spans="1:4" s="124" customFormat="1" x14ac:dyDescent="0.3">
      <c r="A166" s="125"/>
      <c r="B166" s="125"/>
      <c r="D166" s="129"/>
    </row>
    <row r="167" spans="1:4" s="124" customFormat="1" x14ac:dyDescent="0.3">
      <c r="A167" s="125"/>
      <c r="B167" s="125"/>
      <c r="D167" s="129"/>
    </row>
    <row r="168" spans="1:4" s="124" customFormat="1" x14ac:dyDescent="0.3">
      <c r="A168" s="125"/>
      <c r="B168" s="125"/>
      <c r="D168" s="129"/>
    </row>
    <row r="169" spans="1:4" s="124" customFormat="1" x14ac:dyDescent="0.3">
      <c r="A169" s="125"/>
      <c r="B169" s="125"/>
      <c r="D169" s="129"/>
    </row>
    <row r="170" spans="1:4" s="124" customFormat="1" x14ac:dyDescent="0.3">
      <c r="A170" s="125"/>
      <c r="B170" s="125"/>
      <c r="D170" s="129"/>
    </row>
    <row r="171" spans="1:4" s="124" customFormat="1" x14ac:dyDescent="0.3">
      <c r="A171" s="125"/>
      <c r="B171" s="125"/>
      <c r="D171" s="129"/>
    </row>
    <row r="172" spans="1:4" s="124" customFormat="1" x14ac:dyDescent="0.3">
      <c r="A172" s="125"/>
      <c r="B172" s="125"/>
      <c r="D172" s="129"/>
    </row>
    <row r="173" spans="1:4" s="124" customFormat="1" x14ac:dyDescent="0.3">
      <c r="A173" s="125"/>
      <c r="B173" s="125"/>
      <c r="D173" s="129"/>
    </row>
    <row r="174" spans="1:4" s="124" customFormat="1" x14ac:dyDescent="0.3">
      <c r="A174" s="125"/>
      <c r="B174" s="125"/>
      <c r="D174" s="129"/>
    </row>
    <row r="175" spans="1:4" s="124" customFormat="1" x14ac:dyDescent="0.3">
      <c r="A175" s="125"/>
      <c r="B175" s="125"/>
      <c r="D175" s="129"/>
    </row>
    <row r="176" spans="1:4" s="124" customFormat="1" x14ac:dyDescent="0.3">
      <c r="A176" s="125"/>
      <c r="B176" s="125"/>
      <c r="D176" s="129"/>
    </row>
    <row r="177" spans="1:4" s="124" customFormat="1" x14ac:dyDescent="0.3">
      <c r="A177" s="125"/>
      <c r="B177" s="125"/>
      <c r="D177" s="129"/>
    </row>
    <row r="178" spans="1:4" s="124" customFormat="1" x14ac:dyDescent="0.3">
      <c r="A178" s="125"/>
      <c r="B178" s="125"/>
      <c r="D178" s="129"/>
    </row>
    <row r="179" spans="1:4" s="124" customFormat="1" x14ac:dyDescent="0.3">
      <c r="A179" s="125"/>
      <c r="B179" s="125"/>
      <c r="D179" s="129"/>
    </row>
    <row r="180" spans="1:4" s="124" customFormat="1" x14ac:dyDescent="0.3">
      <c r="A180" s="125"/>
      <c r="B180" s="125"/>
      <c r="D180" s="129"/>
    </row>
    <row r="181" spans="1:4" s="124" customFormat="1" x14ac:dyDescent="0.3">
      <c r="A181" s="125"/>
      <c r="B181" s="125"/>
      <c r="D181" s="129"/>
    </row>
    <row r="182" spans="1:4" s="124" customFormat="1" x14ac:dyDescent="0.3">
      <c r="A182" s="125"/>
      <c r="B182" s="125"/>
      <c r="D182" s="129"/>
    </row>
    <row r="183" spans="1:4" s="124" customFormat="1" x14ac:dyDescent="0.3">
      <c r="A183" s="125"/>
      <c r="B183" s="125"/>
      <c r="D183" s="129"/>
    </row>
    <row r="184" spans="1:4" s="124" customFormat="1" x14ac:dyDescent="0.3">
      <c r="A184" s="125"/>
      <c r="B184" s="125"/>
      <c r="D184" s="129"/>
    </row>
    <row r="185" spans="1:4" s="124" customFormat="1" x14ac:dyDescent="0.3">
      <c r="A185" s="125"/>
      <c r="B185" s="125"/>
      <c r="D185" s="129"/>
    </row>
    <row r="186" spans="1:4" s="124" customFormat="1" x14ac:dyDescent="0.3">
      <c r="A186" s="125"/>
      <c r="B186" s="125"/>
      <c r="D186" s="129"/>
    </row>
    <row r="187" spans="1:4" s="124" customFormat="1" x14ac:dyDescent="0.3">
      <c r="A187" s="125"/>
      <c r="B187" s="125"/>
      <c r="D187" s="129"/>
    </row>
    <row r="188" spans="1:4" s="124" customFormat="1" x14ac:dyDescent="0.3">
      <c r="A188" s="125"/>
      <c r="B188" s="125"/>
      <c r="D188" s="129"/>
    </row>
    <row r="189" spans="1:4" s="124" customFormat="1" x14ac:dyDescent="0.3">
      <c r="A189" s="125"/>
      <c r="B189" s="125"/>
      <c r="D189" s="129"/>
    </row>
    <row r="190" spans="1:4" s="124" customFormat="1" x14ac:dyDescent="0.3">
      <c r="A190" s="125"/>
      <c r="B190" s="125"/>
      <c r="D190" s="129"/>
    </row>
    <row r="191" spans="1:4" s="124" customFormat="1" x14ac:dyDescent="0.3">
      <c r="A191" s="125"/>
      <c r="B191" s="125"/>
      <c r="D191" s="129"/>
    </row>
    <row r="192" spans="1:4" s="124" customFormat="1" x14ac:dyDescent="0.3">
      <c r="A192" s="125"/>
      <c r="B192" s="125"/>
      <c r="D192" s="129"/>
    </row>
    <row r="193" spans="1:4" s="124" customFormat="1" x14ac:dyDescent="0.3">
      <c r="A193" s="125"/>
      <c r="B193" s="125"/>
      <c r="D193" s="129"/>
    </row>
    <row r="194" spans="1:4" s="124" customFormat="1" x14ac:dyDescent="0.3">
      <c r="A194" s="125"/>
      <c r="B194" s="125"/>
      <c r="D194" s="129"/>
    </row>
    <row r="195" spans="1:4" s="124" customFormat="1" x14ac:dyDescent="0.3">
      <c r="A195" s="125"/>
      <c r="B195" s="125"/>
      <c r="D195" s="129"/>
    </row>
    <row r="196" spans="1:4" s="124" customFormat="1" x14ac:dyDescent="0.3">
      <c r="A196" s="125"/>
      <c r="B196" s="125"/>
      <c r="D196" s="129"/>
    </row>
    <row r="197" spans="1:4" s="124" customFormat="1" x14ac:dyDescent="0.3">
      <c r="A197" s="125"/>
      <c r="B197" s="125"/>
      <c r="D197" s="129"/>
    </row>
    <row r="198" spans="1:4" s="124" customFormat="1" x14ac:dyDescent="0.3">
      <c r="A198" s="125"/>
      <c r="B198" s="125"/>
      <c r="D198" s="129"/>
    </row>
    <row r="199" spans="1:4" s="124" customFormat="1" x14ac:dyDescent="0.3">
      <c r="A199" s="125"/>
      <c r="B199" s="125"/>
      <c r="D199" s="129"/>
    </row>
    <row r="200" spans="1:4" s="124" customFormat="1" x14ac:dyDescent="0.3">
      <c r="A200" s="125"/>
      <c r="B200" s="125"/>
      <c r="D200" s="129"/>
    </row>
    <row r="201" spans="1:4" s="124" customFormat="1" x14ac:dyDescent="0.3">
      <c r="A201" s="125"/>
      <c r="B201" s="125"/>
      <c r="D201" s="129"/>
    </row>
    <row r="202" spans="1:4" s="124" customFormat="1" x14ac:dyDescent="0.3">
      <c r="A202" s="125"/>
      <c r="B202" s="125"/>
      <c r="D202" s="129"/>
    </row>
    <row r="203" spans="1:4" s="124" customFormat="1" x14ac:dyDescent="0.3">
      <c r="A203" s="125"/>
      <c r="B203" s="125"/>
      <c r="D203" s="129"/>
    </row>
    <row r="204" spans="1:4" s="124" customFormat="1" x14ac:dyDescent="0.3">
      <c r="A204" s="125"/>
      <c r="B204" s="125"/>
      <c r="D204" s="129"/>
    </row>
    <row r="205" spans="1:4" s="124" customFormat="1" x14ac:dyDescent="0.3">
      <c r="A205" s="125"/>
      <c r="B205" s="125"/>
      <c r="D205" s="129"/>
    </row>
    <row r="206" spans="1:4" s="124" customFormat="1" x14ac:dyDescent="0.3">
      <c r="A206" s="125"/>
      <c r="B206" s="125"/>
      <c r="D206" s="129"/>
    </row>
    <row r="207" spans="1:4" s="124" customFormat="1" x14ac:dyDescent="0.3">
      <c r="A207" s="125"/>
      <c r="B207" s="125"/>
      <c r="D207" s="129"/>
    </row>
    <row r="208" spans="1:4" s="124" customFormat="1" x14ac:dyDescent="0.3">
      <c r="A208" s="125"/>
      <c r="B208" s="125"/>
      <c r="D208" s="129"/>
    </row>
    <row r="209" spans="1:4" s="124" customFormat="1" x14ac:dyDescent="0.3">
      <c r="A209" s="125"/>
      <c r="B209" s="125"/>
      <c r="D209" s="129"/>
    </row>
    <row r="210" spans="1:4" s="124" customFormat="1" x14ac:dyDescent="0.3">
      <c r="A210" s="125"/>
      <c r="B210" s="125"/>
      <c r="D210" s="129"/>
    </row>
    <row r="211" spans="1:4" s="124" customFormat="1" x14ac:dyDescent="0.3">
      <c r="A211" s="125"/>
      <c r="B211" s="125"/>
      <c r="D211" s="129"/>
    </row>
    <row r="212" spans="1:4" s="124" customFormat="1" x14ac:dyDescent="0.3">
      <c r="A212" s="125"/>
      <c r="B212" s="125"/>
      <c r="D212" s="129"/>
    </row>
    <row r="213" spans="1:4" s="124" customFormat="1" x14ac:dyDescent="0.3">
      <c r="A213" s="125"/>
      <c r="B213" s="125"/>
      <c r="D213" s="129"/>
    </row>
    <row r="214" spans="1:4" s="124" customFormat="1" x14ac:dyDescent="0.3">
      <c r="A214" s="125"/>
      <c r="B214" s="125"/>
      <c r="D214" s="129"/>
    </row>
    <row r="215" spans="1:4" s="124" customFormat="1" x14ac:dyDescent="0.3">
      <c r="A215" s="125"/>
      <c r="B215" s="125"/>
      <c r="D215" s="129"/>
    </row>
    <row r="216" spans="1:4" s="124" customFormat="1" x14ac:dyDescent="0.3">
      <c r="A216" s="125"/>
      <c r="B216" s="125"/>
      <c r="D216" s="129"/>
    </row>
    <row r="217" spans="1:4" s="124" customFormat="1" x14ac:dyDescent="0.3">
      <c r="A217" s="125"/>
      <c r="B217" s="125"/>
      <c r="D217" s="129"/>
    </row>
    <row r="218" spans="1:4" s="124" customFormat="1" x14ac:dyDescent="0.3">
      <c r="A218" s="125"/>
      <c r="B218" s="125"/>
      <c r="D218" s="129"/>
    </row>
    <row r="219" spans="1:4" s="124" customFormat="1" x14ac:dyDescent="0.3">
      <c r="A219" s="125"/>
      <c r="B219" s="125"/>
      <c r="D219" s="129"/>
    </row>
    <row r="220" spans="1:4" s="124" customFormat="1" x14ac:dyDescent="0.3">
      <c r="A220" s="125"/>
      <c r="B220" s="125"/>
      <c r="D220" s="129"/>
    </row>
    <row r="221" spans="1:4" s="124" customFormat="1" x14ac:dyDescent="0.3">
      <c r="A221" s="125"/>
      <c r="B221" s="125"/>
      <c r="D221" s="129"/>
    </row>
    <row r="222" spans="1:4" s="124" customFormat="1" x14ac:dyDescent="0.3">
      <c r="A222" s="125"/>
      <c r="B222" s="125"/>
      <c r="D222" s="129"/>
    </row>
    <row r="223" spans="1:4" s="124" customFormat="1" x14ac:dyDescent="0.3">
      <c r="A223" s="125"/>
      <c r="B223" s="125"/>
      <c r="D223" s="129"/>
    </row>
    <row r="224" spans="1:4" s="124" customFormat="1" x14ac:dyDescent="0.3">
      <c r="A224" s="125"/>
      <c r="B224" s="125"/>
      <c r="D224" s="129"/>
    </row>
    <row r="225" spans="1:4" s="124" customFormat="1" x14ac:dyDescent="0.3">
      <c r="A225" s="125"/>
      <c r="B225" s="125"/>
      <c r="D225" s="129"/>
    </row>
    <row r="226" spans="1:4" s="124" customFormat="1" x14ac:dyDescent="0.3">
      <c r="A226" s="125"/>
      <c r="B226" s="125"/>
      <c r="D226" s="129"/>
    </row>
    <row r="227" spans="1:4" s="124" customFormat="1" x14ac:dyDescent="0.3">
      <c r="A227" s="125"/>
      <c r="B227" s="125"/>
      <c r="D227" s="129"/>
    </row>
    <row r="228" spans="1:4" s="124" customFormat="1" x14ac:dyDescent="0.3">
      <c r="A228" s="125"/>
      <c r="B228" s="125"/>
      <c r="D228" s="129"/>
    </row>
    <row r="229" spans="1:4" s="124" customFormat="1" x14ac:dyDescent="0.3">
      <c r="A229" s="125"/>
      <c r="B229" s="125"/>
      <c r="D229" s="129"/>
    </row>
    <row r="230" spans="1:4" s="124" customFormat="1" x14ac:dyDescent="0.3">
      <c r="A230" s="125"/>
      <c r="B230" s="125"/>
      <c r="D230" s="129"/>
    </row>
    <row r="231" spans="1:4" s="124" customFormat="1" x14ac:dyDescent="0.3">
      <c r="A231" s="125"/>
      <c r="B231" s="125"/>
      <c r="D231" s="129"/>
    </row>
    <row r="232" spans="1:4" s="124" customFormat="1" x14ac:dyDescent="0.3">
      <c r="A232" s="125"/>
      <c r="B232" s="125"/>
      <c r="D232" s="129"/>
    </row>
    <row r="233" spans="1:4" s="124" customFormat="1" x14ac:dyDescent="0.3">
      <c r="A233" s="125"/>
      <c r="B233" s="125"/>
      <c r="D233" s="129"/>
    </row>
    <row r="234" spans="1:4" s="124" customFormat="1" x14ac:dyDescent="0.3">
      <c r="A234" s="125"/>
      <c r="B234" s="125"/>
      <c r="D234" s="129"/>
    </row>
    <row r="235" spans="1:4" s="124" customFormat="1" x14ac:dyDescent="0.3">
      <c r="A235" s="125"/>
      <c r="B235" s="125"/>
      <c r="D235" s="129"/>
    </row>
    <row r="236" spans="1:4" s="124" customFormat="1" x14ac:dyDescent="0.3">
      <c r="A236" s="125"/>
      <c r="B236" s="125"/>
      <c r="D236" s="129"/>
    </row>
    <row r="237" spans="1:4" s="124" customFormat="1" x14ac:dyDescent="0.3">
      <c r="A237" s="125"/>
      <c r="B237" s="125"/>
      <c r="D237" s="129"/>
    </row>
    <row r="238" spans="1:4" s="124" customFormat="1" x14ac:dyDescent="0.3">
      <c r="A238" s="125"/>
      <c r="B238" s="125"/>
      <c r="D238" s="129"/>
    </row>
    <row r="239" spans="1:4" s="124" customFormat="1" x14ac:dyDescent="0.3">
      <c r="A239" s="125"/>
      <c r="B239" s="125"/>
      <c r="D239" s="129"/>
    </row>
    <row r="240" spans="1:4" s="124" customFormat="1" x14ac:dyDescent="0.3">
      <c r="A240" s="125"/>
      <c r="B240" s="125"/>
      <c r="D240" s="129"/>
    </row>
    <row r="241" spans="1:4" s="124" customFormat="1" x14ac:dyDescent="0.3">
      <c r="A241" s="125"/>
      <c r="B241" s="125"/>
      <c r="D241" s="129"/>
    </row>
    <row r="242" spans="1:4" s="124" customFormat="1" x14ac:dyDescent="0.3">
      <c r="A242" s="125"/>
      <c r="B242" s="125"/>
      <c r="D242" s="129"/>
    </row>
    <row r="243" spans="1:4" s="124" customFormat="1" x14ac:dyDescent="0.3">
      <c r="A243" s="125"/>
      <c r="B243" s="125"/>
      <c r="D243" s="129"/>
    </row>
    <row r="244" spans="1:4" s="124" customFormat="1" x14ac:dyDescent="0.3">
      <c r="A244" s="125"/>
      <c r="B244" s="125"/>
      <c r="D244" s="129"/>
    </row>
    <row r="245" spans="1:4" s="124" customFormat="1" x14ac:dyDescent="0.3">
      <c r="A245" s="125"/>
      <c r="B245" s="125"/>
      <c r="D245" s="129"/>
    </row>
    <row r="246" spans="1:4" s="124" customFormat="1" x14ac:dyDescent="0.3">
      <c r="A246" s="125"/>
      <c r="B246" s="125"/>
      <c r="D246" s="129"/>
    </row>
    <row r="247" spans="1:4" s="124" customFormat="1" x14ac:dyDescent="0.3">
      <c r="A247" s="125"/>
      <c r="B247" s="125"/>
      <c r="D247" s="129"/>
    </row>
    <row r="248" spans="1:4" s="124" customFormat="1" x14ac:dyDescent="0.3">
      <c r="A248" s="125"/>
      <c r="B248" s="125"/>
      <c r="D248" s="129"/>
    </row>
    <row r="249" spans="1:4" s="124" customFormat="1" x14ac:dyDescent="0.3">
      <c r="A249" s="125"/>
      <c r="B249" s="125"/>
      <c r="D249" s="129"/>
    </row>
    <row r="250" spans="1:4" s="124" customFormat="1" x14ac:dyDescent="0.3">
      <c r="A250" s="125"/>
      <c r="B250" s="125"/>
      <c r="D250" s="129"/>
    </row>
    <row r="251" spans="1:4" s="124" customFormat="1" x14ac:dyDescent="0.3">
      <c r="A251" s="125"/>
      <c r="B251" s="125"/>
      <c r="D251" s="129"/>
    </row>
    <row r="252" spans="1:4" s="124" customFormat="1" x14ac:dyDescent="0.3">
      <c r="A252" s="125"/>
      <c r="B252" s="125"/>
      <c r="D252" s="129"/>
    </row>
    <row r="253" spans="1:4" s="124" customFormat="1" x14ac:dyDescent="0.3">
      <c r="A253" s="125"/>
      <c r="B253" s="125"/>
      <c r="D253" s="129"/>
    </row>
    <row r="254" spans="1:4" s="124" customFormat="1" x14ac:dyDescent="0.3">
      <c r="A254" s="125"/>
      <c r="B254" s="125"/>
      <c r="D254" s="129"/>
    </row>
    <row r="255" spans="1:4" s="124" customFormat="1" x14ac:dyDescent="0.3">
      <c r="A255" s="125"/>
      <c r="B255" s="125"/>
      <c r="D255" s="129"/>
    </row>
    <row r="256" spans="1:4" s="124" customFormat="1" x14ac:dyDescent="0.3">
      <c r="A256" s="125"/>
      <c r="B256" s="125"/>
      <c r="D256" s="129"/>
    </row>
    <row r="257" spans="1:4" s="124" customFormat="1" x14ac:dyDescent="0.3">
      <c r="A257" s="125"/>
      <c r="B257" s="125"/>
      <c r="D257" s="129"/>
    </row>
    <row r="258" spans="1:4" s="124" customFormat="1" x14ac:dyDescent="0.3">
      <c r="A258" s="125"/>
      <c r="B258" s="125"/>
      <c r="D258" s="129"/>
    </row>
    <row r="259" spans="1:4" s="124" customFormat="1" x14ac:dyDescent="0.3">
      <c r="A259" s="125"/>
      <c r="B259" s="125"/>
      <c r="D259" s="129"/>
    </row>
    <row r="260" spans="1:4" s="124" customFormat="1" x14ac:dyDescent="0.3">
      <c r="A260" s="125"/>
      <c r="B260" s="125"/>
      <c r="D260" s="129"/>
    </row>
    <row r="261" spans="1:4" s="124" customFormat="1" x14ac:dyDescent="0.3">
      <c r="A261" s="125"/>
      <c r="B261" s="125"/>
      <c r="D261" s="129"/>
    </row>
    <row r="262" spans="1:4" s="124" customFormat="1" x14ac:dyDescent="0.3">
      <c r="A262" s="125"/>
      <c r="B262" s="125"/>
      <c r="D262" s="129"/>
    </row>
    <row r="263" spans="1:4" s="124" customFormat="1" x14ac:dyDescent="0.3">
      <c r="A263" s="125"/>
      <c r="B263" s="125"/>
      <c r="D263" s="129"/>
    </row>
    <row r="264" spans="1:4" s="124" customFormat="1" x14ac:dyDescent="0.3">
      <c r="A264" s="125"/>
      <c r="B264" s="125"/>
      <c r="D264" s="129"/>
    </row>
    <row r="265" spans="1:4" s="124" customFormat="1" x14ac:dyDescent="0.3">
      <c r="A265" s="125"/>
      <c r="B265" s="125"/>
      <c r="D265" s="129"/>
    </row>
    <row r="266" spans="1:4" s="124" customFormat="1" x14ac:dyDescent="0.3">
      <c r="A266" s="125"/>
      <c r="B266" s="125"/>
      <c r="D266" s="129"/>
    </row>
    <row r="267" spans="1:4" s="124" customFormat="1" x14ac:dyDescent="0.3">
      <c r="A267" s="125"/>
      <c r="B267" s="125"/>
      <c r="D267" s="129"/>
    </row>
    <row r="268" spans="1:4" s="124" customFormat="1" x14ac:dyDescent="0.3">
      <c r="A268" s="125"/>
      <c r="B268" s="125"/>
      <c r="D268" s="129"/>
    </row>
    <row r="269" spans="1:4" s="124" customFormat="1" x14ac:dyDescent="0.3">
      <c r="A269" s="125"/>
      <c r="B269" s="125"/>
      <c r="D269" s="129"/>
    </row>
    <row r="270" spans="1:4" s="124" customFormat="1" x14ac:dyDescent="0.3">
      <c r="A270" s="125"/>
      <c r="B270" s="125"/>
      <c r="D270" s="129"/>
    </row>
    <row r="271" spans="1:4" s="124" customFormat="1" x14ac:dyDescent="0.3">
      <c r="A271" s="125"/>
      <c r="B271" s="125"/>
      <c r="D271" s="129"/>
    </row>
    <row r="272" spans="1:4" s="124" customFormat="1" x14ac:dyDescent="0.3">
      <c r="A272" s="125"/>
      <c r="B272" s="125"/>
      <c r="D272" s="129"/>
    </row>
    <row r="273" spans="1:4" s="124" customFormat="1" x14ac:dyDescent="0.3">
      <c r="A273" s="125"/>
      <c r="B273" s="125"/>
      <c r="D273" s="129"/>
    </row>
    <row r="274" spans="1:4" s="124" customFormat="1" x14ac:dyDescent="0.3">
      <c r="A274" s="125"/>
      <c r="B274" s="125"/>
      <c r="D274" s="129"/>
    </row>
    <row r="275" spans="1:4" s="124" customFormat="1" x14ac:dyDescent="0.3">
      <c r="A275" s="125"/>
      <c r="B275" s="125"/>
      <c r="D275" s="129"/>
    </row>
    <row r="276" spans="1:4" s="124" customFormat="1" x14ac:dyDescent="0.3">
      <c r="A276" s="125"/>
      <c r="B276" s="125"/>
      <c r="D276" s="129"/>
    </row>
    <row r="277" spans="1:4" s="124" customFormat="1" x14ac:dyDescent="0.3">
      <c r="A277" s="125"/>
      <c r="B277" s="125"/>
      <c r="D277" s="129"/>
    </row>
    <row r="278" spans="1:4" s="124" customFormat="1" x14ac:dyDescent="0.3">
      <c r="A278" s="125"/>
      <c r="B278" s="125"/>
      <c r="D278" s="129"/>
    </row>
    <row r="279" spans="1:4" s="124" customFormat="1" x14ac:dyDescent="0.3">
      <c r="A279" s="125"/>
      <c r="B279" s="125"/>
      <c r="D279" s="129"/>
    </row>
    <row r="280" spans="1:4" s="124" customFormat="1" x14ac:dyDescent="0.3">
      <c r="A280" s="125"/>
      <c r="B280" s="125"/>
      <c r="D280" s="129"/>
    </row>
    <row r="281" spans="1:4" s="124" customFormat="1" x14ac:dyDescent="0.3">
      <c r="A281" s="125"/>
      <c r="B281" s="125"/>
      <c r="D281" s="129"/>
    </row>
    <row r="282" spans="1:4" s="124" customFormat="1" x14ac:dyDescent="0.3">
      <c r="A282" s="125"/>
      <c r="B282" s="125"/>
      <c r="D282" s="129"/>
    </row>
    <row r="283" spans="1:4" s="124" customFormat="1" x14ac:dyDescent="0.3">
      <c r="A283" s="125"/>
      <c r="B283" s="125"/>
      <c r="D283" s="129"/>
    </row>
    <row r="284" spans="1:4" s="124" customFormat="1" x14ac:dyDescent="0.3">
      <c r="A284" s="125"/>
      <c r="B284" s="125"/>
      <c r="D284" s="129"/>
    </row>
    <row r="285" spans="1:4" s="124" customFormat="1" x14ac:dyDescent="0.3">
      <c r="A285" s="125"/>
      <c r="B285" s="125"/>
      <c r="D285" s="129"/>
    </row>
    <row r="286" spans="1:4" s="124" customFormat="1" x14ac:dyDescent="0.3">
      <c r="A286" s="125"/>
      <c r="B286" s="125"/>
      <c r="D286" s="129"/>
    </row>
    <row r="287" spans="1:4" s="124" customFormat="1" x14ac:dyDescent="0.3">
      <c r="A287" s="125"/>
      <c r="B287" s="125"/>
      <c r="D287" s="129"/>
    </row>
    <row r="288" spans="1:4" s="124" customFormat="1" x14ac:dyDescent="0.3">
      <c r="A288" s="125"/>
      <c r="B288" s="125"/>
      <c r="D288" s="129"/>
    </row>
    <row r="289" spans="1:4" s="124" customFormat="1" x14ac:dyDescent="0.3">
      <c r="A289" s="125"/>
      <c r="B289" s="125"/>
      <c r="D289" s="129"/>
    </row>
    <row r="290" spans="1:4" s="124" customFormat="1" x14ac:dyDescent="0.3">
      <c r="A290" s="125"/>
      <c r="B290" s="125"/>
      <c r="D290" s="129"/>
    </row>
    <row r="291" spans="1:4" s="124" customFormat="1" x14ac:dyDescent="0.3">
      <c r="A291" s="125"/>
      <c r="B291" s="125"/>
      <c r="D291" s="129"/>
    </row>
    <row r="292" spans="1:4" s="124" customFormat="1" x14ac:dyDescent="0.3">
      <c r="A292" s="125"/>
      <c r="B292" s="125"/>
      <c r="D292" s="129"/>
    </row>
    <row r="293" spans="1:4" s="124" customFormat="1" x14ac:dyDescent="0.3">
      <c r="A293" s="125"/>
      <c r="B293" s="125"/>
      <c r="D293" s="129"/>
    </row>
    <row r="294" spans="1:4" s="124" customFormat="1" x14ac:dyDescent="0.3">
      <c r="A294" s="125"/>
      <c r="B294" s="125"/>
      <c r="D294" s="129"/>
    </row>
    <row r="295" spans="1:4" s="124" customFormat="1" x14ac:dyDescent="0.3">
      <c r="A295" s="125"/>
      <c r="B295" s="125"/>
      <c r="D295" s="129"/>
    </row>
    <row r="296" spans="1:4" s="124" customFormat="1" x14ac:dyDescent="0.3">
      <c r="A296" s="125"/>
      <c r="B296" s="125"/>
      <c r="D296" s="129"/>
    </row>
    <row r="297" spans="1:4" s="124" customFormat="1" x14ac:dyDescent="0.3">
      <c r="A297" s="125"/>
      <c r="B297" s="125"/>
      <c r="D297" s="129"/>
    </row>
    <row r="298" spans="1:4" s="124" customFormat="1" x14ac:dyDescent="0.3">
      <c r="A298" s="125"/>
      <c r="B298" s="125"/>
      <c r="D298" s="129"/>
    </row>
    <row r="299" spans="1:4" s="124" customFormat="1" x14ac:dyDescent="0.3">
      <c r="A299" s="125"/>
      <c r="B299" s="125"/>
      <c r="D299" s="129"/>
    </row>
    <row r="300" spans="1:4" s="124" customFormat="1" x14ac:dyDescent="0.3">
      <c r="A300" s="125"/>
      <c r="B300" s="125"/>
      <c r="D300" s="129"/>
    </row>
    <row r="301" spans="1:4" s="124" customFormat="1" x14ac:dyDescent="0.3">
      <c r="A301" s="125"/>
      <c r="B301" s="125"/>
      <c r="D301" s="129"/>
    </row>
    <row r="302" spans="1:4" s="124" customFormat="1" x14ac:dyDescent="0.3">
      <c r="A302" s="125"/>
      <c r="B302" s="125"/>
      <c r="D302" s="129"/>
    </row>
    <row r="303" spans="1:4" s="124" customFormat="1" x14ac:dyDescent="0.3">
      <c r="A303" s="125"/>
      <c r="B303" s="125"/>
      <c r="D303" s="129"/>
    </row>
    <row r="304" spans="1:4" s="124" customFormat="1" x14ac:dyDescent="0.3">
      <c r="A304" s="125"/>
      <c r="B304" s="125"/>
      <c r="D304" s="129"/>
    </row>
    <row r="305" spans="1:4" s="124" customFormat="1" x14ac:dyDescent="0.3">
      <c r="A305" s="125"/>
      <c r="B305" s="125"/>
      <c r="D305" s="129"/>
    </row>
    <row r="306" spans="1:4" s="124" customFormat="1" x14ac:dyDescent="0.3">
      <c r="A306" s="125"/>
      <c r="B306" s="125"/>
      <c r="D306" s="129"/>
    </row>
    <row r="307" spans="1:4" s="124" customFormat="1" x14ac:dyDescent="0.3">
      <c r="A307" s="125"/>
      <c r="B307" s="125"/>
      <c r="D307" s="129"/>
    </row>
    <row r="308" spans="1:4" s="124" customFormat="1" x14ac:dyDescent="0.3">
      <c r="A308" s="125"/>
      <c r="B308" s="125"/>
      <c r="D308" s="129"/>
    </row>
    <row r="309" spans="1:4" s="124" customFormat="1" x14ac:dyDescent="0.3">
      <c r="A309" s="125"/>
      <c r="B309" s="125"/>
      <c r="D309" s="129"/>
    </row>
    <row r="310" spans="1:4" s="124" customFormat="1" x14ac:dyDescent="0.3">
      <c r="A310" s="125"/>
      <c r="B310" s="125"/>
      <c r="D310" s="129"/>
    </row>
    <row r="311" spans="1:4" s="124" customFormat="1" x14ac:dyDescent="0.3">
      <c r="A311" s="125"/>
      <c r="B311" s="125"/>
      <c r="D311" s="129"/>
    </row>
    <row r="312" spans="1:4" s="124" customFormat="1" x14ac:dyDescent="0.3">
      <c r="A312" s="125"/>
      <c r="B312" s="125"/>
      <c r="D312" s="129"/>
    </row>
    <row r="313" spans="1:4" s="124" customFormat="1" x14ac:dyDescent="0.3">
      <c r="A313" s="125"/>
      <c r="B313" s="125"/>
      <c r="D313" s="129"/>
    </row>
    <row r="314" spans="1:4" s="124" customFormat="1" x14ac:dyDescent="0.3">
      <c r="A314" s="125"/>
      <c r="B314" s="125"/>
      <c r="D314" s="129"/>
    </row>
    <row r="315" spans="1:4" s="124" customFormat="1" x14ac:dyDescent="0.3">
      <c r="A315" s="125"/>
      <c r="B315" s="125"/>
      <c r="D315" s="129"/>
    </row>
    <row r="316" spans="1:4" s="124" customFormat="1" x14ac:dyDescent="0.3">
      <c r="A316" s="125"/>
      <c r="B316" s="125"/>
      <c r="D316" s="129"/>
    </row>
    <row r="317" spans="1:4" s="124" customFormat="1" x14ac:dyDescent="0.3">
      <c r="A317" s="125"/>
      <c r="B317" s="125"/>
      <c r="D317" s="129"/>
    </row>
    <row r="318" spans="1:4" s="124" customFormat="1" x14ac:dyDescent="0.3">
      <c r="A318" s="125"/>
      <c r="B318" s="125"/>
      <c r="D318" s="129"/>
    </row>
    <row r="319" spans="1:4" s="124" customFormat="1" x14ac:dyDescent="0.3">
      <c r="A319" s="125"/>
      <c r="B319" s="125"/>
      <c r="D319" s="129"/>
    </row>
    <row r="320" spans="1:4" s="124" customFormat="1" x14ac:dyDescent="0.3">
      <c r="A320" s="125"/>
      <c r="B320" s="125"/>
      <c r="D320" s="129"/>
    </row>
    <row r="321" spans="1:4" s="124" customFormat="1" x14ac:dyDescent="0.3">
      <c r="A321" s="125"/>
      <c r="B321" s="125"/>
      <c r="D321" s="129"/>
    </row>
    <row r="322" spans="1:4" s="124" customFormat="1" x14ac:dyDescent="0.3">
      <c r="A322" s="125"/>
      <c r="B322" s="125"/>
      <c r="D322" s="129"/>
    </row>
    <row r="323" spans="1:4" s="124" customFormat="1" x14ac:dyDescent="0.3">
      <c r="A323" s="125"/>
      <c r="B323" s="125"/>
      <c r="D323" s="129"/>
    </row>
    <row r="324" spans="1:4" s="124" customFormat="1" x14ac:dyDescent="0.3">
      <c r="A324" s="125"/>
      <c r="B324" s="125"/>
      <c r="D324" s="129"/>
    </row>
    <row r="325" spans="1:4" s="124" customFormat="1" x14ac:dyDescent="0.3">
      <c r="A325" s="125"/>
      <c r="B325" s="125"/>
      <c r="D325" s="129"/>
    </row>
    <row r="326" spans="1:4" s="124" customFormat="1" x14ac:dyDescent="0.3">
      <c r="A326" s="125"/>
      <c r="B326" s="125"/>
      <c r="D326" s="129"/>
    </row>
    <row r="327" spans="1:4" s="124" customFormat="1" x14ac:dyDescent="0.3">
      <c r="A327" s="125"/>
      <c r="B327" s="125"/>
      <c r="D327" s="129"/>
    </row>
    <row r="328" spans="1:4" s="124" customFormat="1" x14ac:dyDescent="0.3">
      <c r="A328" s="125"/>
      <c r="B328" s="125"/>
      <c r="D328" s="129"/>
    </row>
    <row r="329" spans="1:4" s="124" customFormat="1" x14ac:dyDescent="0.3">
      <c r="A329" s="125"/>
      <c r="B329" s="125"/>
      <c r="D329" s="129"/>
    </row>
    <row r="330" spans="1:4" s="124" customFormat="1" x14ac:dyDescent="0.3">
      <c r="A330" s="125"/>
      <c r="B330" s="125"/>
      <c r="D330" s="129"/>
    </row>
    <row r="331" spans="1:4" s="124" customFormat="1" x14ac:dyDescent="0.3">
      <c r="A331" s="125"/>
      <c r="B331" s="125"/>
      <c r="D331" s="129"/>
    </row>
    <row r="332" spans="1:4" s="124" customFormat="1" x14ac:dyDescent="0.3">
      <c r="A332" s="125"/>
      <c r="B332" s="125"/>
      <c r="D332" s="129"/>
    </row>
    <row r="333" spans="1:4" s="124" customFormat="1" x14ac:dyDescent="0.3">
      <c r="A333" s="125"/>
      <c r="B333" s="125"/>
      <c r="D333" s="129"/>
    </row>
    <row r="334" spans="1:4" s="124" customFormat="1" x14ac:dyDescent="0.3">
      <c r="A334" s="125"/>
      <c r="B334" s="125"/>
      <c r="D334" s="129"/>
    </row>
    <row r="335" spans="1:4" s="124" customFormat="1" x14ac:dyDescent="0.3">
      <c r="A335" s="125"/>
      <c r="B335" s="125"/>
      <c r="D335" s="129"/>
    </row>
    <row r="336" spans="1:4" s="124" customFormat="1" x14ac:dyDescent="0.3">
      <c r="A336" s="125"/>
      <c r="B336" s="125"/>
      <c r="D336" s="129"/>
    </row>
    <row r="337" spans="1:4" s="124" customFormat="1" x14ac:dyDescent="0.3">
      <c r="A337" s="125"/>
      <c r="B337" s="125"/>
      <c r="D337" s="129"/>
    </row>
    <row r="338" spans="1:4" s="124" customFormat="1" x14ac:dyDescent="0.3">
      <c r="A338" s="125"/>
      <c r="B338" s="125"/>
      <c r="D338" s="129"/>
    </row>
    <row r="339" spans="1:4" s="124" customFormat="1" x14ac:dyDescent="0.3">
      <c r="A339" s="125"/>
      <c r="B339" s="125"/>
      <c r="D339" s="129"/>
    </row>
    <row r="340" spans="1:4" s="124" customFormat="1" x14ac:dyDescent="0.3">
      <c r="A340" s="125"/>
      <c r="B340" s="125"/>
      <c r="D340" s="129"/>
    </row>
    <row r="341" spans="1:4" s="124" customFormat="1" x14ac:dyDescent="0.3">
      <c r="A341" s="125"/>
      <c r="B341" s="125"/>
      <c r="D341" s="129"/>
    </row>
    <row r="342" spans="1:4" s="124" customFormat="1" x14ac:dyDescent="0.3">
      <c r="A342" s="125"/>
      <c r="B342" s="125"/>
      <c r="D342" s="129"/>
    </row>
    <row r="343" spans="1:4" s="124" customFormat="1" x14ac:dyDescent="0.3">
      <c r="A343" s="125"/>
      <c r="B343" s="125"/>
      <c r="D343" s="129"/>
    </row>
    <row r="344" spans="1:4" s="124" customFormat="1" x14ac:dyDescent="0.3">
      <c r="A344" s="125"/>
      <c r="B344" s="125"/>
      <c r="D344" s="129"/>
    </row>
    <row r="345" spans="1:4" s="124" customFormat="1" x14ac:dyDescent="0.3">
      <c r="A345" s="125"/>
      <c r="B345" s="125"/>
      <c r="D345" s="129"/>
    </row>
    <row r="346" spans="1:4" s="124" customFormat="1" x14ac:dyDescent="0.3">
      <c r="A346" s="125"/>
      <c r="B346" s="125"/>
      <c r="D346" s="129"/>
    </row>
    <row r="347" spans="1:4" s="124" customFormat="1" x14ac:dyDescent="0.3">
      <c r="A347" s="125"/>
      <c r="B347" s="125"/>
      <c r="D347" s="129"/>
    </row>
    <row r="348" spans="1:4" s="124" customFormat="1" x14ac:dyDescent="0.3">
      <c r="A348" s="125"/>
      <c r="B348" s="125"/>
      <c r="D348" s="129"/>
    </row>
    <row r="349" spans="1:4" s="124" customFormat="1" x14ac:dyDescent="0.3">
      <c r="A349" s="125"/>
      <c r="B349" s="125"/>
      <c r="D349" s="129"/>
    </row>
    <row r="350" spans="1:4" s="124" customFormat="1" x14ac:dyDescent="0.3">
      <c r="A350" s="125"/>
      <c r="B350" s="125"/>
      <c r="D350" s="129"/>
    </row>
    <row r="351" spans="1:4" s="124" customFormat="1" x14ac:dyDescent="0.3">
      <c r="A351" s="125"/>
      <c r="B351" s="125"/>
      <c r="D351" s="129"/>
    </row>
    <row r="352" spans="1:4" s="124" customFormat="1" x14ac:dyDescent="0.3">
      <c r="A352" s="125"/>
      <c r="B352" s="125"/>
      <c r="D352" s="129"/>
    </row>
    <row r="353" spans="1:4" s="124" customFormat="1" x14ac:dyDescent="0.3">
      <c r="A353" s="125"/>
      <c r="B353" s="125"/>
      <c r="D353" s="129"/>
    </row>
    <row r="354" spans="1:4" s="124" customFormat="1" x14ac:dyDescent="0.3">
      <c r="A354" s="125"/>
      <c r="B354" s="125"/>
      <c r="D354" s="129"/>
    </row>
    <row r="355" spans="1:4" s="124" customFormat="1" x14ac:dyDescent="0.3">
      <c r="A355" s="125"/>
      <c r="B355" s="125"/>
      <c r="D355" s="129"/>
    </row>
    <row r="356" spans="1:4" s="124" customFormat="1" x14ac:dyDescent="0.3">
      <c r="A356" s="125"/>
      <c r="B356" s="125"/>
      <c r="D356" s="129"/>
    </row>
    <row r="357" spans="1:4" s="124" customFormat="1" x14ac:dyDescent="0.3">
      <c r="A357" s="125"/>
      <c r="B357" s="125"/>
      <c r="D357" s="129"/>
    </row>
    <row r="358" spans="1:4" s="124" customFormat="1" x14ac:dyDescent="0.3">
      <c r="A358" s="125"/>
      <c r="B358" s="125"/>
      <c r="D358" s="129"/>
    </row>
    <row r="359" spans="1:4" s="124" customFormat="1" x14ac:dyDescent="0.3">
      <c r="A359" s="125"/>
      <c r="B359" s="125"/>
      <c r="D359" s="129"/>
    </row>
    <row r="360" spans="1:4" s="124" customFormat="1" x14ac:dyDescent="0.3">
      <c r="A360" s="125"/>
      <c r="B360" s="125"/>
      <c r="D360" s="129"/>
    </row>
    <row r="361" spans="1:4" s="124" customFormat="1" x14ac:dyDescent="0.3">
      <c r="A361" s="125"/>
      <c r="B361" s="125"/>
      <c r="D361" s="129"/>
    </row>
    <row r="362" spans="1:4" s="124" customFormat="1" x14ac:dyDescent="0.3">
      <c r="A362" s="125"/>
      <c r="B362" s="125"/>
      <c r="D362" s="129"/>
    </row>
    <row r="363" spans="1:4" s="124" customFormat="1" x14ac:dyDescent="0.3">
      <c r="A363" s="125"/>
      <c r="B363" s="125"/>
      <c r="D363" s="129"/>
    </row>
    <row r="364" spans="1:4" s="124" customFormat="1" x14ac:dyDescent="0.3">
      <c r="A364" s="125"/>
      <c r="B364" s="125"/>
      <c r="D364" s="129"/>
    </row>
    <row r="365" spans="1:4" s="124" customFormat="1" x14ac:dyDescent="0.3">
      <c r="A365" s="125"/>
      <c r="B365" s="125"/>
      <c r="D365" s="129"/>
    </row>
    <row r="366" spans="1:4" s="124" customFormat="1" x14ac:dyDescent="0.3">
      <c r="A366" s="125"/>
      <c r="B366" s="125"/>
      <c r="D366" s="129"/>
    </row>
    <row r="367" spans="1:4" s="124" customFormat="1" x14ac:dyDescent="0.3">
      <c r="A367" s="125"/>
      <c r="B367" s="125"/>
      <c r="D367" s="129"/>
    </row>
    <row r="368" spans="1:4" s="124" customFormat="1" x14ac:dyDescent="0.3">
      <c r="A368" s="125"/>
      <c r="B368" s="125"/>
      <c r="D368" s="129"/>
    </row>
    <row r="369" spans="1:4" s="124" customFormat="1" x14ac:dyDescent="0.3">
      <c r="A369" s="125"/>
      <c r="B369" s="125"/>
      <c r="D369" s="129"/>
    </row>
    <row r="370" spans="1:4" s="124" customFormat="1" x14ac:dyDescent="0.3">
      <c r="A370" s="125"/>
      <c r="B370" s="125"/>
      <c r="D370" s="129"/>
    </row>
    <row r="371" spans="1:4" s="124" customFormat="1" x14ac:dyDescent="0.3">
      <c r="A371" s="125"/>
      <c r="B371" s="125"/>
      <c r="D371" s="129"/>
    </row>
    <row r="372" spans="1:4" s="124" customFormat="1" x14ac:dyDescent="0.3">
      <c r="A372" s="125"/>
      <c r="B372" s="125"/>
      <c r="D372" s="129"/>
    </row>
    <row r="373" spans="1:4" s="124" customFormat="1" x14ac:dyDescent="0.3">
      <c r="A373" s="125"/>
      <c r="B373" s="125"/>
      <c r="D373" s="129"/>
    </row>
    <row r="374" spans="1:4" s="124" customFormat="1" x14ac:dyDescent="0.3">
      <c r="A374" s="125"/>
      <c r="B374" s="125"/>
      <c r="D374" s="129"/>
    </row>
    <row r="375" spans="1:4" s="124" customFormat="1" x14ac:dyDescent="0.3">
      <c r="A375" s="125"/>
      <c r="B375" s="125"/>
      <c r="D375" s="129"/>
    </row>
    <row r="376" spans="1:4" s="124" customFormat="1" x14ac:dyDescent="0.3">
      <c r="A376" s="125"/>
      <c r="B376" s="125"/>
      <c r="D376" s="129"/>
    </row>
    <row r="377" spans="1:4" s="124" customFormat="1" x14ac:dyDescent="0.3">
      <c r="A377" s="125"/>
      <c r="B377" s="125"/>
      <c r="D377" s="129"/>
    </row>
    <row r="378" spans="1:4" s="124" customFormat="1" x14ac:dyDescent="0.3">
      <c r="A378" s="125"/>
      <c r="B378" s="125"/>
      <c r="D378" s="129"/>
    </row>
    <row r="379" spans="1:4" s="124" customFormat="1" x14ac:dyDescent="0.3">
      <c r="A379" s="125"/>
      <c r="B379" s="125"/>
      <c r="D379" s="129"/>
    </row>
    <row r="380" spans="1:4" s="124" customFormat="1" x14ac:dyDescent="0.3">
      <c r="A380" s="125"/>
      <c r="B380" s="125"/>
      <c r="D380" s="129"/>
    </row>
    <row r="381" spans="1:4" s="124" customFormat="1" x14ac:dyDescent="0.3">
      <c r="A381" s="125"/>
      <c r="B381" s="125"/>
      <c r="D381" s="129"/>
    </row>
    <row r="382" spans="1:4" s="124" customFormat="1" x14ac:dyDescent="0.3">
      <c r="A382" s="125"/>
      <c r="B382" s="125"/>
      <c r="D382" s="129"/>
    </row>
    <row r="383" spans="1:4" s="124" customFormat="1" x14ac:dyDescent="0.3">
      <c r="A383" s="125"/>
      <c r="B383" s="125"/>
      <c r="D383" s="129"/>
    </row>
    <row r="384" spans="1:4" s="124" customFormat="1" x14ac:dyDescent="0.3">
      <c r="A384" s="125"/>
      <c r="B384" s="125"/>
      <c r="D384" s="129"/>
    </row>
    <row r="385" spans="1:4" s="124" customFormat="1" x14ac:dyDescent="0.3">
      <c r="A385" s="125"/>
      <c r="B385" s="125"/>
      <c r="D385" s="129"/>
    </row>
    <row r="386" spans="1:4" s="124" customFormat="1" x14ac:dyDescent="0.3">
      <c r="A386" s="125"/>
      <c r="B386" s="125"/>
      <c r="D386" s="129"/>
    </row>
    <row r="387" spans="1:4" s="124" customFormat="1" x14ac:dyDescent="0.3">
      <c r="A387" s="125"/>
      <c r="B387" s="125"/>
      <c r="D387" s="129"/>
    </row>
    <row r="388" spans="1:4" s="124" customFormat="1" x14ac:dyDescent="0.3">
      <c r="A388" s="125"/>
      <c r="B388" s="125"/>
      <c r="D388" s="129"/>
    </row>
    <row r="389" spans="1:4" s="124" customFormat="1" x14ac:dyDescent="0.3">
      <c r="A389" s="125"/>
      <c r="B389" s="125"/>
      <c r="D389" s="129"/>
    </row>
    <row r="390" spans="1:4" s="124" customFormat="1" x14ac:dyDescent="0.3">
      <c r="A390" s="125"/>
      <c r="B390" s="125"/>
      <c r="D390" s="129"/>
    </row>
    <row r="391" spans="1:4" s="124" customFormat="1" x14ac:dyDescent="0.3">
      <c r="A391" s="125"/>
      <c r="B391" s="125"/>
      <c r="D391" s="129"/>
    </row>
    <row r="392" spans="1:4" s="124" customFormat="1" x14ac:dyDescent="0.3">
      <c r="A392" s="125"/>
      <c r="B392" s="125"/>
      <c r="D392" s="129"/>
    </row>
    <row r="393" spans="1:4" s="124" customFormat="1" x14ac:dyDescent="0.3">
      <c r="A393" s="125"/>
      <c r="B393" s="125"/>
      <c r="D393" s="129"/>
    </row>
    <row r="394" spans="1:4" s="124" customFormat="1" x14ac:dyDescent="0.3">
      <c r="A394" s="125"/>
      <c r="B394" s="125"/>
      <c r="D394" s="129"/>
    </row>
    <row r="395" spans="1:4" s="124" customFormat="1" x14ac:dyDescent="0.3">
      <c r="A395" s="125"/>
      <c r="B395" s="125"/>
      <c r="D395" s="129"/>
    </row>
    <row r="396" spans="1:4" s="124" customFormat="1" x14ac:dyDescent="0.3">
      <c r="A396" s="125"/>
      <c r="B396" s="125"/>
      <c r="D396" s="129"/>
    </row>
    <row r="397" spans="1:4" s="124" customFormat="1" x14ac:dyDescent="0.3">
      <c r="A397" s="125"/>
      <c r="B397" s="125"/>
      <c r="D397" s="129"/>
    </row>
    <row r="398" spans="1:4" s="124" customFormat="1" x14ac:dyDescent="0.3">
      <c r="A398" s="125"/>
      <c r="B398" s="125"/>
      <c r="D398" s="129"/>
    </row>
    <row r="399" spans="1:4" s="124" customFormat="1" x14ac:dyDescent="0.3">
      <c r="A399" s="125"/>
      <c r="B399" s="125"/>
      <c r="D399" s="129"/>
    </row>
    <row r="400" spans="1:4" s="124" customFormat="1" x14ac:dyDescent="0.3">
      <c r="A400" s="125"/>
      <c r="B400" s="125"/>
      <c r="D400" s="129"/>
    </row>
    <row r="401" spans="1:4" s="124" customFormat="1" x14ac:dyDescent="0.3">
      <c r="A401" s="125"/>
      <c r="B401" s="125"/>
      <c r="D401" s="129"/>
    </row>
    <row r="402" spans="1:4" s="124" customFormat="1" x14ac:dyDescent="0.3">
      <c r="A402" s="125"/>
      <c r="B402" s="125"/>
      <c r="D402" s="129"/>
    </row>
    <row r="403" spans="1:4" s="124" customFormat="1" x14ac:dyDescent="0.3">
      <c r="A403" s="125"/>
      <c r="B403" s="125"/>
      <c r="D403" s="129"/>
    </row>
    <row r="404" spans="1:4" s="124" customFormat="1" x14ac:dyDescent="0.3">
      <c r="A404" s="125"/>
      <c r="B404" s="125"/>
      <c r="D404" s="129"/>
    </row>
    <row r="405" spans="1:4" s="124" customFormat="1" x14ac:dyDescent="0.3">
      <c r="A405" s="125"/>
      <c r="B405" s="125"/>
      <c r="D405" s="129"/>
    </row>
    <row r="406" spans="1:4" s="124" customFormat="1" x14ac:dyDescent="0.3">
      <c r="A406" s="125"/>
      <c r="B406" s="125"/>
      <c r="D406" s="129"/>
    </row>
    <row r="407" spans="1:4" s="124" customFormat="1" x14ac:dyDescent="0.3">
      <c r="A407" s="125"/>
      <c r="B407" s="125"/>
      <c r="D407" s="129"/>
    </row>
    <row r="408" spans="1:4" s="124" customFormat="1" x14ac:dyDescent="0.3">
      <c r="A408" s="125"/>
      <c r="B408" s="125"/>
      <c r="D408" s="129"/>
    </row>
    <row r="409" spans="1:4" s="124" customFormat="1" x14ac:dyDescent="0.3">
      <c r="A409" s="125"/>
      <c r="B409" s="125"/>
      <c r="D409" s="129"/>
    </row>
    <row r="410" spans="1:4" s="124" customFormat="1" x14ac:dyDescent="0.3">
      <c r="A410" s="125"/>
      <c r="B410" s="125"/>
      <c r="D410" s="129"/>
    </row>
    <row r="411" spans="1:4" s="124" customFormat="1" x14ac:dyDescent="0.3">
      <c r="A411" s="125"/>
      <c r="B411" s="125"/>
      <c r="D411" s="129"/>
    </row>
    <row r="412" spans="1:4" s="124" customFormat="1" x14ac:dyDescent="0.3">
      <c r="A412" s="125"/>
      <c r="B412" s="125"/>
      <c r="D412" s="129"/>
    </row>
    <row r="413" spans="1:4" s="124" customFormat="1" x14ac:dyDescent="0.3">
      <c r="A413" s="125"/>
      <c r="B413" s="125"/>
      <c r="D413" s="129"/>
    </row>
    <row r="414" spans="1:4" s="124" customFormat="1" x14ac:dyDescent="0.3">
      <c r="A414" s="125"/>
      <c r="B414" s="125"/>
      <c r="D414" s="129"/>
    </row>
    <row r="415" spans="1:4" s="124" customFormat="1" x14ac:dyDescent="0.3">
      <c r="A415" s="125"/>
      <c r="B415" s="125"/>
      <c r="D415" s="129"/>
    </row>
    <row r="416" spans="1:4" s="124" customFormat="1" x14ac:dyDescent="0.3">
      <c r="A416" s="125"/>
      <c r="B416" s="125"/>
      <c r="D416" s="129"/>
    </row>
    <row r="417" spans="1:4" s="124" customFormat="1" x14ac:dyDescent="0.3">
      <c r="A417" s="125"/>
      <c r="B417" s="125"/>
      <c r="D417" s="129"/>
    </row>
    <row r="418" spans="1:4" s="124" customFormat="1" x14ac:dyDescent="0.3">
      <c r="A418" s="125"/>
      <c r="B418" s="125"/>
      <c r="D418" s="129"/>
    </row>
    <row r="419" spans="1:4" s="124" customFormat="1" x14ac:dyDescent="0.3">
      <c r="A419" s="125"/>
      <c r="B419" s="125"/>
      <c r="D419" s="129"/>
    </row>
    <row r="420" spans="1:4" s="124" customFormat="1" x14ac:dyDescent="0.3">
      <c r="A420" s="125"/>
      <c r="B420" s="125"/>
      <c r="D420" s="129"/>
    </row>
    <row r="421" spans="1:4" s="124" customFormat="1" x14ac:dyDescent="0.3">
      <c r="A421" s="125"/>
      <c r="B421" s="125"/>
      <c r="D421" s="129"/>
    </row>
    <row r="422" spans="1:4" s="124" customFormat="1" x14ac:dyDescent="0.3">
      <c r="A422" s="125"/>
      <c r="B422" s="125"/>
      <c r="D422" s="129"/>
    </row>
    <row r="423" spans="1:4" s="124" customFormat="1" x14ac:dyDescent="0.3">
      <c r="A423" s="125"/>
      <c r="B423" s="125"/>
      <c r="D423" s="129"/>
    </row>
    <row r="424" spans="1:4" s="124" customFormat="1" x14ac:dyDescent="0.3">
      <c r="A424" s="125"/>
      <c r="B424" s="125"/>
      <c r="D424" s="129"/>
    </row>
    <row r="425" spans="1:4" s="124" customFormat="1" x14ac:dyDescent="0.3">
      <c r="A425" s="125"/>
      <c r="B425" s="125"/>
      <c r="D425" s="129"/>
    </row>
    <row r="426" spans="1:4" s="124" customFormat="1" x14ac:dyDescent="0.3">
      <c r="A426" s="125"/>
      <c r="B426" s="125"/>
      <c r="D426" s="129"/>
    </row>
    <row r="427" spans="1:4" s="124" customFormat="1" x14ac:dyDescent="0.3">
      <c r="A427" s="125"/>
      <c r="B427" s="125"/>
      <c r="D427" s="129"/>
    </row>
    <row r="428" spans="1:4" s="124" customFormat="1" x14ac:dyDescent="0.3">
      <c r="A428" s="125"/>
      <c r="B428" s="125"/>
      <c r="D428" s="129"/>
    </row>
    <row r="429" spans="1:4" s="124" customFormat="1" x14ac:dyDescent="0.3">
      <c r="A429" s="125"/>
      <c r="B429" s="125"/>
      <c r="D429" s="129"/>
    </row>
    <row r="430" spans="1:4" s="124" customFormat="1" x14ac:dyDescent="0.3">
      <c r="A430" s="125"/>
      <c r="B430" s="125"/>
      <c r="D430" s="129"/>
    </row>
    <row r="431" spans="1:4" s="124" customFormat="1" x14ac:dyDescent="0.3">
      <c r="A431" s="125"/>
      <c r="B431" s="125"/>
      <c r="D431" s="129"/>
    </row>
    <row r="432" spans="1:4" s="124" customFormat="1" x14ac:dyDescent="0.3">
      <c r="A432" s="125"/>
      <c r="B432" s="125"/>
      <c r="D432" s="129"/>
    </row>
    <row r="433" spans="1:4" s="124" customFormat="1" x14ac:dyDescent="0.3">
      <c r="A433" s="125"/>
      <c r="B433" s="125"/>
      <c r="D433" s="129"/>
    </row>
    <row r="434" spans="1:4" s="124" customFormat="1" x14ac:dyDescent="0.3">
      <c r="A434" s="125"/>
      <c r="B434" s="125"/>
      <c r="D434" s="129"/>
    </row>
    <row r="435" spans="1:4" s="124" customFormat="1" x14ac:dyDescent="0.3">
      <c r="A435" s="125"/>
      <c r="B435" s="125"/>
      <c r="D435" s="129"/>
    </row>
    <row r="436" spans="1:4" s="124" customFormat="1" x14ac:dyDescent="0.3">
      <c r="A436" s="125"/>
      <c r="B436" s="125"/>
      <c r="D436" s="129"/>
    </row>
    <row r="437" spans="1:4" s="124" customFormat="1" x14ac:dyDescent="0.3">
      <c r="A437" s="125"/>
      <c r="B437" s="125"/>
      <c r="D437" s="129"/>
    </row>
    <row r="438" spans="1:4" s="124" customFormat="1" x14ac:dyDescent="0.3">
      <c r="A438" s="125"/>
      <c r="B438" s="125"/>
      <c r="D438" s="129"/>
    </row>
    <row r="439" spans="1:4" s="124" customFormat="1" x14ac:dyDescent="0.3">
      <c r="A439" s="125"/>
      <c r="B439" s="125"/>
      <c r="D439" s="129"/>
    </row>
    <row r="440" spans="1:4" s="124" customFormat="1" x14ac:dyDescent="0.3">
      <c r="A440" s="125"/>
      <c r="B440" s="125"/>
      <c r="D440" s="129"/>
    </row>
    <row r="441" spans="1:4" s="124" customFormat="1" x14ac:dyDescent="0.3">
      <c r="A441" s="125"/>
      <c r="B441" s="125"/>
      <c r="D441" s="129"/>
    </row>
    <row r="442" spans="1:4" s="124" customFormat="1" x14ac:dyDescent="0.3">
      <c r="A442" s="125"/>
      <c r="B442" s="125"/>
      <c r="D442" s="129"/>
    </row>
    <row r="443" spans="1:4" s="124" customFormat="1" x14ac:dyDescent="0.3">
      <c r="A443" s="125"/>
      <c r="B443" s="125"/>
      <c r="D443" s="129"/>
    </row>
    <row r="444" spans="1:4" s="124" customFormat="1" x14ac:dyDescent="0.3">
      <c r="A444" s="125"/>
      <c r="B444" s="125"/>
      <c r="D444" s="129"/>
    </row>
    <row r="445" spans="1:4" s="124" customFormat="1" x14ac:dyDescent="0.3">
      <c r="A445" s="125"/>
      <c r="B445" s="125"/>
      <c r="D445" s="129"/>
    </row>
    <row r="446" spans="1:4" s="124" customFormat="1" x14ac:dyDescent="0.3">
      <c r="A446" s="125"/>
      <c r="B446" s="125"/>
      <c r="D446" s="129"/>
    </row>
    <row r="447" spans="1:4" s="124" customFormat="1" x14ac:dyDescent="0.3">
      <c r="A447" s="125"/>
      <c r="B447" s="125"/>
      <c r="D447" s="129"/>
    </row>
    <row r="448" spans="1:4" s="124" customFormat="1" x14ac:dyDescent="0.3">
      <c r="A448" s="125"/>
      <c r="B448" s="125"/>
      <c r="D448" s="129"/>
    </row>
    <row r="449" spans="1:4" s="124" customFormat="1" x14ac:dyDescent="0.3">
      <c r="A449" s="125"/>
      <c r="B449" s="125"/>
      <c r="D449" s="129"/>
    </row>
    <row r="450" spans="1:4" s="124" customFormat="1" x14ac:dyDescent="0.3">
      <c r="A450" s="125"/>
      <c r="B450" s="125"/>
      <c r="D450" s="129"/>
    </row>
    <row r="451" spans="1:4" s="124" customFormat="1" x14ac:dyDescent="0.3">
      <c r="A451" s="125"/>
      <c r="B451" s="125"/>
      <c r="D451" s="129"/>
    </row>
    <row r="452" spans="1:4" s="124" customFormat="1" x14ac:dyDescent="0.3">
      <c r="A452" s="125"/>
      <c r="B452" s="125"/>
      <c r="D452" s="129"/>
    </row>
    <row r="453" spans="1:4" s="124" customFormat="1" x14ac:dyDescent="0.3">
      <c r="A453" s="125"/>
      <c r="B453" s="125"/>
      <c r="D453" s="129"/>
    </row>
    <row r="454" spans="1:4" s="124" customFormat="1" x14ac:dyDescent="0.3">
      <c r="A454" s="125"/>
      <c r="B454" s="125"/>
      <c r="D454" s="129"/>
    </row>
    <row r="455" spans="1:4" s="124" customFormat="1" x14ac:dyDescent="0.3">
      <c r="A455" s="125"/>
      <c r="B455" s="125"/>
      <c r="D455" s="129"/>
    </row>
    <row r="456" spans="1:4" s="124" customFormat="1" x14ac:dyDescent="0.3">
      <c r="A456" s="125"/>
      <c r="B456" s="125"/>
      <c r="D456" s="129"/>
    </row>
    <row r="457" spans="1:4" s="124" customFormat="1" x14ac:dyDescent="0.3">
      <c r="A457" s="125"/>
      <c r="B457" s="125"/>
      <c r="D457" s="129"/>
    </row>
    <row r="458" spans="1:4" s="124" customFormat="1" x14ac:dyDescent="0.3">
      <c r="A458" s="125"/>
      <c r="B458" s="125"/>
      <c r="D458" s="129"/>
    </row>
    <row r="459" spans="1:4" s="124" customFormat="1" x14ac:dyDescent="0.3">
      <c r="A459" s="125"/>
      <c r="B459" s="125"/>
      <c r="D459" s="129"/>
    </row>
    <row r="460" spans="1:4" s="124" customFormat="1" x14ac:dyDescent="0.3">
      <c r="A460" s="125"/>
      <c r="B460" s="125"/>
      <c r="D460" s="129"/>
    </row>
    <row r="461" spans="1:4" s="124" customFormat="1" x14ac:dyDescent="0.3">
      <c r="A461" s="125"/>
      <c r="B461" s="125"/>
      <c r="D461" s="129"/>
    </row>
    <row r="462" spans="1:4" s="124" customFormat="1" x14ac:dyDescent="0.3">
      <c r="A462" s="125"/>
      <c r="B462" s="125"/>
      <c r="D462" s="129"/>
    </row>
    <row r="463" spans="1:4" s="124" customFormat="1" x14ac:dyDescent="0.3">
      <c r="A463" s="125"/>
      <c r="B463" s="125"/>
      <c r="D463" s="129"/>
    </row>
    <row r="464" spans="1:4" s="124" customFormat="1" x14ac:dyDescent="0.3">
      <c r="A464" s="125"/>
      <c r="B464" s="125"/>
      <c r="D464" s="129"/>
    </row>
    <row r="465" spans="1:4" s="124" customFormat="1" x14ac:dyDescent="0.3">
      <c r="A465" s="125"/>
      <c r="B465" s="125"/>
      <c r="D465" s="129"/>
    </row>
    <row r="466" spans="1:4" s="124" customFormat="1" x14ac:dyDescent="0.3">
      <c r="A466" s="125"/>
      <c r="B466" s="125"/>
      <c r="D466" s="129"/>
    </row>
    <row r="467" spans="1:4" s="124" customFormat="1" x14ac:dyDescent="0.3">
      <c r="A467" s="125"/>
      <c r="B467" s="125"/>
      <c r="D467" s="129"/>
    </row>
    <row r="468" spans="1:4" s="124" customFormat="1" x14ac:dyDescent="0.3">
      <c r="A468" s="125"/>
      <c r="B468" s="125"/>
      <c r="D468" s="129"/>
    </row>
    <row r="469" spans="1:4" s="124" customFormat="1" x14ac:dyDescent="0.3">
      <c r="A469" s="125"/>
      <c r="B469" s="125"/>
      <c r="D469" s="129"/>
    </row>
    <row r="470" spans="1:4" s="124" customFormat="1" x14ac:dyDescent="0.3">
      <c r="A470" s="125"/>
      <c r="B470" s="125"/>
      <c r="D470" s="129"/>
    </row>
    <row r="471" spans="1:4" s="124" customFormat="1" x14ac:dyDescent="0.3">
      <c r="A471" s="125"/>
      <c r="B471" s="125"/>
      <c r="D471" s="129"/>
    </row>
    <row r="472" spans="1:4" s="124" customFormat="1" x14ac:dyDescent="0.3">
      <c r="A472" s="125"/>
      <c r="B472" s="125"/>
      <c r="D472" s="129"/>
    </row>
    <row r="473" spans="1:4" s="124" customFormat="1" x14ac:dyDescent="0.3">
      <c r="A473" s="125"/>
      <c r="B473" s="125"/>
      <c r="D473" s="129"/>
    </row>
    <row r="474" spans="1:4" s="124" customFormat="1" x14ac:dyDescent="0.3">
      <c r="A474" s="125"/>
      <c r="B474" s="125"/>
      <c r="D474" s="129"/>
    </row>
    <row r="475" spans="1:4" s="124" customFormat="1" x14ac:dyDescent="0.3">
      <c r="A475" s="125"/>
      <c r="B475" s="125"/>
      <c r="D475" s="129"/>
    </row>
    <row r="476" spans="1:4" s="124" customFormat="1" x14ac:dyDescent="0.3">
      <c r="A476" s="125"/>
      <c r="B476" s="125"/>
      <c r="D476" s="129"/>
    </row>
    <row r="477" spans="1:4" s="124" customFormat="1" x14ac:dyDescent="0.3">
      <c r="A477" s="125"/>
      <c r="B477" s="125"/>
      <c r="D477" s="129"/>
    </row>
    <row r="478" spans="1:4" s="124" customFormat="1" x14ac:dyDescent="0.3">
      <c r="A478" s="125"/>
      <c r="B478" s="125"/>
      <c r="D478" s="129"/>
    </row>
    <row r="479" spans="1:4" s="124" customFormat="1" x14ac:dyDescent="0.3">
      <c r="A479" s="125"/>
      <c r="B479" s="125"/>
      <c r="D479" s="129"/>
    </row>
    <row r="480" spans="1:4" s="124" customFormat="1" x14ac:dyDescent="0.3">
      <c r="A480" s="125"/>
      <c r="B480" s="125"/>
      <c r="D480" s="129"/>
    </row>
    <row r="481" spans="1:4" s="124" customFormat="1" x14ac:dyDescent="0.3">
      <c r="A481" s="125"/>
      <c r="B481" s="125"/>
      <c r="D481" s="129"/>
    </row>
    <row r="482" spans="1:4" s="124" customFormat="1" x14ac:dyDescent="0.3">
      <c r="A482" s="125"/>
      <c r="B482" s="125"/>
      <c r="D482" s="129"/>
    </row>
    <row r="483" spans="1:4" s="124" customFormat="1" x14ac:dyDescent="0.3">
      <c r="A483" s="125"/>
      <c r="B483" s="125"/>
      <c r="D483" s="129"/>
    </row>
    <row r="484" spans="1:4" s="124" customFormat="1" x14ac:dyDescent="0.3">
      <c r="A484" s="125"/>
      <c r="B484" s="125"/>
      <c r="D484" s="129"/>
    </row>
    <row r="485" spans="1:4" s="124" customFormat="1" x14ac:dyDescent="0.3">
      <c r="A485" s="125"/>
      <c r="B485" s="125"/>
      <c r="D485" s="129"/>
    </row>
    <row r="486" spans="1:4" s="124" customFormat="1" x14ac:dyDescent="0.3">
      <c r="A486" s="125"/>
      <c r="B486" s="125"/>
      <c r="D486" s="129"/>
    </row>
    <row r="487" spans="1:4" s="124" customFormat="1" x14ac:dyDescent="0.3">
      <c r="A487" s="125"/>
      <c r="B487" s="125"/>
      <c r="D487" s="129"/>
    </row>
    <row r="488" spans="1:4" s="124" customFormat="1" x14ac:dyDescent="0.3">
      <c r="A488" s="125"/>
      <c r="B488" s="125"/>
      <c r="D488" s="129"/>
    </row>
    <row r="489" spans="1:4" s="124" customFormat="1" x14ac:dyDescent="0.3">
      <c r="A489" s="125"/>
      <c r="B489" s="125"/>
      <c r="D489" s="129"/>
    </row>
    <row r="490" spans="1:4" s="124" customFormat="1" x14ac:dyDescent="0.3">
      <c r="A490" s="125"/>
      <c r="B490" s="125"/>
      <c r="D490" s="129"/>
    </row>
    <row r="491" spans="1:4" s="124" customFormat="1" x14ac:dyDescent="0.3">
      <c r="A491" s="125"/>
      <c r="B491" s="125"/>
      <c r="D491" s="129"/>
    </row>
    <row r="492" spans="1:4" s="124" customFormat="1" x14ac:dyDescent="0.3">
      <c r="A492" s="125"/>
      <c r="B492" s="125"/>
      <c r="D492" s="129"/>
    </row>
    <row r="493" spans="1:4" s="124" customFormat="1" x14ac:dyDescent="0.3">
      <c r="A493" s="125"/>
      <c r="B493" s="125"/>
      <c r="D493" s="129"/>
    </row>
    <row r="494" spans="1:4" s="124" customFormat="1" x14ac:dyDescent="0.3">
      <c r="A494" s="125"/>
      <c r="B494" s="125"/>
      <c r="D494" s="129"/>
    </row>
    <row r="495" spans="1:4" s="124" customFormat="1" x14ac:dyDescent="0.3">
      <c r="A495" s="125"/>
      <c r="B495" s="125"/>
      <c r="D495" s="129"/>
    </row>
    <row r="496" spans="1:4" s="124" customFormat="1" x14ac:dyDescent="0.3">
      <c r="A496" s="125"/>
      <c r="B496" s="125"/>
      <c r="D496" s="129"/>
    </row>
    <row r="497" spans="1:4" s="124" customFormat="1" x14ac:dyDescent="0.3">
      <c r="A497" s="125"/>
      <c r="B497" s="125"/>
      <c r="D497" s="129"/>
    </row>
    <row r="498" spans="1:4" s="124" customFormat="1" x14ac:dyDescent="0.3">
      <c r="A498" s="125"/>
      <c r="B498" s="125"/>
      <c r="D498" s="129"/>
    </row>
    <row r="499" spans="1:4" s="124" customFormat="1" x14ac:dyDescent="0.3">
      <c r="A499" s="125"/>
      <c r="B499" s="125"/>
      <c r="D499" s="129"/>
    </row>
    <row r="500" spans="1:4" s="124" customFormat="1" x14ac:dyDescent="0.3">
      <c r="A500" s="125"/>
      <c r="B500" s="125"/>
      <c r="D500" s="129"/>
    </row>
    <row r="501" spans="1:4" s="124" customFormat="1" x14ac:dyDescent="0.3">
      <c r="A501" s="125"/>
      <c r="B501" s="125"/>
      <c r="D501" s="129"/>
    </row>
    <row r="502" spans="1:4" s="124" customFormat="1" x14ac:dyDescent="0.3">
      <c r="A502" s="125"/>
      <c r="B502" s="125"/>
      <c r="D502" s="129"/>
    </row>
    <row r="503" spans="1:4" s="124" customFormat="1" x14ac:dyDescent="0.3">
      <c r="A503" s="125"/>
      <c r="B503" s="125"/>
      <c r="D503" s="129"/>
    </row>
    <row r="504" spans="1:4" s="124" customFormat="1" x14ac:dyDescent="0.3">
      <c r="A504" s="125"/>
      <c r="B504" s="125"/>
      <c r="D504" s="129"/>
    </row>
    <row r="505" spans="1:4" s="124" customFormat="1" x14ac:dyDescent="0.3">
      <c r="A505" s="125"/>
      <c r="B505" s="125"/>
      <c r="D505" s="129"/>
    </row>
    <row r="506" spans="1:4" s="124" customFormat="1" x14ac:dyDescent="0.3">
      <c r="A506" s="125"/>
      <c r="B506" s="125"/>
      <c r="D506" s="129"/>
    </row>
    <row r="507" spans="1:4" s="124" customFormat="1" x14ac:dyDescent="0.3">
      <c r="A507" s="125"/>
      <c r="B507" s="125"/>
      <c r="D507" s="129"/>
    </row>
    <row r="508" spans="1:4" s="124" customFormat="1" x14ac:dyDescent="0.3">
      <c r="A508" s="125"/>
      <c r="B508" s="125"/>
      <c r="D508" s="129"/>
    </row>
    <row r="509" spans="1:4" s="124" customFormat="1" x14ac:dyDescent="0.3">
      <c r="A509" s="125"/>
      <c r="B509" s="125"/>
      <c r="D509" s="129"/>
    </row>
    <row r="510" spans="1:4" s="124" customFormat="1" x14ac:dyDescent="0.3">
      <c r="A510" s="125"/>
      <c r="B510" s="125"/>
      <c r="D510" s="129"/>
    </row>
    <row r="511" spans="1:4" s="124" customFormat="1" x14ac:dyDescent="0.3">
      <c r="A511" s="125"/>
      <c r="B511" s="125"/>
      <c r="D511" s="129"/>
    </row>
    <row r="512" spans="1:4" s="124" customFormat="1" x14ac:dyDescent="0.3">
      <c r="A512" s="125"/>
      <c r="B512" s="125"/>
      <c r="D512" s="129"/>
    </row>
    <row r="513" spans="1:4" s="124" customFormat="1" x14ac:dyDescent="0.3">
      <c r="A513" s="125"/>
      <c r="B513" s="125"/>
      <c r="D513" s="129"/>
    </row>
    <row r="514" spans="1:4" s="124" customFormat="1" x14ac:dyDescent="0.3">
      <c r="A514" s="125"/>
      <c r="B514" s="125"/>
      <c r="D514" s="129"/>
    </row>
    <row r="515" spans="1:4" s="124" customFormat="1" x14ac:dyDescent="0.3">
      <c r="A515" s="125"/>
      <c r="B515" s="125"/>
      <c r="D515" s="129"/>
    </row>
    <row r="516" spans="1:4" s="124" customFormat="1" x14ac:dyDescent="0.3">
      <c r="A516" s="125"/>
      <c r="B516" s="125"/>
      <c r="D516" s="129"/>
    </row>
    <row r="517" spans="1:4" s="124" customFormat="1" x14ac:dyDescent="0.3">
      <c r="A517" s="125"/>
      <c r="B517" s="125"/>
      <c r="D517" s="129"/>
    </row>
    <row r="518" spans="1:4" s="124" customFormat="1" x14ac:dyDescent="0.3">
      <c r="A518" s="125"/>
      <c r="B518" s="125"/>
      <c r="D518" s="129"/>
    </row>
    <row r="519" spans="1:4" s="124" customFormat="1" x14ac:dyDescent="0.3">
      <c r="A519" s="125"/>
      <c r="B519" s="125"/>
      <c r="D519" s="129"/>
    </row>
    <row r="520" spans="1:4" s="124" customFormat="1" x14ac:dyDescent="0.3">
      <c r="A520" s="125"/>
      <c r="B520" s="125"/>
      <c r="D520" s="129"/>
    </row>
    <row r="521" spans="1:4" s="124" customFormat="1" x14ac:dyDescent="0.3">
      <c r="A521" s="125"/>
      <c r="B521" s="125"/>
      <c r="D521" s="129"/>
    </row>
    <row r="522" spans="1:4" s="124" customFormat="1" x14ac:dyDescent="0.3">
      <c r="A522" s="125"/>
      <c r="B522" s="125"/>
      <c r="D522" s="129"/>
    </row>
    <row r="523" spans="1:4" s="124" customFormat="1" x14ac:dyDescent="0.3">
      <c r="A523" s="125"/>
      <c r="B523" s="125"/>
      <c r="D523" s="129"/>
    </row>
    <row r="524" spans="1:4" s="124" customFormat="1" x14ac:dyDescent="0.3">
      <c r="A524" s="125"/>
      <c r="B524" s="125"/>
      <c r="D524" s="129"/>
    </row>
    <row r="525" spans="1:4" s="124" customFormat="1" x14ac:dyDescent="0.3">
      <c r="A525" s="125"/>
      <c r="B525" s="125"/>
      <c r="D525" s="129"/>
    </row>
    <row r="526" spans="1:4" s="124" customFormat="1" x14ac:dyDescent="0.3">
      <c r="A526" s="125"/>
      <c r="B526" s="125"/>
      <c r="D526" s="129"/>
    </row>
    <row r="527" spans="1:4" s="124" customFormat="1" x14ac:dyDescent="0.3">
      <c r="A527" s="125"/>
      <c r="B527" s="125"/>
      <c r="D527" s="129"/>
    </row>
    <row r="528" spans="1:4" s="124" customFormat="1" x14ac:dyDescent="0.3">
      <c r="A528" s="125"/>
      <c r="B528" s="125"/>
      <c r="D528" s="129"/>
    </row>
    <row r="529" spans="1:4" s="124" customFormat="1" x14ac:dyDescent="0.3">
      <c r="A529" s="125"/>
      <c r="B529" s="125"/>
      <c r="D529" s="129"/>
    </row>
    <row r="530" spans="1:4" s="124" customFormat="1" x14ac:dyDescent="0.3">
      <c r="A530" s="125"/>
      <c r="B530" s="125"/>
      <c r="D530" s="129"/>
    </row>
    <row r="531" spans="1:4" s="124" customFormat="1" x14ac:dyDescent="0.3">
      <c r="A531" s="125"/>
      <c r="B531" s="125"/>
      <c r="D531" s="129"/>
    </row>
    <row r="532" spans="1:4" s="124" customFormat="1" x14ac:dyDescent="0.3">
      <c r="A532" s="125"/>
      <c r="B532" s="125"/>
      <c r="D532" s="129"/>
    </row>
    <row r="533" spans="1:4" s="124" customFormat="1" x14ac:dyDescent="0.3">
      <c r="A533" s="125"/>
      <c r="B533" s="125"/>
      <c r="D533" s="129"/>
    </row>
    <row r="534" spans="1:4" s="124" customFormat="1" x14ac:dyDescent="0.3">
      <c r="A534" s="125"/>
      <c r="B534" s="125"/>
      <c r="D534" s="129"/>
    </row>
    <row r="535" spans="1:4" s="124" customFormat="1" x14ac:dyDescent="0.3">
      <c r="A535" s="125"/>
      <c r="B535" s="125"/>
      <c r="D535" s="129"/>
    </row>
    <row r="536" spans="1:4" s="124" customFormat="1" x14ac:dyDescent="0.3">
      <c r="A536" s="125"/>
      <c r="B536" s="125"/>
      <c r="D536" s="129"/>
    </row>
    <row r="537" spans="1:4" s="124" customFormat="1" x14ac:dyDescent="0.3">
      <c r="A537" s="125"/>
      <c r="B537" s="125"/>
      <c r="D537" s="129"/>
    </row>
    <row r="538" spans="1:4" s="124" customFormat="1" x14ac:dyDescent="0.3">
      <c r="A538" s="125"/>
      <c r="B538" s="125"/>
      <c r="D538" s="129"/>
    </row>
    <row r="539" spans="1:4" s="124" customFormat="1" x14ac:dyDescent="0.3">
      <c r="A539" s="125"/>
      <c r="B539" s="125"/>
      <c r="D539" s="129"/>
    </row>
    <row r="540" spans="1:4" s="124" customFormat="1" x14ac:dyDescent="0.3">
      <c r="A540" s="125"/>
      <c r="B540" s="125"/>
      <c r="D540" s="129"/>
    </row>
    <row r="541" spans="1:4" s="124" customFormat="1" x14ac:dyDescent="0.3">
      <c r="A541" s="125"/>
      <c r="B541" s="125"/>
      <c r="D541" s="129"/>
    </row>
    <row r="542" spans="1:4" s="124" customFormat="1" x14ac:dyDescent="0.3">
      <c r="A542" s="125"/>
      <c r="B542" s="125"/>
      <c r="D542" s="129"/>
    </row>
    <row r="543" spans="1:4" s="124" customFormat="1" x14ac:dyDescent="0.3">
      <c r="A543" s="125"/>
      <c r="B543" s="125"/>
      <c r="D543" s="129"/>
    </row>
    <row r="544" spans="1:4" s="124" customFormat="1" x14ac:dyDescent="0.3">
      <c r="A544" s="125"/>
      <c r="B544" s="125"/>
      <c r="D544" s="129"/>
    </row>
    <row r="545" spans="1:4" s="124" customFormat="1" x14ac:dyDescent="0.3">
      <c r="A545" s="125"/>
      <c r="B545" s="125"/>
      <c r="D545" s="129"/>
    </row>
    <row r="546" spans="1:4" s="124" customFormat="1" x14ac:dyDescent="0.3">
      <c r="A546" s="125"/>
      <c r="B546" s="125"/>
      <c r="D546" s="129"/>
    </row>
    <row r="547" spans="1:4" s="124" customFormat="1" x14ac:dyDescent="0.3">
      <c r="A547" s="125"/>
      <c r="B547" s="125"/>
      <c r="D547" s="129"/>
    </row>
    <row r="548" spans="1:4" s="124" customFormat="1" x14ac:dyDescent="0.3">
      <c r="A548" s="125"/>
      <c r="B548" s="125"/>
      <c r="D548" s="129"/>
    </row>
    <row r="549" spans="1:4" s="124" customFormat="1" x14ac:dyDescent="0.3">
      <c r="A549" s="125"/>
      <c r="B549" s="125"/>
      <c r="D549" s="129"/>
    </row>
    <row r="550" spans="1:4" s="124" customFormat="1" x14ac:dyDescent="0.3">
      <c r="A550" s="125"/>
      <c r="B550" s="125"/>
      <c r="D550" s="129"/>
    </row>
    <row r="551" spans="1:4" s="124" customFormat="1" x14ac:dyDescent="0.3">
      <c r="A551" s="125"/>
      <c r="B551" s="125"/>
      <c r="D551" s="129"/>
    </row>
    <row r="552" spans="1:4" s="124" customFormat="1" x14ac:dyDescent="0.3">
      <c r="A552" s="125"/>
      <c r="B552" s="125"/>
      <c r="D552" s="129"/>
    </row>
    <row r="553" spans="1:4" s="124" customFormat="1" x14ac:dyDescent="0.3">
      <c r="A553" s="125"/>
      <c r="B553" s="125"/>
      <c r="D553" s="129"/>
    </row>
    <row r="554" spans="1:4" s="124" customFormat="1" x14ac:dyDescent="0.3">
      <c r="A554" s="125"/>
      <c r="B554" s="125"/>
      <c r="D554" s="129"/>
    </row>
    <row r="555" spans="1:4" s="124" customFormat="1" x14ac:dyDescent="0.3">
      <c r="A555" s="125"/>
      <c r="B555" s="125"/>
      <c r="D555" s="129"/>
    </row>
    <row r="556" spans="1:4" s="124" customFormat="1" x14ac:dyDescent="0.3">
      <c r="A556" s="125"/>
      <c r="B556" s="125"/>
      <c r="D556" s="129"/>
    </row>
    <row r="557" spans="1:4" s="124" customFormat="1" x14ac:dyDescent="0.3">
      <c r="A557" s="125"/>
      <c r="B557" s="125"/>
      <c r="D557" s="129"/>
    </row>
    <row r="558" spans="1:4" s="124" customFormat="1" x14ac:dyDescent="0.3">
      <c r="A558" s="125"/>
      <c r="B558" s="125"/>
      <c r="D558" s="129"/>
    </row>
    <row r="559" spans="1:4" s="124" customFormat="1" x14ac:dyDescent="0.3">
      <c r="A559" s="125"/>
      <c r="B559" s="125"/>
      <c r="D559" s="129"/>
    </row>
    <row r="560" spans="1:4" s="124" customFormat="1" x14ac:dyDescent="0.3">
      <c r="A560" s="125"/>
      <c r="B560" s="125"/>
      <c r="D560" s="129"/>
    </row>
    <row r="561" spans="1:4" s="124" customFormat="1" x14ac:dyDescent="0.3">
      <c r="A561" s="125"/>
      <c r="B561" s="125"/>
      <c r="D561" s="129"/>
    </row>
    <row r="562" spans="1:4" s="124" customFormat="1" x14ac:dyDescent="0.3">
      <c r="A562" s="125"/>
      <c r="B562" s="125"/>
      <c r="D562" s="129"/>
    </row>
    <row r="563" spans="1:4" s="124" customFormat="1" x14ac:dyDescent="0.3">
      <c r="A563" s="125"/>
      <c r="B563" s="125"/>
      <c r="D563" s="129"/>
    </row>
    <row r="564" spans="1:4" s="124" customFormat="1" x14ac:dyDescent="0.3">
      <c r="A564" s="125"/>
      <c r="B564" s="125"/>
      <c r="D564" s="129"/>
    </row>
    <row r="565" spans="1:4" s="124" customFormat="1" x14ac:dyDescent="0.3">
      <c r="A565" s="125"/>
      <c r="B565" s="125"/>
      <c r="D565" s="129"/>
    </row>
    <row r="566" spans="1:4" s="124" customFormat="1" x14ac:dyDescent="0.3">
      <c r="A566" s="125"/>
      <c r="B566" s="125"/>
      <c r="D566" s="129"/>
    </row>
    <row r="567" spans="1:4" s="124" customFormat="1" x14ac:dyDescent="0.3">
      <c r="A567" s="125"/>
      <c r="B567" s="125"/>
      <c r="D567" s="129"/>
    </row>
    <row r="568" spans="1:4" s="124" customFormat="1" x14ac:dyDescent="0.3">
      <c r="A568" s="125"/>
      <c r="B568" s="125"/>
      <c r="D568" s="129"/>
    </row>
    <row r="569" spans="1:4" s="124" customFormat="1" x14ac:dyDescent="0.3">
      <c r="A569" s="125"/>
      <c r="B569" s="125"/>
      <c r="D569" s="129"/>
    </row>
    <row r="570" spans="1:4" s="124" customFormat="1" x14ac:dyDescent="0.3">
      <c r="A570" s="125"/>
      <c r="B570" s="125"/>
      <c r="D570" s="129"/>
    </row>
    <row r="571" spans="1:4" s="124" customFormat="1" x14ac:dyDescent="0.3">
      <c r="A571" s="125"/>
      <c r="B571" s="125"/>
      <c r="D571" s="129"/>
    </row>
    <row r="572" spans="1:4" s="124" customFormat="1" x14ac:dyDescent="0.3">
      <c r="A572" s="125"/>
      <c r="B572" s="125"/>
      <c r="D572" s="129"/>
    </row>
    <row r="573" spans="1:4" s="124" customFormat="1" x14ac:dyDescent="0.3">
      <c r="A573" s="125"/>
      <c r="B573" s="125"/>
      <c r="D573" s="129"/>
    </row>
    <row r="574" spans="1:4" s="124" customFormat="1" x14ac:dyDescent="0.3">
      <c r="A574" s="125"/>
      <c r="B574" s="125"/>
      <c r="D574" s="129"/>
    </row>
    <row r="575" spans="1:4" s="124" customFormat="1" x14ac:dyDescent="0.3">
      <c r="A575" s="125"/>
      <c r="B575" s="125"/>
      <c r="D575" s="129"/>
    </row>
    <row r="576" spans="1:4" s="124" customFormat="1" x14ac:dyDescent="0.3">
      <c r="A576" s="125"/>
      <c r="B576" s="125"/>
      <c r="D576" s="129"/>
    </row>
    <row r="577" spans="1:4" s="124" customFormat="1" x14ac:dyDescent="0.3">
      <c r="A577" s="125"/>
      <c r="B577" s="125"/>
      <c r="D577" s="129"/>
    </row>
    <row r="578" spans="1:4" s="124" customFormat="1" x14ac:dyDescent="0.3">
      <c r="A578" s="125"/>
      <c r="B578" s="125"/>
      <c r="D578" s="129"/>
    </row>
    <row r="579" spans="1:4" s="124" customFormat="1" x14ac:dyDescent="0.3">
      <c r="A579" s="125"/>
      <c r="B579" s="125"/>
      <c r="D579" s="129"/>
    </row>
    <row r="580" spans="1:4" s="124" customFormat="1" x14ac:dyDescent="0.3">
      <c r="A580" s="125"/>
      <c r="B580" s="125"/>
      <c r="D580" s="129"/>
    </row>
    <row r="581" spans="1:4" s="124" customFormat="1" x14ac:dyDescent="0.3">
      <c r="A581" s="125"/>
      <c r="B581" s="125"/>
      <c r="D581" s="129"/>
    </row>
    <row r="582" spans="1:4" s="124" customFormat="1" x14ac:dyDescent="0.3">
      <c r="A582" s="125"/>
      <c r="B582" s="125"/>
      <c r="D582" s="129"/>
    </row>
    <row r="583" spans="1:4" s="124" customFormat="1" x14ac:dyDescent="0.3">
      <c r="A583" s="125"/>
      <c r="B583" s="125"/>
      <c r="D583" s="129"/>
    </row>
    <row r="584" spans="1:4" s="124" customFormat="1" x14ac:dyDescent="0.3">
      <c r="A584" s="125"/>
      <c r="B584" s="125"/>
      <c r="D584" s="129"/>
    </row>
    <row r="585" spans="1:4" s="124" customFormat="1" x14ac:dyDescent="0.3">
      <c r="A585" s="125"/>
      <c r="B585" s="125"/>
      <c r="D585" s="129"/>
    </row>
    <row r="586" spans="1:4" s="124" customFormat="1" x14ac:dyDescent="0.3">
      <c r="A586" s="125"/>
      <c r="B586" s="125"/>
      <c r="D586" s="129"/>
    </row>
    <row r="587" spans="1:4" s="124" customFormat="1" x14ac:dyDescent="0.3">
      <c r="A587" s="125"/>
      <c r="B587" s="125"/>
      <c r="D587" s="129"/>
    </row>
    <row r="588" spans="1:4" s="124" customFormat="1" x14ac:dyDescent="0.3">
      <c r="A588" s="125"/>
      <c r="B588" s="125"/>
      <c r="D588" s="129"/>
    </row>
    <row r="589" spans="1:4" s="124" customFormat="1" x14ac:dyDescent="0.3">
      <c r="A589" s="125"/>
      <c r="B589" s="125"/>
      <c r="D589" s="129"/>
    </row>
    <row r="590" spans="1:4" s="124" customFormat="1" x14ac:dyDescent="0.3">
      <c r="A590" s="125"/>
      <c r="B590" s="125"/>
      <c r="D590" s="129"/>
    </row>
    <row r="591" spans="1:4" s="124" customFormat="1" x14ac:dyDescent="0.3">
      <c r="A591" s="125"/>
      <c r="B591" s="125"/>
      <c r="D591" s="129"/>
    </row>
    <row r="592" spans="1:4" s="124" customFormat="1" x14ac:dyDescent="0.3">
      <c r="A592" s="125"/>
      <c r="B592" s="125"/>
      <c r="D592" s="129"/>
    </row>
    <row r="593" spans="1:4" s="124" customFormat="1" x14ac:dyDescent="0.3">
      <c r="A593" s="125"/>
      <c r="B593" s="125"/>
      <c r="D593" s="129"/>
    </row>
    <row r="594" spans="1:4" s="124" customFormat="1" x14ac:dyDescent="0.3">
      <c r="A594" s="125"/>
      <c r="B594" s="125"/>
      <c r="D594" s="129"/>
    </row>
    <row r="595" spans="1:4" s="124" customFormat="1" x14ac:dyDescent="0.3">
      <c r="A595" s="125"/>
      <c r="B595" s="125"/>
      <c r="D595" s="129"/>
    </row>
    <row r="596" spans="1:4" s="124" customFormat="1" x14ac:dyDescent="0.3">
      <c r="A596" s="125"/>
      <c r="B596" s="125"/>
      <c r="D596" s="129"/>
    </row>
    <row r="597" spans="1:4" s="124" customFormat="1" x14ac:dyDescent="0.3">
      <c r="A597" s="125"/>
      <c r="B597" s="125"/>
      <c r="D597" s="129"/>
    </row>
    <row r="598" spans="1:4" s="124" customFormat="1" x14ac:dyDescent="0.3">
      <c r="A598" s="125"/>
      <c r="B598" s="125"/>
      <c r="D598" s="129"/>
    </row>
    <row r="599" spans="1:4" s="124" customFormat="1" x14ac:dyDescent="0.3">
      <c r="A599" s="125"/>
      <c r="B599" s="125"/>
      <c r="D599" s="129"/>
    </row>
    <row r="600" spans="1:4" s="124" customFormat="1" x14ac:dyDescent="0.3">
      <c r="A600" s="125"/>
      <c r="B600" s="125"/>
      <c r="D600" s="129"/>
    </row>
    <row r="601" spans="1:4" s="124" customFormat="1" x14ac:dyDescent="0.3">
      <c r="A601" s="125"/>
      <c r="B601" s="125"/>
      <c r="D601" s="129"/>
    </row>
    <row r="602" spans="1:4" s="124" customFormat="1" x14ac:dyDescent="0.3">
      <c r="A602" s="125"/>
      <c r="B602" s="125"/>
      <c r="D602" s="129"/>
    </row>
    <row r="603" spans="1:4" s="124" customFormat="1" x14ac:dyDescent="0.3">
      <c r="A603" s="125"/>
      <c r="B603" s="125"/>
      <c r="D603" s="129"/>
    </row>
    <row r="604" spans="1:4" s="124" customFormat="1" x14ac:dyDescent="0.3">
      <c r="A604" s="125"/>
      <c r="B604" s="125"/>
      <c r="D604" s="129"/>
    </row>
    <row r="605" spans="1:4" s="124" customFormat="1" x14ac:dyDescent="0.3">
      <c r="A605" s="125"/>
      <c r="B605" s="125"/>
      <c r="D605" s="129"/>
    </row>
    <row r="606" spans="1:4" s="124" customFormat="1" x14ac:dyDescent="0.3">
      <c r="A606" s="125"/>
      <c r="B606" s="125"/>
      <c r="D606" s="129"/>
    </row>
    <row r="607" spans="1:4" s="124" customFormat="1" x14ac:dyDescent="0.3">
      <c r="A607" s="125"/>
      <c r="B607" s="125"/>
      <c r="D607" s="129"/>
    </row>
    <row r="608" spans="1:4" s="124" customFormat="1" x14ac:dyDescent="0.3">
      <c r="A608" s="125"/>
      <c r="B608" s="125"/>
      <c r="D608" s="129"/>
    </row>
    <row r="609" spans="1:4" s="124" customFormat="1" x14ac:dyDescent="0.3">
      <c r="A609" s="125"/>
      <c r="B609" s="125"/>
      <c r="D609" s="129"/>
    </row>
    <row r="610" spans="1:4" s="124" customFormat="1" x14ac:dyDescent="0.3">
      <c r="A610" s="125"/>
      <c r="B610" s="125"/>
      <c r="D610" s="129"/>
    </row>
    <row r="611" spans="1:4" s="124" customFormat="1" x14ac:dyDescent="0.3">
      <c r="A611" s="125"/>
      <c r="B611" s="125"/>
      <c r="D611" s="129"/>
    </row>
    <row r="612" spans="1:4" s="124" customFormat="1" x14ac:dyDescent="0.3">
      <c r="A612" s="125"/>
      <c r="B612" s="125"/>
      <c r="D612" s="129"/>
    </row>
    <row r="613" spans="1:4" s="124" customFormat="1" x14ac:dyDescent="0.3">
      <c r="A613" s="125"/>
      <c r="B613" s="125"/>
      <c r="D613" s="129"/>
    </row>
    <row r="614" spans="1:4" s="124" customFormat="1" x14ac:dyDescent="0.3">
      <c r="A614" s="125"/>
      <c r="B614" s="125"/>
      <c r="D614" s="129"/>
    </row>
    <row r="615" spans="1:4" s="124" customFormat="1" x14ac:dyDescent="0.3">
      <c r="A615" s="125"/>
      <c r="B615" s="125"/>
      <c r="D615" s="129"/>
    </row>
    <row r="616" spans="1:4" s="124" customFormat="1" x14ac:dyDescent="0.3">
      <c r="A616" s="125"/>
      <c r="B616" s="125"/>
      <c r="D616" s="129"/>
    </row>
    <row r="617" spans="1:4" s="124" customFormat="1" x14ac:dyDescent="0.3">
      <c r="A617" s="125"/>
      <c r="B617" s="125"/>
      <c r="D617" s="129"/>
    </row>
    <row r="618" spans="1:4" s="124" customFormat="1" x14ac:dyDescent="0.3">
      <c r="A618" s="125"/>
      <c r="B618" s="125"/>
      <c r="D618" s="129"/>
    </row>
    <row r="619" spans="1:4" s="124" customFormat="1" x14ac:dyDescent="0.3">
      <c r="A619" s="125"/>
      <c r="B619" s="125"/>
      <c r="D619" s="129"/>
    </row>
    <row r="620" spans="1:4" s="124" customFormat="1" x14ac:dyDescent="0.3">
      <c r="A620" s="125"/>
      <c r="B620" s="125"/>
      <c r="D620" s="129"/>
    </row>
    <row r="621" spans="1:4" s="124" customFormat="1" x14ac:dyDescent="0.3">
      <c r="A621" s="125"/>
      <c r="B621" s="125"/>
      <c r="D621" s="129"/>
    </row>
    <row r="622" spans="1:4" s="124" customFormat="1" x14ac:dyDescent="0.3">
      <c r="A622" s="125"/>
      <c r="B622" s="125"/>
      <c r="D622" s="129"/>
    </row>
    <row r="623" spans="1:4" s="124" customFormat="1" x14ac:dyDescent="0.3">
      <c r="A623" s="125"/>
      <c r="B623" s="125"/>
      <c r="D623" s="129"/>
    </row>
    <row r="624" spans="1:4" s="124" customFormat="1" x14ac:dyDescent="0.3">
      <c r="A624" s="125"/>
      <c r="B624" s="125"/>
      <c r="D624" s="129"/>
    </row>
    <row r="625" spans="1:4" s="124" customFormat="1" x14ac:dyDescent="0.3">
      <c r="A625" s="125"/>
      <c r="B625" s="125"/>
      <c r="D625" s="129"/>
    </row>
    <row r="626" spans="1:4" s="124" customFormat="1" x14ac:dyDescent="0.3">
      <c r="A626" s="125"/>
      <c r="B626" s="125"/>
      <c r="D626" s="129"/>
    </row>
    <row r="627" spans="1:4" s="124" customFormat="1" x14ac:dyDescent="0.3">
      <c r="A627" s="125"/>
      <c r="B627" s="125"/>
      <c r="D627" s="129"/>
    </row>
    <row r="628" spans="1:4" s="124" customFormat="1" x14ac:dyDescent="0.3">
      <c r="A628" s="125"/>
      <c r="B628" s="125"/>
      <c r="D628" s="129"/>
    </row>
    <row r="629" spans="1:4" s="124" customFormat="1" x14ac:dyDescent="0.3">
      <c r="A629" s="125"/>
      <c r="B629" s="125"/>
      <c r="D629" s="129"/>
    </row>
    <row r="630" spans="1:4" s="124" customFormat="1" x14ac:dyDescent="0.3">
      <c r="A630" s="125"/>
      <c r="B630" s="125"/>
      <c r="D630" s="129"/>
    </row>
    <row r="631" spans="1:4" s="124" customFormat="1" x14ac:dyDescent="0.3">
      <c r="A631" s="125"/>
      <c r="B631" s="125"/>
      <c r="D631" s="129"/>
    </row>
    <row r="632" spans="1:4" s="124" customFormat="1" x14ac:dyDescent="0.3">
      <c r="A632" s="125"/>
      <c r="B632" s="125"/>
      <c r="D632" s="129"/>
    </row>
    <row r="633" spans="1:4" s="124" customFormat="1" x14ac:dyDescent="0.3">
      <c r="A633" s="125"/>
      <c r="B633" s="125"/>
      <c r="D633" s="129"/>
    </row>
    <row r="634" spans="1:4" s="124" customFormat="1" x14ac:dyDescent="0.3">
      <c r="A634" s="125"/>
      <c r="B634" s="125"/>
      <c r="D634" s="129"/>
    </row>
    <row r="635" spans="1:4" s="124" customFormat="1" x14ac:dyDescent="0.3">
      <c r="A635" s="125"/>
      <c r="B635" s="125"/>
      <c r="D635" s="129"/>
    </row>
    <row r="636" spans="1:4" s="124" customFormat="1" x14ac:dyDescent="0.3">
      <c r="A636" s="125"/>
      <c r="B636" s="125"/>
      <c r="D636" s="129"/>
    </row>
    <row r="637" spans="1:4" s="124" customFormat="1" x14ac:dyDescent="0.3">
      <c r="A637" s="125"/>
      <c r="B637" s="125"/>
      <c r="D637" s="129"/>
    </row>
    <row r="638" spans="1:4" s="124" customFormat="1" x14ac:dyDescent="0.3">
      <c r="A638" s="125"/>
      <c r="B638" s="125"/>
      <c r="D638" s="129"/>
    </row>
    <row r="639" spans="1:4" s="124" customFormat="1" x14ac:dyDescent="0.3">
      <c r="A639" s="125"/>
      <c r="B639" s="125"/>
      <c r="D639" s="129"/>
    </row>
    <row r="640" spans="1:4" s="124" customFormat="1" x14ac:dyDescent="0.3">
      <c r="A640" s="125"/>
      <c r="B640" s="125"/>
      <c r="D640" s="129"/>
    </row>
    <row r="641" spans="1:4" s="124" customFormat="1" x14ac:dyDescent="0.3">
      <c r="A641" s="125"/>
      <c r="B641" s="125"/>
      <c r="D641" s="129"/>
    </row>
    <row r="642" spans="1:4" s="124" customFormat="1" x14ac:dyDescent="0.3">
      <c r="A642" s="125"/>
      <c r="B642" s="125"/>
      <c r="D642" s="129"/>
    </row>
    <row r="643" spans="1:4" s="124" customFormat="1" x14ac:dyDescent="0.3">
      <c r="A643" s="125"/>
      <c r="B643" s="125"/>
      <c r="D643" s="129"/>
    </row>
    <row r="644" spans="1:4" s="124" customFormat="1" x14ac:dyDescent="0.3">
      <c r="A644" s="125"/>
      <c r="B644" s="125"/>
      <c r="D644" s="129"/>
    </row>
    <row r="645" spans="1:4" s="124" customFormat="1" x14ac:dyDescent="0.3">
      <c r="A645" s="125"/>
      <c r="B645" s="125"/>
      <c r="D645" s="129"/>
    </row>
    <row r="646" spans="1:4" s="124" customFormat="1" x14ac:dyDescent="0.3">
      <c r="A646" s="125"/>
      <c r="B646" s="125"/>
      <c r="D646" s="129"/>
    </row>
    <row r="647" spans="1:4" s="124" customFormat="1" x14ac:dyDescent="0.3">
      <c r="A647" s="125"/>
      <c r="B647" s="125"/>
      <c r="D647" s="129"/>
    </row>
    <row r="648" spans="1:4" s="124" customFormat="1" x14ac:dyDescent="0.3">
      <c r="A648" s="125"/>
      <c r="B648" s="125"/>
      <c r="D648" s="129"/>
    </row>
    <row r="649" spans="1:4" s="124" customFormat="1" x14ac:dyDescent="0.3">
      <c r="A649" s="125"/>
      <c r="B649" s="125"/>
      <c r="D649" s="129"/>
    </row>
    <row r="650" spans="1:4" s="124" customFormat="1" x14ac:dyDescent="0.3">
      <c r="A650" s="125"/>
      <c r="B650" s="125"/>
      <c r="D650" s="129"/>
    </row>
    <row r="651" spans="1:4" s="124" customFormat="1" x14ac:dyDescent="0.3">
      <c r="A651" s="125"/>
      <c r="B651" s="125"/>
      <c r="D651" s="129"/>
    </row>
    <row r="652" spans="1:4" s="124" customFormat="1" x14ac:dyDescent="0.3">
      <c r="A652" s="125"/>
      <c r="B652" s="125"/>
      <c r="D652" s="129"/>
    </row>
    <row r="653" spans="1:4" s="124" customFormat="1" x14ac:dyDescent="0.3">
      <c r="A653" s="125"/>
      <c r="B653" s="125"/>
      <c r="D653" s="129"/>
    </row>
    <row r="654" spans="1:4" s="124" customFormat="1" x14ac:dyDescent="0.3">
      <c r="A654" s="125"/>
      <c r="B654" s="125"/>
      <c r="D654" s="129"/>
    </row>
    <row r="655" spans="1:4" s="124" customFormat="1" x14ac:dyDescent="0.3">
      <c r="A655" s="125"/>
      <c r="B655" s="125"/>
      <c r="D655" s="129"/>
    </row>
    <row r="656" spans="1:4" s="124" customFormat="1" x14ac:dyDescent="0.3">
      <c r="A656" s="125"/>
      <c r="B656" s="125"/>
      <c r="D656" s="129"/>
    </row>
    <row r="657" spans="1:4" s="124" customFormat="1" x14ac:dyDescent="0.3">
      <c r="A657" s="125"/>
      <c r="B657" s="125"/>
      <c r="D657" s="129"/>
    </row>
    <row r="658" spans="1:4" s="124" customFormat="1" x14ac:dyDescent="0.3">
      <c r="A658" s="125"/>
      <c r="B658" s="125"/>
      <c r="D658" s="129"/>
    </row>
    <row r="659" spans="1:4" s="124" customFormat="1" x14ac:dyDescent="0.3">
      <c r="A659" s="125"/>
      <c r="B659" s="125"/>
      <c r="D659" s="129"/>
    </row>
    <row r="660" spans="1:4" s="124" customFormat="1" x14ac:dyDescent="0.3">
      <c r="A660" s="125"/>
      <c r="B660" s="125"/>
      <c r="D660" s="129"/>
    </row>
    <row r="661" spans="1:4" s="124" customFormat="1" x14ac:dyDescent="0.3">
      <c r="A661" s="125"/>
      <c r="B661" s="125"/>
      <c r="D661" s="129"/>
    </row>
    <row r="662" spans="1:4" s="124" customFormat="1" x14ac:dyDescent="0.3">
      <c r="A662" s="125"/>
      <c r="B662" s="125"/>
      <c r="D662" s="129"/>
    </row>
    <row r="663" spans="1:4" s="124" customFormat="1" x14ac:dyDescent="0.3">
      <c r="A663" s="125"/>
      <c r="B663" s="125"/>
      <c r="D663" s="129"/>
    </row>
    <row r="664" spans="1:4" s="124" customFormat="1" x14ac:dyDescent="0.3">
      <c r="A664" s="125"/>
      <c r="B664" s="125"/>
      <c r="D664" s="129"/>
    </row>
    <row r="665" spans="1:4" s="124" customFormat="1" x14ac:dyDescent="0.3">
      <c r="A665" s="125"/>
      <c r="B665" s="125"/>
      <c r="D665" s="129"/>
    </row>
    <row r="666" spans="1:4" s="124" customFormat="1" x14ac:dyDescent="0.3">
      <c r="A666" s="125"/>
      <c r="B666" s="125"/>
      <c r="D666" s="129"/>
    </row>
    <row r="667" spans="1:4" s="124" customFormat="1" x14ac:dyDescent="0.3">
      <c r="A667" s="125"/>
      <c r="B667" s="125"/>
      <c r="D667" s="129"/>
    </row>
    <row r="668" spans="1:4" s="124" customFormat="1" x14ac:dyDescent="0.3">
      <c r="A668" s="125"/>
      <c r="B668" s="125"/>
      <c r="D668" s="129"/>
    </row>
    <row r="669" spans="1:4" s="124" customFormat="1" x14ac:dyDescent="0.3">
      <c r="A669" s="125"/>
      <c r="B669" s="125"/>
      <c r="D669" s="129"/>
    </row>
    <row r="670" spans="1:4" s="124" customFormat="1" x14ac:dyDescent="0.3">
      <c r="A670" s="125"/>
      <c r="B670" s="125"/>
      <c r="D670" s="129"/>
    </row>
    <row r="671" spans="1:4" s="124" customFormat="1" x14ac:dyDescent="0.3">
      <c r="A671" s="125"/>
      <c r="B671" s="125"/>
      <c r="D671" s="129"/>
    </row>
    <row r="672" spans="1:4" s="124" customFormat="1" x14ac:dyDescent="0.3">
      <c r="A672" s="125"/>
      <c r="B672" s="125"/>
      <c r="D672" s="129"/>
    </row>
    <row r="673" spans="1:4" s="124" customFormat="1" x14ac:dyDescent="0.3">
      <c r="A673" s="125"/>
      <c r="B673" s="125"/>
      <c r="D673" s="129"/>
    </row>
    <row r="674" spans="1:4" s="124" customFormat="1" x14ac:dyDescent="0.3">
      <c r="A674" s="125"/>
      <c r="B674" s="125"/>
      <c r="D674" s="129"/>
    </row>
    <row r="675" spans="1:4" s="124" customFormat="1" x14ac:dyDescent="0.3">
      <c r="A675" s="125"/>
      <c r="B675" s="125"/>
      <c r="D675" s="129"/>
    </row>
    <row r="676" spans="1:4" s="124" customFormat="1" x14ac:dyDescent="0.3">
      <c r="A676" s="125"/>
      <c r="B676" s="125"/>
      <c r="D676" s="129"/>
    </row>
    <row r="677" spans="1:4" s="124" customFormat="1" x14ac:dyDescent="0.3">
      <c r="A677" s="125"/>
      <c r="B677" s="125"/>
      <c r="D677" s="129"/>
    </row>
    <row r="678" spans="1:4" s="124" customFormat="1" x14ac:dyDescent="0.3">
      <c r="A678" s="125"/>
      <c r="B678" s="125"/>
      <c r="D678" s="129"/>
    </row>
    <row r="679" spans="1:4" s="124" customFormat="1" x14ac:dyDescent="0.3">
      <c r="A679" s="125"/>
      <c r="B679" s="125"/>
      <c r="D679" s="129"/>
    </row>
    <row r="680" spans="1:4" s="124" customFormat="1" x14ac:dyDescent="0.3">
      <c r="A680" s="125"/>
      <c r="B680" s="125"/>
      <c r="D680" s="129"/>
    </row>
    <row r="681" spans="1:4" s="124" customFormat="1" x14ac:dyDescent="0.3">
      <c r="A681" s="125"/>
      <c r="B681" s="125"/>
      <c r="D681" s="129"/>
    </row>
    <row r="682" spans="1:4" s="124" customFormat="1" x14ac:dyDescent="0.3">
      <c r="A682" s="125"/>
      <c r="B682" s="125"/>
      <c r="D682" s="129"/>
    </row>
    <row r="683" spans="1:4" s="124" customFormat="1" x14ac:dyDescent="0.3">
      <c r="A683" s="125"/>
      <c r="B683" s="125"/>
      <c r="D683" s="129"/>
    </row>
    <row r="684" spans="1:4" s="124" customFormat="1" x14ac:dyDescent="0.3">
      <c r="A684" s="125"/>
      <c r="B684" s="125"/>
      <c r="D684" s="129"/>
    </row>
    <row r="685" spans="1:4" s="124" customFormat="1" x14ac:dyDescent="0.3">
      <c r="A685" s="125"/>
      <c r="B685" s="125"/>
      <c r="D685" s="129"/>
    </row>
    <row r="686" spans="1:4" s="124" customFormat="1" x14ac:dyDescent="0.3">
      <c r="A686" s="125"/>
      <c r="B686" s="125"/>
      <c r="D686" s="129"/>
    </row>
    <row r="687" spans="1:4" s="124" customFormat="1" x14ac:dyDescent="0.3">
      <c r="A687" s="125"/>
      <c r="B687" s="125"/>
      <c r="D687" s="129"/>
    </row>
    <row r="688" spans="1:4" s="124" customFormat="1" x14ac:dyDescent="0.3">
      <c r="A688" s="125"/>
      <c r="B688" s="125"/>
      <c r="D688" s="129"/>
    </row>
    <row r="689" spans="1:4" s="124" customFormat="1" x14ac:dyDescent="0.3">
      <c r="A689" s="125"/>
      <c r="B689" s="125"/>
      <c r="D689" s="129"/>
    </row>
    <row r="690" spans="1:4" s="124" customFormat="1" x14ac:dyDescent="0.3">
      <c r="A690" s="125"/>
      <c r="B690" s="125"/>
      <c r="D690" s="129"/>
    </row>
    <row r="691" spans="1:4" s="124" customFormat="1" x14ac:dyDescent="0.3">
      <c r="A691" s="125"/>
      <c r="B691" s="125"/>
      <c r="D691" s="129"/>
    </row>
    <row r="692" spans="1:4" s="124" customFormat="1" x14ac:dyDescent="0.3">
      <c r="A692" s="125"/>
      <c r="B692" s="125"/>
      <c r="D692" s="129"/>
    </row>
    <row r="693" spans="1:4" s="124" customFormat="1" x14ac:dyDescent="0.3">
      <c r="A693" s="125"/>
      <c r="B693" s="125"/>
      <c r="D693" s="129"/>
    </row>
    <row r="694" spans="1:4" s="124" customFormat="1" x14ac:dyDescent="0.3">
      <c r="A694" s="125"/>
      <c r="B694" s="125"/>
      <c r="D694" s="129"/>
    </row>
    <row r="695" spans="1:4" s="124" customFormat="1" x14ac:dyDescent="0.3">
      <c r="A695" s="125"/>
      <c r="B695" s="125"/>
      <c r="D695" s="129"/>
    </row>
    <row r="696" spans="1:4" s="124" customFormat="1" x14ac:dyDescent="0.3">
      <c r="A696" s="125"/>
      <c r="B696" s="125"/>
      <c r="D696" s="129"/>
    </row>
    <row r="697" spans="1:4" s="124" customFormat="1" x14ac:dyDescent="0.3">
      <c r="A697" s="125"/>
      <c r="B697" s="125"/>
      <c r="D697" s="129"/>
    </row>
    <row r="698" spans="1:4" s="124" customFormat="1" x14ac:dyDescent="0.3">
      <c r="A698" s="125"/>
      <c r="B698" s="125"/>
      <c r="D698" s="129"/>
    </row>
    <row r="699" spans="1:4" s="124" customFormat="1" x14ac:dyDescent="0.3">
      <c r="A699" s="125"/>
      <c r="B699" s="125"/>
      <c r="D699" s="129"/>
    </row>
    <row r="700" spans="1:4" s="124" customFormat="1" x14ac:dyDescent="0.3">
      <c r="A700" s="125"/>
      <c r="B700" s="125"/>
      <c r="D700" s="129"/>
    </row>
    <row r="701" spans="1:4" s="124" customFormat="1" x14ac:dyDescent="0.3">
      <c r="A701" s="125"/>
      <c r="B701" s="125"/>
      <c r="D701" s="129"/>
    </row>
    <row r="702" spans="1:4" s="124" customFormat="1" x14ac:dyDescent="0.3">
      <c r="A702" s="125"/>
      <c r="B702" s="125"/>
      <c r="D702" s="129"/>
    </row>
    <row r="703" spans="1:4" s="124" customFormat="1" x14ac:dyDescent="0.3">
      <c r="A703" s="125"/>
      <c r="B703" s="125"/>
      <c r="D703" s="129"/>
    </row>
    <row r="704" spans="1:4" s="124" customFormat="1" x14ac:dyDescent="0.3">
      <c r="A704" s="125"/>
      <c r="B704" s="125"/>
      <c r="D704" s="129"/>
    </row>
    <row r="705" spans="1:4" s="124" customFormat="1" x14ac:dyDescent="0.3">
      <c r="A705" s="125"/>
      <c r="B705" s="125"/>
      <c r="D705" s="129"/>
    </row>
    <row r="706" spans="1:4" s="124" customFormat="1" x14ac:dyDescent="0.3">
      <c r="A706" s="125"/>
      <c r="B706" s="125"/>
      <c r="D706" s="129"/>
    </row>
    <row r="707" spans="1:4" s="124" customFormat="1" x14ac:dyDescent="0.3">
      <c r="A707" s="125"/>
      <c r="B707" s="125"/>
      <c r="D707" s="129"/>
    </row>
    <row r="708" spans="1:4" s="124" customFormat="1" x14ac:dyDescent="0.3">
      <c r="A708" s="125"/>
      <c r="B708" s="125"/>
      <c r="D708" s="129"/>
    </row>
    <row r="709" spans="1:4" s="124" customFormat="1" x14ac:dyDescent="0.3">
      <c r="A709" s="125"/>
      <c r="B709" s="125"/>
      <c r="D709" s="129"/>
    </row>
    <row r="710" spans="1:4" s="124" customFormat="1" x14ac:dyDescent="0.3">
      <c r="A710" s="125"/>
      <c r="B710" s="125"/>
      <c r="D710" s="129"/>
    </row>
    <row r="711" spans="1:4" s="124" customFormat="1" x14ac:dyDescent="0.3">
      <c r="A711" s="125"/>
      <c r="B711" s="125"/>
      <c r="D711" s="129"/>
    </row>
    <row r="712" spans="1:4" s="124" customFormat="1" x14ac:dyDescent="0.3">
      <c r="A712" s="125"/>
      <c r="B712" s="125"/>
      <c r="D712" s="129"/>
    </row>
    <row r="713" spans="1:4" s="124" customFormat="1" x14ac:dyDescent="0.3">
      <c r="A713" s="125"/>
      <c r="B713" s="125"/>
      <c r="D713" s="129"/>
    </row>
    <row r="714" spans="1:4" s="124" customFormat="1" x14ac:dyDescent="0.3">
      <c r="A714" s="125"/>
      <c r="B714" s="125"/>
      <c r="D714" s="129"/>
    </row>
    <row r="715" spans="1:4" s="124" customFormat="1" x14ac:dyDescent="0.3">
      <c r="A715" s="125"/>
      <c r="B715" s="125"/>
      <c r="D715" s="129"/>
    </row>
    <row r="716" spans="1:4" s="124" customFormat="1" x14ac:dyDescent="0.3">
      <c r="A716" s="125"/>
      <c r="B716" s="125"/>
      <c r="D716" s="129"/>
    </row>
    <row r="717" spans="1:4" s="124" customFormat="1" x14ac:dyDescent="0.3">
      <c r="A717" s="125"/>
      <c r="B717" s="125"/>
      <c r="D717" s="129"/>
    </row>
    <row r="718" spans="1:4" s="124" customFormat="1" x14ac:dyDescent="0.3">
      <c r="A718" s="125"/>
      <c r="B718" s="125"/>
      <c r="D718" s="129"/>
    </row>
    <row r="719" spans="1:4" s="124" customFormat="1" x14ac:dyDescent="0.3">
      <c r="A719" s="125"/>
      <c r="B719" s="125"/>
      <c r="D719" s="129"/>
    </row>
    <row r="720" spans="1:4" s="124" customFormat="1" x14ac:dyDescent="0.3">
      <c r="A720" s="125"/>
      <c r="B720" s="125"/>
      <c r="D720" s="129"/>
    </row>
    <row r="721" spans="1:4" s="124" customFormat="1" x14ac:dyDescent="0.3">
      <c r="A721" s="125"/>
      <c r="B721" s="125"/>
      <c r="D721" s="129"/>
    </row>
    <row r="722" spans="1:4" s="124" customFormat="1" x14ac:dyDescent="0.3">
      <c r="A722" s="125"/>
      <c r="B722" s="125"/>
      <c r="D722" s="129"/>
    </row>
    <row r="723" spans="1:4" s="124" customFormat="1" x14ac:dyDescent="0.3">
      <c r="A723" s="125"/>
      <c r="B723" s="125"/>
      <c r="D723" s="129"/>
    </row>
    <row r="724" spans="1:4" s="124" customFormat="1" x14ac:dyDescent="0.3">
      <c r="A724" s="125"/>
      <c r="B724" s="125"/>
      <c r="D724" s="129"/>
    </row>
    <row r="725" spans="1:4" s="124" customFormat="1" x14ac:dyDescent="0.3">
      <c r="A725" s="125"/>
      <c r="B725" s="125"/>
      <c r="D725" s="129"/>
    </row>
    <row r="726" spans="1:4" s="124" customFormat="1" x14ac:dyDescent="0.3">
      <c r="A726" s="125"/>
      <c r="B726" s="125"/>
      <c r="D726" s="129"/>
    </row>
    <row r="727" spans="1:4" s="124" customFormat="1" x14ac:dyDescent="0.3">
      <c r="A727" s="125"/>
      <c r="B727" s="125"/>
      <c r="D727" s="129"/>
    </row>
    <row r="728" spans="1:4" s="124" customFormat="1" x14ac:dyDescent="0.3">
      <c r="A728" s="125"/>
      <c r="B728" s="125"/>
      <c r="D728" s="129"/>
    </row>
    <row r="729" spans="1:4" s="124" customFormat="1" x14ac:dyDescent="0.3">
      <c r="A729" s="125"/>
      <c r="B729" s="125"/>
      <c r="D729" s="129"/>
    </row>
    <row r="730" spans="1:4" s="124" customFormat="1" x14ac:dyDescent="0.3">
      <c r="A730" s="125"/>
      <c r="B730" s="125"/>
      <c r="D730" s="129"/>
    </row>
    <row r="731" spans="1:4" s="124" customFormat="1" x14ac:dyDescent="0.3">
      <c r="A731" s="125"/>
      <c r="B731" s="125"/>
      <c r="D731" s="129"/>
    </row>
    <row r="732" spans="1:4" s="124" customFormat="1" x14ac:dyDescent="0.3">
      <c r="A732" s="125"/>
      <c r="B732" s="125"/>
      <c r="D732" s="129"/>
    </row>
    <row r="733" spans="1:4" s="124" customFormat="1" x14ac:dyDescent="0.3">
      <c r="A733" s="125"/>
      <c r="B733" s="125"/>
      <c r="D733" s="129"/>
    </row>
    <row r="734" spans="1:4" s="124" customFormat="1" x14ac:dyDescent="0.3">
      <c r="A734" s="125"/>
      <c r="B734" s="125"/>
      <c r="D734" s="129"/>
    </row>
    <row r="735" spans="1:4" s="124" customFormat="1" x14ac:dyDescent="0.3">
      <c r="A735" s="125"/>
      <c r="B735" s="125"/>
      <c r="D735" s="129"/>
    </row>
    <row r="736" spans="1:4" s="124" customFormat="1" x14ac:dyDescent="0.3">
      <c r="A736" s="125"/>
      <c r="B736" s="125"/>
      <c r="D736" s="129"/>
    </row>
    <row r="737" spans="1:4" s="124" customFormat="1" x14ac:dyDescent="0.3">
      <c r="A737" s="125"/>
      <c r="B737" s="125"/>
      <c r="D737" s="129"/>
    </row>
    <row r="738" spans="1:4" s="124" customFormat="1" x14ac:dyDescent="0.3">
      <c r="A738" s="125"/>
      <c r="B738" s="125"/>
      <c r="D738" s="129"/>
    </row>
    <row r="739" spans="1:4" s="124" customFormat="1" x14ac:dyDescent="0.3">
      <c r="A739" s="125"/>
      <c r="B739" s="125"/>
      <c r="D739" s="129"/>
    </row>
    <row r="740" spans="1:4" s="124" customFormat="1" x14ac:dyDescent="0.3">
      <c r="A740" s="125"/>
      <c r="B740" s="125"/>
      <c r="D740" s="129"/>
    </row>
    <row r="741" spans="1:4" s="124" customFormat="1" x14ac:dyDescent="0.3">
      <c r="A741" s="125"/>
      <c r="B741" s="125"/>
      <c r="D741" s="129"/>
    </row>
    <row r="742" spans="1:4" s="124" customFormat="1" x14ac:dyDescent="0.3">
      <c r="A742" s="125"/>
      <c r="B742" s="125"/>
      <c r="D742" s="129"/>
    </row>
    <row r="743" spans="1:4" s="124" customFormat="1" x14ac:dyDescent="0.3">
      <c r="A743" s="125"/>
      <c r="B743" s="125"/>
      <c r="D743" s="129"/>
    </row>
    <row r="744" spans="1:4" s="124" customFormat="1" x14ac:dyDescent="0.3">
      <c r="A744" s="125"/>
      <c r="B744" s="125"/>
      <c r="D744" s="129"/>
    </row>
    <row r="745" spans="1:4" s="124" customFormat="1" x14ac:dyDescent="0.3">
      <c r="A745" s="125"/>
      <c r="B745" s="125"/>
      <c r="D745" s="129"/>
    </row>
    <row r="746" spans="1:4" s="124" customFormat="1" x14ac:dyDescent="0.3">
      <c r="A746" s="125"/>
      <c r="B746" s="125"/>
      <c r="D746" s="129"/>
    </row>
    <row r="747" spans="1:4" s="124" customFormat="1" x14ac:dyDescent="0.3">
      <c r="A747" s="125"/>
      <c r="B747" s="125"/>
      <c r="D747" s="129"/>
    </row>
    <row r="748" spans="1:4" s="124" customFormat="1" x14ac:dyDescent="0.3">
      <c r="A748" s="125"/>
      <c r="B748" s="125"/>
      <c r="D748" s="129"/>
    </row>
    <row r="749" spans="1:4" s="124" customFormat="1" x14ac:dyDescent="0.3">
      <c r="A749" s="125"/>
      <c r="B749" s="125"/>
      <c r="D749" s="129"/>
    </row>
    <row r="750" spans="1:4" s="124" customFormat="1" x14ac:dyDescent="0.3">
      <c r="A750" s="125"/>
      <c r="B750" s="125"/>
      <c r="D750" s="129"/>
    </row>
    <row r="751" spans="1:4" s="124" customFormat="1" x14ac:dyDescent="0.3">
      <c r="A751" s="125"/>
      <c r="B751" s="125"/>
      <c r="D751" s="129"/>
    </row>
    <row r="752" spans="1:4" s="124" customFormat="1" x14ac:dyDescent="0.3">
      <c r="A752" s="125"/>
      <c r="B752" s="125"/>
      <c r="D752" s="129"/>
    </row>
    <row r="753" spans="1:4" s="124" customFormat="1" x14ac:dyDescent="0.3">
      <c r="A753" s="125"/>
      <c r="B753" s="125"/>
      <c r="D753" s="129"/>
    </row>
    <row r="754" spans="1:4" s="124" customFormat="1" x14ac:dyDescent="0.3">
      <c r="A754" s="125"/>
      <c r="B754" s="125"/>
      <c r="D754" s="129"/>
    </row>
    <row r="755" spans="1:4" s="124" customFormat="1" x14ac:dyDescent="0.3">
      <c r="A755" s="125"/>
      <c r="B755" s="125"/>
      <c r="D755" s="129"/>
    </row>
    <row r="756" spans="1:4" s="124" customFormat="1" x14ac:dyDescent="0.3">
      <c r="A756" s="125"/>
      <c r="B756" s="125"/>
      <c r="D756" s="129"/>
    </row>
    <row r="757" spans="1:4" s="124" customFormat="1" x14ac:dyDescent="0.3">
      <c r="A757" s="125"/>
      <c r="B757" s="125"/>
      <c r="D757" s="129"/>
    </row>
    <row r="758" spans="1:4" s="124" customFormat="1" x14ac:dyDescent="0.3">
      <c r="A758" s="125"/>
      <c r="B758" s="125"/>
      <c r="D758" s="129"/>
    </row>
    <row r="759" spans="1:4" s="124" customFormat="1" x14ac:dyDescent="0.3">
      <c r="A759" s="125"/>
      <c r="B759" s="125"/>
      <c r="D759" s="129"/>
    </row>
    <row r="760" spans="1:4" s="124" customFormat="1" x14ac:dyDescent="0.3">
      <c r="A760" s="125"/>
      <c r="B760" s="125"/>
      <c r="D760" s="129"/>
    </row>
    <row r="761" spans="1:4" s="124" customFormat="1" x14ac:dyDescent="0.3">
      <c r="A761" s="125"/>
      <c r="B761" s="125"/>
      <c r="D761" s="129"/>
    </row>
    <row r="762" spans="1:4" s="124" customFormat="1" x14ac:dyDescent="0.3">
      <c r="A762" s="125"/>
      <c r="B762" s="125"/>
      <c r="D762" s="129"/>
    </row>
    <row r="763" spans="1:4" s="124" customFormat="1" x14ac:dyDescent="0.3">
      <c r="A763" s="125"/>
      <c r="B763" s="125"/>
      <c r="D763" s="129"/>
    </row>
    <row r="764" spans="1:4" s="124" customFormat="1" x14ac:dyDescent="0.3">
      <c r="A764" s="125"/>
      <c r="B764" s="125"/>
      <c r="D764" s="129"/>
    </row>
    <row r="765" spans="1:4" s="124" customFormat="1" x14ac:dyDescent="0.3">
      <c r="A765" s="125"/>
      <c r="B765" s="125"/>
      <c r="D765" s="129"/>
    </row>
    <row r="766" spans="1:4" s="124" customFormat="1" x14ac:dyDescent="0.3">
      <c r="A766" s="125"/>
      <c r="B766" s="125"/>
      <c r="D766" s="129"/>
    </row>
    <row r="767" spans="1:4" s="124" customFormat="1" x14ac:dyDescent="0.3">
      <c r="A767" s="125"/>
      <c r="B767" s="125"/>
      <c r="D767" s="129"/>
    </row>
    <row r="768" spans="1:4" s="124" customFormat="1" x14ac:dyDescent="0.3">
      <c r="A768" s="125"/>
      <c r="B768" s="125"/>
      <c r="D768" s="129"/>
    </row>
    <row r="769" spans="1:4" s="124" customFormat="1" x14ac:dyDescent="0.3">
      <c r="A769" s="125"/>
      <c r="B769" s="125"/>
      <c r="D769" s="129"/>
    </row>
    <row r="770" spans="1:4" s="124" customFormat="1" x14ac:dyDescent="0.3">
      <c r="A770" s="125"/>
      <c r="B770" s="125"/>
      <c r="D770" s="129"/>
    </row>
    <row r="771" spans="1:4" s="124" customFormat="1" x14ac:dyDescent="0.3">
      <c r="A771" s="125"/>
      <c r="B771" s="125"/>
      <c r="D771" s="129"/>
    </row>
    <row r="772" spans="1:4" s="124" customFormat="1" x14ac:dyDescent="0.3">
      <c r="A772" s="125"/>
      <c r="B772" s="125"/>
      <c r="D772" s="129"/>
    </row>
    <row r="773" spans="1:4" s="124" customFormat="1" x14ac:dyDescent="0.3">
      <c r="A773" s="125"/>
      <c r="B773" s="125"/>
      <c r="D773" s="129"/>
    </row>
    <row r="774" spans="1:4" s="124" customFormat="1" x14ac:dyDescent="0.3">
      <c r="A774" s="125"/>
      <c r="B774" s="125"/>
      <c r="D774" s="129"/>
    </row>
    <row r="775" spans="1:4" s="124" customFormat="1" x14ac:dyDescent="0.3">
      <c r="A775" s="125"/>
      <c r="B775" s="125"/>
      <c r="D775" s="129"/>
    </row>
    <row r="776" spans="1:4" s="124" customFormat="1" x14ac:dyDescent="0.3">
      <c r="A776" s="125"/>
      <c r="B776" s="125"/>
      <c r="D776" s="129"/>
    </row>
    <row r="777" spans="1:4" s="124" customFormat="1" x14ac:dyDescent="0.3">
      <c r="A777" s="125"/>
      <c r="B777" s="125"/>
      <c r="D777" s="129"/>
    </row>
    <row r="778" spans="1:4" s="124" customFormat="1" x14ac:dyDescent="0.3">
      <c r="A778" s="125"/>
      <c r="B778" s="125"/>
      <c r="D778" s="129"/>
    </row>
    <row r="779" spans="1:4" s="124" customFormat="1" x14ac:dyDescent="0.3">
      <c r="A779" s="125"/>
      <c r="B779" s="125"/>
      <c r="D779" s="129"/>
    </row>
    <row r="780" spans="1:4" s="124" customFormat="1" x14ac:dyDescent="0.3">
      <c r="A780" s="125"/>
      <c r="B780" s="125"/>
      <c r="D780" s="129"/>
    </row>
    <row r="781" spans="1:4" s="124" customFormat="1" x14ac:dyDescent="0.3">
      <c r="A781" s="125"/>
      <c r="B781" s="125"/>
      <c r="D781" s="129"/>
    </row>
    <row r="782" spans="1:4" s="124" customFormat="1" x14ac:dyDescent="0.3">
      <c r="A782" s="125"/>
      <c r="B782" s="125"/>
      <c r="D782" s="129"/>
    </row>
    <row r="783" spans="1:4" s="124" customFormat="1" x14ac:dyDescent="0.3">
      <c r="A783" s="125"/>
      <c r="B783" s="125"/>
      <c r="D783" s="129"/>
    </row>
    <row r="784" spans="1:4" s="124" customFormat="1" x14ac:dyDescent="0.3">
      <c r="A784" s="125"/>
      <c r="B784" s="125"/>
      <c r="D784" s="129"/>
    </row>
    <row r="785" spans="1:4" s="124" customFormat="1" x14ac:dyDescent="0.3">
      <c r="A785" s="125"/>
      <c r="B785" s="125"/>
      <c r="D785" s="129"/>
    </row>
    <row r="786" spans="1:4" s="124" customFormat="1" x14ac:dyDescent="0.3">
      <c r="A786" s="125"/>
      <c r="B786" s="125"/>
      <c r="D786" s="129"/>
    </row>
    <row r="787" spans="1:4" s="124" customFormat="1" x14ac:dyDescent="0.3">
      <c r="A787" s="125"/>
      <c r="B787" s="125"/>
      <c r="D787" s="129"/>
    </row>
    <row r="788" spans="1:4" s="124" customFormat="1" x14ac:dyDescent="0.3">
      <c r="A788" s="125"/>
      <c r="B788" s="125"/>
      <c r="D788" s="129"/>
    </row>
    <row r="789" spans="1:4" s="124" customFormat="1" x14ac:dyDescent="0.3">
      <c r="A789" s="125"/>
      <c r="B789" s="125"/>
      <c r="D789" s="129"/>
    </row>
    <row r="790" spans="1:4" s="124" customFormat="1" x14ac:dyDescent="0.3">
      <c r="A790" s="125"/>
      <c r="B790" s="125"/>
      <c r="D790" s="129"/>
    </row>
    <row r="791" spans="1:4" s="124" customFormat="1" x14ac:dyDescent="0.3">
      <c r="A791" s="125"/>
      <c r="B791" s="125"/>
      <c r="D791" s="129"/>
    </row>
    <row r="792" spans="1:4" s="124" customFormat="1" x14ac:dyDescent="0.3">
      <c r="A792" s="125"/>
      <c r="B792" s="125"/>
      <c r="D792" s="129"/>
    </row>
    <row r="793" spans="1:4" s="124" customFormat="1" x14ac:dyDescent="0.3">
      <c r="A793" s="125"/>
      <c r="B793" s="125"/>
      <c r="D793" s="129"/>
    </row>
    <row r="794" spans="1:4" s="124" customFormat="1" x14ac:dyDescent="0.3">
      <c r="A794" s="125"/>
      <c r="B794" s="125"/>
      <c r="D794" s="129"/>
    </row>
    <row r="795" spans="1:4" s="124" customFormat="1" x14ac:dyDescent="0.3">
      <c r="A795" s="125"/>
      <c r="B795" s="125"/>
      <c r="D795" s="129"/>
    </row>
    <row r="796" spans="1:4" s="124" customFormat="1" x14ac:dyDescent="0.3">
      <c r="A796" s="125"/>
      <c r="B796" s="125"/>
      <c r="D796" s="129"/>
    </row>
    <row r="797" spans="1:4" s="124" customFormat="1" x14ac:dyDescent="0.3">
      <c r="A797" s="125"/>
      <c r="B797" s="125"/>
      <c r="D797" s="129"/>
    </row>
    <row r="798" spans="1:4" s="124" customFormat="1" x14ac:dyDescent="0.3">
      <c r="A798" s="125"/>
      <c r="B798" s="125"/>
      <c r="D798" s="129"/>
    </row>
    <row r="799" spans="1:4" s="124" customFormat="1" x14ac:dyDescent="0.3">
      <c r="A799" s="125"/>
      <c r="B799" s="125"/>
      <c r="D799" s="129"/>
    </row>
    <row r="800" spans="1:4" s="124" customFormat="1" x14ac:dyDescent="0.3">
      <c r="A800" s="125"/>
      <c r="B800" s="125"/>
      <c r="D800" s="129"/>
    </row>
    <row r="801" spans="1:4" s="124" customFormat="1" x14ac:dyDescent="0.3">
      <c r="A801" s="125"/>
      <c r="B801" s="125"/>
      <c r="D801" s="129"/>
    </row>
    <row r="802" spans="1:4" s="124" customFormat="1" x14ac:dyDescent="0.3">
      <c r="A802" s="125"/>
      <c r="B802" s="125"/>
      <c r="D802" s="129"/>
    </row>
    <row r="803" spans="1:4" s="124" customFormat="1" x14ac:dyDescent="0.3">
      <c r="A803" s="125"/>
      <c r="B803" s="125"/>
      <c r="D803" s="129"/>
    </row>
    <row r="804" spans="1:4" s="124" customFormat="1" x14ac:dyDescent="0.3">
      <c r="A804" s="125"/>
      <c r="B804" s="125"/>
      <c r="D804" s="129"/>
    </row>
    <row r="805" spans="1:4" s="124" customFormat="1" x14ac:dyDescent="0.3">
      <c r="A805" s="125"/>
      <c r="B805" s="125"/>
      <c r="D805" s="129"/>
    </row>
    <row r="806" spans="1:4" s="124" customFormat="1" x14ac:dyDescent="0.3">
      <c r="A806" s="125"/>
      <c r="B806" s="125"/>
      <c r="D806" s="129"/>
    </row>
    <row r="807" spans="1:4" s="124" customFormat="1" x14ac:dyDescent="0.3">
      <c r="A807" s="125"/>
      <c r="B807" s="125"/>
      <c r="D807" s="129"/>
    </row>
    <row r="808" spans="1:4" s="124" customFormat="1" x14ac:dyDescent="0.3">
      <c r="A808" s="125"/>
      <c r="B808" s="125"/>
      <c r="D808" s="129"/>
    </row>
  </sheetData>
  <sheetProtection algorithmName="SHA-512" hashValue="hYNbJaJCor5qY6B3+X5cAFSWRdpTi/ez72lxNclYDCPAjRkVkOKbU0ERetsuzEKvzCAY8n4onGYh7KQVZRBEtg==" saltValue="ZHfF0LmwjhpqkWQDC3SKTQ==" spinCount="100000" sheet="1" objects="1" scenarios="1" selectLockedCells="1" selectUnlockedCells="1"/>
  <mergeCells count="1">
    <mergeCell ref="A1:D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62A129-931B-9E4A-BC19-22E938262AD2}">
  <sheetPr codeName="Sheet19">
    <tabColor theme="4" tint="0.59999389629810485"/>
  </sheetPr>
  <dimension ref="B1:Z61"/>
  <sheetViews>
    <sheetView showGridLines="0" showRowColHeaders="0" workbookViewId="0">
      <selection activeCell="C2" sqref="C2"/>
    </sheetView>
  </sheetViews>
  <sheetFormatPr defaultColWidth="13.77734375" defaultRowHeight="13.8" x14ac:dyDescent="0.3"/>
  <cols>
    <col min="1" max="1" width="2" style="2" customWidth="1"/>
    <col min="2" max="12" width="13.77734375" style="2"/>
    <col min="13" max="15" width="10" style="2" customWidth="1"/>
    <col min="16" max="16" width="13.77734375" style="2"/>
    <col min="17" max="19" width="13.77734375" style="2" hidden="1" customWidth="1"/>
    <col min="20" max="20" width="16" style="2" hidden="1" customWidth="1"/>
    <col min="21" max="26" width="13.77734375" style="2" hidden="1" customWidth="1"/>
    <col min="27" max="16384" width="13.77734375" style="2"/>
  </cols>
  <sheetData>
    <row r="1" spans="2:25" ht="34.049999999999997" customHeight="1" x14ac:dyDescent="0.3">
      <c r="B1" s="520" t="s">
        <v>2</v>
      </c>
      <c r="C1" s="520"/>
      <c r="D1" s="520"/>
      <c r="E1" s="520" t="s">
        <v>4</v>
      </c>
      <c r="F1" s="520"/>
      <c r="G1" s="520"/>
      <c r="H1" s="13" t="s">
        <v>26</v>
      </c>
      <c r="I1" s="14" t="s">
        <v>34</v>
      </c>
      <c r="J1" s="15" t="s">
        <v>36</v>
      </c>
      <c r="K1" s="536" t="s">
        <v>120</v>
      </c>
      <c r="L1" s="536"/>
      <c r="M1" s="14" t="s">
        <v>121</v>
      </c>
      <c r="N1" s="14" t="s">
        <v>1079</v>
      </c>
      <c r="O1" s="14" t="s">
        <v>416</v>
      </c>
    </row>
    <row r="2" spans="2:25" ht="12.75" customHeight="1" x14ac:dyDescent="0.3">
      <c r="B2" s="2" t="s">
        <v>0</v>
      </c>
      <c r="C2" s="227"/>
      <c r="D2" s="227"/>
      <c r="E2" s="529" t="s">
        <v>1257</v>
      </c>
      <c r="F2" s="529"/>
      <c r="G2" s="216">
        <f>'Design Details'!G102</f>
        <v>0</v>
      </c>
      <c r="H2" s="2" t="s">
        <v>16</v>
      </c>
      <c r="I2" s="223">
        <f>SUM(K20:K22)</f>
        <v>0</v>
      </c>
      <c r="J2" s="223">
        <f>SUM(L20:L22)</f>
        <v>0</v>
      </c>
      <c r="K2" s="2" t="s">
        <v>119</v>
      </c>
      <c r="M2" s="228">
        <v>0</v>
      </c>
      <c r="N2" s="223">
        <f ca="1">SUM(I$2:I$6)*M2</f>
        <v>0</v>
      </c>
      <c r="O2" s="223">
        <f ca="1">SUM(J$2:J$6)*M2</f>
        <v>0</v>
      </c>
      <c r="Q2" s="2" t="s">
        <v>1056</v>
      </c>
      <c r="R2" s="2" t="s">
        <v>1</v>
      </c>
      <c r="Y2" s="2">
        <v>1</v>
      </c>
    </row>
    <row r="3" spans="2:25" ht="12.75" customHeight="1" x14ac:dyDescent="0.3">
      <c r="B3" s="2" t="s">
        <v>1</v>
      </c>
      <c r="C3" s="537"/>
      <c r="D3" s="538"/>
      <c r="E3" s="529" t="s">
        <v>9</v>
      </c>
      <c r="F3" s="529"/>
      <c r="G3" s="216">
        <v>0.33</v>
      </c>
      <c r="H3" s="2" t="s">
        <v>28</v>
      </c>
      <c r="I3" s="223">
        <f>K27</f>
        <v>0</v>
      </c>
      <c r="J3" s="223">
        <f>L27</f>
        <v>0</v>
      </c>
      <c r="K3" s="2" t="s">
        <v>116</v>
      </c>
      <c r="M3" s="228">
        <v>0</v>
      </c>
      <c r="N3" s="223">
        <f ca="1">SUM(I$2:I$6)*M3</f>
        <v>0</v>
      </c>
      <c r="O3" s="223">
        <f ca="1">SUM(J$2:J$6)*M3</f>
        <v>0</v>
      </c>
      <c r="Q3" s="2" t="s">
        <v>1055</v>
      </c>
      <c r="R3" s="2" t="s">
        <v>410</v>
      </c>
      <c r="S3" s="9" t="str">
        <f>IF($C$3="Ground floor","Solid Floor (in contact with ground)",IF($C$3="Single Storey","Solid Floor (in contact with ground)","n/a"))</f>
        <v>n/a</v>
      </c>
      <c r="T3" s="2">
        <f>'Design Details'!C21</f>
        <v>10</v>
      </c>
      <c r="U3" s="3" t="s">
        <v>115</v>
      </c>
      <c r="V3" s="11">
        <v>0</v>
      </c>
      <c r="W3" s="11">
        <v>0</v>
      </c>
      <c r="X3" s="11">
        <v>0</v>
      </c>
      <c r="Y3" s="2">
        <v>2</v>
      </c>
    </row>
    <row r="4" spans="2:25" ht="12.75" customHeight="1" x14ac:dyDescent="0.3">
      <c r="B4" s="529" t="s">
        <v>10</v>
      </c>
      <c r="C4" s="529"/>
      <c r="D4" s="216">
        <f>'Design Details'!E102</f>
        <v>0</v>
      </c>
      <c r="E4" s="529" t="s">
        <v>14</v>
      </c>
      <c r="F4" s="529"/>
      <c r="G4" s="216">
        <f>SUM(I10:I12,I14:I18)</f>
        <v>0</v>
      </c>
      <c r="H4" s="2" t="s">
        <v>30</v>
      </c>
      <c r="I4" s="223">
        <f ca="1">SUM(K32,K36)</f>
        <v>0</v>
      </c>
      <c r="J4" s="223">
        <f ca="1">SUM(L32,L36)</f>
        <v>0</v>
      </c>
      <c r="K4" s="2" t="s">
        <v>117</v>
      </c>
      <c r="M4" s="228">
        <v>0</v>
      </c>
      <c r="N4" s="223">
        <f ca="1">SUM(I$2:I$6)*M4</f>
        <v>0</v>
      </c>
      <c r="O4" s="223">
        <f ca="1">SUM(J$2:J$6)*M4</f>
        <v>0</v>
      </c>
      <c r="Q4" s="2" t="s">
        <v>1054</v>
      </c>
      <c r="R4" s="2" t="s">
        <v>37</v>
      </c>
      <c r="S4" s="9" t="str">
        <f>IF($C$3="Ground floor","Suspended Floor",IF($C$3="Single Storey","Suspended Floor","n/a"))</f>
        <v>n/a</v>
      </c>
      <c r="U4" s="3">
        <v>16</v>
      </c>
      <c r="V4" s="11">
        <v>0.1</v>
      </c>
      <c r="W4" s="11">
        <v>0.2</v>
      </c>
      <c r="X4" s="11">
        <v>2.5000000000000001E-2</v>
      </c>
      <c r="Y4" s="2">
        <v>3</v>
      </c>
    </row>
    <row r="5" spans="2:25" ht="12.75" customHeight="1" x14ac:dyDescent="0.3">
      <c r="B5" s="529" t="s">
        <v>11</v>
      </c>
      <c r="C5" s="529"/>
      <c r="D5" s="216">
        <f>'Design Details'!C19</f>
        <v>-2.5</v>
      </c>
      <c r="E5" s="529" t="s">
        <v>27</v>
      </c>
      <c r="F5" s="529"/>
      <c r="G5" s="216">
        <f>G4*G3*D6*G2</f>
        <v>0</v>
      </c>
      <c r="H5" s="2" t="s">
        <v>29</v>
      </c>
      <c r="I5" s="223">
        <f>SUM(K38:K44,K46:K49,K51:K54)</f>
        <v>0</v>
      </c>
      <c r="J5" s="223">
        <f>SUM(L38:L44,L46:L49,L51:L54)</f>
        <v>0</v>
      </c>
      <c r="K5" s="2" t="s">
        <v>118</v>
      </c>
      <c r="M5" s="228">
        <v>0</v>
      </c>
      <c r="N5" s="223">
        <f ca="1">SUM(I$2:I$6)*M5</f>
        <v>0</v>
      </c>
      <c r="O5" s="223">
        <f ca="1">SUM(J$2:J$6)*M5</f>
        <v>0</v>
      </c>
      <c r="Q5" s="2" t="s">
        <v>1052</v>
      </c>
      <c r="R5" s="2" t="s">
        <v>39</v>
      </c>
      <c r="U5" s="3">
        <v>18</v>
      </c>
      <c r="X5" s="11">
        <v>0.05</v>
      </c>
      <c r="Y5" s="2">
        <v>4</v>
      </c>
    </row>
    <row r="6" spans="2:25" ht="12.75" customHeight="1" x14ac:dyDescent="0.3">
      <c r="B6" s="529" t="s">
        <v>12</v>
      </c>
      <c r="C6" s="529"/>
      <c r="D6" s="216">
        <f>D4-D5</f>
        <v>2.5</v>
      </c>
      <c r="E6" s="529" t="s">
        <v>15</v>
      </c>
      <c r="F6" s="529"/>
      <c r="G6" s="216">
        <f>G4*G3*D7*24/1000</f>
        <v>0</v>
      </c>
      <c r="H6" s="2" t="s">
        <v>122</v>
      </c>
      <c r="I6" s="223">
        <f>SUM(K56:K59,K61)</f>
        <v>0</v>
      </c>
      <c r="J6" s="223">
        <f>SUM(L61)</f>
        <v>0</v>
      </c>
      <c r="M6" s="12"/>
      <c r="N6" s="12" t="s">
        <v>123</v>
      </c>
      <c r="O6" s="119">
        <f ca="1">SUM(G5,I2:I6,N2:N5)</f>
        <v>0</v>
      </c>
      <c r="Q6" s="2" t="s">
        <v>1053</v>
      </c>
      <c r="R6" s="2" t="s">
        <v>40</v>
      </c>
      <c r="U6" s="3">
        <v>21</v>
      </c>
      <c r="X6" s="11">
        <v>7.4999999999999997E-2</v>
      </c>
      <c r="Y6" s="2">
        <v>5</v>
      </c>
    </row>
    <row r="7" spans="2:25" ht="12.75" customHeight="1" x14ac:dyDescent="0.3">
      <c r="B7" s="529" t="s">
        <v>3</v>
      </c>
      <c r="C7" s="529"/>
      <c r="D7" s="217">
        <f>'Design Details'!C20</f>
        <v>2228</v>
      </c>
      <c r="I7" s="7"/>
      <c r="J7" s="7"/>
      <c r="M7" s="12"/>
      <c r="N7" s="12" t="s">
        <v>124</v>
      </c>
      <c r="O7" s="119">
        <f ca="1">SUM(G6,J2:J6,O2:O5)</f>
        <v>0</v>
      </c>
      <c r="R7" s="2" t="s">
        <v>41</v>
      </c>
      <c r="U7" s="3">
        <v>22</v>
      </c>
      <c r="X7" s="11">
        <v>0.1</v>
      </c>
      <c r="Y7" s="2">
        <v>6</v>
      </c>
    </row>
    <row r="8" spans="2:25" x14ac:dyDescent="0.3">
      <c r="R8" s="2">
        <f>IF($C$3="Ground floor",'Design Details'!C$45,IF($C$3="Mid-floor",'Design Details'!C$55,IF($C$3="Upper floor",'Design Details'!C$65,IF($C$3="Single Storey",'Design Details'!C$75,0))))</f>
        <v>0</v>
      </c>
      <c r="Y8" s="2">
        <v>7</v>
      </c>
    </row>
    <row r="9" spans="2:25" x14ac:dyDescent="0.3">
      <c r="B9" s="1" t="s">
        <v>5</v>
      </c>
      <c r="Y9" s="2">
        <v>8</v>
      </c>
    </row>
    <row r="10" spans="2:25" x14ac:dyDescent="0.3">
      <c r="B10" s="3" t="s">
        <v>6</v>
      </c>
      <c r="C10" s="224"/>
      <c r="D10" s="3" t="s">
        <v>7</v>
      </c>
      <c r="E10" s="224"/>
      <c r="F10" s="3" t="s">
        <v>8</v>
      </c>
      <c r="G10" s="224"/>
      <c r="H10" s="3" t="s">
        <v>13</v>
      </c>
      <c r="I10" s="218">
        <f>C10*E10*G10</f>
        <v>0</v>
      </c>
      <c r="J10" s="7"/>
      <c r="L10" s="530"/>
      <c r="M10" s="530"/>
      <c r="N10" s="530"/>
      <c r="O10" s="531"/>
      <c r="Y10" s="2">
        <v>9</v>
      </c>
    </row>
    <row r="11" spans="2:25" x14ac:dyDescent="0.3">
      <c r="B11" s="3" t="s">
        <v>6</v>
      </c>
      <c r="C11" s="224"/>
      <c r="D11" s="3" t="s">
        <v>7</v>
      </c>
      <c r="E11" s="224"/>
      <c r="F11" s="3" t="s">
        <v>8</v>
      </c>
      <c r="G11" s="224"/>
      <c r="H11" s="3" t="s">
        <v>13</v>
      </c>
      <c r="I11" s="218">
        <f>C11*E11*G11</f>
        <v>0</v>
      </c>
      <c r="J11" s="7"/>
      <c r="L11" s="530"/>
      <c r="M11" s="530"/>
      <c r="N11" s="530"/>
      <c r="O11" s="532"/>
      <c r="Y11" s="2">
        <v>10</v>
      </c>
    </row>
    <row r="12" spans="2:25" x14ac:dyDescent="0.3">
      <c r="B12" s="3" t="s">
        <v>6</v>
      </c>
      <c r="C12" s="224"/>
      <c r="D12" s="3" t="s">
        <v>7</v>
      </c>
      <c r="E12" s="224"/>
      <c r="F12" s="3" t="s">
        <v>8</v>
      </c>
      <c r="G12" s="224"/>
      <c r="H12" s="3" t="s">
        <v>13</v>
      </c>
      <c r="I12" s="218">
        <f>C12*E12*G12</f>
        <v>0</v>
      </c>
      <c r="J12" s="7"/>
    </row>
    <row r="13" spans="2:25" hidden="1" x14ac:dyDescent="0.3">
      <c r="B13" s="1" t="s">
        <v>20</v>
      </c>
      <c r="E13" s="7"/>
      <c r="G13" s="7"/>
      <c r="I13" s="7"/>
      <c r="J13" s="7"/>
    </row>
    <row r="14" spans="2:25" hidden="1" x14ac:dyDescent="0.3">
      <c r="B14" s="3" t="s">
        <v>6</v>
      </c>
      <c r="C14" s="20"/>
      <c r="D14" s="3" t="s">
        <v>7</v>
      </c>
      <c r="E14" s="20"/>
      <c r="F14" s="3" t="s">
        <v>8</v>
      </c>
      <c r="G14" s="20"/>
      <c r="H14" s="3" t="s">
        <v>13</v>
      </c>
      <c r="I14" s="17">
        <f>((G14*E14)/2)*C14</f>
        <v>0</v>
      </c>
      <c r="J14" s="4" t="s">
        <v>17</v>
      </c>
    </row>
    <row r="15" spans="2:25" hidden="1" x14ac:dyDescent="0.3">
      <c r="B15" s="3" t="s">
        <v>6</v>
      </c>
      <c r="C15" s="20"/>
      <c r="D15" s="3" t="s">
        <v>7</v>
      </c>
      <c r="E15" s="20"/>
      <c r="F15" s="3" t="s">
        <v>8</v>
      </c>
      <c r="G15" s="20"/>
      <c r="H15" s="3" t="s">
        <v>13</v>
      </c>
      <c r="I15" s="17">
        <f>C15*E15*G15/2</f>
        <v>0</v>
      </c>
      <c r="J15" s="4" t="s">
        <v>18</v>
      </c>
    </row>
    <row r="16" spans="2:25" hidden="1" x14ac:dyDescent="0.3">
      <c r="B16" s="3" t="s">
        <v>6</v>
      </c>
      <c r="C16" s="20"/>
      <c r="D16" s="3" t="s">
        <v>8</v>
      </c>
      <c r="E16" s="20"/>
      <c r="F16" s="3" t="s">
        <v>19</v>
      </c>
      <c r="G16" s="20"/>
      <c r="H16" s="3" t="s">
        <v>13</v>
      </c>
      <c r="I16" s="17">
        <f>E16*G16*C16/2</f>
        <v>0</v>
      </c>
      <c r="J16" s="4" t="s">
        <v>22</v>
      </c>
    </row>
    <row r="17" spans="2:23" hidden="1" x14ac:dyDescent="0.3">
      <c r="B17" s="3" t="s">
        <v>6</v>
      </c>
      <c r="C17" s="20"/>
      <c r="D17" s="3" t="s">
        <v>8</v>
      </c>
      <c r="E17" s="20"/>
      <c r="F17" s="3" t="s">
        <v>19</v>
      </c>
      <c r="G17" s="20"/>
      <c r="H17" s="3" t="s">
        <v>13</v>
      </c>
      <c r="I17" s="17">
        <f>E17*G17*C17/2</f>
        <v>0</v>
      </c>
      <c r="J17" s="4" t="s">
        <v>21</v>
      </c>
    </row>
    <row r="18" spans="2:23" hidden="1" x14ac:dyDescent="0.3">
      <c r="B18" s="3" t="s">
        <v>6</v>
      </c>
      <c r="C18" s="20"/>
      <c r="D18" s="3" t="s">
        <v>8</v>
      </c>
      <c r="E18" s="20"/>
      <c r="F18" s="3" t="s">
        <v>19</v>
      </c>
      <c r="G18" s="20"/>
      <c r="H18" s="3" t="s">
        <v>13</v>
      </c>
      <c r="I18" s="17">
        <f>E18*G18*C18/2</f>
        <v>0</v>
      </c>
      <c r="J18" s="4" t="s">
        <v>23</v>
      </c>
    </row>
    <row r="19" spans="2:23" x14ac:dyDescent="0.3">
      <c r="B19" s="1" t="s">
        <v>16</v>
      </c>
      <c r="C19" s="7"/>
      <c r="E19" s="7"/>
      <c r="G19" s="7"/>
      <c r="I19" s="7"/>
      <c r="J19" s="8" t="s">
        <v>50</v>
      </c>
      <c r="K19" s="1" t="s">
        <v>34</v>
      </c>
      <c r="L19" s="1" t="s">
        <v>35</v>
      </c>
      <c r="M19" s="533" t="str">
        <f>IF($C$3="Ground Floor","Select type of Ground Floor",IF($C$3="Single Storey","Select type of Ground Floor","#N/A"))</f>
        <v>#N/A</v>
      </c>
      <c r="N19" s="534"/>
      <c r="O19" s="534"/>
    </row>
    <row r="20" spans="2:23" x14ac:dyDescent="0.3">
      <c r="B20" s="3" t="str">
        <f t="shared" ref="B20:D22" si="0">B10</f>
        <v>Length (m)</v>
      </c>
      <c r="C20" s="224"/>
      <c r="D20" s="3" t="str">
        <f t="shared" ref="D20" si="1">D10</f>
        <v>Width (m)</v>
      </c>
      <c r="E20" s="224"/>
      <c r="F20" s="3" t="s">
        <v>24</v>
      </c>
      <c r="G20" s="218">
        <f>C20*E20</f>
        <v>0</v>
      </c>
      <c r="H20" s="2" t="s">
        <v>25</v>
      </c>
      <c r="I20" s="218">
        <f>IF(M22="",R8,'floor u values'!K17)</f>
        <v>0</v>
      </c>
      <c r="J20" s="218">
        <f>IF(C$3="Ground Floor",IF(M20="Solid Floor (in contact with ground)",D$4-T$3,D$4-D$5),IF(C$3="Single Storey",IF(M20="Solid Floor (in contact with ground)",D$4-T$3,D$4-D$5),0))</f>
        <v>0</v>
      </c>
      <c r="K20" s="218">
        <f>G20*I20*J20</f>
        <v>0</v>
      </c>
      <c r="L20" s="218">
        <f>IF($C$3=$R$5,0,IF($C$3=$R$7,0,G20*I20*$D$7*24/1000))</f>
        <v>0</v>
      </c>
      <c r="M20" s="535" t="s">
        <v>336</v>
      </c>
      <c r="N20" s="535"/>
      <c r="O20" s="535"/>
    </row>
    <row r="21" spans="2:23" x14ac:dyDescent="0.3">
      <c r="B21" s="3" t="str">
        <f t="shared" si="0"/>
        <v>Length (m)</v>
      </c>
      <c r="C21" s="224"/>
      <c r="D21" s="3" t="str">
        <f t="shared" si="0"/>
        <v>Width (m)</v>
      </c>
      <c r="E21" s="224"/>
      <c r="F21" s="3" t="s">
        <v>24</v>
      </c>
      <c r="G21" s="218">
        <f t="shared" ref="G21:G31" si="2">C21*E21</f>
        <v>0</v>
      </c>
      <c r="H21" s="2" t="s">
        <v>25</v>
      </c>
      <c r="I21" s="218">
        <f>I20</f>
        <v>0</v>
      </c>
      <c r="J21" s="218">
        <f>IF(C$3="Ground Floor",IF(M20="Solid Floor (in contact with ground)",D$4-T$3,D$4-D$5),IF(C$3="Single Storey",IF(M20="Solid Floor (in contact with ground)",D$4-T$3,D$4-D$5),0))</f>
        <v>0</v>
      </c>
      <c r="K21" s="218">
        <f>G21*I21*J21</f>
        <v>0</v>
      </c>
      <c r="L21" s="218">
        <f>IF($C$3=$R$5,0,IF($C$3=$R$7,0,G21*I21*$D$7*24/1000))</f>
        <v>0</v>
      </c>
      <c r="M21" s="528" t="s">
        <v>1070</v>
      </c>
      <c r="N21" s="528"/>
      <c r="O21" s="528"/>
    </row>
    <row r="22" spans="2:23" x14ac:dyDescent="0.3">
      <c r="B22" s="3" t="str">
        <f t="shared" si="0"/>
        <v>Length (m)</v>
      </c>
      <c r="C22" s="224"/>
      <c r="D22" s="3" t="str">
        <f t="shared" si="0"/>
        <v>Width (m)</v>
      </c>
      <c r="E22" s="224"/>
      <c r="F22" s="3" t="s">
        <v>24</v>
      </c>
      <c r="G22" s="218">
        <f t="shared" si="2"/>
        <v>0</v>
      </c>
      <c r="H22" s="2" t="s">
        <v>25</v>
      </c>
      <c r="I22" s="218">
        <f>I20</f>
        <v>0</v>
      </c>
      <c r="J22" s="218">
        <f>IF(C$3="Ground Floor",IF(M20="Solid Floor (in contact with ground)",D$4-T$3,D$4-D$5),IF(C$3="Single Storey",IF(M20="Solid Floor (in contact with ground)",D$4-T$3,D$4-D$5),0))</f>
        <v>0</v>
      </c>
      <c r="K22" s="218">
        <f>G22*I22*J22</f>
        <v>0</v>
      </c>
      <c r="L22" s="218">
        <f>IF($C$3=$R$5,0,IF($C$3=$R$7,0,G22*I22*$D$7*24/1000))</f>
        <v>0</v>
      </c>
      <c r="M22" s="521"/>
      <c r="N22" s="521"/>
      <c r="O22" s="521"/>
    </row>
    <row r="23" spans="2:23" ht="15" customHeight="1" x14ac:dyDescent="0.3">
      <c r="B23" s="1" t="s">
        <v>31</v>
      </c>
      <c r="C23" s="7"/>
      <c r="E23" s="7"/>
      <c r="G23" s="7"/>
      <c r="M23" s="13" t="str">
        <f>IF(M22="Two opposite","Between edges",IF(M22="One edge","Depth of room",IF(M22="3 edges (short single)","Short length",IF(M22="3 edges (long single)","Short length",""))))</f>
        <v/>
      </c>
      <c r="N23" s="13"/>
      <c r="O23" s="13" t="str">
        <f>IF(M22="3 edges (short single)","Long length",IF(M22="3 edges (long single)","Long length",""))</f>
        <v/>
      </c>
    </row>
    <row r="24" spans="2:23" ht="15" customHeight="1" x14ac:dyDescent="0.3">
      <c r="B24" s="3" t="s">
        <v>6</v>
      </c>
      <c r="C24" s="224"/>
      <c r="D24" s="3" t="s">
        <v>8</v>
      </c>
      <c r="E24" s="224"/>
      <c r="F24" s="3" t="s">
        <v>24</v>
      </c>
      <c r="G24" s="218">
        <f t="shared" si="2"/>
        <v>0</v>
      </c>
      <c r="M24" s="61"/>
      <c r="N24" s="61"/>
      <c r="O24" s="7"/>
    </row>
    <row r="25" spans="2:23" ht="13.95" hidden="1" customHeight="1" x14ac:dyDescent="0.3">
      <c r="B25" s="3" t="s">
        <v>6</v>
      </c>
      <c r="C25" s="226"/>
      <c r="D25" s="3" t="s">
        <v>8</v>
      </c>
      <c r="E25" s="226"/>
      <c r="F25" s="3" t="s">
        <v>24</v>
      </c>
      <c r="G25" s="218">
        <f t="shared" si="2"/>
        <v>0</v>
      </c>
      <c r="I25" s="7"/>
      <c r="J25" s="7"/>
      <c r="K25" s="7"/>
      <c r="L25" s="7"/>
    </row>
    <row r="26" spans="2:23" ht="13.95" hidden="1" customHeight="1" x14ac:dyDescent="0.3">
      <c r="B26" s="3" t="s">
        <v>6</v>
      </c>
      <c r="C26" s="20"/>
      <c r="D26" s="3" t="s">
        <v>8</v>
      </c>
      <c r="E26" s="20"/>
      <c r="F26" s="3" t="s">
        <v>24</v>
      </c>
      <c r="G26" s="218">
        <f t="shared" si="2"/>
        <v>0</v>
      </c>
      <c r="I26" s="7"/>
      <c r="J26" s="7"/>
      <c r="K26" s="7"/>
      <c r="L26" s="7"/>
    </row>
    <row r="27" spans="2:23" ht="15" customHeight="1" x14ac:dyDescent="0.3">
      <c r="C27" s="7"/>
      <c r="E27" s="3" t="s">
        <v>75</v>
      </c>
      <c r="F27" s="3" t="s">
        <v>24</v>
      </c>
      <c r="G27" s="218">
        <f>SUM(G24:G26)-SUM(G38:G44,G51:G54)</f>
        <v>0</v>
      </c>
      <c r="H27" s="2" t="s">
        <v>25</v>
      </c>
      <c r="I27" s="218">
        <f>IF($C$3="Ground floor",'Design Details'!C$48,IF($C$3="Mid-floor",'Design Details'!C$58,IF($C$3="Upper floor",'Design Details'!C$68,IF($C$3="Single Storey",'Design Details'!C$78,0))))</f>
        <v>0</v>
      </c>
      <c r="J27" s="218">
        <f t="shared" ref="J27" si="3">$D$6</f>
        <v>2.5</v>
      </c>
      <c r="K27" s="218">
        <f t="shared" ref="K27" si="4">G27*I27*J27</f>
        <v>0</v>
      </c>
      <c r="L27" s="218">
        <f>G27*I27*$D$7*24/1000</f>
        <v>0</v>
      </c>
      <c r="V27" s="421"/>
      <c r="W27" s="421"/>
    </row>
    <row r="28" spans="2:23" x14ac:dyDescent="0.3">
      <c r="B28" s="5" t="s">
        <v>1245</v>
      </c>
      <c r="C28" s="7"/>
      <c r="E28" s="7"/>
      <c r="G28" s="7"/>
      <c r="I28" s="7"/>
      <c r="J28" s="7"/>
      <c r="K28" s="7"/>
      <c r="L28" s="7"/>
      <c r="V28" s="421"/>
      <c r="W28" s="421"/>
    </row>
    <row r="29" spans="2:23" ht="13.95" customHeight="1" x14ac:dyDescent="0.3">
      <c r="B29" s="3" t="s">
        <v>6</v>
      </c>
      <c r="C29" s="224"/>
      <c r="D29" s="3" t="s">
        <v>7</v>
      </c>
      <c r="E29" s="224"/>
      <c r="F29" s="3" t="s">
        <v>24</v>
      </c>
      <c r="G29" s="218">
        <f t="shared" si="2"/>
        <v>0</v>
      </c>
      <c r="I29" s="7"/>
      <c r="J29" s="7"/>
      <c r="K29" s="7"/>
      <c r="L29" s="7"/>
      <c r="V29" s="421"/>
      <c r="W29" s="421"/>
    </row>
    <row r="30" spans="2:23" x14ac:dyDescent="0.3">
      <c r="B30" s="3" t="s">
        <v>6</v>
      </c>
      <c r="C30" s="224"/>
      <c r="D30" s="3" t="s">
        <v>7</v>
      </c>
      <c r="E30" s="224"/>
      <c r="F30" s="3" t="s">
        <v>24</v>
      </c>
      <c r="G30" s="218">
        <f t="shared" si="2"/>
        <v>0</v>
      </c>
      <c r="I30" s="7"/>
      <c r="J30" s="7"/>
      <c r="K30" s="7"/>
      <c r="L30" s="7"/>
      <c r="V30" s="421"/>
      <c r="W30" s="421"/>
    </row>
    <row r="31" spans="2:23" x14ac:dyDescent="0.3">
      <c r="B31" s="3" t="s">
        <v>6</v>
      </c>
      <c r="C31" s="224"/>
      <c r="D31" s="3" t="s">
        <v>7</v>
      </c>
      <c r="E31" s="224"/>
      <c r="F31" s="3" t="s">
        <v>24</v>
      </c>
      <c r="G31" s="218">
        <f t="shared" si="2"/>
        <v>0</v>
      </c>
      <c r="I31" s="7"/>
      <c r="J31" s="7"/>
      <c r="K31" s="7"/>
      <c r="L31" s="7"/>
      <c r="M31" s="520" t="s">
        <v>1258</v>
      </c>
      <c r="N31" s="520"/>
      <c r="O31" s="520"/>
      <c r="V31" s="421"/>
      <c r="W31" s="421"/>
    </row>
    <row r="32" spans="2:23" ht="14.4" x14ac:dyDescent="0.3">
      <c r="C32" s="7"/>
      <c r="D32" s="3"/>
      <c r="E32" s="3" t="s">
        <v>75</v>
      </c>
      <c r="F32" s="3" t="s">
        <v>24</v>
      </c>
      <c r="G32" s="218">
        <f>SUM(G29:G31)-SUM(G46:G49)</f>
        <v>0</v>
      </c>
      <c r="H32" s="2" t="s">
        <v>25</v>
      </c>
      <c r="I32" s="218" cm="1">
        <f t="array" aca="1" ref="I32" ca="1">IF($C$3="Ground floor",'Design Details'!C$49,IF($C$3="Mid-floor",'Design Details'!C$59,IF($C$3="Upper floor",INDIRECT(T52),IF($C$3="Single Storey",INDIRECT(T53),0))))</f>
        <v>0</v>
      </c>
      <c r="J32" s="218">
        <f>U51</f>
        <v>0</v>
      </c>
      <c r="K32" s="218">
        <f t="shared" ref="K32:K61" ca="1" si="5">G32*I32*J32</f>
        <v>0</v>
      </c>
      <c r="L32" s="218">
        <f ca="1">IF($C$3=$R$4,0,IF($C$3=$R$5,0,G32*I32*$D$7*24/1000))</f>
        <v>0</v>
      </c>
      <c r="M32" s="522" t="s">
        <v>1248</v>
      </c>
      <c r="N32" s="523"/>
      <c r="O32" s="524"/>
      <c r="V32" s="421"/>
      <c r="W32" s="421"/>
    </row>
    <row r="33" spans="2:23" ht="14.4" hidden="1" x14ac:dyDescent="0.3">
      <c r="B33" s="5" t="s">
        <v>1246</v>
      </c>
      <c r="C33" s="61"/>
      <c r="D33" s="3"/>
      <c r="E33" s="3"/>
      <c r="F33" s="3"/>
      <c r="G33" s="230"/>
      <c r="I33" s="230"/>
      <c r="J33" s="230"/>
      <c r="K33" s="230"/>
      <c r="L33" s="230"/>
      <c r="M33"/>
      <c r="N33"/>
      <c r="O33"/>
      <c r="V33" s="423"/>
      <c r="W33" s="423"/>
    </row>
    <row r="34" spans="2:23" hidden="1" x14ac:dyDescent="0.3">
      <c r="B34" s="3" t="s">
        <v>6</v>
      </c>
      <c r="C34" s="20">
        <f>C14*2</f>
        <v>0</v>
      </c>
      <c r="D34" s="3" t="s">
        <v>470</v>
      </c>
      <c r="E34" s="20">
        <f>SQRT(POWER(E14,2)+POWER(G14,2))</f>
        <v>0</v>
      </c>
      <c r="F34" s="3" t="s">
        <v>24</v>
      </c>
      <c r="G34" s="17">
        <f t="shared" ref="G34:G61" si="6">C34*E34</f>
        <v>0</v>
      </c>
      <c r="H34" s="4" t="s">
        <v>17</v>
      </c>
      <c r="I34" s="7"/>
      <c r="J34" s="7"/>
      <c r="K34" s="7"/>
      <c r="L34" s="7"/>
      <c r="S34" s="424"/>
    </row>
    <row r="35" spans="2:23" hidden="1" x14ac:dyDescent="0.3">
      <c r="B35" s="3" t="s">
        <v>6</v>
      </c>
      <c r="C35" s="20">
        <f>C15</f>
        <v>0</v>
      </c>
      <c r="D35" s="3" t="s">
        <v>470</v>
      </c>
      <c r="E35" s="20">
        <f>SQRT(POWER(E15,2)+POWER(G15,2))</f>
        <v>0</v>
      </c>
      <c r="F35" s="3" t="s">
        <v>24</v>
      </c>
      <c r="G35" s="62">
        <f t="shared" si="6"/>
        <v>0</v>
      </c>
      <c r="H35" s="4" t="s">
        <v>18</v>
      </c>
      <c r="I35" s="7"/>
      <c r="J35" s="7"/>
      <c r="K35" s="7"/>
      <c r="L35" s="7"/>
      <c r="S35" s="424"/>
    </row>
    <row r="36" spans="2:23" hidden="1" x14ac:dyDescent="0.3">
      <c r="C36" s="61"/>
      <c r="E36" s="3" t="s">
        <v>75</v>
      </c>
      <c r="F36" s="3" t="s">
        <v>24</v>
      </c>
      <c r="G36" s="17">
        <f>SUM(G34:G35)-SUM(G46:G49)</f>
        <v>0</v>
      </c>
      <c r="H36" s="2" t="s">
        <v>25</v>
      </c>
      <c r="I36" s="438">
        <f>IF($C$3="Ground floor",'Design Details'!C$50,IF($C$3="Mid-floor",'Design Details'!C$60,IF($C$3="Upper floor",'Design Details'!C$70,IF($C$3="Single Storey",'Design Details'!C$80,0))))</f>
        <v>0</v>
      </c>
      <c r="J36" s="17">
        <f t="shared" ref="J36:J54" si="7">$D$6</f>
        <v>2.5</v>
      </c>
      <c r="K36" s="17">
        <f t="shared" si="5"/>
        <v>0</v>
      </c>
      <c r="L36" s="17">
        <f>IF($C$3=$R$4,0,IF($C$3=$R$5,0,G36*I36*$D$7*24/1000))</f>
        <v>0</v>
      </c>
      <c r="M36" s="4"/>
      <c r="N36" s="4"/>
      <c r="S36" s="424"/>
    </row>
    <row r="37" spans="2:23" x14ac:dyDescent="0.3">
      <c r="B37" s="1" t="s">
        <v>32</v>
      </c>
      <c r="C37" s="7"/>
      <c r="E37" s="7"/>
      <c r="G37" s="7"/>
      <c r="I37" s="7"/>
      <c r="J37" s="7"/>
      <c r="K37" s="7"/>
      <c r="L37" s="7"/>
      <c r="R37" s="428"/>
    </row>
    <row r="38" spans="2:23" x14ac:dyDescent="0.3">
      <c r="B38" s="3" t="s">
        <v>7</v>
      </c>
      <c r="C38" s="224"/>
      <c r="D38" s="3" t="s">
        <v>8</v>
      </c>
      <c r="E38" s="224"/>
      <c r="F38" s="3" t="s">
        <v>24</v>
      </c>
      <c r="G38" s="218">
        <f t="shared" si="6"/>
        <v>0</v>
      </c>
      <c r="H38" s="2" t="s">
        <v>25</v>
      </c>
      <c r="I38" s="218">
        <f>IF($C$3="Ground floor",'Design Details'!C$46,IF($C$3="Mid-floor",'Design Details'!C$56,IF($C$3="Upper floor",'Design Details'!C$66,IF($C$3="Single Storey",'Design Details'!C$76,0))))</f>
        <v>0</v>
      </c>
      <c r="J38" s="218">
        <f t="shared" si="7"/>
        <v>2.5</v>
      </c>
      <c r="K38" s="218">
        <f t="shared" si="5"/>
        <v>0</v>
      </c>
      <c r="L38" s="218">
        <f t="shared" ref="L38:L44" si="8">G38*I38*$D$7*24/1000</f>
        <v>0</v>
      </c>
    </row>
    <row r="39" spans="2:23" hidden="1" x14ac:dyDescent="0.3">
      <c r="B39" s="3" t="s">
        <v>7</v>
      </c>
      <c r="C39" s="224"/>
      <c r="D39" s="3" t="s">
        <v>8</v>
      </c>
      <c r="E39" s="224"/>
      <c r="F39" s="3" t="s">
        <v>24</v>
      </c>
      <c r="G39" s="218">
        <f t="shared" si="6"/>
        <v>0</v>
      </c>
      <c r="H39" s="2" t="s">
        <v>25</v>
      </c>
      <c r="I39" s="218">
        <f>IF($C$3="Ground floor",'Design Details'!C$46,IF($C$3="Mid-floor",'Design Details'!C$56,IF($C$3="Upper floor",'Design Details'!C$66,IF($C$3="Single Storey",'Design Details'!C$76,0))))</f>
        <v>0</v>
      </c>
      <c r="J39" s="218">
        <f t="shared" si="7"/>
        <v>2.5</v>
      </c>
      <c r="K39" s="218">
        <f t="shared" si="5"/>
        <v>0</v>
      </c>
      <c r="L39" s="218">
        <f t="shared" si="8"/>
        <v>0</v>
      </c>
    </row>
    <row r="40" spans="2:23" hidden="1" x14ac:dyDescent="0.3">
      <c r="B40" s="3" t="s">
        <v>7</v>
      </c>
      <c r="C40" s="226"/>
      <c r="D40" s="3" t="s">
        <v>8</v>
      </c>
      <c r="E40" s="226"/>
      <c r="F40" s="3" t="s">
        <v>24</v>
      </c>
      <c r="G40" s="220">
        <f t="shared" si="6"/>
        <v>0</v>
      </c>
      <c r="H40" s="2" t="s">
        <v>25</v>
      </c>
      <c r="I40" s="439">
        <f>IF($C$3="Ground floor",'Design Details'!C$46,IF($C$3="Mid-floor",'Design Details'!C$56,IF($C$3="Upper floor",'Design Details'!C$66,IF($C$3="Single Storey",'Design Details'!C$76,0))))</f>
        <v>0</v>
      </c>
      <c r="J40" s="220">
        <f t="shared" si="7"/>
        <v>2.5</v>
      </c>
      <c r="K40" s="220">
        <f t="shared" si="5"/>
        <v>0</v>
      </c>
      <c r="L40" s="220">
        <f t="shared" si="8"/>
        <v>0</v>
      </c>
    </row>
    <row r="41" spans="2:23" hidden="1" x14ac:dyDescent="0.3">
      <c r="B41" s="3" t="s">
        <v>7</v>
      </c>
      <c r="C41" s="20"/>
      <c r="D41" s="3" t="s">
        <v>8</v>
      </c>
      <c r="E41" s="20"/>
      <c r="F41" s="3" t="s">
        <v>24</v>
      </c>
      <c r="G41" s="17">
        <f t="shared" si="6"/>
        <v>0</v>
      </c>
      <c r="H41" s="2" t="s">
        <v>25</v>
      </c>
      <c r="I41" s="438">
        <f>IF($C$3="Ground floor",'Design Details'!C$46,IF($C$3="Mid-floor",'Design Details'!C$56,IF($C$3="Upper floor",'Design Details'!C$66,IF($C$3="Single Storey",'Design Details'!C$76,0))))</f>
        <v>0</v>
      </c>
      <c r="J41" s="17">
        <f t="shared" si="7"/>
        <v>2.5</v>
      </c>
      <c r="K41" s="17">
        <f t="shared" si="5"/>
        <v>0</v>
      </c>
      <c r="L41" s="17">
        <f t="shared" si="8"/>
        <v>0</v>
      </c>
    </row>
    <row r="42" spans="2:23" hidden="1" x14ac:dyDescent="0.3">
      <c r="B42" s="3" t="s">
        <v>7</v>
      </c>
      <c r="C42" s="20"/>
      <c r="D42" s="3" t="s">
        <v>8</v>
      </c>
      <c r="E42" s="20"/>
      <c r="F42" s="3" t="s">
        <v>24</v>
      </c>
      <c r="G42" s="17">
        <f t="shared" si="6"/>
        <v>0</v>
      </c>
      <c r="H42" s="2" t="s">
        <v>25</v>
      </c>
      <c r="I42" s="438">
        <f>IF($C$3="Ground floor",'Design Details'!C$46,IF($C$3="Mid-floor",'Design Details'!C$56,IF($C$3="Upper floor",'Design Details'!C$66,IF($C$3="Single Storey",'Design Details'!C$76,0))))</f>
        <v>0</v>
      </c>
      <c r="J42" s="17">
        <f t="shared" si="7"/>
        <v>2.5</v>
      </c>
      <c r="K42" s="17">
        <f t="shared" si="5"/>
        <v>0</v>
      </c>
      <c r="L42" s="17">
        <f t="shared" si="8"/>
        <v>0</v>
      </c>
    </row>
    <row r="43" spans="2:23" hidden="1" x14ac:dyDescent="0.3">
      <c r="B43" s="3" t="s">
        <v>7</v>
      </c>
      <c r="C43" s="20"/>
      <c r="D43" s="3" t="s">
        <v>8</v>
      </c>
      <c r="E43" s="20"/>
      <c r="F43" s="3" t="s">
        <v>24</v>
      </c>
      <c r="G43" s="17">
        <f t="shared" si="6"/>
        <v>0</v>
      </c>
      <c r="H43" s="2" t="s">
        <v>25</v>
      </c>
      <c r="I43" s="438">
        <f>IF($C$3="Ground floor",'Design Details'!C$46,IF($C$3="Mid-floor",'Design Details'!C$56,IF($C$3="Upper floor",'Design Details'!C$66,IF($C$3="Single Storey",'Design Details'!C$76,0))))</f>
        <v>0</v>
      </c>
      <c r="J43" s="17">
        <f t="shared" si="7"/>
        <v>2.5</v>
      </c>
      <c r="K43" s="17">
        <f t="shared" si="5"/>
        <v>0</v>
      </c>
      <c r="L43" s="17">
        <f t="shared" si="8"/>
        <v>0</v>
      </c>
    </row>
    <row r="44" spans="2:23" hidden="1" x14ac:dyDescent="0.3">
      <c r="B44" s="3" t="s">
        <v>7</v>
      </c>
      <c r="C44" s="20"/>
      <c r="D44" s="3" t="s">
        <v>8</v>
      </c>
      <c r="E44" s="20"/>
      <c r="F44" s="3" t="s">
        <v>24</v>
      </c>
      <c r="G44" s="17">
        <f t="shared" si="6"/>
        <v>0</v>
      </c>
      <c r="H44" s="2" t="s">
        <v>25</v>
      </c>
      <c r="I44" s="438">
        <f>IF($C$3="Ground floor",'Design Details'!C$46,IF($C$3="Mid-floor",'Design Details'!C$56,IF($C$3="Upper floor",'Design Details'!C$66,IF($C$3="Single Storey",'Design Details'!C$76,0))))</f>
        <v>0</v>
      </c>
      <c r="J44" s="17">
        <f t="shared" si="7"/>
        <v>2.5</v>
      </c>
      <c r="K44" s="17">
        <f t="shared" si="5"/>
        <v>0</v>
      </c>
      <c r="L44" s="17">
        <f t="shared" si="8"/>
        <v>0</v>
      </c>
    </row>
    <row r="45" spans="2:23" x14ac:dyDescent="0.3">
      <c r="B45" s="1" t="s">
        <v>33</v>
      </c>
      <c r="C45" s="7"/>
      <c r="E45" s="7"/>
      <c r="G45" s="7"/>
      <c r="I45" s="7"/>
      <c r="J45" s="7"/>
      <c r="K45" s="7"/>
      <c r="L45" s="7"/>
      <c r="Q45" s="517" t="s">
        <v>1254</v>
      </c>
      <c r="R45" s="525" t="s">
        <v>1255</v>
      </c>
      <c r="S45" s="517" t="s">
        <v>1256</v>
      </c>
      <c r="T45" s="514" t="s">
        <v>1249</v>
      </c>
      <c r="U45" s="517" t="s">
        <v>1250</v>
      </c>
    </row>
    <row r="46" spans="2:23" x14ac:dyDescent="0.3">
      <c r="B46" s="3" t="s">
        <v>7</v>
      </c>
      <c r="C46" s="224"/>
      <c r="D46" s="3" t="s">
        <v>8</v>
      </c>
      <c r="E46" s="224"/>
      <c r="F46" s="3" t="s">
        <v>24</v>
      </c>
      <c r="G46" s="218">
        <f t="shared" si="6"/>
        <v>0</v>
      </c>
      <c r="H46" s="2" t="s">
        <v>25</v>
      </c>
      <c r="I46" s="218">
        <f>IF($C$3="Ground floor",'Design Details'!C$53,IF($C$3="Mid-floor",'Design Details'!C$63,IF($C$3="Upper floor",'Design Details'!C$73,IF($C$3="Single Storey",'Design Details'!C$83,0))))</f>
        <v>0</v>
      </c>
      <c r="J46" s="218">
        <f t="shared" si="7"/>
        <v>2.5</v>
      </c>
      <c r="K46" s="218">
        <f t="shared" si="5"/>
        <v>0</v>
      </c>
      <c r="L46" s="218">
        <f>G46*I46*$D$7*24/1000</f>
        <v>0</v>
      </c>
      <c r="Q46" s="518"/>
      <c r="R46" s="526"/>
      <c r="S46" s="518"/>
      <c r="T46" s="515"/>
      <c r="U46" s="518"/>
    </row>
    <row r="47" spans="2:23" x14ac:dyDescent="0.3">
      <c r="B47" s="3" t="s">
        <v>7</v>
      </c>
      <c r="C47" s="224"/>
      <c r="D47" s="3" t="s">
        <v>8</v>
      </c>
      <c r="E47" s="224"/>
      <c r="F47" s="3" t="s">
        <v>24</v>
      </c>
      <c r="G47" s="218">
        <f t="shared" si="6"/>
        <v>0</v>
      </c>
      <c r="H47" s="2" t="s">
        <v>25</v>
      </c>
      <c r="I47" s="218">
        <f>IF($C$3="Ground floor",'Design Details'!C$53,IF($C$3="Mid-floor",'Design Details'!C$63,IF($C$3="Upper floor",'Design Details'!C$73,IF($C$3="Single Storey",'Design Details'!C$83,0))))</f>
        <v>0</v>
      </c>
      <c r="J47" s="218">
        <f t="shared" si="7"/>
        <v>2.5</v>
      </c>
      <c r="K47" s="218">
        <f t="shared" si="5"/>
        <v>0</v>
      </c>
      <c r="L47" s="218">
        <f>G47*I47*$D$7*24/1000</f>
        <v>0</v>
      </c>
      <c r="Q47" s="518"/>
      <c r="R47" s="526"/>
      <c r="S47" s="518"/>
      <c r="T47" s="515"/>
      <c r="U47" s="518"/>
    </row>
    <row r="48" spans="2:23" x14ac:dyDescent="0.3">
      <c r="B48" s="3" t="s">
        <v>7</v>
      </c>
      <c r="C48" s="224"/>
      <c r="D48" s="3" t="s">
        <v>8</v>
      </c>
      <c r="E48" s="224"/>
      <c r="F48" s="3" t="s">
        <v>24</v>
      </c>
      <c r="G48" s="218">
        <f t="shared" si="6"/>
        <v>0</v>
      </c>
      <c r="H48" s="2" t="s">
        <v>25</v>
      </c>
      <c r="I48" s="218">
        <f>IF($C$3="Ground floor",'Design Details'!C$53,IF($C$3="Mid-floor",'Design Details'!C$63,IF($C$3="Upper floor",'Design Details'!C$73,IF($C$3="Single Storey",'Design Details'!C$83,0))))</f>
        <v>0</v>
      </c>
      <c r="J48" s="218">
        <f t="shared" si="7"/>
        <v>2.5</v>
      </c>
      <c r="K48" s="218">
        <f t="shared" si="5"/>
        <v>0</v>
      </c>
      <c r="L48" s="218">
        <f>G48*I48*$D$7*24/1000</f>
        <v>0</v>
      </c>
      <c r="Q48" s="518"/>
      <c r="R48" s="526"/>
      <c r="S48" s="518"/>
      <c r="T48" s="515"/>
      <c r="U48" s="518"/>
    </row>
    <row r="49" spans="2:21" x14ac:dyDescent="0.3">
      <c r="B49" s="3" t="s">
        <v>7</v>
      </c>
      <c r="C49" s="224"/>
      <c r="D49" s="3" t="s">
        <v>8</v>
      </c>
      <c r="E49" s="224"/>
      <c r="F49" s="3" t="s">
        <v>24</v>
      </c>
      <c r="G49" s="218">
        <f t="shared" si="6"/>
        <v>0</v>
      </c>
      <c r="H49" s="2" t="s">
        <v>25</v>
      </c>
      <c r="I49" s="218">
        <f>IF($C$3="Ground floor",'Design Details'!C$53,IF($C$3="Mid-floor",'Design Details'!C$63,IF($C$3="Upper floor",'Design Details'!C$73,IF($C$3="Single Storey",'Design Details'!C$83,0))))</f>
        <v>0</v>
      </c>
      <c r="J49" s="218">
        <f t="shared" si="7"/>
        <v>2.5</v>
      </c>
      <c r="K49" s="218">
        <f t="shared" si="5"/>
        <v>0</v>
      </c>
      <c r="L49" s="218">
        <f>G49*I49*$D$7*24/1000</f>
        <v>0</v>
      </c>
      <c r="Q49" s="519"/>
      <c r="R49" s="527"/>
      <c r="S49" s="519"/>
      <c r="T49" s="516"/>
      <c r="U49" s="519"/>
    </row>
    <row r="50" spans="2:21" x14ac:dyDescent="0.3">
      <c r="B50" s="1" t="s">
        <v>1260</v>
      </c>
      <c r="C50" s="7"/>
      <c r="E50" s="7"/>
      <c r="G50" s="7"/>
      <c r="I50" s="7"/>
      <c r="J50" s="7"/>
      <c r="K50" s="7"/>
      <c r="L50" s="7"/>
      <c r="Q50" s="426"/>
      <c r="R50" s="425"/>
      <c r="S50" s="425" t="s">
        <v>1248</v>
      </c>
      <c r="T50" s="425"/>
      <c r="U50" s="430"/>
    </row>
    <row r="51" spans="2:21" x14ac:dyDescent="0.3">
      <c r="B51" s="3" t="s">
        <v>7</v>
      </c>
      <c r="C51" s="224"/>
      <c r="D51" s="3" t="s">
        <v>8</v>
      </c>
      <c r="E51" s="224"/>
      <c r="F51" s="3" t="s">
        <v>24</v>
      </c>
      <c r="G51" s="218">
        <f t="shared" si="6"/>
        <v>0</v>
      </c>
      <c r="H51" s="2" t="s">
        <v>25</v>
      </c>
      <c r="I51" s="218">
        <f>IF($C$3="Ground floor",'Design Details'!C$47,IF($C$3="Mid-floor",'Design Details'!C$57,IF($C$3="Upper floor",'Design Details'!C$67,IF($C$3="Single Storey",'Design Details'!C$77,0))))</f>
        <v>0</v>
      </c>
      <c r="J51" s="218">
        <f t="shared" si="7"/>
        <v>2.5</v>
      </c>
      <c r="K51" s="218">
        <f t="shared" si="5"/>
        <v>0</v>
      </c>
      <c r="L51" s="218">
        <f>G51*I51*$D$7*24/1000</f>
        <v>0</v>
      </c>
      <c r="Q51" s="429" t="s">
        <v>1241</v>
      </c>
      <c r="R51" s="431" t="s">
        <v>1247</v>
      </c>
      <c r="S51" s="431" t="str">
        <f>IF(OR($C$3="Ground Floor",$C$3="Mid-floor"),R51,Q51)</f>
        <v>Outside</v>
      </c>
      <c r="T51" s="426">
        <f>IF(M32="Unheated",1,0)</f>
        <v>0</v>
      </c>
      <c r="U51" s="429">
        <f>IF(M32="Select...",0,(IF(M32="Outside",D6,IF(M32="Unheated",D4-10,D4-M32))))</f>
        <v>0</v>
      </c>
    </row>
    <row r="52" spans="2:21" x14ac:dyDescent="0.3">
      <c r="B52" s="3" t="s">
        <v>7</v>
      </c>
      <c r="C52" s="224"/>
      <c r="D52" s="3" t="s">
        <v>8</v>
      </c>
      <c r="E52" s="224"/>
      <c r="F52" s="3" t="s">
        <v>24</v>
      </c>
      <c r="G52" s="218">
        <f t="shared" si="6"/>
        <v>0</v>
      </c>
      <c r="H52" s="2" t="s">
        <v>25</v>
      </c>
      <c r="I52" s="218">
        <f>IF($C$3="Ground floor",'Design Details'!C$47,IF($C$3="Mid-floor",'Design Details'!C$57,IF($C$3="Upper floor",'Design Details'!C$67,IF($C$3="Single Storey",'Design Details'!C$77,0))))</f>
        <v>0</v>
      </c>
      <c r="J52" s="218">
        <f t="shared" si="7"/>
        <v>2.5</v>
      </c>
      <c r="K52" s="218">
        <f t="shared" si="5"/>
        <v>0</v>
      </c>
      <c r="L52" s="218">
        <f>G52*I52*$D$7*24/1000</f>
        <v>0</v>
      </c>
      <c r="Q52" s="429" t="s">
        <v>1247</v>
      </c>
      <c r="R52" s="431" t="s">
        <v>1251</v>
      </c>
      <c r="S52" s="431" t="str">
        <f>IF(OR($C$3="Ground Floor",$C$3="Mid-floor"),R52,Q52)</f>
        <v>Unheated</v>
      </c>
      <c r="T52" s="426" t="str">
        <f>"'Design Details'!C$"&amp;69+T51</f>
        <v>'Design Details'!C$69</v>
      </c>
      <c r="U52" s="427"/>
    </row>
    <row r="53" spans="2:21" hidden="1" x14ac:dyDescent="0.3">
      <c r="B53" s="3" t="s">
        <v>7</v>
      </c>
      <c r="C53" s="226"/>
      <c r="D53" s="3" t="s">
        <v>8</v>
      </c>
      <c r="E53" s="226"/>
      <c r="F53" s="3" t="s">
        <v>24</v>
      </c>
      <c r="G53" s="220">
        <f t="shared" si="6"/>
        <v>0</v>
      </c>
      <c r="H53" s="2" t="s">
        <v>25</v>
      </c>
      <c r="I53" s="439">
        <f>IF($C$3="Ground floor",'Design Details'!C$47,IF($C$3="Mid-floor",'Design Details'!C$57,IF($C$3="Upper floor",'Design Details'!C$67,IF($C$3="Single Storey",'Design Details'!C$77,0))))</f>
        <v>0</v>
      </c>
      <c r="J53" s="220">
        <f t="shared" si="7"/>
        <v>2.5</v>
      </c>
      <c r="K53" s="220">
        <f t="shared" si="5"/>
        <v>0</v>
      </c>
      <c r="L53" s="220">
        <f>G53*I53*$D$7*24/1000</f>
        <v>0</v>
      </c>
      <c r="Q53" s="429"/>
      <c r="R53" s="431" t="s">
        <v>1252</v>
      </c>
      <c r="S53" s="431">
        <f>IF(OR($C$3="Ground Floor",$C$3="Mid-floor"),R53,Q53)</f>
        <v>0</v>
      </c>
      <c r="T53" s="432" t="str">
        <f>"'Design Details'!C$"&amp;79+T51</f>
        <v>'Design Details'!C$79</v>
      </c>
      <c r="U53" s="423"/>
    </row>
    <row r="54" spans="2:21" hidden="1" x14ac:dyDescent="0.3">
      <c r="B54" s="3" t="s">
        <v>7</v>
      </c>
      <c r="C54" s="20"/>
      <c r="D54" s="3" t="s">
        <v>8</v>
      </c>
      <c r="E54" s="20"/>
      <c r="F54" s="3" t="s">
        <v>24</v>
      </c>
      <c r="G54" s="17">
        <f t="shared" si="6"/>
        <v>0</v>
      </c>
      <c r="H54" s="2" t="s">
        <v>25</v>
      </c>
      <c r="I54" s="438">
        <f>IF($C$3="Ground floor",'Design Details'!C$47,IF($C$3="Mid-floor",'Design Details'!C$57,IF($C$3="Upper floor",'Design Details'!C$67,IF($C$3="Single Storey",'Design Details'!C$77,0))))</f>
        <v>0</v>
      </c>
      <c r="J54" s="17">
        <f t="shared" si="7"/>
        <v>2.5</v>
      </c>
      <c r="K54" s="17">
        <f t="shared" si="5"/>
        <v>0</v>
      </c>
      <c r="L54" s="17">
        <f>G54*I54*$D$7*24/1000</f>
        <v>0</v>
      </c>
      <c r="Q54" s="429"/>
      <c r="R54" s="431" t="s">
        <v>1253</v>
      </c>
      <c r="S54" s="431">
        <f>IF(OR($C$3="Ground Floor",$C$3="Mid-floor"),R54,Q54)</f>
        <v>0</v>
      </c>
      <c r="T54" s="423"/>
      <c r="U54" s="423"/>
    </row>
    <row r="55" spans="2:21" x14ac:dyDescent="0.3">
      <c r="B55" s="1" t="s">
        <v>114</v>
      </c>
      <c r="G55" s="7"/>
      <c r="I55" s="7"/>
      <c r="K55" s="7"/>
      <c r="L55" s="7"/>
      <c r="M55" s="520" t="s">
        <v>1092</v>
      </c>
      <c r="N55" s="520"/>
      <c r="O55" s="520"/>
      <c r="Q55" s="432"/>
      <c r="R55" s="432">
        <v>22</v>
      </c>
      <c r="S55" s="433">
        <f>IF(OR($C$3="Ground Floor",$C$3="Mid-floor"),R55,Q37)</f>
        <v>0</v>
      </c>
      <c r="T55" s="422"/>
      <c r="U55" s="422"/>
    </row>
    <row r="56" spans="2:21" x14ac:dyDescent="0.3">
      <c r="B56" s="3" t="s">
        <v>6</v>
      </c>
      <c r="C56" s="229"/>
      <c r="D56" s="3" t="s">
        <v>8</v>
      </c>
      <c r="E56" s="229"/>
      <c r="F56" s="3" t="s">
        <v>24</v>
      </c>
      <c r="G56" s="218">
        <f t="shared" si="6"/>
        <v>0</v>
      </c>
      <c r="H56" s="2" t="s">
        <v>25</v>
      </c>
      <c r="I56" s="218">
        <f>IF($C$3="Ground floor",'Design Details'!C$51,IF($C$3="Mid-floor",'Design Details'!C$61,IF($C$3="Upper floor",'Design Details'!C$71,IF($C$3="Single Storey",'Design Details'!C$81,0))))</f>
        <v>0</v>
      </c>
      <c r="J56" s="225">
        <f>IF(M56="",0,IF(M56="unheated",D$4-10,D$4-M56))</f>
        <v>0</v>
      </c>
      <c r="K56" s="218">
        <f t="shared" si="5"/>
        <v>0</v>
      </c>
      <c r="L56" s="7"/>
      <c r="M56" s="513"/>
      <c r="N56" s="513"/>
      <c r="O56" s="513"/>
    </row>
    <row r="57" spans="2:21" hidden="1" x14ac:dyDescent="0.3">
      <c r="B57" s="3" t="s">
        <v>6</v>
      </c>
      <c r="C57" s="229"/>
      <c r="D57" s="3" t="s">
        <v>8</v>
      </c>
      <c r="E57" s="229"/>
      <c r="F57" s="3" t="s">
        <v>24</v>
      </c>
      <c r="G57" s="218">
        <f t="shared" si="6"/>
        <v>0</v>
      </c>
      <c r="H57" s="2" t="s">
        <v>25</v>
      </c>
      <c r="I57" s="224">
        <f>IF($C$3="Ground floor",'Design Details'!C$51,IF($C$3="Mid-floor",'Design Details'!C$61,IF($C$3="Upper floor",'Design Details'!C$71,IF($C$3="Single Storey",'Design Details'!C$81,0))))</f>
        <v>0</v>
      </c>
      <c r="J57" s="225">
        <f>IF(M57="",0,IF(M57="unheated",D$4-10,D$4-M57))</f>
        <v>0</v>
      </c>
      <c r="K57" s="218">
        <f t="shared" si="5"/>
        <v>0</v>
      </c>
      <c r="L57" s="7"/>
      <c r="M57" s="513"/>
      <c r="N57" s="513"/>
      <c r="O57" s="513"/>
    </row>
    <row r="58" spans="2:21" hidden="1" x14ac:dyDescent="0.3">
      <c r="B58" s="3" t="s">
        <v>6</v>
      </c>
      <c r="C58" s="219"/>
      <c r="D58" s="3" t="s">
        <v>8</v>
      </c>
      <c r="E58" s="219"/>
      <c r="F58" s="3" t="s">
        <v>24</v>
      </c>
      <c r="G58" s="220">
        <f t="shared" si="6"/>
        <v>0</v>
      </c>
      <c r="H58" s="2" t="s">
        <v>25</v>
      </c>
      <c r="I58" s="221">
        <f>IF($C$3="Ground floor",'Design Details'!C$51,IF($C$3="Mid-floor",'Design Details'!C$61,IF($C$3="Upper floor",'Design Details'!C$71,IF($C$3="Single Storey",'Design Details'!C$81,0))))</f>
        <v>0</v>
      </c>
      <c r="J58" s="222">
        <f>IF(M58="",0,IF(M58="unheated",D$4-10,D$4-M58))</f>
        <v>0</v>
      </c>
      <c r="K58" s="220">
        <f t="shared" si="5"/>
        <v>0</v>
      </c>
      <c r="L58" s="7"/>
      <c r="M58" s="513"/>
      <c r="N58" s="513"/>
      <c r="O58" s="513"/>
    </row>
    <row r="59" spans="2:21" hidden="1" x14ac:dyDescent="0.3">
      <c r="B59" s="3" t="s">
        <v>6</v>
      </c>
      <c r="C59" s="19"/>
      <c r="D59" s="3" t="s">
        <v>8</v>
      </c>
      <c r="E59" s="19"/>
      <c r="F59" s="3" t="s">
        <v>24</v>
      </c>
      <c r="G59" s="17">
        <f t="shared" si="6"/>
        <v>0</v>
      </c>
      <c r="H59" s="2" t="s">
        <v>25</v>
      </c>
      <c r="I59" s="105">
        <f>IF($C$3="Ground floor",'Design Details'!C$51,IF($C$3="Mid-floor",'Design Details'!C$61,IF($C$3="Upper floor",'Design Details'!C$71,IF($C$3="Single Storey",'Design Details'!C$81,0))))</f>
        <v>0</v>
      </c>
      <c r="J59" s="18">
        <f>IF(M59="",0,IF(M59="unheated",D$4-10,D$4-M59))</f>
        <v>0</v>
      </c>
      <c r="K59" s="17">
        <f t="shared" si="5"/>
        <v>0</v>
      </c>
      <c r="L59" s="7"/>
      <c r="M59" s="513"/>
      <c r="N59" s="513"/>
      <c r="O59" s="513"/>
    </row>
    <row r="60" spans="2:21" hidden="1" x14ac:dyDescent="0.3">
      <c r="B60" s="1" t="s">
        <v>48</v>
      </c>
      <c r="G60" s="7"/>
      <c r="I60" s="7"/>
      <c r="K60" s="7"/>
      <c r="L60" s="7"/>
    </row>
    <row r="61" spans="2:21" hidden="1" x14ac:dyDescent="0.3">
      <c r="B61" s="3" t="s">
        <v>6</v>
      </c>
      <c r="C61" s="19"/>
      <c r="D61" s="3" t="s">
        <v>8</v>
      </c>
      <c r="E61" s="19"/>
      <c r="F61" s="3" t="s">
        <v>24</v>
      </c>
      <c r="G61" s="17">
        <f t="shared" si="6"/>
        <v>0</v>
      </c>
      <c r="H61" s="2" t="s">
        <v>25</v>
      </c>
      <c r="I61" s="105">
        <f>IF($C$3="Ground floor",'Design Details'!C$52,IF($C$3="Mid-floor",'Design Details'!C$62,IF($C$3="Upper floor",'Design Details'!C$72,IF($C$3="Single Storey",'Design Details'!C$82,0))))</f>
        <v>0</v>
      </c>
      <c r="J61" s="18">
        <f>D4-10</f>
        <v>-10</v>
      </c>
      <c r="K61" s="17">
        <f t="shared" si="5"/>
        <v>0</v>
      </c>
      <c r="L61" s="17">
        <f>G61*I61*$D$7*24/1000</f>
        <v>0</v>
      </c>
    </row>
  </sheetData>
  <sheetProtection formatRows="0"/>
  <mergeCells count="31">
    <mergeCell ref="B1:D1"/>
    <mergeCell ref="E1:G1"/>
    <mergeCell ref="K1:L1"/>
    <mergeCell ref="E2:F2"/>
    <mergeCell ref="C3:D3"/>
    <mergeCell ref="E3:F3"/>
    <mergeCell ref="M21:O21"/>
    <mergeCell ref="B4:C4"/>
    <mergeCell ref="E4:F4"/>
    <mergeCell ref="B5:C5"/>
    <mergeCell ref="E5:F5"/>
    <mergeCell ref="B6:C6"/>
    <mergeCell ref="E6:F6"/>
    <mergeCell ref="B7:C7"/>
    <mergeCell ref="L10:O10"/>
    <mergeCell ref="L11:O11"/>
    <mergeCell ref="M19:O19"/>
    <mergeCell ref="M20:O20"/>
    <mergeCell ref="M22:O22"/>
    <mergeCell ref="M31:O31"/>
    <mergeCell ref="M32:O32"/>
    <mergeCell ref="Q45:Q49"/>
    <mergeCell ref="R45:R49"/>
    <mergeCell ref="M59:O59"/>
    <mergeCell ref="T45:T49"/>
    <mergeCell ref="U45:U49"/>
    <mergeCell ref="M55:O55"/>
    <mergeCell ref="M56:O56"/>
    <mergeCell ref="M57:O57"/>
    <mergeCell ref="M58:O58"/>
    <mergeCell ref="S45:S49"/>
  </mergeCells>
  <conditionalFormatting sqref="M24:N24">
    <cfRule type="expression" dxfId="29" priority="2">
      <formula>IF($M$23="Short length",TRUE,IF($M$23="Between edges",TRUE,IF($M$23="Depth of room",TRUE,FALSE)))</formula>
    </cfRule>
  </conditionalFormatting>
  <conditionalFormatting sqref="O24">
    <cfRule type="expression" dxfId="28" priority="1">
      <formula>IF($O$23="Long length",TRUE,FALSE)</formula>
    </cfRule>
  </conditionalFormatting>
  <dataValidations count="10">
    <dataValidation type="list" allowBlank="1" showInputMessage="1" showErrorMessage="1" sqref="M32:O32" xr:uid="{94859A1A-3B3A-5C43-9652-A162650E4A2F}">
      <formula1>OFFSET($S$50,,,COUNTIF($S$50:$S$55,"&lt;&gt;0"))</formula1>
    </dataValidation>
    <dataValidation type="list" errorStyle="information" allowBlank="1" showInputMessage="1" showErrorMessage="1" errorTitle="Room Name" error="If an alternative room name is entered, you will need to manually select room design temp and air changes per hour." sqref="D2" xr:uid="{3CC76C5F-62D8-3549-9C03-BCA57085B8D3}">
      <formula1>$Y$2:$Y$11</formula1>
    </dataValidation>
    <dataValidation type="list" errorStyle="information" allowBlank="1" showInputMessage="1" showErrorMessage="1" errorTitle="Room Name" error="If an alternative room name is entered, you will need to manually select room design temp and air changes per hour." sqref="C2" xr:uid="{88835C28-0172-2844-A4B5-06D9BA1D51F0}">
      <formula1>Rooms</formula1>
    </dataValidation>
    <dataValidation type="list" allowBlank="1" showInputMessage="1" showErrorMessage="1" sqref="M22:O22" xr:uid="{1253E400-7918-0947-A6CF-B0DC9CE2F33D}">
      <formula1>$Q$2:$Q$6</formula1>
    </dataValidation>
    <dataValidation type="list" allowBlank="1" showInputMessage="1" showErrorMessage="1" sqref="C3:D3" xr:uid="{37C55CA7-4E8D-724B-AD95-075745FB99C3}">
      <formula1>$R$4:$R$7</formula1>
    </dataValidation>
    <dataValidation type="list" allowBlank="1" showInputMessage="1" showErrorMessage="1" sqref="M20:O20" xr:uid="{43A76570-BB51-6B4C-A63D-FC510FE0372E}">
      <formula1>$S$3:$S$4</formula1>
    </dataValidation>
    <dataValidation type="list" allowBlank="1" showInputMessage="1" showErrorMessage="1" sqref="M56:O59" xr:uid="{75A96F1C-DA14-1F40-906F-04545AB12984}">
      <formula1>$U$3:$U$7</formula1>
    </dataValidation>
    <dataValidation type="list" allowBlank="1" showInputMessage="1" showErrorMessage="1" sqref="M3" xr:uid="{00EA91CD-D50D-2E43-9BBA-DEB0567DE580}">
      <formula1>$V$3:$V$4</formula1>
    </dataValidation>
    <dataValidation type="list" allowBlank="1" showInputMessage="1" showErrorMessage="1" promptTitle="High Ceilings" prompt="Room Height_x000a_4.5m - 2.5%_x000a_5.5m - 5.0%_x000a_6.5m - 7.5%_x000a_7.5m - 10.0%" sqref="M4" xr:uid="{674956EB-5A89-5D49-8900-DBFFF3C01779}">
      <formula1>$X$3:$X$7</formula1>
    </dataValidation>
    <dataValidation type="list" allowBlank="1" showInputMessage="1" showErrorMessage="1" sqref="M5" xr:uid="{1BCEBD9B-F7A6-034A-B8F0-B8B8EA655B64}">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1249" r:id="rId3" name="Button 1">
              <controlPr defaultSize="0" print="0" autoFill="0" autoPict="0" macro="[0]!unhideAwkDim">
                <anchor moveWithCells="1" sizeWithCells="1">
                  <from>
                    <xdr:col>3</xdr:col>
                    <xdr:colOff>15240</xdr:colOff>
                    <xdr:row>8</xdr:row>
                    <xdr:rowOff>15240</xdr:rowOff>
                  </from>
                  <to>
                    <xdr:col>4</xdr:col>
                    <xdr:colOff>723900</xdr:colOff>
                    <xdr:row>8</xdr:row>
                    <xdr:rowOff>152400</xdr:rowOff>
                  </to>
                </anchor>
              </controlPr>
            </control>
          </mc:Choice>
        </mc:AlternateContent>
        <mc:AlternateContent xmlns:mc="http://schemas.openxmlformats.org/markup-compatibility/2006">
          <mc:Choice Requires="x14">
            <control shapeId="181250" r:id="rId4" name="Button 2">
              <controlPr defaultSize="0" print="0" autoFill="0" autoPict="0" macro="[0]!unhideWindows">
                <anchor moveWithCells="1" sizeWithCells="1">
                  <from>
                    <xdr:col>3</xdr:col>
                    <xdr:colOff>38100</xdr:colOff>
                    <xdr:row>36</xdr:row>
                    <xdr:rowOff>15240</xdr:rowOff>
                  </from>
                  <to>
                    <xdr:col>4</xdr:col>
                    <xdr:colOff>723900</xdr:colOff>
                    <xdr:row>36</xdr:row>
                    <xdr:rowOff>152400</xdr:rowOff>
                  </to>
                </anchor>
              </controlPr>
            </control>
          </mc:Choice>
        </mc:AlternateContent>
        <mc:AlternateContent xmlns:mc="http://schemas.openxmlformats.org/markup-compatibility/2006">
          <mc:Choice Requires="x14">
            <control shapeId="181251" r:id="rId5" name="Button 3">
              <controlPr defaultSize="0" print="0" autoFill="0" autoPict="0" macro="[0]!unhideRoofWin">
                <anchor moveWithCells="1" sizeWithCells="1">
                  <from>
                    <xdr:col>5</xdr:col>
                    <xdr:colOff>22860</xdr:colOff>
                    <xdr:row>36</xdr:row>
                    <xdr:rowOff>15240</xdr:rowOff>
                  </from>
                  <to>
                    <xdr:col>6</xdr:col>
                    <xdr:colOff>723900</xdr:colOff>
                    <xdr:row>36</xdr:row>
                    <xdr:rowOff>152400</xdr:rowOff>
                  </to>
                </anchor>
              </controlPr>
            </control>
          </mc:Choice>
        </mc:AlternateContent>
        <mc:AlternateContent xmlns:mc="http://schemas.openxmlformats.org/markup-compatibility/2006">
          <mc:Choice Requires="x14">
            <control shapeId="181252" r:id="rId6" name="Button 4">
              <controlPr defaultSize="0" print="0" autoFill="0" autoPict="0" macro="[0]!unhideDoors">
                <anchor moveWithCells="1" sizeWithCells="1">
                  <from>
                    <xdr:col>3</xdr:col>
                    <xdr:colOff>15240</xdr:colOff>
                    <xdr:row>49</xdr:row>
                    <xdr:rowOff>22860</xdr:rowOff>
                  </from>
                  <to>
                    <xdr:col>4</xdr:col>
                    <xdr:colOff>723900</xdr:colOff>
                    <xdr:row>49</xdr:row>
                    <xdr:rowOff>152400</xdr:rowOff>
                  </to>
                </anchor>
              </controlPr>
            </control>
          </mc:Choice>
        </mc:AlternateContent>
        <mc:AlternateContent xmlns:mc="http://schemas.openxmlformats.org/markup-compatibility/2006">
          <mc:Choice Requires="x14">
            <control shapeId="181253" r:id="rId7" name="Button 5">
              <controlPr defaultSize="0" print="0" autoFill="0" autoPict="0" macro="[0]!SinglePitch">
                <anchor moveWithCells="1" sizeWithCells="1">
                  <from>
                    <xdr:col>3</xdr:col>
                    <xdr:colOff>891540</xdr:colOff>
                    <xdr:row>32</xdr:row>
                    <xdr:rowOff>38100</xdr:rowOff>
                  </from>
                  <to>
                    <xdr:col>4</xdr:col>
                    <xdr:colOff>708660</xdr:colOff>
                    <xdr:row>33</xdr:row>
                    <xdr:rowOff>0</xdr:rowOff>
                  </to>
                </anchor>
              </controlPr>
            </control>
          </mc:Choice>
        </mc:AlternateContent>
        <mc:AlternateContent xmlns:mc="http://schemas.openxmlformats.org/markup-compatibility/2006">
          <mc:Choice Requires="x14">
            <control shapeId="181254" r:id="rId8" name="Button 6">
              <controlPr defaultSize="0" print="0" autoFill="0" autoPict="0" macro="[0]!IntWalls">
                <anchor moveWithCells="1" sizeWithCells="1">
                  <from>
                    <xdr:col>3</xdr:col>
                    <xdr:colOff>22860</xdr:colOff>
                    <xdr:row>54</xdr:row>
                    <xdr:rowOff>22860</xdr:rowOff>
                  </from>
                  <to>
                    <xdr:col>4</xdr:col>
                    <xdr:colOff>723900</xdr:colOff>
                    <xdr:row>55</xdr:row>
                    <xdr:rowOff>15240</xdr:rowOff>
                  </to>
                </anchor>
              </controlPr>
            </control>
          </mc:Choice>
        </mc:AlternateContent>
        <mc:AlternateContent xmlns:mc="http://schemas.openxmlformats.org/markup-compatibility/2006">
          <mc:Choice Requires="x14">
            <control shapeId="181255" r:id="rId9" name="Button 7">
              <controlPr defaultSize="0" print="0" autoFill="0" autoPict="0" macro="[0]!PartyWall">
                <anchor moveWithCells="1" sizeWithCells="1">
                  <from>
                    <xdr:col>5</xdr:col>
                    <xdr:colOff>15240</xdr:colOff>
                    <xdr:row>54</xdr:row>
                    <xdr:rowOff>22860</xdr:rowOff>
                  </from>
                  <to>
                    <xdr:col>6</xdr:col>
                    <xdr:colOff>708660</xdr:colOff>
                    <xdr:row>54</xdr:row>
                    <xdr:rowOff>152400</xdr:rowOff>
                  </to>
                </anchor>
              </controlPr>
            </control>
          </mc:Choice>
        </mc:AlternateContent>
        <mc:AlternateContent xmlns:mc="http://schemas.openxmlformats.org/markup-compatibility/2006">
          <mc:Choice Requires="x14">
            <control shapeId="181256" r:id="rId10" name="Button 8">
              <controlPr defaultSize="0" print="0" autoFill="0" autoPict="0" macro="[0]!UseRoomDims">
                <anchor moveWithCells="1" sizeWithCells="1">
                  <from>
                    <xdr:col>3</xdr:col>
                    <xdr:colOff>22860</xdr:colOff>
                    <xdr:row>18</xdr:row>
                    <xdr:rowOff>22860</xdr:rowOff>
                  </from>
                  <to>
                    <xdr:col>4</xdr:col>
                    <xdr:colOff>723900</xdr:colOff>
                    <xdr:row>18</xdr:row>
                    <xdr:rowOff>152400</xdr:rowOff>
                  </to>
                </anchor>
              </controlPr>
            </control>
          </mc:Choice>
        </mc:AlternateContent>
        <mc:AlternateContent xmlns:mc="http://schemas.openxmlformats.org/markup-compatibility/2006">
          <mc:Choice Requires="x14">
            <control shapeId="181257" r:id="rId11" name="Button 9">
              <controlPr defaultSize="0" print="0" autoFill="0" autoPict="0" macro="[0]!Pitched">
                <anchor moveWithCells="1" sizeWithCells="1">
                  <from>
                    <xdr:col>3</xdr:col>
                    <xdr:colOff>38100</xdr:colOff>
                    <xdr:row>32</xdr:row>
                    <xdr:rowOff>22860</xdr:rowOff>
                  </from>
                  <to>
                    <xdr:col>3</xdr:col>
                    <xdr:colOff>800100</xdr:colOff>
                    <xdr:row>33</xdr:row>
                    <xdr:rowOff>0</xdr:rowOff>
                  </to>
                </anchor>
              </controlPr>
            </control>
          </mc:Choice>
        </mc:AlternateContent>
        <mc:AlternateContent xmlns:mc="http://schemas.openxmlformats.org/markup-compatibility/2006">
          <mc:Choice Requires="x14">
            <control shapeId="181258" r:id="rId12" name="Button 10">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181259" r:id="rId13" name="Button 11">
              <controlPr defaultSize="0" print="0" autoFill="0" autoPict="0" macro="[0]!unhideExtWall">
                <anchor moveWithCells="1">
                  <from>
                    <xdr:col>3</xdr:col>
                    <xdr:colOff>22860</xdr:colOff>
                    <xdr:row>22</xdr:row>
                    <xdr:rowOff>38100</xdr:rowOff>
                  </from>
                  <to>
                    <xdr:col>5</xdr:col>
                    <xdr:colOff>114300</xdr:colOff>
                    <xdr:row>22</xdr:row>
                    <xdr:rowOff>152400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07D45-B40B-B24D-A70B-D18FE282E93E}">
  <sheetPr codeName="Sheet25">
    <tabColor theme="4" tint="0.59999389629810485"/>
  </sheetPr>
  <dimension ref="B1:Z61"/>
  <sheetViews>
    <sheetView showGridLines="0" showRowColHeaders="0" workbookViewId="0">
      <selection activeCell="C2" sqref="C2"/>
    </sheetView>
  </sheetViews>
  <sheetFormatPr defaultColWidth="13.77734375" defaultRowHeight="13.8" x14ac:dyDescent="0.3"/>
  <cols>
    <col min="1" max="1" width="2" style="2" customWidth="1"/>
    <col min="2" max="12" width="13.77734375" style="2"/>
    <col min="13" max="15" width="10" style="2" customWidth="1"/>
    <col min="16" max="16" width="13.77734375" style="2"/>
    <col min="17" max="19" width="13.77734375" style="2" hidden="1" customWidth="1"/>
    <col min="20" max="20" width="16" style="2" hidden="1" customWidth="1"/>
    <col min="21" max="26" width="13.77734375" style="2" hidden="1" customWidth="1"/>
    <col min="27" max="16384" width="13.77734375" style="2"/>
  </cols>
  <sheetData>
    <row r="1" spans="2:25" ht="34.049999999999997" customHeight="1" x14ac:dyDescent="0.3">
      <c r="B1" s="520" t="s">
        <v>2</v>
      </c>
      <c r="C1" s="520"/>
      <c r="D1" s="520"/>
      <c r="E1" s="520" t="s">
        <v>4</v>
      </c>
      <c r="F1" s="520"/>
      <c r="G1" s="520"/>
      <c r="H1" s="13" t="s">
        <v>26</v>
      </c>
      <c r="I1" s="14" t="s">
        <v>34</v>
      </c>
      <c r="J1" s="15" t="s">
        <v>36</v>
      </c>
      <c r="K1" s="536" t="s">
        <v>120</v>
      </c>
      <c r="L1" s="536"/>
      <c r="M1" s="14" t="s">
        <v>121</v>
      </c>
      <c r="N1" s="14" t="s">
        <v>1079</v>
      </c>
      <c r="O1" s="14" t="s">
        <v>416</v>
      </c>
    </row>
    <row r="2" spans="2:25" ht="12.75" customHeight="1" x14ac:dyDescent="0.3">
      <c r="B2" s="2" t="s">
        <v>0</v>
      </c>
      <c r="C2" s="227"/>
      <c r="D2" s="227"/>
      <c r="E2" s="529" t="s">
        <v>1257</v>
      </c>
      <c r="F2" s="529"/>
      <c r="G2" s="216">
        <f>'Design Details'!G103</f>
        <v>0</v>
      </c>
      <c r="H2" s="2" t="s">
        <v>16</v>
      </c>
      <c r="I2" s="223">
        <f>SUM(K20:K22)</f>
        <v>0</v>
      </c>
      <c r="J2" s="223">
        <f>SUM(L20:L22)</f>
        <v>0</v>
      </c>
      <c r="K2" s="2" t="s">
        <v>119</v>
      </c>
      <c r="M2" s="228">
        <v>0</v>
      </c>
      <c r="N2" s="223">
        <f ca="1">SUM(I$2:I$6)*M2</f>
        <v>0</v>
      </c>
      <c r="O2" s="223">
        <f ca="1">SUM(J$2:J$6)*M2</f>
        <v>0</v>
      </c>
      <c r="Q2" s="2" t="s">
        <v>1056</v>
      </c>
      <c r="R2" s="2" t="s">
        <v>1</v>
      </c>
      <c r="Y2" s="2">
        <v>1</v>
      </c>
    </row>
    <row r="3" spans="2:25" ht="12.75" customHeight="1" x14ac:dyDescent="0.3">
      <c r="B3" s="2" t="s">
        <v>1</v>
      </c>
      <c r="C3" s="537"/>
      <c r="D3" s="538"/>
      <c r="E3" s="529" t="s">
        <v>9</v>
      </c>
      <c r="F3" s="529"/>
      <c r="G3" s="216">
        <v>0.33</v>
      </c>
      <c r="H3" s="2" t="s">
        <v>28</v>
      </c>
      <c r="I3" s="223">
        <f>K27</f>
        <v>0</v>
      </c>
      <c r="J3" s="223">
        <f>L27</f>
        <v>0</v>
      </c>
      <c r="K3" s="2" t="s">
        <v>116</v>
      </c>
      <c r="M3" s="228">
        <v>0</v>
      </c>
      <c r="N3" s="223">
        <f ca="1">SUM(I$2:I$6)*M3</f>
        <v>0</v>
      </c>
      <c r="O3" s="223">
        <f ca="1">SUM(J$2:J$6)*M3</f>
        <v>0</v>
      </c>
      <c r="Q3" s="2" t="s">
        <v>1055</v>
      </c>
      <c r="R3" s="2" t="s">
        <v>410</v>
      </c>
      <c r="S3" s="9" t="str">
        <f>IF($C$3="Ground floor","Solid Floor (in contact with ground)",IF($C$3="Single Storey","Solid Floor (in contact with ground)","n/a"))</f>
        <v>n/a</v>
      </c>
      <c r="T3" s="2">
        <f>'Design Details'!C21</f>
        <v>10</v>
      </c>
      <c r="U3" s="3" t="s">
        <v>115</v>
      </c>
      <c r="V3" s="11">
        <v>0</v>
      </c>
      <c r="W3" s="11">
        <v>0</v>
      </c>
      <c r="X3" s="11">
        <v>0</v>
      </c>
      <c r="Y3" s="2">
        <v>2</v>
      </c>
    </row>
    <row r="4" spans="2:25" ht="12.75" customHeight="1" x14ac:dyDescent="0.3">
      <c r="B4" s="529" t="s">
        <v>10</v>
      </c>
      <c r="C4" s="529"/>
      <c r="D4" s="216">
        <f>'Design Details'!E103</f>
        <v>0</v>
      </c>
      <c r="E4" s="529" t="s">
        <v>14</v>
      </c>
      <c r="F4" s="529"/>
      <c r="G4" s="216">
        <f>SUM(I10:I12,I14:I18)</f>
        <v>0</v>
      </c>
      <c r="H4" s="2" t="s">
        <v>30</v>
      </c>
      <c r="I4" s="223">
        <f ca="1">SUM(K32,K36)</f>
        <v>0</v>
      </c>
      <c r="J4" s="223">
        <f ca="1">SUM(L32,L36)</f>
        <v>0</v>
      </c>
      <c r="K4" s="2" t="s">
        <v>117</v>
      </c>
      <c r="M4" s="228">
        <v>0</v>
      </c>
      <c r="N4" s="223">
        <f ca="1">SUM(I$2:I$6)*M4</f>
        <v>0</v>
      </c>
      <c r="O4" s="223">
        <f ca="1">SUM(J$2:J$6)*M4</f>
        <v>0</v>
      </c>
      <c r="Q4" s="2" t="s">
        <v>1054</v>
      </c>
      <c r="R4" s="2" t="s">
        <v>37</v>
      </c>
      <c r="S4" s="9" t="str">
        <f>IF($C$3="Ground floor","Suspended Floor",IF($C$3="Single Storey","Suspended Floor","n/a"))</f>
        <v>n/a</v>
      </c>
      <c r="U4" s="3">
        <v>16</v>
      </c>
      <c r="V4" s="11">
        <v>0.1</v>
      </c>
      <c r="W4" s="11">
        <v>0.2</v>
      </c>
      <c r="X4" s="11">
        <v>2.5000000000000001E-2</v>
      </c>
      <c r="Y4" s="2">
        <v>3</v>
      </c>
    </row>
    <row r="5" spans="2:25" ht="12.75" customHeight="1" x14ac:dyDescent="0.3">
      <c r="B5" s="529" t="s">
        <v>11</v>
      </c>
      <c r="C5" s="529"/>
      <c r="D5" s="216">
        <f>'Design Details'!C19</f>
        <v>-2.5</v>
      </c>
      <c r="E5" s="529" t="s">
        <v>27</v>
      </c>
      <c r="F5" s="529"/>
      <c r="G5" s="216">
        <f>G4*G3*D6*G2</f>
        <v>0</v>
      </c>
      <c r="H5" s="2" t="s">
        <v>29</v>
      </c>
      <c r="I5" s="223">
        <f>SUM(K38:K44,K46:K49,K51:K54)</f>
        <v>0</v>
      </c>
      <c r="J5" s="223">
        <f>SUM(L38:L44,L46:L49,L51:L54)</f>
        <v>0</v>
      </c>
      <c r="K5" s="2" t="s">
        <v>118</v>
      </c>
      <c r="M5" s="228">
        <v>0</v>
      </c>
      <c r="N5" s="223">
        <f ca="1">SUM(I$2:I$6)*M5</f>
        <v>0</v>
      </c>
      <c r="O5" s="223">
        <f ca="1">SUM(J$2:J$6)*M5</f>
        <v>0</v>
      </c>
      <c r="Q5" s="2" t="s">
        <v>1052</v>
      </c>
      <c r="R5" s="2" t="s">
        <v>39</v>
      </c>
      <c r="U5" s="3">
        <v>18</v>
      </c>
      <c r="X5" s="11">
        <v>0.05</v>
      </c>
      <c r="Y5" s="2">
        <v>4</v>
      </c>
    </row>
    <row r="6" spans="2:25" ht="12.75" customHeight="1" x14ac:dyDescent="0.3">
      <c r="B6" s="529" t="s">
        <v>12</v>
      </c>
      <c r="C6" s="529"/>
      <c r="D6" s="216">
        <f>D4-D5</f>
        <v>2.5</v>
      </c>
      <c r="E6" s="529" t="s">
        <v>15</v>
      </c>
      <c r="F6" s="529"/>
      <c r="G6" s="216">
        <f>G4*G3*D7*24/1000</f>
        <v>0</v>
      </c>
      <c r="H6" s="2" t="s">
        <v>122</v>
      </c>
      <c r="I6" s="223">
        <f>SUM(K56:K59,K61)</f>
        <v>0</v>
      </c>
      <c r="J6" s="223">
        <f>SUM(L61)</f>
        <v>0</v>
      </c>
      <c r="M6" s="12"/>
      <c r="N6" s="12" t="s">
        <v>123</v>
      </c>
      <c r="O6" s="119">
        <f ca="1">SUM(G5,I2:I6,N2:N5)</f>
        <v>0</v>
      </c>
      <c r="Q6" s="2" t="s">
        <v>1053</v>
      </c>
      <c r="R6" s="2" t="s">
        <v>40</v>
      </c>
      <c r="U6" s="3">
        <v>21</v>
      </c>
      <c r="X6" s="11">
        <v>7.4999999999999997E-2</v>
      </c>
      <c r="Y6" s="2">
        <v>5</v>
      </c>
    </row>
    <row r="7" spans="2:25" ht="12.75" customHeight="1" x14ac:dyDescent="0.3">
      <c r="B7" s="529" t="s">
        <v>3</v>
      </c>
      <c r="C7" s="529"/>
      <c r="D7" s="217">
        <f>'Design Details'!C20</f>
        <v>2228</v>
      </c>
      <c r="I7" s="7"/>
      <c r="J7" s="7"/>
      <c r="M7" s="12"/>
      <c r="N7" s="12" t="s">
        <v>124</v>
      </c>
      <c r="O7" s="119">
        <f ca="1">SUM(G6,J2:J6,O2:O5)</f>
        <v>0</v>
      </c>
      <c r="R7" s="2" t="s">
        <v>41</v>
      </c>
      <c r="U7" s="3">
        <v>22</v>
      </c>
      <c r="X7" s="11">
        <v>0.1</v>
      </c>
      <c r="Y7" s="2">
        <v>6</v>
      </c>
    </row>
    <row r="8" spans="2:25" x14ac:dyDescent="0.3">
      <c r="R8" s="2">
        <f>IF($C$3="Ground floor",'Design Details'!C$45,IF($C$3="Mid-floor",'Design Details'!C$55,IF($C$3="Upper floor",'Design Details'!C$65,IF($C$3="Single Storey",'Design Details'!C$75,0))))</f>
        <v>0</v>
      </c>
      <c r="Y8" s="2">
        <v>7</v>
      </c>
    </row>
    <row r="9" spans="2:25" x14ac:dyDescent="0.3">
      <c r="B9" s="1" t="s">
        <v>5</v>
      </c>
      <c r="Y9" s="2">
        <v>8</v>
      </c>
    </row>
    <row r="10" spans="2:25" x14ac:dyDescent="0.3">
      <c r="B10" s="3" t="s">
        <v>6</v>
      </c>
      <c r="C10" s="224"/>
      <c r="D10" s="3" t="s">
        <v>7</v>
      </c>
      <c r="E10" s="224"/>
      <c r="F10" s="3" t="s">
        <v>8</v>
      </c>
      <c r="G10" s="224"/>
      <c r="H10" s="3" t="s">
        <v>13</v>
      </c>
      <c r="I10" s="218">
        <f>C10*E10*G10</f>
        <v>0</v>
      </c>
      <c r="J10" s="7"/>
      <c r="L10" s="530"/>
      <c r="M10" s="530"/>
      <c r="N10" s="530"/>
      <c r="O10" s="531"/>
      <c r="Y10" s="2">
        <v>9</v>
      </c>
    </row>
    <row r="11" spans="2:25" x14ac:dyDescent="0.3">
      <c r="B11" s="3" t="s">
        <v>6</v>
      </c>
      <c r="C11" s="224"/>
      <c r="D11" s="3" t="s">
        <v>7</v>
      </c>
      <c r="E11" s="224"/>
      <c r="F11" s="3" t="s">
        <v>8</v>
      </c>
      <c r="G11" s="224"/>
      <c r="H11" s="3" t="s">
        <v>13</v>
      </c>
      <c r="I11" s="218">
        <f>C11*E11*G11</f>
        <v>0</v>
      </c>
      <c r="J11" s="7"/>
      <c r="L11" s="530"/>
      <c r="M11" s="530"/>
      <c r="N11" s="530"/>
      <c r="O11" s="532"/>
      <c r="Y11" s="2">
        <v>10</v>
      </c>
    </row>
    <row r="12" spans="2:25" x14ac:dyDescent="0.3">
      <c r="B12" s="3" t="s">
        <v>6</v>
      </c>
      <c r="C12" s="224"/>
      <c r="D12" s="3" t="s">
        <v>7</v>
      </c>
      <c r="E12" s="224"/>
      <c r="F12" s="3" t="s">
        <v>8</v>
      </c>
      <c r="G12" s="224"/>
      <c r="H12" s="3" t="s">
        <v>13</v>
      </c>
      <c r="I12" s="218">
        <f>C12*E12*G12</f>
        <v>0</v>
      </c>
      <c r="J12" s="7"/>
    </row>
    <row r="13" spans="2:25" hidden="1" x14ac:dyDescent="0.3">
      <c r="B13" s="1" t="s">
        <v>20</v>
      </c>
      <c r="E13" s="7"/>
      <c r="G13" s="7"/>
      <c r="I13" s="7"/>
      <c r="J13" s="7"/>
    </row>
    <row r="14" spans="2:25" hidden="1" x14ac:dyDescent="0.3">
      <c r="B14" s="3" t="s">
        <v>6</v>
      </c>
      <c r="C14" s="20"/>
      <c r="D14" s="3" t="s">
        <v>7</v>
      </c>
      <c r="E14" s="20"/>
      <c r="F14" s="3" t="s">
        <v>8</v>
      </c>
      <c r="G14" s="20"/>
      <c r="H14" s="3" t="s">
        <v>13</v>
      </c>
      <c r="I14" s="17">
        <f>((G14*E14)/2)*C14</f>
        <v>0</v>
      </c>
      <c r="J14" s="4" t="s">
        <v>17</v>
      </c>
    </row>
    <row r="15" spans="2:25" hidden="1" x14ac:dyDescent="0.3">
      <c r="B15" s="3" t="s">
        <v>6</v>
      </c>
      <c r="C15" s="20"/>
      <c r="D15" s="3" t="s">
        <v>7</v>
      </c>
      <c r="E15" s="20"/>
      <c r="F15" s="3" t="s">
        <v>8</v>
      </c>
      <c r="G15" s="20"/>
      <c r="H15" s="3" t="s">
        <v>13</v>
      </c>
      <c r="I15" s="17">
        <f>C15*E15*G15/2</f>
        <v>0</v>
      </c>
      <c r="J15" s="4" t="s">
        <v>18</v>
      </c>
    </row>
    <row r="16" spans="2:25" hidden="1" x14ac:dyDescent="0.3">
      <c r="B16" s="3" t="s">
        <v>6</v>
      </c>
      <c r="C16" s="20"/>
      <c r="D16" s="3" t="s">
        <v>8</v>
      </c>
      <c r="E16" s="20"/>
      <c r="F16" s="3" t="s">
        <v>19</v>
      </c>
      <c r="G16" s="20"/>
      <c r="H16" s="3" t="s">
        <v>13</v>
      </c>
      <c r="I16" s="17">
        <f>E16*G16*C16/2</f>
        <v>0</v>
      </c>
      <c r="J16" s="4" t="s">
        <v>22</v>
      </c>
    </row>
    <row r="17" spans="2:23" hidden="1" x14ac:dyDescent="0.3">
      <c r="B17" s="3" t="s">
        <v>6</v>
      </c>
      <c r="C17" s="20"/>
      <c r="D17" s="3" t="s">
        <v>8</v>
      </c>
      <c r="E17" s="20"/>
      <c r="F17" s="3" t="s">
        <v>19</v>
      </c>
      <c r="G17" s="20"/>
      <c r="H17" s="3" t="s">
        <v>13</v>
      </c>
      <c r="I17" s="17">
        <f>E17*G17*C17/2</f>
        <v>0</v>
      </c>
      <c r="J17" s="4" t="s">
        <v>21</v>
      </c>
    </row>
    <row r="18" spans="2:23" hidden="1" x14ac:dyDescent="0.3">
      <c r="B18" s="3" t="s">
        <v>6</v>
      </c>
      <c r="C18" s="20"/>
      <c r="D18" s="3" t="s">
        <v>8</v>
      </c>
      <c r="E18" s="20"/>
      <c r="F18" s="3" t="s">
        <v>19</v>
      </c>
      <c r="G18" s="20"/>
      <c r="H18" s="3" t="s">
        <v>13</v>
      </c>
      <c r="I18" s="17">
        <f>E18*G18*C18/2</f>
        <v>0</v>
      </c>
      <c r="J18" s="4" t="s">
        <v>23</v>
      </c>
    </row>
    <row r="19" spans="2:23" x14ac:dyDescent="0.3">
      <c r="B19" s="1" t="s">
        <v>16</v>
      </c>
      <c r="C19" s="7"/>
      <c r="E19" s="7"/>
      <c r="G19" s="7"/>
      <c r="I19" s="7"/>
      <c r="J19" s="8" t="s">
        <v>50</v>
      </c>
      <c r="K19" s="1" t="s">
        <v>34</v>
      </c>
      <c r="L19" s="1" t="s">
        <v>35</v>
      </c>
      <c r="M19" s="533" t="str">
        <f>IF($C$3="Ground Floor","Select type of Ground Floor",IF($C$3="Single Storey","Select type of Ground Floor","#N/A"))</f>
        <v>#N/A</v>
      </c>
      <c r="N19" s="534"/>
      <c r="O19" s="534"/>
    </row>
    <row r="20" spans="2:23" x14ac:dyDescent="0.3">
      <c r="B20" s="3" t="str">
        <f t="shared" ref="B20:D22" si="0">B10</f>
        <v>Length (m)</v>
      </c>
      <c r="C20" s="224"/>
      <c r="D20" s="3" t="str">
        <f t="shared" ref="D20" si="1">D10</f>
        <v>Width (m)</v>
      </c>
      <c r="E20" s="224"/>
      <c r="F20" s="3" t="s">
        <v>24</v>
      </c>
      <c r="G20" s="218">
        <f>C20*E20</f>
        <v>0</v>
      </c>
      <c r="H20" s="2" t="s">
        <v>25</v>
      </c>
      <c r="I20" s="218">
        <f>IF(M22="",R8,'floor u values'!K18)</f>
        <v>0</v>
      </c>
      <c r="J20" s="218">
        <f>IF(C$3="Ground Floor",IF(M20="Solid Floor (in contact with ground)",D$4-T$3,D$4-D$5),IF(C$3="Single Storey",IF(M20="Solid Floor (in contact with ground)",D$4-T$3,D$4-D$5),0))</f>
        <v>0</v>
      </c>
      <c r="K20" s="218">
        <f>G20*I20*J20</f>
        <v>0</v>
      </c>
      <c r="L20" s="218">
        <f>IF($C$3=$R$5,0,IF($C$3=$R$7,0,G20*I20*$D$7*24/1000))</f>
        <v>0</v>
      </c>
      <c r="M20" s="535" t="s">
        <v>336</v>
      </c>
      <c r="N20" s="535"/>
      <c r="O20" s="535"/>
    </row>
    <row r="21" spans="2:23" x14ac:dyDescent="0.3">
      <c r="B21" s="3" t="str">
        <f t="shared" si="0"/>
        <v>Length (m)</v>
      </c>
      <c r="C21" s="224"/>
      <c r="D21" s="3" t="str">
        <f t="shared" si="0"/>
        <v>Width (m)</v>
      </c>
      <c r="E21" s="224"/>
      <c r="F21" s="3" t="s">
        <v>24</v>
      </c>
      <c r="G21" s="218">
        <f t="shared" ref="G21:G31" si="2">C21*E21</f>
        <v>0</v>
      </c>
      <c r="H21" s="2" t="s">
        <v>25</v>
      </c>
      <c r="I21" s="218">
        <f>I20</f>
        <v>0</v>
      </c>
      <c r="J21" s="218">
        <f>IF(C$3="Ground Floor",IF(M20="Solid Floor (in contact with ground)",D$4-T$3,D$4-D$5),IF(C$3="Single Storey",IF(M20="Solid Floor (in contact with ground)",D$4-T$3,D$4-D$5),0))</f>
        <v>0</v>
      </c>
      <c r="K21" s="218">
        <f>G21*I21*J21</f>
        <v>0</v>
      </c>
      <c r="L21" s="218">
        <f>IF($C$3=$R$5,0,IF($C$3=$R$7,0,G21*I21*$D$7*24/1000))</f>
        <v>0</v>
      </c>
      <c r="M21" s="528" t="s">
        <v>1070</v>
      </c>
      <c r="N21" s="528"/>
      <c r="O21" s="528"/>
    </row>
    <row r="22" spans="2:23" x14ac:dyDescent="0.3">
      <c r="B22" s="3" t="str">
        <f t="shared" si="0"/>
        <v>Length (m)</v>
      </c>
      <c r="C22" s="224"/>
      <c r="D22" s="3" t="str">
        <f t="shared" si="0"/>
        <v>Width (m)</v>
      </c>
      <c r="E22" s="224"/>
      <c r="F22" s="3" t="s">
        <v>24</v>
      </c>
      <c r="G22" s="218">
        <f t="shared" si="2"/>
        <v>0</v>
      </c>
      <c r="H22" s="2" t="s">
        <v>25</v>
      </c>
      <c r="I22" s="218">
        <f>I20</f>
        <v>0</v>
      </c>
      <c r="J22" s="218">
        <f>IF(C$3="Ground Floor",IF(M20="Solid Floor (in contact with ground)",D$4-T$3,D$4-D$5),IF(C$3="Single Storey",IF(M20="Solid Floor (in contact with ground)",D$4-T$3,D$4-D$5),0))</f>
        <v>0</v>
      </c>
      <c r="K22" s="218">
        <f>G22*I22*J22</f>
        <v>0</v>
      </c>
      <c r="L22" s="218">
        <f>IF($C$3=$R$5,0,IF($C$3=$R$7,0,G22*I22*$D$7*24/1000))</f>
        <v>0</v>
      </c>
      <c r="M22" s="521"/>
      <c r="N22" s="521"/>
      <c r="O22" s="521"/>
    </row>
    <row r="23" spans="2:23" ht="15" customHeight="1" x14ac:dyDescent="0.3">
      <c r="B23" s="1" t="s">
        <v>31</v>
      </c>
      <c r="C23" s="7"/>
      <c r="E23" s="7"/>
      <c r="G23" s="7"/>
      <c r="M23" s="13" t="str">
        <f>IF(M22="Two opposite","Between edges",IF(M22="One edge","Depth of room",IF(M22="3 edges (short single)","Short length",IF(M22="3 edges (long single)","Short length",""))))</f>
        <v/>
      </c>
      <c r="N23" s="13"/>
      <c r="O23" s="13" t="str">
        <f>IF(M22="3 edges (short single)","Long length",IF(M22="3 edges (long single)","Long length",""))</f>
        <v/>
      </c>
    </row>
    <row r="24" spans="2:23" ht="15" customHeight="1" x14ac:dyDescent="0.3">
      <c r="B24" s="3" t="s">
        <v>6</v>
      </c>
      <c r="C24" s="224"/>
      <c r="D24" s="3" t="s">
        <v>8</v>
      </c>
      <c r="E24" s="224"/>
      <c r="F24" s="3" t="s">
        <v>24</v>
      </c>
      <c r="G24" s="218">
        <f t="shared" si="2"/>
        <v>0</v>
      </c>
      <c r="M24" s="61"/>
      <c r="N24" s="61"/>
      <c r="O24" s="7"/>
    </row>
    <row r="25" spans="2:23" ht="13.95" hidden="1" customHeight="1" x14ac:dyDescent="0.3">
      <c r="B25" s="3" t="s">
        <v>6</v>
      </c>
      <c r="C25" s="226"/>
      <c r="D25" s="3" t="s">
        <v>8</v>
      </c>
      <c r="E25" s="226"/>
      <c r="F25" s="3" t="s">
        <v>24</v>
      </c>
      <c r="G25" s="218">
        <f t="shared" si="2"/>
        <v>0</v>
      </c>
      <c r="I25" s="7"/>
      <c r="J25" s="7"/>
      <c r="K25" s="7"/>
      <c r="L25" s="7"/>
    </row>
    <row r="26" spans="2:23" ht="13.95" hidden="1" customHeight="1" x14ac:dyDescent="0.3">
      <c r="B26" s="3" t="s">
        <v>6</v>
      </c>
      <c r="C26" s="20"/>
      <c r="D26" s="3" t="s">
        <v>8</v>
      </c>
      <c r="E26" s="20"/>
      <c r="F26" s="3" t="s">
        <v>24</v>
      </c>
      <c r="G26" s="218">
        <f t="shared" si="2"/>
        <v>0</v>
      </c>
      <c r="I26" s="7"/>
      <c r="J26" s="7"/>
      <c r="K26" s="7"/>
      <c r="L26" s="7"/>
    </row>
    <row r="27" spans="2:23" ht="15" customHeight="1" x14ac:dyDescent="0.3">
      <c r="C27" s="7"/>
      <c r="E27" s="3" t="s">
        <v>75</v>
      </c>
      <c r="F27" s="3" t="s">
        <v>24</v>
      </c>
      <c r="G27" s="218">
        <f>SUM(G24:G26)-SUM(G38:G44,G51:G54)</f>
        <v>0</v>
      </c>
      <c r="H27" s="2" t="s">
        <v>25</v>
      </c>
      <c r="I27" s="218">
        <f>IF($C$3="Ground floor",'Design Details'!C$48,IF($C$3="Mid-floor",'Design Details'!C$58,IF($C$3="Upper floor",'Design Details'!C$68,IF($C$3="Single Storey",'Design Details'!C$78,0))))</f>
        <v>0</v>
      </c>
      <c r="J27" s="218">
        <f t="shared" ref="J27" si="3">$D$6</f>
        <v>2.5</v>
      </c>
      <c r="K27" s="218">
        <f t="shared" ref="K27" si="4">G27*I27*J27</f>
        <v>0</v>
      </c>
      <c r="L27" s="218">
        <f>G27*I27*$D$7*24/1000</f>
        <v>0</v>
      </c>
      <c r="V27" s="421"/>
      <c r="W27" s="421"/>
    </row>
    <row r="28" spans="2:23" x14ac:dyDescent="0.3">
      <c r="B28" s="5" t="s">
        <v>1245</v>
      </c>
      <c r="C28" s="7"/>
      <c r="E28" s="7"/>
      <c r="G28" s="7"/>
      <c r="I28" s="7"/>
      <c r="J28" s="7"/>
      <c r="K28" s="7"/>
      <c r="L28" s="7"/>
      <c r="V28" s="421"/>
      <c r="W28" s="421"/>
    </row>
    <row r="29" spans="2:23" ht="13.95" customHeight="1" x14ac:dyDescent="0.3">
      <c r="B29" s="3" t="s">
        <v>6</v>
      </c>
      <c r="C29" s="224"/>
      <c r="D29" s="3" t="s">
        <v>7</v>
      </c>
      <c r="E29" s="224"/>
      <c r="F29" s="3" t="s">
        <v>24</v>
      </c>
      <c r="G29" s="218">
        <f t="shared" si="2"/>
        <v>0</v>
      </c>
      <c r="I29" s="7"/>
      <c r="J29" s="7"/>
      <c r="K29" s="7"/>
      <c r="L29" s="7"/>
      <c r="V29" s="421"/>
      <c r="W29" s="421"/>
    </row>
    <row r="30" spans="2:23" x14ac:dyDescent="0.3">
      <c r="B30" s="3" t="s">
        <v>6</v>
      </c>
      <c r="C30" s="224"/>
      <c r="D30" s="3" t="s">
        <v>7</v>
      </c>
      <c r="E30" s="224"/>
      <c r="F30" s="3" t="s">
        <v>24</v>
      </c>
      <c r="G30" s="218">
        <f t="shared" si="2"/>
        <v>0</v>
      </c>
      <c r="I30" s="7"/>
      <c r="J30" s="7"/>
      <c r="K30" s="7"/>
      <c r="L30" s="7"/>
      <c r="V30" s="421"/>
      <c r="W30" s="421"/>
    </row>
    <row r="31" spans="2:23" x14ac:dyDescent="0.3">
      <c r="B31" s="3" t="s">
        <v>6</v>
      </c>
      <c r="C31" s="224"/>
      <c r="D31" s="3" t="s">
        <v>7</v>
      </c>
      <c r="E31" s="224"/>
      <c r="F31" s="3" t="s">
        <v>24</v>
      </c>
      <c r="G31" s="218">
        <f t="shared" si="2"/>
        <v>0</v>
      </c>
      <c r="I31" s="7"/>
      <c r="J31" s="7"/>
      <c r="K31" s="7"/>
      <c r="L31" s="7"/>
      <c r="M31" s="520" t="s">
        <v>1258</v>
      </c>
      <c r="N31" s="520"/>
      <c r="O31" s="520"/>
      <c r="V31" s="421"/>
      <c r="W31" s="421"/>
    </row>
    <row r="32" spans="2:23" ht="14.4" x14ac:dyDescent="0.3">
      <c r="C32" s="7"/>
      <c r="D32" s="3"/>
      <c r="E32" s="3" t="s">
        <v>75</v>
      </c>
      <c r="F32" s="3" t="s">
        <v>24</v>
      </c>
      <c r="G32" s="218">
        <f>SUM(G29:G31)-SUM(G46:G49)</f>
        <v>0</v>
      </c>
      <c r="H32" s="2" t="s">
        <v>25</v>
      </c>
      <c r="I32" s="218" cm="1">
        <f t="array" aca="1" ref="I32" ca="1">IF($C$3="Ground floor",'Design Details'!C$49,IF($C$3="Mid-floor",'Design Details'!C$59,IF($C$3="Upper floor",INDIRECT(T52),IF($C$3="Single Storey",INDIRECT(T53),0))))</f>
        <v>0</v>
      </c>
      <c r="J32" s="218">
        <f>U51</f>
        <v>0</v>
      </c>
      <c r="K32" s="218">
        <f t="shared" ref="K32:K61" ca="1" si="5">G32*I32*J32</f>
        <v>0</v>
      </c>
      <c r="L32" s="218">
        <f ca="1">IF($C$3=$R$4,0,IF($C$3=$R$5,0,G32*I32*$D$7*24/1000))</f>
        <v>0</v>
      </c>
      <c r="M32" s="522" t="s">
        <v>1248</v>
      </c>
      <c r="N32" s="523"/>
      <c r="O32" s="524"/>
      <c r="V32" s="421"/>
      <c r="W32" s="421"/>
    </row>
    <row r="33" spans="2:23" ht="14.4" hidden="1" x14ac:dyDescent="0.3">
      <c r="B33" s="5" t="s">
        <v>1246</v>
      </c>
      <c r="C33" s="61"/>
      <c r="D33" s="3"/>
      <c r="E33" s="3"/>
      <c r="F33" s="3"/>
      <c r="G33" s="230"/>
      <c r="I33" s="230"/>
      <c r="J33" s="230"/>
      <c r="K33" s="230"/>
      <c r="L33" s="230"/>
      <c r="M33"/>
      <c r="N33"/>
      <c r="O33"/>
      <c r="V33" s="423"/>
      <c r="W33" s="423"/>
    </row>
    <row r="34" spans="2:23" hidden="1" x14ac:dyDescent="0.3">
      <c r="B34" s="3" t="s">
        <v>6</v>
      </c>
      <c r="C34" s="20">
        <f>C14*2</f>
        <v>0</v>
      </c>
      <c r="D34" s="3" t="s">
        <v>470</v>
      </c>
      <c r="E34" s="20">
        <f>SQRT(POWER(E14,2)+POWER(G14,2))</f>
        <v>0</v>
      </c>
      <c r="F34" s="3" t="s">
        <v>24</v>
      </c>
      <c r="G34" s="17">
        <f t="shared" ref="G34:G61" si="6">C34*E34</f>
        <v>0</v>
      </c>
      <c r="H34" s="4" t="s">
        <v>17</v>
      </c>
      <c r="I34" s="7"/>
      <c r="J34" s="7"/>
      <c r="K34" s="7"/>
      <c r="L34" s="7"/>
      <c r="S34" s="424"/>
    </row>
    <row r="35" spans="2:23" hidden="1" x14ac:dyDescent="0.3">
      <c r="B35" s="3" t="s">
        <v>6</v>
      </c>
      <c r="C35" s="20">
        <f>C15</f>
        <v>0</v>
      </c>
      <c r="D35" s="3" t="s">
        <v>470</v>
      </c>
      <c r="E35" s="20">
        <f>SQRT(POWER(E15,2)+POWER(G15,2))</f>
        <v>0</v>
      </c>
      <c r="F35" s="3" t="s">
        <v>24</v>
      </c>
      <c r="G35" s="62">
        <f t="shared" si="6"/>
        <v>0</v>
      </c>
      <c r="H35" s="4" t="s">
        <v>18</v>
      </c>
      <c r="I35" s="7"/>
      <c r="J35" s="7"/>
      <c r="K35" s="7"/>
      <c r="L35" s="7"/>
      <c r="S35" s="424"/>
    </row>
    <row r="36" spans="2:23" hidden="1" x14ac:dyDescent="0.3">
      <c r="C36" s="61"/>
      <c r="E36" s="3" t="s">
        <v>75</v>
      </c>
      <c r="F36" s="3" t="s">
        <v>24</v>
      </c>
      <c r="G36" s="17">
        <f>SUM(G34:G35)-SUM(G46:G49)</f>
        <v>0</v>
      </c>
      <c r="H36" s="2" t="s">
        <v>25</v>
      </c>
      <c r="I36" s="438">
        <f>IF($C$3="Ground floor",'Design Details'!C$50,IF($C$3="Mid-floor",'Design Details'!C$60,IF($C$3="Upper floor",'Design Details'!C$70,IF($C$3="Single Storey",'Design Details'!C$80,0))))</f>
        <v>0</v>
      </c>
      <c r="J36" s="17">
        <f t="shared" ref="J36:J54" si="7">$D$6</f>
        <v>2.5</v>
      </c>
      <c r="K36" s="17">
        <f t="shared" si="5"/>
        <v>0</v>
      </c>
      <c r="L36" s="17">
        <f>IF($C$3=$R$4,0,IF($C$3=$R$5,0,G36*I36*$D$7*24/1000))</f>
        <v>0</v>
      </c>
      <c r="M36" s="4"/>
      <c r="N36" s="4"/>
      <c r="S36" s="424"/>
    </row>
    <row r="37" spans="2:23" x14ac:dyDescent="0.3">
      <c r="B37" s="1" t="s">
        <v>32</v>
      </c>
      <c r="C37" s="7"/>
      <c r="E37" s="7"/>
      <c r="G37" s="7"/>
      <c r="I37" s="7"/>
      <c r="J37" s="7"/>
      <c r="K37" s="7"/>
      <c r="L37" s="7"/>
      <c r="R37" s="428"/>
    </row>
    <row r="38" spans="2:23" x14ac:dyDescent="0.3">
      <c r="B38" s="3" t="s">
        <v>7</v>
      </c>
      <c r="C38" s="224"/>
      <c r="D38" s="3" t="s">
        <v>8</v>
      </c>
      <c r="E38" s="224"/>
      <c r="F38" s="3" t="s">
        <v>24</v>
      </c>
      <c r="G38" s="218">
        <f t="shared" si="6"/>
        <v>0</v>
      </c>
      <c r="H38" s="2" t="s">
        <v>25</v>
      </c>
      <c r="I38" s="218">
        <f>IF($C$3="Ground floor",'Design Details'!C$46,IF($C$3="Mid-floor",'Design Details'!C$56,IF($C$3="Upper floor",'Design Details'!C$66,IF($C$3="Single Storey",'Design Details'!C$76,0))))</f>
        <v>0</v>
      </c>
      <c r="J38" s="218">
        <f t="shared" si="7"/>
        <v>2.5</v>
      </c>
      <c r="K38" s="218">
        <f t="shared" si="5"/>
        <v>0</v>
      </c>
      <c r="L38" s="218">
        <f t="shared" ref="L38:L44" si="8">G38*I38*$D$7*24/1000</f>
        <v>0</v>
      </c>
    </row>
    <row r="39" spans="2:23" hidden="1" x14ac:dyDescent="0.3">
      <c r="B39" s="3" t="s">
        <v>7</v>
      </c>
      <c r="C39" s="224"/>
      <c r="D39" s="3" t="s">
        <v>8</v>
      </c>
      <c r="E39" s="224"/>
      <c r="F39" s="3" t="s">
        <v>24</v>
      </c>
      <c r="G39" s="218">
        <f t="shared" si="6"/>
        <v>0</v>
      </c>
      <c r="H39" s="2" t="s">
        <v>25</v>
      </c>
      <c r="I39" s="218">
        <f>IF($C$3="Ground floor",'Design Details'!C$46,IF($C$3="Mid-floor",'Design Details'!C$56,IF($C$3="Upper floor",'Design Details'!C$66,IF($C$3="Single Storey",'Design Details'!C$76,0))))</f>
        <v>0</v>
      </c>
      <c r="J39" s="218">
        <f t="shared" si="7"/>
        <v>2.5</v>
      </c>
      <c r="K39" s="218">
        <f t="shared" si="5"/>
        <v>0</v>
      </c>
      <c r="L39" s="218">
        <f t="shared" si="8"/>
        <v>0</v>
      </c>
    </row>
    <row r="40" spans="2:23" hidden="1" x14ac:dyDescent="0.3">
      <c r="B40" s="3" t="s">
        <v>7</v>
      </c>
      <c r="C40" s="226"/>
      <c r="D40" s="3" t="s">
        <v>8</v>
      </c>
      <c r="E40" s="226"/>
      <c r="F40" s="3" t="s">
        <v>24</v>
      </c>
      <c r="G40" s="220">
        <f t="shared" si="6"/>
        <v>0</v>
      </c>
      <c r="H40" s="2" t="s">
        <v>25</v>
      </c>
      <c r="I40" s="439">
        <f>IF($C$3="Ground floor",'Design Details'!C$46,IF($C$3="Mid-floor",'Design Details'!C$56,IF($C$3="Upper floor",'Design Details'!C$66,IF($C$3="Single Storey",'Design Details'!C$76,0))))</f>
        <v>0</v>
      </c>
      <c r="J40" s="220">
        <f t="shared" si="7"/>
        <v>2.5</v>
      </c>
      <c r="K40" s="220">
        <f t="shared" si="5"/>
        <v>0</v>
      </c>
      <c r="L40" s="220">
        <f t="shared" si="8"/>
        <v>0</v>
      </c>
    </row>
    <row r="41" spans="2:23" hidden="1" x14ac:dyDescent="0.3">
      <c r="B41" s="3" t="s">
        <v>7</v>
      </c>
      <c r="C41" s="20"/>
      <c r="D41" s="3" t="s">
        <v>8</v>
      </c>
      <c r="E41" s="20"/>
      <c r="F41" s="3" t="s">
        <v>24</v>
      </c>
      <c r="G41" s="17">
        <f t="shared" si="6"/>
        <v>0</v>
      </c>
      <c r="H41" s="2" t="s">
        <v>25</v>
      </c>
      <c r="I41" s="438">
        <f>IF($C$3="Ground floor",'Design Details'!C$46,IF($C$3="Mid-floor",'Design Details'!C$56,IF($C$3="Upper floor",'Design Details'!C$66,IF($C$3="Single Storey",'Design Details'!C$76,0))))</f>
        <v>0</v>
      </c>
      <c r="J41" s="17">
        <f t="shared" si="7"/>
        <v>2.5</v>
      </c>
      <c r="K41" s="17">
        <f t="shared" si="5"/>
        <v>0</v>
      </c>
      <c r="L41" s="17">
        <f t="shared" si="8"/>
        <v>0</v>
      </c>
    </row>
    <row r="42" spans="2:23" hidden="1" x14ac:dyDescent="0.3">
      <c r="B42" s="3" t="s">
        <v>7</v>
      </c>
      <c r="C42" s="20"/>
      <c r="D42" s="3" t="s">
        <v>8</v>
      </c>
      <c r="E42" s="20"/>
      <c r="F42" s="3" t="s">
        <v>24</v>
      </c>
      <c r="G42" s="17">
        <f t="shared" si="6"/>
        <v>0</v>
      </c>
      <c r="H42" s="2" t="s">
        <v>25</v>
      </c>
      <c r="I42" s="438">
        <f>IF($C$3="Ground floor",'Design Details'!C$46,IF($C$3="Mid-floor",'Design Details'!C$56,IF($C$3="Upper floor",'Design Details'!C$66,IF($C$3="Single Storey",'Design Details'!C$76,0))))</f>
        <v>0</v>
      </c>
      <c r="J42" s="17">
        <f t="shared" si="7"/>
        <v>2.5</v>
      </c>
      <c r="K42" s="17">
        <f t="shared" si="5"/>
        <v>0</v>
      </c>
      <c r="L42" s="17">
        <f t="shared" si="8"/>
        <v>0</v>
      </c>
    </row>
    <row r="43" spans="2:23" hidden="1" x14ac:dyDescent="0.3">
      <c r="B43" s="3" t="s">
        <v>7</v>
      </c>
      <c r="C43" s="20"/>
      <c r="D43" s="3" t="s">
        <v>8</v>
      </c>
      <c r="E43" s="20"/>
      <c r="F43" s="3" t="s">
        <v>24</v>
      </c>
      <c r="G43" s="17">
        <f t="shared" si="6"/>
        <v>0</v>
      </c>
      <c r="H43" s="2" t="s">
        <v>25</v>
      </c>
      <c r="I43" s="438">
        <f>IF($C$3="Ground floor",'Design Details'!C$46,IF($C$3="Mid-floor",'Design Details'!C$56,IF($C$3="Upper floor",'Design Details'!C$66,IF($C$3="Single Storey",'Design Details'!C$76,0))))</f>
        <v>0</v>
      </c>
      <c r="J43" s="17">
        <f t="shared" si="7"/>
        <v>2.5</v>
      </c>
      <c r="K43" s="17">
        <f t="shared" si="5"/>
        <v>0</v>
      </c>
      <c r="L43" s="17">
        <f t="shared" si="8"/>
        <v>0</v>
      </c>
    </row>
    <row r="44" spans="2:23" hidden="1" x14ac:dyDescent="0.3">
      <c r="B44" s="3" t="s">
        <v>7</v>
      </c>
      <c r="C44" s="20"/>
      <c r="D44" s="3" t="s">
        <v>8</v>
      </c>
      <c r="E44" s="20"/>
      <c r="F44" s="3" t="s">
        <v>24</v>
      </c>
      <c r="G44" s="17">
        <f t="shared" si="6"/>
        <v>0</v>
      </c>
      <c r="H44" s="2" t="s">
        <v>25</v>
      </c>
      <c r="I44" s="438">
        <f>IF($C$3="Ground floor",'Design Details'!C$46,IF($C$3="Mid-floor",'Design Details'!C$56,IF($C$3="Upper floor",'Design Details'!C$66,IF($C$3="Single Storey",'Design Details'!C$76,0))))</f>
        <v>0</v>
      </c>
      <c r="J44" s="17">
        <f t="shared" si="7"/>
        <v>2.5</v>
      </c>
      <c r="K44" s="17">
        <f t="shared" si="5"/>
        <v>0</v>
      </c>
      <c r="L44" s="17">
        <f t="shared" si="8"/>
        <v>0</v>
      </c>
    </row>
    <row r="45" spans="2:23" x14ac:dyDescent="0.3">
      <c r="B45" s="1" t="s">
        <v>33</v>
      </c>
      <c r="C45" s="7"/>
      <c r="E45" s="7"/>
      <c r="G45" s="7"/>
      <c r="I45" s="7"/>
      <c r="J45" s="7"/>
      <c r="K45" s="7"/>
      <c r="L45" s="7"/>
      <c r="Q45" s="517" t="s">
        <v>1254</v>
      </c>
      <c r="R45" s="525" t="s">
        <v>1255</v>
      </c>
      <c r="S45" s="517" t="s">
        <v>1256</v>
      </c>
      <c r="T45" s="514" t="s">
        <v>1249</v>
      </c>
      <c r="U45" s="517" t="s">
        <v>1250</v>
      </c>
    </row>
    <row r="46" spans="2:23" x14ac:dyDescent="0.3">
      <c r="B46" s="3" t="s">
        <v>7</v>
      </c>
      <c r="C46" s="224"/>
      <c r="D46" s="3" t="s">
        <v>8</v>
      </c>
      <c r="E46" s="224"/>
      <c r="F46" s="3" t="s">
        <v>24</v>
      </c>
      <c r="G46" s="218">
        <f t="shared" si="6"/>
        <v>0</v>
      </c>
      <c r="H46" s="2" t="s">
        <v>25</v>
      </c>
      <c r="I46" s="218">
        <f>IF($C$3="Ground floor",'Design Details'!C$53,IF($C$3="Mid-floor",'Design Details'!C$63,IF($C$3="Upper floor",'Design Details'!C$73,IF($C$3="Single Storey",'Design Details'!C$83,0))))</f>
        <v>0</v>
      </c>
      <c r="J46" s="218">
        <f t="shared" si="7"/>
        <v>2.5</v>
      </c>
      <c r="K46" s="218">
        <f t="shared" si="5"/>
        <v>0</v>
      </c>
      <c r="L46" s="218">
        <f>G46*I46*$D$7*24/1000</f>
        <v>0</v>
      </c>
      <c r="Q46" s="518"/>
      <c r="R46" s="526"/>
      <c r="S46" s="518"/>
      <c r="T46" s="515"/>
      <c r="U46" s="518"/>
    </row>
    <row r="47" spans="2:23" x14ac:dyDescent="0.3">
      <c r="B47" s="3" t="s">
        <v>7</v>
      </c>
      <c r="C47" s="224"/>
      <c r="D47" s="3" t="s">
        <v>8</v>
      </c>
      <c r="E47" s="224"/>
      <c r="F47" s="3" t="s">
        <v>24</v>
      </c>
      <c r="G47" s="218">
        <f t="shared" si="6"/>
        <v>0</v>
      </c>
      <c r="H47" s="2" t="s">
        <v>25</v>
      </c>
      <c r="I47" s="218">
        <f>IF($C$3="Ground floor",'Design Details'!C$53,IF($C$3="Mid-floor",'Design Details'!C$63,IF($C$3="Upper floor",'Design Details'!C$73,IF($C$3="Single Storey",'Design Details'!C$83,0))))</f>
        <v>0</v>
      </c>
      <c r="J47" s="218">
        <f t="shared" si="7"/>
        <v>2.5</v>
      </c>
      <c r="K47" s="218">
        <f t="shared" si="5"/>
        <v>0</v>
      </c>
      <c r="L47" s="218">
        <f>G47*I47*$D$7*24/1000</f>
        <v>0</v>
      </c>
      <c r="Q47" s="518"/>
      <c r="R47" s="526"/>
      <c r="S47" s="518"/>
      <c r="T47" s="515"/>
      <c r="U47" s="518"/>
    </row>
    <row r="48" spans="2:23" x14ac:dyDescent="0.3">
      <c r="B48" s="3" t="s">
        <v>7</v>
      </c>
      <c r="C48" s="224"/>
      <c r="D48" s="3" t="s">
        <v>8</v>
      </c>
      <c r="E48" s="224"/>
      <c r="F48" s="3" t="s">
        <v>24</v>
      </c>
      <c r="G48" s="218">
        <f t="shared" si="6"/>
        <v>0</v>
      </c>
      <c r="H48" s="2" t="s">
        <v>25</v>
      </c>
      <c r="I48" s="218">
        <f>IF($C$3="Ground floor",'Design Details'!C$53,IF($C$3="Mid-floor",'Design Details'!C$63,IF($C$3="Upper floor",'Design Details'!C$73,IF($C$3="Single Storey",'Design Details'!C$83,0))))</f>
        <v>0</v>
      </c>
      <c r="J48" s="218">
        <f t="shared" si="7"/>
        <v>2.5</v>
      </c>
      <c r="K48" s="218">
        <f t="shared" si="5"/>
        <v>0</v>
      </c>
      <c r="L48" s="218">
        <f>G48*I48*$D$7*24/1000</f>
        <v>0</v>
      </c>
      <c r="Q48" s="518"/>
      <c r="R48" s="526"/>
      <c r="S48" s="518"/>
      <c r="T48" s="515"/>
      <c r="U48" s="518"/>
    </row>
    <row r="49" spans="2:21" x14ac:dyDescent="0.3">
      <c r="B49" s="3" t="s">
        <v>7</v>
      </c>
      <c r="C49" s="224"/>
      <c r="D49" s="3" t="s">
        <v>8</v>
      </c>
      <c r="E49" s="224"/>
      <c r="F49" s="3" t="s">
        <v>24</v>
      </c>
      <c r="G49" s="218">
        <f t="shared" si="6"/>
        <v>0</v>
      </c>
      <c r="H49" s="2" t="s">
        <v>25</v>
      </c>
      <c r="I49" s="218">
        <f>IF($C$3="Ground floor",'Design Details'!C$53,IF($C$3="Mid-floor",'Design Details'!C$63,IF($C$3="Upper floor",'Design Details'!C$73,IF($C$3="Single Storey",'Design Details'!C$83,0))))</f>
        <v>0</v>
      </c>
      <c r="J49" s="218">
        <f t="shared" si="7"/>
        <v>2.5</v>
      </c>
      <c r="K49" s="218">
        <f t="shared" si="5"/>
        <v>0</v>
      </c>
      <c r="L49" s="218">
        <f>G49*I49*$D$7*24/1000</f>
        <v>0</v>
      </c>
      <c r="Q49" s="519"/>
      <c r="R49" s="527"/>
      <c r="S49" s="519"/>
      <c r="T49" s="516"/>
      <c r="U49" s="519"/>
    </row>
    <row r="50" spans="2:21" x14ac:dyDescent="0.3">
      <c r="B50" s="1" t="s">
        <v>1260</v>
      </c>
      <c r="C50" s="7"/>
      <c r="E50" s="7"/>
      <c r="G50" s="7"/>
      <c r="I50" s="7"/>
      <c r="J50" s="7"/>
      <c r="K50" s="7"/>
      <c r="L50" s="7"/>
      <c r="Q50" s="426"/>
      <c r="R50" s="425"/>
      <c r="S50" s="425" t="s">
        <v>1248</v>
      </c>
      <c r="T50" s="425"/>
      <c r="U50" s="430"/>
    </row>
    <row r="51" spans="2:21" x14ac:dyDescent="0.3">
      <c r="B51" s="3" t="s">
        <v>7</v>
      </c>
      <c r="C51" s="224"/>
      <c r="D51" s="3" t="s">
        <v>8</v>
      </c>
      <c r="E51" s="224"/>
      <c r="F51" s="3" t="s">
        <v>24</v>
      </c>
      <c r="G51" s="218">
        <f t="shared" si="6"/>
        <v>0</v>
      </c>
      <c r="H51" s="2" t="s">
        <v>25</v>
      </c>
      <c r="I51" s="218">
        <f>IF($C$3="Ground floor",'Design Details'!C$47,IF($C$3="Mid-floor",'Design Details'!C$57,IF($C$3="Upper floor",'Design Details'!C$67,IF($C$3="Single Storey",'Design Details'!C$77,0))))</f>
        <v>0</v>
      </c>
      <c r="J51" s="218">
        <f t="shared" si="7"/>
        <v>2.5</v>
      </c>
      <c r="K51" s="218">
        <f t="shared" si="5"/>
        <v>0</v>
      </c>
      <c r="L51" s="218">
        <f>G51*I51*$D$7*24/1000</f>
        <v>0</v>
      </c>
      <c r="Q51" s="429" t="s">
        <v>1241</v>
      </c>
      <c r="R51" s="431" t="s">
        <v>1247</v>
      </c>
      <c r="S51" s="431" t="str">
        <f>IF(OR($C$3="Ground Floor",$C$3="Mid-floor"),R51,Q51)</f>
        <v>Outside</v>
      </c>
      <c r="T51" s="426">
        <f>IF(M32="Unheated",1,0)</f>
        <v>0</v>
      </c>
      <c r="U51" s="429">
        <f>IF(M32="Select...",0,(IF(M32="Outside",D6,IF(M32="Unheated",D4-10,D4-M32))))</f>
        <v>0</v>
      </c>
    </row>
    <row r="52" spans="2:21" x14ac:dyDescent="0.3">
      <c r="B52" s="3" t="s">
        <v>7</v>
      </c>
      <c r="C52" s="224"/>
      <c r="D52" s="3" t="s">
        <v>8</v>
      </c>
      <c r="E52" s="224"/>
      <c r="F52" s="3" t="s">
        <v>24</v>
      </c>
      <c r="G52" s="218">
        <f t="shared" si="6"/>
        <v>0</v>
      </c>
      <c r="H52" s="2" t="s">
        <v>25</v>
      </c>
      <c r="I52" s="218">
        <f>IF($C$3="Ground floor",'Design Details'!C$47,IF($C$3="Mid-floor",'Design Details'!C$57,IF($C$3="Upper floor",'Design Details'!C$67,IF($C$3="Single Storey",'Design Details'!C$77,0))))</f>
        <v>0</v>
      </c>
      <c r="J52" s="218">
        <f t="shared" si="7"/>
        <v>2.5</v>
      </c>
      <c r="K52" s="218">
        <f t="shared" si="5"/>
        <v>0</v>
      </c>
      <c r="L52" s="218">
        <f>G52*I52*$D$7*24/1000</f>
        <v>0</v>
      </c>
      <c r="Q52" s="429" t="s">
        <v>1247</v>
      </c>
      <c r="R52" s="431" t="s">
        <v>1251</v>
      </c>
      <c r="S52" s="431" t="str">
        <f>IF(OR($C$3="Ground Floor",$C$3="Mid-floor"),R52,Q52)</f>
        <v>Unheated</v>
      </c>
      <c r="T52" s="426" t="str">
        <f>"'Design Details'!C$"&amp;69+T51</f>
        <v>'Design Details'!C$69</v>
      </c>
      <c r="U52" s="427"/>
    </row>
    <row r="53" spans="2:21" hidden="1" x14ac:dyDescent="0.3">
      <c r="B53" s="3" t="s">
        <v>7</v>
      </c>
      <c r="C53" s="226"/>
      <c r="D53" s="3" t="s">
        <v>8</v>
      </c>
      <c r="E53" s="226"/>
      <c r="F53" s="3" t="s">
        <v>24</v>
      </c>
      <c r="G53" s="220">
        <f t="shared" si="6"/>
        <v>0</v>
      </c>
      <c r="H53" s="2" t="s">
        <v>25</v>
      </c>
      <c r="I53" s="439">
        <f>IF($C$3="Ground floor",'Design Details'!C$47,IF($C$3="Mid-floor",'Design Details'!C$57,IF($C$3="Upper floor",'Design Details'!C$67,IF($C$3="Single Storey",'Design Details'!C$77,0))))</f>
        <v>0</v>
      </c>
      <c r="J53" s="220">
        <f t="shared" si="7"/>
        <v>2.5</v>
      </c>
      <c r="K53" s="220">
        <f t="shared" si="5"/>
        <v>0</v>
      </c>
      <c r="L53" s="220">
        <f>G53*I53*$D$7*24/1000</f>
        <v>0</v>
      </c>
      <c r="Q53" s="429"/>
      <c r="R53" s="431" t="s">
        <v>1252</v>
      </c>
      <c r="S53" s="431">
        <f>IF(OR($C$3="Ground Floor",$C$3="Mid-floor"),R53,Q53)</f>
        <v>0</v>
      </c>
      <c r="T53" s="432" t="str">
        <f>"'Design Details'!C$"&amp;79+T51</f>
        <v>'Design Details'!C$79</v>
      </c>
      <c r="U53" s="423"/>
    </row>
    <row r="54" spans="2:21" hidden="1" x14ac:dyDescent="0.3">
      <c r="B54" s="3" t="s">
        <v>7</v>
      </c>
      <c r="C54" s="20"/>
      <c r="D54" s="3" t="s">
        <v>8</v>
      </c>
      <c r="E54" s="20"/>
      <c r="F54" s="3" t="s">
        <v>24</v>
      </c>
      <c r="G54" s="17">
        <f t="shared" si="6"/>
        <v>0</v>
      </c>
      <c r="H54" s="2" t="s">
        <v>25</v>
      </c>
      <c r="I54" s="438">
        <f>IF($C$3="Ground floor",'Design Details'!C$47,IF($C$3="Mid-floor",'Design Details'!C$57,IF($C$3="Upper floor",'Design Details'!C$67,IF($C$3="Single Storey",'Design Details'!C$77,0))))</f>
        <v>0</v>
      </c>
      <c r="J54" s="17">
        <f t="shared" si="7"/>
        <v>2.5</v>
      </c>
      <c r="K54" s="17">
        <f t="shared" si="5"/>
        <v>0</v>
      </c>
      <c r="L54" s="17">
        <f>G54*I54*$D$7*24/1000</f>
        <v>0</v>
      </c>
      <c r="Q54" s="429"/>
      <c r="R54" s="431" t="s">
        <v>1253</v>
      </c>
      <c r="S54" s="431">
        <f>IF(OR($C$3="Ground Floor",$C$3="Mid-floor"),R54,Q54)</f>
        <v>0</v>
      </c>
      <c r="T54" s="423"/>
      <c r="U54" s="423"/>
    </row>
    <row r="55" spans="2:21" x14ac:dyDescent="0.3">
      <c r="B55" s="1" t="s">
        <v>114</v>
      </c>
      <c r="G55" s="7"/>
      <c r="I55" s="7"/>
      <c r="K55" s="7"/>
      <c r="L55" s="7"/>
      <c r="M55" s="520" t="s">
        <v>1092</v>
      </c>
      <c r="N55" s="520"/>
      <c r="O55" s="520"/>
      <c r="Q55" s="432"/>
      <c r="R55" s="432">
        <v>22</v>
      </c>
      <c r="S55" s="433">
        <f>IF(OR($C$3="Ground Floor",$C$3="Mid-floor"),R55,Q37)</f>
        <v>0</v>
      </c>
      <c r="T55" s="422"/>
      <c r="U55" s="422"/>
    </row>
    <row r="56" spans="2:21" x14ac:dyDescent="0.3">
      <c r="B56" s="3" t="s">
        <v>6</v>
      </c>
      <c r="C56" s="229"/>
      <c r="D56" s="3" t="s">
        <v>8</v>
      </c>
      <c r="E56" s="229"/>
      <c r="F56" s="3" t="s">
        <v>24</v>
      </c>
      <c r="G56" s="218">
        <f t="shared" si="6"/>
        <v>0</v>
      </c>
      <c r="H56" s="2" t="s">
        <v>25</v>
      </c>
      <c r="I56" s="218">
        <f>IF($C$3="Ground floor",'Design Details'!C$51,IF($C$3="Mid-floor",'Design Details'!C$61,IF($C$3="Upper floor",'Design Details'!C$71,IF($C$3="Single Storey",'Design Details'!C$81,0))))</f>
        <v>0</v>
      </c>
      <c r="J56" s="225">
        <f>IF(M56="",0,IF(M56="unheated",D$4-10,D$4-M56))</f>
        <v>0</v>
      </c>
      <c r="K56" s="218">
        <f t="shared" si="5"/>
        <v>0</v>
      </c>
      <c r="L56" s="7"/>
      <c r="M56" s="513"/>
      <c r="N56" s="513"/>
      <c r="O56" s="513"/>
    </row>
    <row r="57" spans="2:21" hidden="1" x14ac:dyDescent="0.3">
      <c r="B57" s="3" t="s">
        <v>6</v>
      </c>
      <c r="C57" s="229"/>
      <c r="D57" s="3" t="s">
        <v>8</v>
      </c>
      <c r="E57" s="229"/>
      <c r="F57" s="3" t="s">
        <v>24</v>
      </c>
      <c r="G57" s="218">
        <f t="shared" si="6"/>
        <v>0</v>
      </c>
      <c r="H57" s="2" t="s">
        <v>25</v>
      </c>
      <c r="I57" s="224">
        <f>IF($C$3="Ground floor",'Design Details'!C$51,IF($C$3="Mid-floor",'Design Details'!C$61,IF($C$3="Upper floor",'Design Details'!C$71,IF($C$3="Single Storey",'Design Details'!C$81,0))))</f>
        <v>0</v>
      </c>
      <c r="J57" s="225">
        <f>IF(M57="",0,IF(M57="unheated",D$4-10,D$4-M57))</f>
        <v>0</v>
      </c>
      <c r="K57" s="218">
        <f t="shared" si="5"/>
        <v>0</v>
      </c>
      <c r="L57" s="7"/>
      <c r="M57" s="513"/>
      <c r="N57" s="513"/>
      <c r="O57" s="513"/>
    </row>
    <row r="58" spans="2:21" hidden="1" x14ac:dyDescent="0.3">
      <c r="B58" s="3" t="s">
        <v>6</v>
      </c>
      <c r="C58" s="219"/>
      <c r="D58" s="3" t="s">
        <v>8</v>
      </c>
      <c r="E58" s="219"/>
      <c r="F58" s="3" t="s">
        <v>24</v>
      </c>
      <c r="G58" s="220">
        <f t="shared" si="6"/>
        <v>0</v>
      </c>
      <c r="H58" s="2" t="s">
        <v>25</v>
      </c>
      <c r="I58" s="221">
        <f>IF($C$3="Ground floor",'Design Details'!C$51,IF($C$3="Mid-floor",'Design Details'!C$61,IF($C$3="Upper floor",'Design Details'!C$71,IF($C$3="Single Storey",'Design Details'!C$81,0))))</f>
        <v>0</v>
      </c>
      <c r="J58" s="222">
        <f>IF(M58="",0,IF(M58="unheated",D$4-10,D$4-M58))</f>
        <v>0</v>
      </c>
      <c r="K58" s="220">
        <f t="shared" si="5"/>
        <v>0</v>
      </c>
      <c r="L58" s="7"/>
      <c r="M58" s="513"/>
      <c r="N58" s="513"/>
      <c r="O58" s="513"/>
    </row>
    <row r="59" spans="2:21" hidden="1" x14ac:dyDescent="0.3">
      <c r="B59" s="3" t="s">
        <v>6</v>
      </c>
      <c r="C59" s="19"/>
      <c r="D59" s="3" t="s">
        <v>8</v>
      </c>
      <c r="E59" s="19"/>
      <c r="F59" s="3" t="s">
        <v>24</v>
      </c>
      <c r="G59" s="17">
        <f t="shared" si="6"/>
        <v>0</v>
      </c>
      <c r="H59" s="2" t="s">
        <v>25</v>
      </c>
      <c r="I59" s="105">
        <f>IF($C$3="Ground floor",'Design Details'!C$51,IF($C$3="Mid-floor",'Design Details'!C$61,IF($C$3="Upper floor",'Design Details'!C$71,IF($C$3="Single Storey",'Design Details'!C$81,0))))</f>
        <v>0</v>
      </c>
      <c r="J59" s="18">
        <f>IF(M59="",0,IF(M59="unheated",D$4-10,D$4-M59))</f>
        <v>0</v>
      </c>
      <c r="K59" s="17">
        <f t="shared" si="5"/>
        <v>0</v>
      </c>
      <c r="L59" s="7"/>
      <c r="M59" s="513"/>
      <c r="N59" s="513"/>
      <c r="O59" s="513"/>
    </row>
    <row r="60" spans="2:21" hidden="1" x14ac:dyDescent="0.3">
      <c r="B60" s="1" t="s">
        <v>48</v>
      </c>
      <c r="G60" s="7"/>
      <c r="I60" s="7"/>
      <c r="K60" s="7"/>
      <c r="L60" s="7"/>
    </row>
    <row r="61" spans="2:21" hidden="1" x14ac:dyDescent="0.3">
      <c r="B61" s="3" t="s">
        <v>6</v>
      </c>
      <c r="C61" s="19"/>
      <c r="D61" s="3" t="s">
        <v>8</v>
      </c>
      <c r="E61" s="19"/>
      <c r="F61" s="3" t="s">
        <v>24</v>
      </c>
      <c r="G61" s="17">
        <f t="shared" si="6"/>
        <v>0</v>
      </c>
      <c r="H61" s="2" t="s">
        <v>25</v>
      </c>
      <c r="I61" s="105">
        <f>IF($C$3="Ground floor",'Design Details'!C$52,IF($C$3="Mid-floor",'Design Details'!C$62,IF($C$3="Upper floor",'Design Details'!C$72,IF($C$3="Single Storey",'Design Details'!C$82,0))))</f>
        <v>0</v>
      </c>
      <c r="J61" s="18">
        <f>D4-10</f>
        <v>-10</v>
      </c>
      <c r="K61" s="17">
        <f t="shared" si="5"/>
        <v>0</v>
      </c>
      <c r="L61" s="17">
        <f>G61*I61*$D$7*24/1000</f>
        <v>0</v>
      </c>
    </row>
  </sheetData>
  <sheetProtection formatRows="0"/>
  <mergeCells count="31">
    <mergeCell ref="B1:D1"/>
    <mergeCell ref="E1:G1"/>
    <mergeCell ref="K1:L1"/>
    <mergeCell ref="E2:F2"/>
    <mergeCell ref="C3:D3"/>
    <mergeCell ref="E3:F3"/>
    <mergeCell ref="M21:O21"/>
    <mergeCell ref="B4:C4"/>
    <mergeCell ref="E4:F4"/>
    <mergeCell ref="B5:C5"/>
    <mergeCell ref="E5:F5"/>
    <mergeCell ref="B6:C6"/>
    <mergeCell ref="E6:F6"/>
    <mergeCell ref="B7:C7"/>
    <mergeCell ref="L10:O10"/>
    <mergeCell ref="L11:O11"/>
    <mergeCell ref="M19:O19"/>
    <mergeCell ref="M20:O20"/>
    <mergeCell ref="M22:O22"/>
    <mergeCell ref="M31:O31"/>
    <mergeCell ref="M32:O32"/>
    <mergeCell ref="Q45:Q49"/>
    <mergeCell ref="R45:R49"/>
    <mergeCell ref="M59:O59"/>
    <mergeCell ref="T45:T49"/>
    <mergeCell ref="U45:U49"/>
    <mergeCell ref="M55:O55"/>
    <mergeCell ref="M56:O56"/>
    <mergeCell ref="M57:O57"/>
    <mergeCell ref="M58:O58"/>
    <mergeCell ref="S45:S49"/>
  </mergeCells>
  <conditionalFormatting sqref="M24:N24">
    <cfRule type="expression" dxfId="27" priority="2">
      <formula>IF($M$23="Short length",TRUE,IF($M$23="Between edges",TRUE,IF($M$23="Depth of room",TRUE,FALSE)))</formula>
    </cfRule>
  </conditionalFormatting>
  <conditionalFormatting sqref="O24">
    <cfRule type="expression" dxfId="26" priority="1">
      <formula>IF($O$23="Long length",TRUE,FALSE)</formula>
    </cfRule>
  </conditionalFormatting>
  <dataValidations count="10">
    <dataValidation type="list" allowBlank="1" showInputMessage="1" showErrorMessage="1" sqref="M32:O32" xr:uid="{42BD2753-CD17-294D-B987-FBDF8A4A0210}">
      <formula1>OFFSET($S$50,,,COUNTIF($S$50:$S$55,"&lt;&gt;0"))</formula1>
    </dataValidation>
    <dataValidation type="list" errorStyle="information" allowBlank="1" showInputMessage="1" showErrorMessage="1" errorTitle="Room Name" error="If an alternative room name is entered, you will need to manually select room design temp and air changes per hour." sqref="D2" xr:uid="{9A9701DA-41DB-324F-B357-561937B2CFE6}">
      <formula1>$Y$2:$Y$11</formula1>
    </dataValidation>
    <dataValidation type="list" errorStyle="information" allowBlank="1" showInputMessage="1" showErrorMessage="1" errorTitle="Room Name" error="If an alternative room name is entered, you will need to manually select room design temp and air changes per hour." sqref="C2" xr:uid="{31A1C152-56BC-E745-A7AE-B534332E183B}">
      <formula1>Rooms</formula1>
    </dataValidation>
    <dataValidation type="list" allowBlank="1" showInputMessage="1" showErrorMessage="1" sqref="M22:O22" xr:uid="{103DA363-FF9F-3A44-94F2-5429AE31F4E7}">
      <formula1>$Q$2:$Q$6</formula1>
    </dataValidation>
    <dataValidation type="list" allowBlank="1" showInputMessage="1" showErrorMessage="1" sqref="C3:D3" xr:uid="{A97F15AF-C5DB-D14A-886D-585D19F88785}">
      <formula1>$R$4:$R$7</formula1>
    </dataValidation>
    <dataValidation type="list" allowBlank="1" showInputMessage="1" showErrorMessage="1" sqref="M20:O20" xr:uid="{8A588F91-E8ED-1949-A135-52F583073863}">
      <formula1>$S$3:$S$4</formula1>
    </dataValidation>
    <dataValidation type="list" allowBlank="1" showInputMessage="1" showErrorMessage="1" sqref="M56:O59" xr:uid="{87760BD5-50FB-FE4A-B04C-9134914FC509}">
      <formula1>$U$3:$U$7</formula1>
    </dataValidation>
    <dataValidation type="list" allowBlank="1" showInputMessage="1" showErrorMessage="1" sqref="M3" xr:uid="{9AADD56C-D5AC-084A-B1FF-C91E37936E9E}">
      <formula1>$V$3:$V$4</formula1>
    </dataValidation>
    <dataValidation type="list" allowBlank="1" showInputMessage="1" showErrorMessage="1" promptTitle="High Ceilings" prompt="Room Height_x000a_4.5m - 2.5%_x000a_5.5m - 5.0%_x000a_6.5m - 7.5%_x000a_7.5m - 10.0%" sqref="M4" xr:uid="{95860BD9-B236-2D4A-9261-B66FF2AD50AD}">
      <formula1>$X$3:$X$7</formula1>
    </dataValidation>
    <dataValidation type="list" allowBlank="1" showInputMessage="1" showErrorMessage="1" sqref="M5" xr:uid="{2F3358B8-F30F-2340-AE4B-BF0C1C7A89E8}">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2273" r:id="rId3" name="Button 1">
              <controlPr defaultSize="0" print="0" autoFill="0" autoPict="0" macro="[0]!unhideAwkDim">
                <anchor moveWithCells="1" sizeWithCells="1">
                  <from>
                    <xdr:col>3</xdr:col>
                    <xdr:colOff>15240</xdr:colOff>
                    <xdr:row>8</xdr:row>
                    <xdr:rowOff>15240</xdr:rowOff>
                  </from>
                  <to>
                    <xdr:col>4</xdr:col>
                    <xdr:colOff>723900</xdr:colOff>
                    <xdr:row>8</xdr:row>
                    <xdr:rowOff>152400</xdr:rowOff>
                  </to>
                </anchor>
              </controlPr>
            </control>
          </mc:Choice>
        </mc:AlternateContent>
        <mc:AlternateContent xmlns:mc="http://schemas.openxmlformats.org/markup-compatibility/2006">
          <mc:Choice Requires="x14">
            <control shapeId="182274" r:id="rId4" name="Button 2">
              <controlPr defaultSize="0" print="0" autoFill="0" autoPict="0" macro="[0]!unhideWindows">
                <anchor moveWithCells="1" sizeWithCells="1">
                  <from>
                    <xdr:col>3</xdr:col>
                    <xdr:colOff>38100</xdr:colOff>
                    <xdr:row>36</xdr:row>
                    <xdr:rowOff>15240</xdr:rowOff>
                  </from>
                  <to>
                    <xdr:col>4</xdr:col>
                    <xdr:colOff>723900</xdr:colOff>
                    <xdr:row>36</xdr:row>
                    <xdr:rowOff>152400</xdr:rowOff>
                  </to>
                </anchor>
              </controlPr>
            </control>
          </mc:Choice>
        </mc:AlternateContent>
        <mc:AlternateContent xmlns:mc="http://schemas.openxmlformats.org/markup-compatibility/2006">
          <mc:Choice Requires="x14">
            <control shapeId="182275" r:id="rId5" name="Button 3">
              <controlPr defaultSize="0" print="0" autoFill="0" autoPict="0" macro="[0]!unhideRoofWin">
                <anchor moveWithCells="1" sizeWithCells="1">
                  <from>
                    <xdr:col>5</xdr:col>
                    <xdr:colOff>22860</xdr:colOff>
                    <xdr:row>36</xdr:row>
                    <xdr:rowOff>15240</xdr:rowOff>
                  </from>
                  <to>
                    <xdr:col>6</xdr:col>
                    <xdr:colOff>723900</xdr:colOff>
                    <xdr:row>36</xdr:row>
                    <xdr:rowOff>152400</xdr:rowOff>
                  </to>
                </anchor>
              </controlPr>
            </control>
          </mc:Choice>
        </mc:AlternateContent>
        <mc:AlternateContent xmlns:mc="http://schemas.openxmlformats.org/markup-compatibility/2006">
          <mc:Choice Requires="x14">
            <control shapeId="182276" r:id="rId6" name="Button 4">
              <controlPr defaultSize="0" print="0" autoFill="0" autoPict="0" macro="[0]!unhideDoors">
                <anchor moveWithCells="1" sizeWithCells="1">
                  <from>
                    <xdr:col>3</xdr:col>
                    <xdr:colOff>15240</xdr:colOff>
                    <xdr:row>49</xdr:row>
                    <xdr:rowOff>22860</xdr:rowOff>
                  </from>
                  <to>
                    <xdr:col>4</xdr:col>
                    <xdr:colOff>723900</xdr:colOff>
                    <xdr:row>49</xdr:row>
                    <xdr:rowOff>152400</xdr:rowOff>
                  </to>
                </anchor>
              </controlPr>
            </control>
          </mc:Choice>
        </mc:AlternateContent>
        <mc:AlternateContent xmlns:mc="http://schemas.openxmlformats.org/markup-compatibility/2006">
          <mc:Choice Requires="x14">
            <control shapeId="182277" r:id="rId7" name="Button 5">
              <controlPr defaultSize="0" print="0" autoFill="0" autoPict="0" macro="[0]!SinglePitch">
                <anchor moveWithCells="1" sizeWithCells="1">
                  <from>
                    <xdr:col>3</xdr:col>
                    <xdr:colOff>891540</xdr:colOff>
                    <xdr:row>32</xdr:row>
                    <xdr:rowOff>38100</xdr:rowOff>
                  </from>
                  <to>
                    <xdr:col>4</xdr:col>
                    <xdr:colOff>708660</xdr:colOff>
                    <xdr:row>33</xdr:row>
                    <xdr:rowOff>0</xdr:rowOff>
                  </to>
                </anchor>
              </controlPr>
            </control>
          </mc:Choice>
        </mc:AlternateContent>
        <mc:AlternateContent xmlns:mc="http://schemas.openxmlformats.org/markup-compatibility/2006">
          <mc:Choice Requires="x14">
            <control shapeId="182278" r:id="rId8" name="Button 6">
              <controlPr defaultSize="0" print="0" autoFill="0" autoPict="0" macro="[0]!IntWalls">
                <anchor moveWithCells="1" sizeWithCells="1">
                  <from>
                    <xdr:col>3</xdr:col>
                    <xdr:colOff>22860</xdr:colOff>
                    <xdr:row>54</xdr:row>
                    <xdr:rowOff>22860</xdr:rowOff>
                  </from>
                  <to>
                    <xdr:col>4</xdr:col>
                    <xdr:colOff>723900</xdr:colOff>
                    <xdr:row>55</xdr:row>
                    <xdr:rowOff>15240</xdr:rowOff>
                  </to>
                </anchor>
              </controlPr>
            </control>
          </mc:Choice>
        </mc:AlternateContent>
        <mc:AlternateContent xmlns:mc="http://schemas.openxmlformats.org/markup-compatibility/2006">
          <mc:Choice Requires="x14">
            <control shapeId="182279" r:id="rId9" name="Button 7">
              <controlPr defaultSize="0" print="0" autoFill="0" autoPict="0" macro="[0]!PartyWall">
                <anchor moveWithCells="1" sizeWithCells="1">
                  <from>
                    <xdr:col>5</xdr:col>
                    <xdr:colOff>15240</xdr:colOff>
                    <xdr:row>54</xdr:row>
                    <xdr:rowOff>22860</xdr:rowOff>
                  </from>
                  <to>
                    <xdr:col>6</xdr:col>
                    <xdr:colOff>708660</xdr:colOff>
                    <xdr:row>54</xdr:row>
                    <xdr:rowOff>152400</xdr:rowOff>
                  </to>
                </anchor>
              </controlPr>
            </control>
          </mc:Choice>
        </mc:AlternateContent>
        <mc:AlternateContent xmlns:mc="http://schemas.openxmlformats.org/markup-compatibility/2006">
          <mc:Choice Requires="x14">
            <control shapeId="182280" r:id="rId10" name="Button 8">
              <controlPr defaultSize="0" print="0" autoFill="0" autoPict="0" macro="[0]!UseRoomDims">
                <anchor moveWithCells="1" sizeWithCells="1">
                  <from>
                    <xdr:col>3</xdr:col>
                    <xdr:colOff>22860</xdr:colOff>
                    <xdr:row>18</xdr:row>
                    <xdr:rowOff>22860</xdr:rowOff>
                  </from>
                  <to>
                    <xdr:col>4</xdr:col>
                    <xdr:colOff>723900</xdr:colOff>
                    <xdr:row>18</xdr:row>
                    <xdr:rowOff>152400</xdr:rowOff>
                  </to>
                </anchor>
              </controlPr>
            </control>
          </mc:Choice>
        </mc:AlternateContent>
        <mc:AlternateContent xmlns:mc="http://schemas.openxmlformats.org/markup-compatibility/2006">
          <mc:Choice Requires="x14">
            <control shapeId="182281" r:id="rId11" name="Button 9">
              <controlPr defaultSize="0" print="0" autoFill="0" autoPict="0" macro="[0]!Pitched">
                <anchor moveWithCells="1" sizeWithCells="1">
                  <from>
                    <xdr:col>3</xdr:col>
                    <xdr:colOff>38100</xdr:colOff>
                    <xdr:row>32</xdr:row>
                    <xdr:rowOff>22860</xdr:rowOff>
                  </from>
                  <to>
                    <xdr:col>3</xdr:col>
                    <xdr:colOff>800100</xdr:colOff>
                    <xdr:row>33</xdr:row>
                    <xdr:rowOff>0</xdr:rowOff>
                  </to>
                </anchor>
              </controlPr>
            </control>
          </mc:Choice>
        </mc:AlternateContent>
        <mc:AlternateContent xmlns:mc="http://schemas.openxmlformats.org/markup-compatibility/2006">
          <mc:Choice Requires="x14">
            <control shapeId="182282" r:id="rId12" name="Button 10">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182283" r:id="rId13" name="Button 11">
              <controlPr defaultSize="0" print="0" autoFill="0" autoPict="0" macro="[0]!unhideExtWall">
                <anchor moveWithCells="1">
                  <from>
                    <xdr:col>3</xdr:col>
                    <xdr:colOff>22860</xdr:colOff>
                    <xdr:row>22</xdr:row>
                    <xdr:rowOff>38100</xdr:rowOff>
                  </from>
                  <to>
                    <xdr:col>5</xdr:col>
                    <xdr:colOff>114300</xdr:colOff>
                    <xdr:row>22</xdr:row>
                    <xdr:rowOff>152400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022447-20FB-434F-9308-90C2DE8CBD30}">
  <sheetPr codeName="Sheet26">
    <tabColor theme="4" tint="0.59999389629810485"/>
  </sheetPr>
  <dimension ref="B1:Z61"/>
  <sheetViews>
    <sheetView showGridLines="0" showRowColHeaders="0" workbookViewId="0">
      <selection activeCell="C2" sqref="C2"/>
    </sheetView>
  </sheetViews>
  <sheetFormatPr defaultColWidth="13.77734375" defaultRowHeight="13.8" x14ac:dyDescent="0.3"/>
  <cols>
    <col min="1" max="1" width="2" style="2" customWidth="1"/>
    <col min="2" max="12" width="13.77734375" style="2"/>
    <col min="13" max="15" width="10" style="2" customWidth="1"/>
    <col min="16" max="16" width="13.77734375" style="2"/>
    <col min="17" max="19" width="13.77734375" style="2" hidden="1" customWidth="1"/>
    <col min="20" max="20" width="16" style="2" hidden="1" customWidth="1"/>
    <col min="21" max="26" width="13.77734375" style="2" hidden="1" customWidth="1"/>
    <col min="27" max="16384" width="13.77734375" style="2"/>
  </cols>
  <sheetData>
    <row r="1" spans="2:25" ht="34.049999999999997" customHeight="1" x14ac:dyDescent="0.3">
      <c r="B1" s="520" t="s">
        <v>2</v>
      </c>
      <c r="C1" s="520"/>
      <c r="D1" s="520"/>
      <c r="E1" s="520" t="s">
        <v>4</v>
      </c>
      <c r="F1" s="520"/>
      <c r="G1" s="520"/>
      <c r="H1" s="13" t="s">
        <v>26</v>
      </c>
      <c r="I1" s="14" t="s">
        <v>34</v>
      </c>
      <c r="J1" s="15" t="s">
        <v>36</v>
      </c>
      <c r="K1" s="536" t="s">
        <v>120</v>
      </c>
      <c r="L1" s="536"/>
      <c r="M1" s="14" t="s">
        <v>121</v>
      </c>
      <c r="N1" s="14" t="s">
        <v>1079</v>
      </c>
      <c r="O1" s="14" t="s">
        <v>416</v>
      </c>
    </row>
    <row r="2" spans="2:25" ht="12.75" customHeight="1" x14ac:dyDescent="0.3">
      <c r="B2" s="2" t="s">
        <v>0</v>
      </c>
      <c r="C2" s="227"/>
      <c r="D2" s="227"/>
      <c r="E2" s="529" t="s">
        <v>1257</v>
      </c>
      <c r="F2" s="529"/>
      <c r="G2" s="216">
        <f>'Design Details'!G104</f>
        <v>0</v>
      </c>
      <c r="H2" s="2" t="s">
        <v>16</v>
      </c>
      <c r="I2" s="223">
        <f>SUM(K20:K22)</f>
        <v>0</v>
      </c>
      <c r="J2" s="223">
        <f>SUM(L20:L22)</f>
        <v>0</v>
      </c>
      <c r="K2" s="2" t="s">
        <v>119</v>
      </c>
      <c r="M2" s="228">
        <v>0</v>
      </c>
      <c r="N2" s="223">
        <f ca="1">SUM(I$2:I$6)*M2</f>
        <v>0</v>
      </c>
      <c r="O2" s="223">
        <f ca="1">SUM(J$2:J$6)*M2</f>
        <v>0</v>
      </c>
      <c r="Q2" s="2" t="s">
        <v>1056</v>
      </c>
      <c r="R2" s="2" t="s">
        <v>1</v>
      </c>
      <c r="Y2" s="2">
        <v>1</v>
      </c>
    </row>
    <row r="3" spans="2:25" ht="12.75" customHeight="1" x14ac:dyDescent="0.3">
      <c r="B3" s="2" t="s">
        <v>1</v>
      </c>
      <c r="C3" s="537"/>
      <c r="D3" s="538"/>
      <c r="E3" s="529" t="s">
        <v>9</v>
      </c>
      <c r="F3" s="529"/>
      <c r="G3" s="216">
        <v>0.33</v>
      </c>
      <c r="H3" s="2" t="s">
        <v>28</v>
      </c>
      <c r="I3" s="223">
        <f>K27</f>
        <v>0</v>
      </c>
      <c r="J3" s="223">
        <f>L27</f>
        <v>0</v>
      </c>
      <c r="K3" s="2" t="s">
        <v>116</v>
      </c>
      <c r="M3" s="228">
        <v>0</v>
      </c>
      <c r="N3" s="223">
        <f ca="1">SUM(I$2:I$6)*M3</f>
        <v>0</v>
      </c>
      <c r="O3" s="223">
        <f ca="1">SUM(J$2:J$6)*M3</f>
        <v>0</v>
      </c>
      <c r="Q3" s="2" t="s">
        <v>1055</v>
      </c>
      <c r="R3" s="2" t="s">
        <v>410</v>
      </c>
      <c r="S3" s="9" t="str">
        <f>IF($C$3="Ground floor","Solid Floor (in contact with ground)",IF($C$3="Single Storey","Solid Floor (in contact with ground)","n/a"))</f>
        <v>n/a</v>
      </c>
      <c r="T3" s="2">
        <f>'Design Details'!C21</f>
        <v>10</v>
      </c>
      <c r="U3" s="3" t="s">
        <v>115</v>
      </c>
      <c r="V3" s="11">
        <v>0</v>
      </c>
      <c r="W3" s="11">
        <v>0</v>
      </c>
      <c r="X3" s="11">
        <v>0</v>
      </c>
      <c r="Y3" s="2">
        <v>2</v>
      </c>
    </row>
    <row r="4" spans="2:25" ht="12.75" customHeight="1" x14ac:dyDescent="0.3">
      <c r="B4" s="529" t="s">
        <v>10</v>
      </c>
      <c r="C4" s="529"/>
      <c r="D4" s="216">
        <f>'Design Details'!E104</f>
        <v>0</v>
      </c>
      <c r="E4" s="529" t="s">
        <v>14</v>
      </c>
      <c r="F4" s="529"/>
      <c r="G4" s="216">
        <f>SUM(I10:I12,I14:I18)</f>
        <v>0</v>
      </c>
      <c r="H4" s="2" t="s">
        <v>30</v>
      </c>
      <c r="I4" s="223">
        <f ca="1">SUM(K32,K36)</f>
        <v>0</v>
      </c>
      <c r="J4" s="223">
        <f ca="1">SUM(L32,L36)</f>
        <v>0</v>
      </c>
      <c r="K4" s="2" t="s">
        <v>117</v>
      </c>
      <c r="M4" s="228">
        <v>0</v>
      </c>
      <c r="N4" s="223">
        <f ca="1">SUM(I$2:I$6)*M4</f>
        <v>0</v>
      </c>
      <c r="O4" s="223">
        <f ca="1">SUM(J$2:J$6)*M4</f>
        <v>0</v>
      </c>
      <c r="Q4" s="2" t="s">
        <v>1054</v>
      </c>
      <c r="R4" s="2" t="s">
        <v>37</v>
      </c>
      <c r="S4" s="9" t="str">
        <f>IF($C$3="Ground floor","Suspended Floor",IF($C$3="Single Storey","Suspended Floor","n/a"))</f>
        <v>n/a</v>
      </c>
      <c r="U4" s="3">
        <v>16</v>
      </c>
      <c r="V4" s="11">
        <v>0.1</v>
      </c>
      <c r="W4" s="11">
        <v>0.2</v>
      </c>
      <c r="X4" s="11">
        <v>2.5000000000000001E-2</v>
      </c>
      <c r="Y4" s="2">
        <v>3</v>
      </c>
    </row>
    <row r="5" spans="2:25" ht="12.75" customHeight="1" x14ac:dyDescent="0.3">
      <c r="B5" s="529" t="s">
        <v>11</v>
      </c>
      <c r="C5" s="529"/>
      <c r="D5" s="216">
        <f>'Design Details'!C19</f>
        <v>-2.5</v>
      </c>
      <c r="E5" s="529" t="s">
        <v>27</v>
      </c>
      <c r="F5" s="529"/>
      <c r="G5" s="216">
        <f>G4*G3*D6*G2</f>
        <v>0</v>
      </c>
      <c r="H5" s="2" t="s">
        <v>29</v>
      </c>
      <c r="I5" s="223">
        <f>SUM(K38:K44,K46:K49,K51:K54)</f>
        <v>0</v>
      </c>
      <c r="J5" s="223">
        <f>SUM(L38:L44,L46:L49,L51:L54)</f>
        <v>0</v>
      </c>
      <c r="K5" s="2" t="s">
        <v>118</v>
      </c>
      <c r="M5" s="228">
        <v>0</v>
      </c>
      <c r="N5" s="223">
        <f ca="1">SUM(I$2:I$6)*M5</f>
        <v>0</v>
      </c>
      <c r="O5" s="223">
        <f ca="1">SUM(J$2:J$6)*M5</f>
        <v>0</v>
      </c>
      <c r="Q5" s="2" t="s">
        <v>1052</v>
      </c>
      <c r="R5" s="2" t="s">
        <v>39</v>
      </c>
      <c r="U5" s="3">
        <v>18</v>
      </c>
      <c r="X5" s="11">
        <v>0.05</v>
      </c>
      <c r="Y5" s="2">
        <v>4</v>
      </c>
    </row>
    <row r="6" spans="2:25" ht="12.75" customHeight="1" x14ac:dyDescent="0.3">
      <c r="B6" s="529" t="s">
        <v>12</v>
      </c>
      <c r="C6" s="529"/>
      <c r="D6" s="216">
        <f>D4-D5</f>
        <v>2.5</v>
      </c>
      <c r="E6" s="529" t="s">
        <v>15</v>
      </c>
      <c r="F6" s="529"/>
      <c r="G6" s="216">
        <f>G4*G3*D7*24/1000</f>
        <v>0</v>
      </c>
      <c r="H6" s="2" t="s">
        <v>122</v>
      </c>
      <c r="I6" s="223">
        <f>SUM(K56:K59,K61)</f>
        <v>0</v>
      </c>
      <c r="J6" s="223">
        <f>SUM(L61)</f>
        <v>0</v>
      </c>
      <c r="M6" s="12"/>
      <c r="N6" s="12" t="s">
        <v>123</v>
      </c>
      <c r="O6" s="119">
        <f ca="1">SUM(G5,I2:I6,N2:N5)</f>
        <v>0</v>
      </c>
      <c r="Q6" s="2" t="s">
        <v>1053</v>
      </c>
      <c r="R6" s="2" t="s">
        <v>40</v>
      </c>
      <c r="U6" s="3">
        <v>21</v>
      </c>
      <c r="X6" s="11">
        <v>7.4999999999999997E-2</v>
      </c>
      <c r="Y6" s="2">
        <v>5</v>
      </c>
    </row>
    <row r="7" spans="2:25" ht="12.75" customHeight="1" x14ac:dyDescent="0.3">
      <c r="B7" s="529" t="s">
        <v>3</v>
      </c>
      <c r="C7" s="529"/>
      <c r="D7" s="217">
        <f>'Design Details'!C20</f>
        <v>2228</v>
      </c>
      <c r="I7" s="7"/>
      <c r="J7" s="7"/>
      <c r="M7" s="12"/>
      <c r="N7" s="12" t="s">
        <v>124</v>
      </c>
      <c r="O7" s="119">
        <f ca="1">SUM(G6,J2:J6,O2:O5)</f>
        <v>0</v>
      </c>
      <c r="R7" s="2" t="s">
        <v>41</v>
      </c>
      <c r="U7" s="3">
        <v>22</v>
      </c>
      <c r="X7" s="11">
        <v>0.1</v>
      </c>
      <c r="Y7" s="2">
        <v>6</v>
      </c>
    </row>
    <row r="8" spans="2:25" x14ac:dyDescent="0.3">
      <c r="R8" s="2">
        <f>IF($C$3="Ground floor",'Design Details'!C$45,IF($C$3="Mid-floor",'Design Details'!C$55,IF($C$3="Upper floor",'Design Details'!C$65,IF($C$3="Single Storey",'Design Details'!C$75,0))))</f>
        <v>0</v>
      </c>
      <c r="Y8" s="2">
        <v>7</v>
      </c>
    </row>
    <row r="9" spans="2:25" x14ac:dyDescent="0.3">
      <c r="B9" s="1" t="s">
        <v>5</v>
      </c>
      <c r="Y9" s="2">
        <v>8</v>
      </c>
    </row>
    <row r="10" spans="2:25" x14ac:dyDescent="0.3">
      <c r="B10" s="3" t="s">
        <v>6</v>
      </c>
      <c r="C10" s="224"/>
      <c r="D10" s="3" t="s">
        <v>7</v>
      </c>
      <c r="E10" s="224"/>
      <c r="F10" s="3" t="s">
        <v>8</v>
      </c>
      <c r="G10" s="224"/>
      <c r="H10" s="3" t="s">
        <v>13</v>
      </c>
      <c r="I10" s="218">
        <f>C10*E10*G10</f>
        <v>0</v>
      </c>
      <c r="J10" s="7"/>
      <c r="L10" s="530"/>
      <c r="M10" s="530"/>
      <c r="N10" s="530"/>
      <c r="O10" s="531"/>
      <c r="Y10" s="2">
        <v>9</v>
      </c>
    </row>
    <row r="11" spans="2:25" x14ac:dyDescent="0.3">
      <c r="B11" s="3" t="s">
        <v>6</v>
      </c>
      <c r="C11" s="224"/>
      <c r="D11" s="3" t="s">
        <v>7</v>
      </c>
      <c r="E11" s="224"/>
      <c r="F11" s="3" t="s">
        <v>8</v>
      </c>
      <c r="G11" s="224"/>
      <c r="H11" s="3" t="s">
        <v>13</v>
      </c>
      <c r="I11" s="218">
        <f>C11*E11*G11</f>
        <v>0</v>
      </c>
      <c r="J11" s="7"/>
      <c r="L11" s="530"/>
      <c r="M11" s="530"/>
      <c r="N11" s="530"/>
      <c r="O11" s="532"/>
      <c r="Y11" s="2">
        <v>10</v>
      </c>
    </row>
    <row r="12" spans="2:25" x14ac:dyDescent="0.3">
      <c r="B12" s="3" t="s">
        <v>6</v>
      </c>
      <c r="C12" s="224"/>
      <c r="D12" s="3" t="s">
        <v>7</v>
      </c>
      <c r="E12" s="224"/>
      <c r="F12" s="3" t="s">
        <v>8</v>
      </c>
      <c r="G12" s="224"/>
      <c r="H12" s="3" t="s">
        <v>13</v>
      </c>
      <c r="I12" s="218">
        <f>C12*E12*G12</f>
        <v>0</v>
      </c>
      <c r="J12" s="7"/>
    </row>
    <row r="13" spans="2:25" hidden="1" x14ac:dyDescent="0.3">
      <c r="B13" s="1" t="s">
        <v>20</v>
      </c>
      <c r="E13" s="7"/>
      <c r="G13" s="7"/>
      <c r="I13" s="7"/>
      <c r="J13" s="7"/>
    </row>
    <row r="14" spans="2:25" hidden="1" x14ac:dyDescent="0.3">
      <c r="B14" s="3" t="s">
        <v>6</v>
      </c>
      <c r="C14" s="20"/>
      <c r="D14" s="3" t="s">
        <v>7</v>
      </c>
      <c r="E14" s="20"/>
      <c r="F14" s="3" t="s">
        <v>8</v>
      </c>
      <c r="G14" s="20"/>
      <c r="H14" s="3" t="s">
        <v>13</v>
      </c>
      <c r="I14" s="17">
        <f>((G14*E14)/2)*C14</f>
        <v>0</v>
      </c>
      <c r="J14" s="4" t="s">
        <v>17</v>
      </c>
    </row>
    <row r="15" spans="2:25" hidden="1" x14ac:dyDescent="0.3">
      <c r="B15" s="3" t="s">
        <v>6</v>
      </c>
      <c r="C15" s="20"/>
      <c r="D15" s="3" t="s">
        <v>7</v>
      </c>
      <c r="E15" s="20"/>
      <c r="F15" s="3" t="s">
        <v>8</v>
      </c>
      <c r="G15" s="20"/>
      <c r="H15" s="3" t="s">
        <v>13</v>
      </c>
      <c r="I15" s="17">
        <f>C15*E15*G15/2</f>
        <v>0</v>
      </c>
      <c r="J15" s="4" t="s">
        <v>18</v>
      </c>
    </row>
    <row r="16" spans="2:25" hidden="1" x14ac:dyDescent="0.3">
      <c r="B16" s="3" t="s">
        <v>6</v>
      </c>
      <c r="C16" s="20"/>
      <c r="D16" s="3" t="s">
        <v>8</v>
      </c>
      <c r="E16" s="20"/>
      <c r="F16" s="3" t="s">
        <v>19</v>
      </c>
      <c r="G16" s="20"/>
      <c r="H16" s="3" t="s">
        <v>13</v>
      </c>
      <c r="I16" s="17">
        <f>E16*G16*C16/2</f>
        <v>0</v>
      </c>
      <c r="J16" s="4" t="s">
        <v>22</v>
      </c>
    </row>
    <row r="17" spans="2:23" hidden="1" x14ac:dyDescent="0.3">
      <c r="B17" s="3" t="s">
        <v>6</v>
      </c>
      <c r="C17" s="20"/>
      <c r="D17" s="3" t="s">
        <v>8</v>
      </c>
      <c r="E17" s="20"/>
      <c r="F17" s="3" t="s">
        <v>19</v>
      </c>
      <c r="G17" s="20"/>
      <c r="H17" s="3" t="s">
        <v>13</v>
      </c>
      <c r="I17" s="17">
        <f>E17*G17*C17/2</f>
        <v>0</v>
      </c>
      <c r="J17" s="4" t="s">
        <v>21</v>
      </c>
    </row>
    <row r="18" spans="2:23" hidden="1" x14ac:dyDescent="0.3">
      <c r="B18" s="3" t="s">
        <v>6</v>
      </c>
      <c r="C18" s="20"/>
      <c r="D18" s="3" t="s">
        <v>8</v>
      </c>
      <c r="E18" s="20"/>
      <c r="F18" s="3" t="s">
        <v>19</v>
      </c>
      <c r="G18" s="20"/>
      <c r="H18" s="3" t="s">
        <v>13</v>
      </c>
      <c r="I18" s="17">
        <f>E18*G18*C18/2</f>
        <v>0</v>
      </c>
      <c r="J18" s="4" t="s">
        <v>23</v>
      </c>
    </row>
    <row r="19" spans="2:23" x14ac:dyDescent="0.3">
      <c r="B19" s="1" t="s">
        <v>16</v>
      </c>
      <c r="C19" s="7"/>
      <c r="E19" s="7"/>
      <c r="G19" s="7"/>
      <c r="I19" s="7"/>
      <c r="J19" s="8" t="s">
        <v>50</v>
      </c>
      <c r="K19" s="1" t="s">
        <v>34</v>
      </c>
      <c r="L19" s="1" t="s">
        <v>35</v>
      </c>
      <c r="M19" s="533" t="str">
        <f>IF($C$3="Ground Floor","Select type of Ground Floor",IF($C$3="Single Storey","Select type of Ground Floor","#N/A"))</f>
        <v>#N/A</v>
      </c>
      <c r="N19" s="534"/>
      <c r="O19" s="534"/>
    </row>
    <row r="20" spans="2:23" x14ac:dyDescent="0.3">
      <c r="B20" s="3" t="str">
        <f t="shared" ref="B20:D22" si="0">B10</f>
        <v>Length (m)</v>
      </c>
      <c r="C20" s="224"/>
      <c r="D20" s="3" t="str">
        <f t="shared" ref="D20" si="1">D10</f>
        <v>Width (m)</v>
      </c>
      <c r="E20" s="224"/>
      <c r="F20" s="3" t="s">
        <v>24</v>
      </c>
      <c r="G20" s="218">
        <f>C20*E20</f>
        <v>0</v>
      </c>
      <c r="H20" s="2" t="s">
        <v>25</v>
      </c>
      <c r="I20" s="218">
        <f>IF(M22="",R8,'floor u values'!K19)</f>
        <v>0</v>
      </c>
      <c r="J20" s="218">
        <f>IF(C$3="Ground Floor",IF(M20="Solid Floor (in contact with ground)",D$4-T$3,D$4-D$5),IF(C$3="Single Storey",IF(M20="Solid Floor (in contact with ground)",D$4-T$3,D$4-D$5),0))</f>
        <v>0</v>
      </c>
      <c r="K20" s="218">
        <f>G20*I20*J20</f>
        <v>0</v>
      </c>
      <c r="L20" s="218">
        <f>IF($C$3=$R$5,0,IF($C$3=$R$7,0,G20*I20*$D$7*24/1000))</f>
        <v>0</v>
      </c>
      <c r="M20" s="535" t="s">
        <v>336</v>
      </c>
      <c r="N20" s="535"/>
      <c r="O20" s="535"/>
    </row>
    <row r="21" spans="2:23" x14ac:dyDescent="0.3">
      <c r="B21" s="3" t="str">
        <f t="shared" si="0"/>
        <v>Length (m)</v>
      </c>
      <c r="C21" s="224"/>
      <c r="D21" s="3" t="str">
        <f t="shared" si="0"/>
        <v>Width (m)</v>
      </c>
      <c r="E21" s="224"/>
      <c r="F21" s="3" t="s">
        <v>24</v>
      </c>
      <c r="G21" s="218">
        <f t="shared" ref="G21:G31" si="2">C21*E21</f>
        <v>0</v>
      </c>
      <c r="H21" s="2" t="s">
        <v>25</v>
      </c>
      <c r="I21" s="218">
        <f>I20</f>
        <v>0</v>
      </c>
      <c r="J21" s="218">
        <f>IF(C$3="Ground Floor",IF(M20="Solid Floor (in contact with ground)",D$4-T$3,D$4-D$5),IF(C$3="Single Storey",IF(M20="Solid Floor (in contact with ground)",D$4-T$3,D$4-D$5),0))</f>
        <v>0</v>
      </c>
      <c r="K21" s="218">
        <f>G21*I21*J21</f>
        <v>0</v>
      </c>
      <c r="L21" s="218">
        <f>IF($C$3=$R$5,0,IF($C$3=$R$7,0,G21*I21*$D$7*24/1000))</f>
        <v>0</v>
      </c>
      <c r="M21" s="528" t="s">
        <v>1070</v>
      </c>
      <c r="N21" s="528"/>
      <c r="O21" s="528"/>
    </row>
    <row r="22" spans="2:23" x14ac:dyDescent="0.3">
      <c r="B22" s="3" t="str">
        <f t="shared" si="0"/>
        <v>Length (m)</v>
      </c>
      <c r="C22" s="224"/>
      <c r="D22" s="3" t="str">
        <f t="shared" si="0"/>
        <v>Width (m)</v>
      </c>
      <c r="E22" s="224"/>
      <c r="F22" s="3" t="s">
        <v>24</v>
      </c>
      <c r="G22" s="218">
        <f t="shared" si="2"/>
        <v>0</v>
      </c>
      <c r="H22" s="2" t="s">
        <v>25</v>
      </c>
      <c r="I22" s="218">
        <f>I20</f>
        <v>0</v>
      </c>
      <c r="J22" s="218">
        <f>IF(C$3="Ground Floor",IF(M20="Solid Floor (in contact with ground)",D$4-T$3,D$4-D$5),IF(C$3="Single Storey",IF(M20="Solid Floor (in contact with ground)",D$4-T$3,D$4-D$5),0))</f>
        <v>0</v>
      </c>
      <c r="K22" s="218">
        <f>G22*I22*J22</f>
        <v>0</v>
      </c>
      <c r="L22" s="218">
        <f>IF($C$3=$R$5,0,IF($C$3=$R$7,0,G22*I22*$D$7*24/1000))</f>
        <v>0</v>
      </c>
      <c r="M22" s="521"/>
      <c r="N22" s="521"/>
      <c r="O22" s="521"/>
    </row>
    <row r="23" spans="2:23" ht="15" customHeight="1" x14ac:dyDescent="0.3">
      <c r="B23" s="1" t="s">
        <v>31</v>
      </c>
      <c r="C23" s="7"/>
      <c r="E23" s="7"/>
      <c r="G23" s="7"/>
      <c r="M23" s="13" t="str">
        <f>IF(M22="Two opposite","Between edges",IF(M22="One edge","Depth of room",IF(M22="3 edges (short single)","Short length",IF(M22="3 edges (long single)","Short length",""))))</f>
        <v/>
      </c>
      <c r="N23" s="13"/>
      <c r="O23" s="13" t="str">
        <f>IF(M22="3 edges (short single)","Long length",IF(M22="3 edges (long single)","Long length",""))</f>
        <v/>
      </c>
    </row>
    <row r="24" spans="2:23" ht="15" customHeight="1" x14ac:dyDescent="0.3">
      <c r="B24" s="3" t="s">
        <v>6</v>
      </c>
      <c r="C24" s="224"/>
      <c r="D24" s="3" t="s">
        <v>8</v>
      </c>
      <c r="E24" s="224"/>
      <c r="F24" s="3" t="s">
        <v>24</v>
      </c>
      <c r="G24" s="218">
        <f t="shared" si="2"/>
        <v>0</v>
      </c>
      <c r="M24" s="61"/>
      <c r="N24" s="61"/>
      <c r="O24" s="7"/>
    </row>
    <row r="25" spans="2:23" ht="13.95" hidden="1" customHeight="1" x14ac:dyDescent="0.3">
      <c r="B25" s="3" t="s">
        <v>6</v>
      </c>
      <c r="C25" s="226"/>
      <c r="D25" s="3" t="s">
        <v>8</v>
      </c>
      <c r="E25" s="226"/>
      <c r="F25" s="3" t="s">
        <v>24</v>
      </c>
      <c r="G25" s="218">
        <f t="shared" si="2"/>
        <v>0</v>
      </c>
      <c r="I25" s="7"/>
      <c r="J25" s="7"/>
      <c r="K25" s="7"/>
      <c r="L25" s="7"/>
    </row>
    <row r="26" spans="2:23" ht="13.95" hidden="1" customHeight="1" x14ac:dyDescent="0.3">
      <c r="B26" s="3" t="s">
        <v>6</v>
      </c>
      <c r="C26" s="20"/>
      <c r="D26" s="3" t="s">
        <v>8</v>
      </c>
      <c r="E26" s="20"/>
      <c r="F26" s="3" t="s">
        <v>24</v>
      </c>
      <c r="G26" s="218">
        <f t="shared" si="2"/>
        <v>0</v>
      </c>
      <c r="I26" s="7"/>
      <c r="J26" s="7"/>
      <c r="K26" s="7"/>
      <c r="L26" s="7"/>
    </row>
    <row r="27" spans="2:23" ht="15" customHeight="1" x14ac:dyDescent="0.3">
      <c r="C27" s="7"/>
      <c r="E27" s="3" t="s">
        <v>75</v>
      </c>
      <c r="F27" s="3" t="s">
        <v>24</v>
      </c>
      <c r="G27" s="218">
        <f>SUM(G24:G26)-SUM(G38:G44,G51:G54)</f>
        <v>0</v>
      </c>
      <c r="H27" s="2" t="s">
        <v>25</v>
      </c>
      <c r="I27" s="218">
        <f>IF($C$3="Ground floor",'Design Details'!C$48,IF($C$3="Mid-floor",'Design Details'!C$58,IF($C$3="Upper floor",'Design Details'!C$68,IF($C$3="Single Storey",'Design Details'!C$78,0))))</f>
        <v>0</v>
      </c>
      <c r="J27" s="218">
        <f t="shared" ref="J27" si="3">$D$6</f>
        <v>2.5</v>
      </c>
      <c r="K27" s="218">
        <f t="shared" ref="K27" si="4">G27*I27*J27</f>
        <v>0</v>
      </c>
      <c r="L27" s="218">
        <f>G27*I27*$D$7*24/1000</f>
        <v>0</v>
      </c>
      <c r="V27" s="421"/>
      <c r="W27" s="421"/>
    </row>
    <row r="28" spans="2:23" x14ac:dyDescent="0.3">
      <c r="B28" s="5" t="s">
        <v>1245</v>
      </c>
      <c r="C28" s="7"/>
      <c r="E28" s="7"/>
      <c r="G28" s="7"/>
      <c r="I28" s="7"/>
      <c r="J28" s="7"/>
      <c r="K28" s="7"/>
      <c r="L28" s="7"/>
      <c r="V28" s="421"/>
      <c r="W28" s="421"/>
    </row>
    <row r="29" spans="2:23" ht="13.95" customHeight="1" x14ac:dyDescent="0.3">
      <c r="B29" s="3" t="s">
        <v>6</v>
      </c>
      <c r="C29" s="224"/>
      <c r="D29" s="3" t="s">
        <v>7</v>
      </c>
      <c r="E29" s="224"/>
      <c r="F29" s="3" t="s">
        <v>24</v>
      </c>
      <c r="G29" s="218">
        <f t="shared" si="2"/>
        <v>0</v>
      </c>
      <c r="I29" s="7"/>
      <c r="J29" s="7"/>
      <c r="K29" s="7"/>
      <c r="L29" s="7"/>
      <c r="V29" s="421"/>
      <c r="W29" s="421"/>
    </row>
    <row r="30" spans="2:23" x14ac:dyDescent="0.3">
      <c r="B30" s="3" t="s">
        <v>6</v>
      </c>
      <c r="C30" s="224"/>
      <c r="D30" s="3" t="s">
        <v>7</v>
      </c>
      <c r="E30" s="224"/>
      <c r="F30" s="3" t="s">
        <v>24</v>
      </c>
      <c r="G30" s="218">
        <f t="shared" si="2"/>
        <v>0</v>
      </c>
      <c r="I30" s="7"/>
      <c r="J30" s="7"/>
      <c r="K30" s="7"/>
      <c r="L30" s="7"/>
      <c r="V30" s="421"/>
      <c r="W30" s="421"/>
    </row>
    <row r="31" spans="2:23" x14ac:dyDescent="0.3">
      <c r="B31" s="3" t="s">
        <v>6</v>
      </c>
      <c r="C31" s="224"/>
      <c r="D31" s="3" t="s">
        <v>7</v>
      </c>
      <c r="E31" s="224"/>
      <c r="F31" s="3" t="s">
        <v>24</v>
      </c>
      <c r="G31" s="218">
        <f t="shared" si="2"/>
        <v>0</v>
      </c>
      <c r="I31" s="7"/>
      <c r="J31" s="7"/>
      <c r="K31" s="7"/>
      <c r="L31" s="7"/>
      <c r="M31" s="520" t="s">
        <v>1258</v>
      </c>
      <c r="N31" s="520"/>
      <c r="O31" s="520"/>
      <c r="V31" s="421"/>
      <c r="W31" s="421"/>
    </row>
    <row r="32" spans="2:23" ht="14.4" x14ac:dyDescent="0.3">
      <c r="C32" s="7"/>
      <c r="D32" s="3"/>
      <c r="E32" s="3" t="s">
        <v>75</v>
      </c>
      <c r="F32" s="3" t="s">
        <v>24</v>
      </c>
      <c r="G32" s="218">
        <f>SUM(G29:G31)-SUM(G46:G49)</f>
        <v>0</v>
      </c>
      <c r="H32" s="2" t="s">
        <v>25</v>
      </c>
      <c r="I32" s="218" cm="1">
        <f t="array" aca="1" ref="I32" ca="1">IF($C$3="Ground floor",'Design Details'!C$49,IF($C$3="Mid-floor",'Design Details'!C$59,IF($C$3="Upper floor",INDIRECT(T52),IF($C$3="Single Storey",INDIRECT(T53),0))))</f>
        <v>0</v>
      </c>
      <c r="J32" s="218">
        <f>U51</f>
        <v>0</v>
      </c>
      <c r="K32" s="218">
        <f t="shared" ref="K32:K61" ca="1" si="5">G32*I32*J32</f>
        <v>0</v>
      </c>
      <c r="L32" s="218">
        <f ca="1">IF($C$3=$R$4,0,IF($C$3=$R$5,0,G32*I32*$D$7*24/1000))</f>
        <v>0</v>
      </c>
      <c r="M32" s="522" t="s">
        <v>1248</v>
      </c>
      <c r="N32" s="523"/>
      <c r="O32" s="524"/>
      <c r="V32" s="421"/>
      <c r="W32" s="421"/>
    </row>
    <row r="33" spans="2:23" ht="14.4" hidden="1" x14ac:dyDescent="0.3">
      <c r="B33" s="5" t="s">
        <v>1246</v>
      </c>
      <c r="C33" s="61"/>
      <c r="D33" s="3"/>
      <c r="E33" s="3"/>
      <c r="F33" s="3"/>
      <c r="G33" s="230"/>
      <c r="I33" s="230"/>
      <c r="J33" s="230"/>
      <c r="K33" s="230"/>
      <c r="L33" s="230"/>
      <c r="M33"/>
      <c r="N33"/>
      <c r="O33"/>
      <c r="V33" s="423"/>
      <c r="W33" s="423"/>
    </row>
    <row r="34" spans="2:23" hidden="1" x14ac:dyDescent="0.3">
      <c r="B34" s="3" t="s">
        <v>6</v>
      </c>
      <c r="C34" s="20">
        <f>C14*2</f>
        <v>0</v>
      </c>
      <c r="D34" s="3" t="s">
        <v>470</v>
      </c>
      <c r="E34" s="20">
        <f>SQRT(POWER(E14,2)+POWER(G14,2))</f>
        <v>0</v>
      </c>
      <c r="F34" s="3" t="s">
        <v>24</v>
      </c>
      <c r="G34" s="17">
        <f t="shared" ref="G34:G61" si="6">C34*E34</f>
        <v>0</v>
      </c>
      <c r="H34" s="4" t="s">
        <v>17</v>
      </c>
      <c r="I34" s="7"/>
      <c r="J34" s="7"/>
      <c r="K34" s="7"/>
      <c r="L34" s="7"/>
      <c r="S34" s="424"/>
    </row>
    <row r="35" spans="2:23" hidden="1" x14ac:dyDescent="0.3">
      <c r="B35" s="3" t="s">
        <v>6</v>
      </c>
      <c r="C35" s="20">
        <f>C15</f>
        <v>0</v>
      </c>
      <c r="D35" s="3" t="s">
        <v>470</v>
      </c>
      <c r="E35" s="20">
        <f>SQRT(POWER(E15,2)+POWER(G15,2))</f>
        <v>0</v>
      </c>
      <c r="F35" s="3" t="s">
        <v>24</v>
      </c>
      <c r="G35" s="62">
        <f t="shared" si="6"/>
        <v>0</v>
      </c>
      <c r="H35" s="4" t="s">
        <v>18</v>
      </c>
      <c r="I35" s="7"/>
      <c r="J35" s="7"/>
      <c r="K35" s="7"/>
      <c r="L35" s="7"/>
      <c r="S35" s="424"/>
    </row>
    <row r="36" spans="2:23" hidden="1" x14ac:dyDescent="0.3">
      <c r="C36" s="61"/>
      <c r="E36" s="3" t="s">
        <v>75</v>
      </c>
      <c r="F36" s="3" t="s">
        <v>24</v>
      </c>
      <c r="G36" s="17">
        <f>SUM(G34:G35)-SUM(G46:G49)</f>
        <v>0</v>
      </c>
      <c r="H36" s="2" t="s">
        <v>25</v>
      </c>
      <c r="I36" s="438">
        <f>IF($C$3="Ground floor",'Design Details'!C$50,IF($C$3="Mid-floor",'Design Details'!C$60,IF($C$3="Upper floor",'Design Details'!C$70,IF($C$3="Single Storey",'Design Details'!C$80,0))))</f>
        <v>0</v>
      </c>
      <c r="J36" s="17">
        <f t="shared" ref="J36:J54" si="7">$D$6</f>
        <v>2.5</v>
      </c>
      <c r="K36" s="17">
        <f t="shared" si="5"/>
        <v>0</v>
      </c>
      <c r="L36" s="17">
        <f>IF($C$3=$R$4,0,IF($C$3=$R$5,0,G36*I36*$D$7*24/1000))</f>
        <v>0</v>
      </c>
      <c r="M36" s="4"/>
      <c r="N36" s="4"/>
      <c r="S36" s="424"/>
    </row>
    <row r="37" spans="2:23" x14ac:dyDescent="0.3">
      <c r="B37" s="1" t="s">
        <v>32</v>
      </c>
      <c r="C37" s="7"/>
      <c r="E37" s="7"/>
      <c r="G37" s="7"/>
      <c r="I37" s="7"/>
      <c r="J37" s="7"/>
      <c r="K37" s="7"/>
      <c r="L37" s="7"/>
      <c r="R37" s="428"/>
    </row>
    <row r="38" spans="2:23" x14ac:dyDescent="0.3">
      <c r="B38" s="3" t="s">
        <v>7</v>
      </c>
      <c r="C38" s="224"/>
      <c r="D38" s="3" t="s">
        <v>8</v>
      </c>
      <c r="E38" s="224"/>
      <c r="F38" s="3" t="s">
        <v>24</v>
      </c>
      <c r="G38" s="218">
        <f t="shared" si="6"/>
        <v>0</v>
      </c>
      <c r="H38" s="2" t="s">
        <v>25</v>
      </c>
      <c r="I38" s="218">
        <f>IF($C$3="Ground floor",'Design Details'!C$46,IF($C$3="Mid-floor",'Design Details'!C$56,IF($C$3="Upper floor",'Design Details'!C$66,IF($C$3="Single Storey",'Design Details'!C$76,0))))</f>
        <v>0</v>
      </c>
      <c r="J38" s="218">
        <f t="shared" si="7"/>
        <v>2.5</v>
      </c>
      <c r="K38" s="218">
        <f t="shared" si="5"/>
        <v>0</v>
      </c>
      <c r="L38" s="218">
        <f t="shared" ref="L38:L44" si="8">G38*I38*$D$7*24/1000</f>
        <v>0</v>
      </c>
    </row>
    <row r="39" spans="2:23" hidden="1" x14ac:dyDescent="0.3">
      <c r="B39" s="3" t="s">
        <v>7</v>
      </c>
      <c r="C39" s="224"/>
      <c r="D39" s="3" t="s">
        <v>8</v>
      </c>
      <c r="E39" s="224"/>
      <c r="F39" s="3" t="s">
        <v>24</v>
      </c>
      <c r="G39" s="218">
        <f t="shared" si="6"/>
        <v>0</v>
      </c>
      <c r="H39" s="2" t="s">
        <v>25</v>
      </c>
      <c r="I39" s="218">
        <f>IF($C$3="Ground floor",'Design Details'!C$46,IF($C$3="Mid-floor",'Design Details'!C$56,IF($C$3="Upper floor",'Design Details'!C$66,IF($C$3="Single Storey",'Design Details'!C$76,0))))</f>
        <v>0</v>
      </c>
      <c r="J39" s="218">
        <f t="shared" si="7"/>
        <v>2.5</v>
      </c>
      <c r="K39" s="218">
        <f t="shared" si="5"/>
        <v>0</v>
      </c>
      <c r="L39" s="218">
        <f t="shared" si="8"/>
        <v>0</v>
      </c>
    </row>
    <row r="40" spans="2:23" hidden="1" x14ac:dyDescent="0.3">
      <c r="B40" s="3" t="s">
        <v>7</v>
      </c>
      <c r="C40" s="226"/>
      <c r="D40" s="3" t="s">
        <v>8</v>
      </c>
      <c r="E40" s="226"/>
      <c r="F40" s="3" t="s">
        <v>24</v>
      </c>
      <c r="G40" s="220">
        <f t="shared" si="6"/>
        <v>0</v>
      </c>
      <c r="H40" s="2" t="s">
        <v>25</v>
      </c>
      <c r="I40" s="439">
        <f>IF($C$3="Ground floor",'Design Details'!C$46,IF($C$3="Mid-floor",'Design Details'!C$56,IF($C$3="Upper floor",'Design Details'!C$66,IF($C$3="Single Storey",'Design Details'!C$76,0))))</f>
        <v>0</v>
      </c>
      <c r="J40" s="220">
        <f t="shared" si="7"/>
        <v>2.5</v>
      </c>
      <c r="K40" s="220">
        <f t="shared" si="5"/>
        <v>0</v>
      </c>
      <c r="L40" s="220">
        <f t="shared" si="8"/>
        <v>0</v>
      </c>
    </row>
    <row r="41" spans="2:23" hidden="1" x14ac:dyDescent="0.3">
      <c r="B41" s="3" t="s">
        <v>7</v>
      </c>
      <c r="C41" s="20"/>
      <c r="D41" s="3" t="s">
        <v>8</v>
      </c>
      <c r="E41" s="20"/>
      <c r="F41" s="3" t="s">
        <v>24</v>
      </c>
      <c r="G41" s="17">
        <f t="shared" si="6"/>
        <v>0</v>
      </c>
      <c r="H41" s="2" t="s">
        <v>25</v>
      </c>
      <c r="I41" s="438">
        <f>IF($C$3="Ground floor",'Design Details'!C$46,IF($C$3="Mid-floor",'Design Details'!C$56,IF($C$3="Upper floor",'Design Details'!C$66,IF($C$3="Single Storey",'Design Details'!C$76,0))))</f>
        <v>0</v>
      </c>
      <c r="J41" s="17">
        <f t="shared" si="7"/>
        <v>2.5</v>
      </c>
      <c r="K41" s="17">
        <f t="shared" si="5"/>
        <v>0</v>
      </c>
      <c r="L41" s="17">
        <f t="shared" si="8"/>
        <v>0</v>
      </c>
    </row>
    <row r="42" spans="2:23" hidden="1" x14ac:dyDescent="0.3">
      <c r="B42" s="3" t="s">
        <v>7</v>
      </c>
      <c r="C42" s="20"/>
      <c r="D42" s="3" t="s">
        <v>8</v>
      </c>
      <c r="E42" s="20"/>
      <c r="F42" s="3" t="s">
        <v>24</v>
      </c>
      <c r="G42" s="17">
        <f t="shared" si="6"/>
        <v>0</v>
      </c>
      <c r="H42" s="2" t="s">
        <v>25</v>
      </c>
      <c r="I42" s="438">
        <f>IF($C$3="Ground floor",'Design Details'!C$46,IF($C$3="Mid-floor",'Design Details'!C$56,IF($C$3="Upper floor",'Design Details'!C$66,IF($C$3="Single Storey",'Design Details'!C$76,0))))</f>
        <v>0</v>
      </c>
      <c r="J42" s="17">
        <f t="shared" si="7"/>
        <v>2.5</v>
      </c>
      <c r="K42" s="17">
        <f t="shared" si="5"/>
        <v>0</v>
      </c>
      <c r="L42" s="17">
        <f t="shared" si="8"/>
        <v>0</v>
      </c>
    </row>
    <row r="43" spans="2:23" hidden="1" x14ac:dyDescent="0.3">
      <c r="B43" s="3" t="s">
        <v>7</v>
      </c>
      <c r="C43" s="20"/>
      <c r="D43" s="3" t="s">
        <v>8</v>
      </c>
      <c r="E43" s="20"/>
      <c r="F43" s="3" t="s">
        <v>24</v>
      </c>
      <c r="G43" s="17">
        <f t="shared" si="6"/>
        <v>0</v>
      </c>
      <c r="H43" s="2" t="s">
        <v>25</v>
      </c>
      <c r="I43" s="438">
        <f>IF($C$3="Ground floor",'Design Details'!C$46,IF($C$3="Mid-floor",'Design Details'!C$56,IF($C$3="Upper floor",'Design Details'!C$66,IF($C$3="Single Storey",'Design Details'!C$76,0))))</f>
        <v>0</v>
      </c>
      <c r="J43" s="17">
        <f t="shared" si="7"/>
        <v>2.5</v>
      </c>
      <c r="K43" s="17">
        <f t="shared" si="5"/>
        <v>0</v>
      </c>
      <c r="L43" s="17">
        <f t="shared" si="8"/>
        <v>0</v>
      </c>
    </row>
    <row r="44" spans="2:23" hidden="1" x14ac:dyDescent="0.3">
      <c r="B44" s="3" t="s">
        <v>7</v>
      </c>
      <c r="C44" s="20"/>
      <c r="D44" s="3" t="s">
        <v>8</v>
      </c>
      <c r="E44" s="20"/>
      <c r="F44" s="3" t="s">
        <v>24</v>
      </c>
      <c r="G44" s="17">
        <f t="shared" si="6"/>
        <v>0</v>
      </c>
      <c r="H44" s="2" t="s">
        <v>25</v>
      </c>
      <c r="I44" s="438">
        <f>IF($C$3="Ground floor",'Design Details'!C$46,IF($C$3="Mid-floor",'Design Details'!C$56,IF($C$3="Upper floor",'Design Details'!C$66,IF($C$3="Single Storey",'Design Details'!C$76,0))))</f>
        <v>0</v>
      </c>
      <c r="J44" s="17">
        <f t="shared" si="7"/>
        <v>2.5</v>
      </c>
      <c r="K44" s="17">
        <f t="shared" si="5"/>
        <v>0</v>
      </c>
      <c r="L44" s="17">
        <f t="shared" si="8"/>
        <v>0</v>
      </c>
    </row>
    <row r="45" spans="2:23" x14ac:dyDescent="0.3">
      <c r="B45" s="1" t="s">
        <v>33</v>
      </c>
      <c r="C45" s="7"/>
      <c r="E45" s="7"/>
      <c r="G45" s="7"/>
      <c r="I45" s="7"/>
      <c r="J45" s="7"/>
      <c r="K45" s="7"/>
      <c r="L45" s="7"/>
      <c r="Q45" s="517" t="s">
        <v>1254</v>
      </c>
      <c r="R45" s="525" t="s">
        <v>1255</v>
      </c>
      <c r="S45" s="517" t="s">
        <v>1256</v>
      </c>
      <c r="T45" s="514" t="s">
        <v>1249</v>
      </c>
      <c r="U45" s="517" t="s">
        <v>1250</v>
      </c>
    </row>
    <row r="46" spans="2:23" x14ac:dyDescent="0.3">
      <c r="B46" s="3" t="s">
        <v>7</v>
      </c>
      <c r="C46" s="224"/>
      <c r="D46" s="3" t="s">
        <v>8</v>
      </c>
      <c r="E46" s="224"/>
      <c r="F46" s="3" t="s">
        <v>24</v>
      </c>
      <c r="G46" s="218">
        <f t="shared" si="6"/>
        <v>0</v>
      </c>
      <c r="H46" s="2" t="s">
        <v>25</v>
      </c>
      <c r="I46" s="218">
        <f>IF($C$3="Ground floor",'Design Details'!C$53,IF($C$3="Mid-floor",'Design Details'!C$63,IF($C$3="Upper floor",'Design Details'!C$73,IF($C$3="Single Storey",'Design Details'!C$83,0))))</f>
        <v>0</v>
      </c>
      <c r="J46" s="218">
        <f t="shared" si="7"/>
        <v>2.5</v>
      </c>
      <c r="K46" s="218">
        <f t="shared" si="5"/>
        <v>0</v>
      </c>
      <c r="L46" s="218">
        <f>G46*I46*$D$7*24/1000</f>
        <v>0</v>
      </c>
      <c r="Q46" s="518"/>
      <c r="R46" s="526"/>
      <c r="S46" s="518"/>
      <c r="T46" s="515"/>
      <c r="U46" s="518"/>
    </row>
    <row r="47" spans="2:23" x14ac:dyDescent="0.3">
      <c r="B47" s="3" t="s">
        <v>7</v>
      </c>
      <c r="C47" s="224"/>
      <c r="D47" s="3" t="s">
        <v>8</v>
      </c>
      <c r="E47" s="224"/>
      <c r="F47" s="3" t="s">
        <v>24</v>
      </c>
      <c r="G47" s="218">
        <f t="shared" si="6"/>
        <v>0</v>
      </c>
      <c r="H47" s="2" t="s">
        <v>25</v>
      </c>
      <c r="I47" s="218">
        <f>IF($C$3="Ground floor",'Design Details'!C$53,IF($C$3="Mid-floor",'Design Details'!C$63,IF($C$3="Upper floor",'Design Details'!C$73,IF($C$3="Single Storey",'Design Details'!C$83,0))))</f>
        <v>0</v>
      </c>
      <c r="J47" s="218">
        <f t="shared" si="7"/>
        <v>2.5</v>
      </c>
      <c r="K47" s="218">
        <f t="shared" si="5"/>
        <v>0</v>
      </c>
      <c r="L47" s="218">
        <f>G47*I47*$D$7*24/1000</f>
        <v>0</v>
      </c>
      <c r="Q47" s="518"/>
      <c r="R47" s="526"/>
      <c r="S47" s="518"/>
      <c r="T47" s="515"/>
      <c r="U47" s="518"/>
    </row>
    <row r="48" spans="2:23" x14ac:dyDescent="0.3">
      <c r="B48" s="3" t="s">
        <v>7</v>
      </c>
      <c r="C48" s="224"/>
      <c r="D48" s="3" t="s">
        <v>8</v>
      </c>
      <c r="E48" s="224"/>
      <c r="F48" s="3" t="s">
        <v>24</v>
      </c>
      <c r="G48" s="218">
        <f t="shared" si="6"/>
        <v>0</v>
      </c>
      <c r="H48" s="2" t="s">
        <v>25</v>
      </c>
      <c r="I48" s="218">
        <f>IF($C$3="Ground floor",'Design Details'!C$53,IF($C$3="Mid-floor",'Design Details'!C$63,IF($C$3="Upper floor",'Design Details'!C$73,IF($C$3="Single Storey",'Design Details'!C$83,0))))</f>
        <v>0</v>
      </c>
      <c r="J48" s="218">
        <f t="shared" si="7"/>
        <v>2.5</v>
      </c>
      <c r="K48" s="218">
        <f t="shared" si="5"/>
        <v>0</v>
      </c>
      <c r="L48" s="218">
        <f>G48*I48*$D$7*24/1000</f>
        <v>0</v>
      </c>
      <c r="Q48" s="518"/>
      <c r="R48" s="526"/>
      <c r="S48" s="518"/>
      <c r="T48" s="515"/>
      <c r="U48" s="518"/>
    </row>
    <row r="49" spans="2:21" x14ac:dyDescent="0.3">
      <c r="B49" s="3" t="s">
        <v>7</v>
      </c>
      <c r="C49" s="224"/>
      <c r="D49" s="3" t="s">
        <v>8</v>
      </c>
      <c r="E49" s="224"/>
      <c r="F49" s="3" t="s">
        <v>24</v>
      </c>
      <c r="G49" s="218">
        <f t="shared" si="6"/>
        <v>0</v>
      </c>
      <c r="H49" s="2" t="s">
        <v>25</v>
      </c>
      <c r="I49" s="218">
        <f>IF($C$3="Ground floor",'Design Details'!C$53,IF($C$3="Mid-floor",'Design Details'!C$63,IF($C$3="Upper floor",'Design Details'!C$73,IF($C$3="Single Storey",'Design Details'!C$83,0))))</f>
        <v>0</v>
      </c>
      <c r="J49" s="218">
        <f t="shared" si="7"/>
        <v>2.5</v>
      </c>
      <c r="K49" s="218">
        <f t="shared" si="5"/>
        <v>0</v>
      </c>
      <c r="L49" s="218">
        <f>G49*I49*$D$7*24/1000</f>
        <v>0</v>
      </c>
      <c r="Q49" s="519"/>
      <c r="R49" s="527"/>
      <c r="S49" s="519"/>
      <c r="T49" s="516"/>
      <c r="U49" s="519"/>
    </row>
    <row r="50" spans="2:21" x14ac:dyDescent="0.3">
      <c r="B50" s="1" t="s">
        <v>1260</v>
      </c>
      <c r="C50" s="7"/>
      <c r="E50" s="7"/>
      <c r="G50" s="7"/>
      <c r="I50" s="7"/>
      <c r="J50" s="7"/>
      <c r="K50" s="7"/>
      <c r="L50" s="7"/>
      <c r="Q50" s="426"/>
      <c r="R50" s="425"/>
      <c r="S50" s="425" t="s">
        <v>1248</v>
      </c>
      <c r="T50" s="425"/>
      <c r="U50" s="430"/>
    </row>
    <row r="51" spans="2:21" x14ac:dyDescent="0.3">
      <c r="B51" s="3" t="s">
        <v>7</v>
      </c>
      <c r="C51" s="224"/>
      <c r="D51" s="3" t="s">
        <v>8</v>
      </c>
      <c r="E51" s="224"/>
      <c r="F51" s="3" t="s">
        <v>24</v>
      </c>
      <c r="G51" s="218">
        <f t="shared" si="6"/>
        <v>0</v>
      </c>
      <c r="H51" s="2" t="s">
        <v>25</v>
      </c>
      <c r="I51" s="218">
        <f>IF($C$3="Ground floor",'Design Details'!C$47,IF($C$3="Mid-floor",'Design Details'!C$57,IF($C$3="Upper floor",'Design Details'!C$67,IF($C$3="Single Storey",'Design Details'!C$77,0))))</f>
        <v>0</v>
      </c>
      <c r="J51" s="218">
        <f t="shared" si="7"/>
        <v>2.5</v>
      </c>
      <c r="K51" s="218">
        <f t="shared" si="5"/>
        <v>0</v>
      </c>
      <c r="L51" s="218">
        <f>G51*I51*$D$7*24/1000</f>
        <v>0</v>
      </c>
      <c r="Q51" s="429" t="s">
        <v>1241</v>
      </c>
      <c r="R51" s="431" t="s">
        <v>1247</v>
      </c>
      <c r="S51" s="431" t="str">
        <f>IF(OR($C$3="Ground Floor",$C$3="Mid-floor"),R51,Q51)</f>
        <v>Outside</v>
      </c>
      <c r="T51" s="426">
        <f>IF(M32="Unheated",1,0)</f>
        <v>0</v>
      </c>
      <c r="U51" s="429">
        <f>IF(M32="Select...",0,(IF(M32="Outside",D6,IF(M32="Unheated",D4-10,D4-M32))))</f>
        <v>0</v>
      </c>
    </row>
    <row r="52" spans="2:21" x14ac:dyDescent="0.3">
      <c r="B52" s="3" t="s">
        <v>7</v>
      </c>
      <c r="C52" s="224"/>
      <c r="D52" s="3" t="s">
        <v>8</v>
      </c>
      <c r="E52" s="224"/>
      <c r="F52" s="3" t="s">
        <v>24</v>
      </c>
      <c r="G52" s="218">
        <f t="shared" si="6"/>
        <v>0</v>
      </c>
      <c r="H52" s="2" t="s">
        <v>25</v>
      </c>
      <c r="I52" s="218">
        <f>IF($C$3="Ground floor",'Design Details'!C$47,IF($C$3="Mid-floor",'Design Details'!C$57,IF($C$3="Upper floor",'Design Details'!C$67,IF($C$3="Single Storey",'Design Details'!C$77,0))))</f>
        <v>0</v>
      </c>
      <c r="J52" s="218">
        <f t="shared" si="7"/>
        <v>2.5</v>
      </c>
      <c r="K52" s="218">
        <f t="shared" si="5"/>
        <v>0</v>
      </c>
      <c r="L52" s="218">
        <f>G52*I52*$D$7*24/1000</f>
        <v>0</v>
      </c>
      <c r="Q52" s="429" t="s">
        <v>1247</v>
      </c>
      <c r="R52" s="431" t="s">
        <v>1251</v>
      </c>
      <c r="S52" s="431" t="str">
        <f>IF(OR($C$3="Ground Floor",$C$3="Mid-floor"),R52,Q52)</f>
        <v>Unheated</v>
      </c>
      <c r="T52" s="426" t="str">
        <f>"'Design Details'!C$"&amp;69+T51</f>
        <v>'Design Details'!C$69</v>
      </c>
      <c r="U52" s="427"/>
    </row>
    <row r="53" spans="2:21" hidden="1" x14ac:dyDescent="0.3">
      <c r="B53" s="3" t="s">
        <v>7</v>
      </c>
      <c r="C53" s="226"/>
      <c r="D53" s="3" t="s">
        <v>8</v>
      </c>
      <c r="E53" s="226"/>
      <c r="F53" s="3" t="s">
        <v>24</v>
      </c>
      <c r="G53" s="220">
        <f t="shared" si="6"/>
        <v>0</v>
      </c>
      <c r="H53" s="2" t="s">
        <v>25</v>
      </c>
      <c r="I53" s="439">
        <f>IF($C$3="Ground floor",'Design Details'!C$47,IF($C$3="Mid-floor",'Design Details'!C$57,IF($C$3="Upper floor",'Design Details'!C$67,IF($C$3="Single Storey",'Design Details'!C$77,0))))</f>
        <v>0</v>
      </c>
      <c r="J53" s="220">
        <f t="shared" si="7"/>
        <v>2.5</v>
      </c>
      <c r="K53" s="220">
        <f t="shared" si="5"/>
        <v>0</v>
      </c>
      <c r="L53" s="220">
        <f>G53*I53*$D$7*24/1000</f>
        <v>0</v>
      </c>
      <c r="Q53" s="429"/>
      <c r="R53" s="431" t="s">
        <v>1252</v>
      </c>
      <c r="S53" s="431">
        <f>IF(OR($C$3="Ground Floor",$C$3="Mid-floor"),R53,Q53)</f>
        <v>0</v>
      </c>
      <c r="T53" s="432" t="str">
        <f>"'Design Details'!C$"&amp;79+T51</f>
        <v>'Design Details'!C$79</v>
      </c>
      <c r="U53" s="423"/>
    </row>
    <row r="54" spans="2:21" hidden="1" x14ac:dyDescent="0.3">
      <c r="B54" s="3" t="s">
        <v>7</v>
      </c>
      <c r="C54" s="20"/>
      <c r="D54" s="3" t="s">
        <v>8</v>
      </c>
      <c r="E54" s="20"/>
      <c r="F54" s="3" t="s">
        <v>24</v>
      </c>
      <c r="G54" s="17">
        <f t="shared" si="6"/>
        <v>0</v>
      </c>
      <c r="H54" s="2" t="s">
        <v>25</v>
      </c>
      <c r="I54" s="438">
        <f>IF($C$3="Ground floor",'Design Details'!C$47,IF($C$3="Mid-floor",'Design Details'!C$57,IF($C$3="Upper floor",'Design Details'!C$67,IF($C$3="Single Storey",'Design Details'!C$77,0))))</f>
        <v>0</v>
      </c>
      <c r="J54" s="17">
        <f t="shared" si="7"/>
        <v>2.5</v>
      </c>
      <c r="K54" s="17">
        <f t="shared" si="5"/>
        <v>0</v>
      </c>
      <c r="L54" s="17">
        <f>G54*I54*$D$7*24/1000</f>
        <v>0</v>
      </c>
      <c r="Q54" s="429"/>
      <c r="R54" s="431" t="s">
        <v>1253</v>
      </c>
      <c r="S54" s="431">
        <f>IF(OR($C$3="Ground Floor",$C$3="Mid-floor"),R54,Q54)</f>
        <v>0</v>
      </c>
      <c r="T54" s="423"/>
      <c r="U54" s="423"/>
    </row>
    <row r="55" spans="2:21" x14ac:dyDescent="0.3">
      <c r="B55" s="1" t="s">
        <v>114</v>
      </c>
      <c r="G55" s="7"/>
      <c r="I55" s="7"/>
      <c r="K55" s="7"/>
      <c r="L55" s="7"/>
      <c r="M55" s="520" t="s">
        <v>1092</v>
      </c>
      <c r="N55" s="520"/>
      <c r="O55" s="520"/>
      <c r="Q55" s="432"/>
      <c r="R55" s="432">
        <v>22</v>
      </c>
      <c r="S55" s="433">
        <f>IF(OR($C$3="Ground Floor",$C$3="Mid-floor"),R55,Q37)</f>
        <v>0</v>
      </c>
      <c r="T55" s="422"/>
      <c r="U55" s="422"/>
    </row>
    <row r="56" spans="2:21" x14ac:dyDescent="0.3">
      <c r="B56" s="3" t="s">
        <v>6</v>
      </c>
      <c r="C56" s="229"/>
      <c r="D56" s="3" t="s">
        <v>8</v>
      </c>
      <c r="E56" s="229"/>
      <c r="F56" s="3" t="s">
        <v>24</v>
      </c>
      <c r="G56" s="218">
        <f t="shared" si="6"/>
        <v>0</v>
      </c>
      <c r="H56" s="2" t="s">
        <v>25</v>
      </c>
      <c r="I56" s="218">
        <f>IF($C$3="Ground floor",'Design Details'!C$51,IF($C$3="Mid-floor",'Design Details'!C$61,IF($C$3="Upper floor",'Design Details'!C$71,IF($C$3="Single Storey",'Design Details'!C$81,0))))</f>
        <v>0</v>
      </c>
      <c r="J56" s="225">
        <f>IF(M56="",0,IF(M56="unheated",D$4-10,D$4-M56))</f>
        <v>0</v>
      </c>
      <c r="K56" s="218">
        <f t="shared" si="5"/>
        <v>0</v>
      </c>
      <c r="L56" s="7"/>
      <c r="M56" s="513"/>
      <c r="N56" s="513"/>
      <c r="O56" s="513"/>
    </row>
    <row r="57" spans="2:21" hidden="1" x14ac:dyDescent="0.3">
      <c r="B57" s="3" t="s">
        <v>6</v>
      </c>
      <c r="C57" s="229"/>
      <c r="D57" s="3" t="s">
        <v>8</v>
      </c>
      <c r="E57" s="229"/>
      <c r="F57" s="3" t="s">
        <v>24</v>
      </c>
      <c r="G57" s="218">
        <f t="shared" si="6"/>
        <v>0</v>
      </c>
      <c r="H57" s="2" t="s">
        <v>25</v>
      </c>
      <c r="I57" s="224">
        <f>IF($C$3="Ground floor",'Design Details'!C$51,IF($C$3="Mid-floor",'Design Details'!C$61,IF($C$3="Upper floor",'Design Details'!C$71,IF($C$3="Single Storey",'Design Details'!C$81,0))))</f>
        <v>0</v>
      </c>
      <c r="J57" s="225">
        <f>IF(M57="",0,IF(M57="unheated",D$4-10,D$4-M57))</f>
        <v>0</v>
      </c>
      <c r="K57" s="218">
        <f t="shared" si="5"/>
        <v>0</v>
      </c>
      <c r="L57" s="7"/>
      <c r="M57" s="513"/>
      <c r="N57" s="513"/>
      <c r="O57" s="513"/>
    </row>
    <row r="58" spans="2:21" hidden="1" x14ac:dyDescent="0.3">
      <c r="B58" s="3" t="s">
        <v>6</v>
      </c>
      <c r="C58" s="219"/>
      <c r="D58" s="3" t="s">
        <v>8</v>
      </c>
      <c r="E58" s="219"/>
      <c r="F58" s="3" t="s">
        <v>24</v>
      </c>
      <c r="G58" s="220">
        <f t="shared" si="6"/>
        <v>0</v>
      </c>
      <c r="H58" s="2" t="s">
        <v>25</v>
      </c>
      <c r="I58" s="221">
        <f>IF($C$3="Ground floor",'Design Details'!C$51,IF($C$3="Mid-floor",'Design Details'!C$61,IF($C$3="Upper floor",'Design Details'!C$71,IF($C$3="Single Storey",'Design Details'!C$81,0))))</f>
        <v>0</v>
      </c>
      <c r="J58" s="222">
        <f>IF(M58="",0,IF(M58="unheated",D$4-10,D$4-M58))</f>
        <v>0</v>
      </c>
      <c r="K58" s="220">
        <f t="shared" si="5"/>
        <v>0</v>
      </c>
      <c r="L58" s="7"/>
      <c r="M58" s="513"/>
      <c r="N58" s="513"/>
      <c r="O58" s="513"/>
    </row>
    <row r="59" spans="2:21" hidden="1" x14ac:dyDescent="0.3">
      <c r="B59" s="3" t="s">
        <v>6</v>
      </c>
      <c r="C59" s="19"/>
      <c r="D59" s="3" t="s">
        <v>8</v>
      </c>
      <c r="E59" s="19"/>
      <c r="F59" s="3" t="s">
        <v>24</v>
      </c>
      <c r="G59" s="17">
        <f t="shared" si="6"/>
        <v>0</v>
      </c>
      <c r="H59" s="2" t="s">
        <v>25</v>
      </c>
      <c r="I59" s="105">
        <f>IF($C$3="Ground floor",'Design Details'!C$51,IF($C$3="Mid-floor",'Design Details'!C$61,IF($C$3="Upper floor",'Design Details'!C$71,IF($C$3="Single Storey",'Design Details'!C$81,0))))</f>
        <v>0</v>
      </c>
      <c r="J59" s="18">
        <f>IF(M59="",0,IF(M59="unheated",D$4-10,D$4-M59))</f>
        <v>0</v>
      </c>
      <c r="K59" s="17">
        <f t="shared" si="5"/>
        <v>0</v>
      </c>
      <c r="L59" s="7"/>
      <c r="M59" s="513"/>
      <c r="N59" s="513"/>
      <c r="O59" s="513"/>
    </row>
    <row r="60" spans="2:21" hidden="1" x14ac:dyDescent="0.3">
      <c r="B60" s="1" t="s">
        <v>48</v>
      </c>
      <c r="G60" s="7"/>
      <c r="I60" s="7"/>
      <c r="K60" s="7"/>
      <c r="L60" s="7"/>
    </row>
    <row r="61" spans="2:21" hidden="1" x14ac:dyDescent="0.3">
      <c r="B61" s="3" t="s">
        <v>6</v>
      </c>
      <c r="C61" s="19"/>
      <c r="D61" s="3" t="s">
        <v>8</v>
      </c>
      <c r="E61" s="19"/>
      <c r="F61" s="3" t="s">
        <v>24</v>
      </c>
      <c r="G61" s="17">
        <f t="shared" si="6"/>
        <v>0</v>
      </c>
      <c r="H61" s="2" t="s">
        <v>25</v>
      </c>
      <c r="I61" s="105">
        <f>IF($C$3="Ground floor",'Design Details'!C$52,IF($C$3="Mid-floor",'Design Details'!C$62,IF($C$3="Upper floor",'Design Details'!C$72,IF($C$3="Single Storey",'Design Details'!C$82,0))))</f>
        <v>0</v>
      </c>
      <c r="J61" s="18">
        <f>D4-10</f>
        <v>-10</v>
      </c>
      <c r="K61" s="17">
        <f t="shared" si="5"/>
        <v>0</v>
      </c>
      <c r="L61" s="17">
        <f>G61*I61*$D$7*24/1000</f>
        <v>0</v>
      </c>
    </row>
  </sheetData>
  <sheetProtection formatRows="0"/>
  <mergeCells count="31">
    <mergeCell ref="B1:D1"/>
    <mergeCell ref="E1:G1"/>
    <mergeCell ref="K1:L1"/>
    <mergeCell ref="E2:F2"/>
    <mergeCell ref="C3:D3"/>
    <mergeCell ref="E3:F3"/>
    <mergeCell ref="M21:O21"/>
    <mergeCell ref="B4:C4"/>
    <mergeCell ref="E4:F4"/>
    <mergeCell ref="B5:C5"/>
    <mergeCell ref="E5:F5"/>
    <mergeCell ref="B6:C6"/>
    <mergeCell ref="E6:F6"/>
    <mergeCell ref="B7:C7"/>
    <mergeCell ref="L10:O10"/>
    <mergeCell ref="L11:O11"/>
    <mergeCell ref="M19:O19"/>
    <mergeCell ref="M20:O20"/>
    <mergeCell ref="M22:O22"/>
    <mergeCell ref="M31:O31"/>
    <mergeCell ref="M32:O32"/>
    <mergeCell ref="Q45:Q49"/>
    <mergeCell ref="R45:R49"/>
    <mergeCell ref="M59:O59"/>
    <mergeCell ref="T45:T49"/>
    <mergeCell ref="U45:U49"/>
    <mergeCell ref="M55:O55"/>
    <mergeCell ref="M56:O56"/>
    <mergeCell ref="M57:O57"/>
    <mergeCell ref="M58:O58"/>
    <mergeCell ref="S45:S49"/>
  </mergeCells>
  <conditionalFormatting sqref="M24:N24">
    <cfRule type="expression" dxfId="25" priority="2">
      <formula>IF($M$23="Short length",TRUE,IF($M$23="Between edges",TRUE,IF($M$23="Depth of room",TRUE,FALSE)))</formula>
    </cfRule>
  </conditionalFormatting>
  <conditionalFormatting sqref="O24">
    <cfRule type="expression" dxfId="24" priority="1">
      <formula>IF($O$23="Long length",TRUE,FALSE)</formula>
    </cfRule>
  </conditionalFormatting>
  <dataValidations count="10">
    <dataValidation type="list" allowBlank="1" showInputMessage="1" showErrorMessage="1" sqref="M32:O32" xr:uid="{9836469C-DB94-DA44-83F6-BD9C774FFFC9}">
      <formula1>OFFSET($S$50,,,COUNTIF($S$50:$S$55,"&lt;&gt;0"))</formula1>
    </dataValidation>
    <dataValidation type="list" errorStyle="information" allowBlank="1" showInputMessage="1" showErrorMessage="1" errorTitle="Room Name" error="If an alternative room name is entered, you will need to manually select room design temp and air changes per hour." sqref="D2" xr:uid="{E37F4C7E-27D7-E34E-8497-2B8609077647}">
      <formula1>$Y$2:$Y$11</formula1>
    </dataValidation>
    <dataValidation type="list" errorStyle="information" allowBlank="1" showInputMessage="1" showErrorMessage="1" errorTitle="Room Name" error="If an alternative room name is entered, you will need to manually select room design temp and air changes per hour." sqref="C2" xr:uid="{D1139985-CE22-BB4D-A52D-90F59CA25716}">
      <formula1>Rooms</formula1>
    </dataValidation>
    <dataValidation type="list" allowBlank="1" showInputMessage="1" showErrorMessage="1" sqref="M22:O22" xr:uid="{0BAF94C0-B75B-464A-A273-2D5BE3476E74}">
      <formula1>$Q$2:$Q$6</formula1>
    </dataValidation>
    <dataValidation type="list" allowBlank="1" showInputMessage="1" showErrorMessage="1" sqref="C3:D3" xr:uid="{0A85279C-D6EB-1140-ADD0-DD749DF4AE4E}">
      <formula1>$R$4:$R$7</formula1>
    </dataValidation>
    <dataValidation type="list" allowBlank="1" showInputMessage="1" showErrorMessage="1" sqref="M20:O20" xr:uid="{1D2D3D8E-1F21-EF4F-99FA-764F73DF628C}">
      <formula1>$S$3:$S$4</formula1>
    </dataValidation>
    <dataValidation type="list" allowBlank="1" showInputMessage="1" showErrorMessage="1" sqref="M56:O59" xr:uid="{182DCD3B-45D8-CB45-9CFF-3D894C0963D5}">
      <formula1>$U$3:$U$7</formula1>
    </dataValidation>
    <dataValidation type="list" allowBlank="1" showInputMessage="1" showErrorMessage="1" sqref="M3" xr:uid="{37EE7C39-432E-7349-AE3E-B2D5FDCC45A6}">
      <formula1>$V$3:$V$4</formula1>
    </dataValidation>
    <dataValidation type="list" allowBlank="1" showInputMessage="1" showErrorMessage="1" promptTitle="High Ceilings" prompt="Room Height_x000a_4.5m - 2.5%_x000a_5.5m - 5.0%_x000a_6.5m - 7.5%_x000a_7.5m - 10.0%" sqref="M4" xr:uid="{81DCA231-5DC8-9E46-BA6F-D1B18621FE0D}">
      <formula1>$X$3:$X$7</formula1>
    </dataValidation>
    <dataValidation type="list" allowBlank="1" showInputMessage="1" showErrorMessage="1" sqref="M5" xr:uid="{3C76DC15-6920-0D42-995D-43870C7A3191}">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3297" r:id="rId3" name="Button 1">
              <controlPr defaultSize="0" print="0" autoFill="0" autoPict="0" macro="[0]!unhideAwkDim">
                <anchor moveWithCells="1" sizeWithCells="1">
                  <from>
                    <xdr:col>3</xdr:col>
                    <xdr:colOff>15240</xdr:colOff>
                    <xdr:row>8</xdr:row>
                    <xdr:rowOff>15240</xdr:rowOff>
                  </from>
                  <to>
                    <xdr:col>4</xdr:col>
                    <xdr:colOff>723900</xdr:colOff>
                    <xdr:row>8</xdr:row>
                    <xdr:rowOff>152400</xdr:rowOff>
                  </to>
                </anchor>
              </controlPr>
            </control>
          </mc:Choice>
        </mc:AlternateContent>
        <mc:AlternateContent xmlns:mc="http://schemas.openxmlformats.org/markup-compatibility/2006">
          <mc:Choice Requires="x14">
            <control shapeId="183298" r:id="rId4" name="Button 2">
              <controlPr defaultSize="0" print="0" autoFill="0" autoPict="0" macro="[0]!unhideWindows">
                <anchor moveWithCells="1" sizeWithCells="1">
                  <from>
                    <xdr:col>3</xdr:col>
                    <xdr:colOff>38100</xdr:colOff>
                    <xdr:row>36</xdr:row>
                    <xdr:rowOff>15240</xdr:rowOff>
                  </from>
                  <to>
                    <xdr:col>4</xdr:col>
                    <xdr:colOff>723900</xdr:colOff>
                    <xdr:row>36</xdr:row>
                    <xdr:rowOff>152400</xdr:rowOff>
                  </to>
                </anchor>
              </controlPr>
            </control>
          </mc:Choice>
        </mc:AlternateContent>
        <mc:AlternateContent xmlns:mc="http://schemas.openxmlformats.org/markup-compatibility/2006">
          <mc:Choice Requires="x14">
            <control shapeId="183299" r:id="rId5" name="Button 3">
              <controlPr defaultSize="0" print="0" autoFill="0" autoPict="0" macro="[0]!unhideRoofWin">
                <anchor moveWithCells="1" sizeWithCells="1">
                  <from>
                    <xdr:col>5</xdr:col>
                    <xdr:colOff>22860</xdr:colOff>
                    <xdr:row>36</xdr:row>
                    <xdr:rowOff>15240</xdr:rowOff>
                  </from>
                  <to>
                    <xdr:col>6</xdr:col>
                    <xdr:colOff>723900</xdr:colOff>
                    <xdr:row>36</xdr:row>
                    <xdr:rowOff>152400</xdr:rowOff>
                  </to>
                </anchor>
              </controlPr>
            </control>
          </mc:Choice>
        </mc:AlternateContent>
        <mc:AlternateContent xmlns:mc="http://schemas.openxmlformats.org/markup-compatibility/2006">
          <mc:Choice Requires="x14">
            <control shapeId="183300" r:id="rId6" name="Button 4">
              <controlPr defaultSize="0" print="0" autoFill="0" autoPict="0" macro="[0]!unhideDoors">
                <anchor moveWithCells="1" sizeWithCells="1">
                  <from>
                    <xdr:col>3</xdr:col>
                    <xdr:colOff>15240</xdr:colOff>
                    <xdr:row>49</xdr:row>
                    <xdr:rowOff>22860</xdr:rowOff>
                  </from>
                  <to>
                    <xdr:col>4</xdr:col>
                    <xdr:colOff>723900</xdr:colOff>
                    <xdr:row>49</xdr:row>
                    <xdr:rowOff>152400</xdr:rowOff>
                  </to>
                </anchor>
              </controlPr>
            </control>
          </mc:Choice>
        </mc:AlternateContent>
        <mc:AlternateContent xmlns:mc="http://schemas.openxmlformats.org/markup-compatibility/2006">
          <mc:Choice Requires="x14">
            <control shapeId="183301" r:id="rId7" name="Button 5">
              <controlPr defaultSize="0" print="0" autoFill="0" autoPict="0" macro="[0]!SinglePitch">
                <anchor moveWithCells="1" sizeWithCells="1">
                  <from>
                    <xdr:col>3</xdr:col>
                    <xdr:colOff>891540</xdr:colOff>
                    <xdr:row>32</xdr:row>
                    <xdr:rowOff>38100</xdr:rowOff>
                  </from>
                  <to>
                    <xdr:col>4</xdr:col>
                    <xdr:colOff>708660</xdr:colOff>
                    <xdr:row>33</xdr:row>
                    <xdr:rowOff>0</xdr:rowOff>
                  </to>
                </anchor>
              </controlPr>
            </control>
          </mc:Choice>
        </mc:AlternateContent>
        <mc:AlternateContent xmlns:mc="http://schemas.openxmlformats.org/markup-compatibility/2006">
          <mc:Choice Requires="x14">
            <control shapeId="183302" r:id="rId8" name="Button 6">
              <controlPr defaultSize="0" print="0" autoFill="0" autoPict="0" macro="[0]!IntWalls">
                <anchor moveWithCells="1" sizeWithCells="1">
                  <from>
                    <xdr:col>3</xdr:col>
                    <xdr:colOff>22860</xdr:colOff>
                    <xdr:row>54</xdr:row>
                    <xdr:rowOff>22860</xdr:rowOff>
                  </from>
                  <to>
                    <xdr:col>4</xdr:col>
                    <xdr:colOff>723900</xdr:colOff>
                    <xdr:row>55</xdr:row>
                    <xdr:rowOff>15240</xdr:rowOff>
                  </to>
                </anchor>
              </controlPr>
            </control>
          </mc:Choice>
        </mc:AlternateContent>
        <mc:AlternateContent xmlns:mc="http://schemas.openxmlformats.org/markup-compatibility/2006">
          <mc:Choice Requires="x14">
            <control shapeId="183303" r:id="rId9" name="Button 7">
              <controlPr defaultSize="0" print="0" autoFill="0" autoPict="0" macro="[0]!PartyWall">
                <anchor moveWithCells="1" sizeWithCells="1">
                  <from>
                    <xdr:col>5</xdr:col>
                    <xdr:colOff>15240</xdr:colOff>
                    <xdr:row>54</xdr:row>
                    <xdr:rowOff>22860</xdr:rowOff>
                  </from>
                  <to>
                    <xdr:col>6</xdr:col>
                    <xdr:colOff>708660</xdr:colOff>
                    <xdr:row>54</xdr:row>
                    <xdr:rowOff>152400</xdr:rowOff>
                  </to>
                </anchor>
              </controlPr>
            </control>
          </mc:Choice>
        </mc:AlternateContent>
        <mc:AlternateContent xmlns:mc="http://schemas.openxmlformats.org/markup-compatibility/2006">
          <mc:Choice Requires="x14">
            <control shapeId="183304" r:id="rId10" name="Button 8">
              <controlPr defaultSize="0" print="0" autoFill="0" autoPict="0" macro="[0]!UseRoomDims">
                <anchor moveWithCells="1" sizeWithCells="1">
                  <from>
                    <xdr:col>3</xdr:col>
                    <xdr:colOff>22860</xdr:colOff>
                    <xdr:row>18</xdr:row>
                    <xdr:rowOff>22860</xdr:rowOff>
                  </from>
                  <to>
                    <xdr:col>4</xdr:col>
                    <xdr:colOff>723900</xdr:colOff>
                    <xdr:row>18</xdr:row>
                    <xdr:rowOff>152400</xdr:rowOff>
                  </to>
                </anchor>
              </controlPr>
            </control>
          </mc:Choice>
        </mc:AlternateContent>
        <mc:AlternateContent xmlns:mc="http://schemas.openxmlformats.org/markup-compatibility/2006">
          <mc:Choice Requires="x14">
            <control shapeId="183305" r:id="rId11" name="Button 9">
              <controlPr defaultSize="0" print="0" autoFill="0" autoPict="0" macro="[0]!Pitched">
                <anchor moveWithCells="1" sizeWithCells="1">
                  <from>
                    <xdr:col>3</xdr:col>
                    <xdr:colOff>38100</xdr:colOff>
                    <xdr:row>32</xdr:row>
                    <xdr:rowOff>22860</xdr:rowOff>
                  </from>
                  <to>
                    <xdr:col>3</xdr:col>
                    <xdr:colOff>800100</xdr:colOff>
                    <xdr:row>33</xdr:row>
                    <xdr:rowOff>0</xdr:rowOff>
                  </to>
                </anchor>
              </controlPr>
            </control>
          </mc:Choice>
        </mc:AlternateContent>
        <mc:AlternateContent xmlns:mc="http://schemas.openxmlformats.org/markup-compatibility/2006">
          <mc:Choice Requires="x14">
            <control shapeId="183306" r:id="rId12" name="Button 10">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183307" r:id="rId13" name="Button 11">
              <controlPr defaultSize="0" print="0" autoFill="0" autoPict="0" macro="[0]!unhideExtWall">
                <anchor moveWithCells="1">
                  <from>
                    <xdr:col>3</xdr:col>
                    <xdr:colOff>22860</xdr:colOff>
                    <xdr:row>22</xdr:row>
                    <xdr:rowOff>38100</xdr:rowOff>
                  </from>
                  <to>
                    <xdr:col>5</xdr:col>
                    <xdr:colOff>114300</xdr:colOff>
                    <xdr:row>22</xdr:row>
                    <xdr:rowOff>152400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473A3B-4E82-B345-8DE3-DA06D98A3B30}">
  <sheetPr codeName="Sheet28">
    <tabColor theme="4" tint="0.59999389629810485"/>
  </sheetPr>
  <dimension ref="B1:Z61"/>
  <sheetViews>
    <sheetView showGridLines="0" showRowColHeaders="0" workbookViewId="0">
      <selection activeCell="C2" sqref="C2"/>
    </sheetView>
  </sheetViews>
  <sheetFormatPr defaultColWidth="13.77734375" defaultRowHeight="13.8" x14ac:dyDescent="0.3"/>
  <cols>
    <col min="1" max="1" width="2" style="2" customWidth="1"/>
    <col min="2" max="12" width="13.77734375" style="2"/>
    <col min="13" max="15" width="10" style="2" customWidth="1"/>
    <col min="16" max="16" width="13.77734375" style="2"/>
    <col min="17" max="19" width="13.77734375" style="2" hidden="1" customWidth="1"/>
    <col min="20" max="20" width="16" style="2" hidden="1" customWidth="1"/>
    <col min="21" max="26" width="13.77734375" style="2" hidden="1" customWidth="1"/>
    <col min="27" max="16384" width="13.77734375" style="2"/>
  </cols>
  <sheetData>
    <row r="1" spans="2:25" ht="34.049999999999997" customHeight="1" x14ac:dyDescent="0.3">
      <c r="B1" s="520" t="s">
        <v>2</v>
      </c>
      <c r="C1" s="520"/>
      <c r="D1" s="520"/>
      <c r="E1" s="520" t="s">
        <v>4</v>
      </c>
      <c r="F1" s="520"/>
      <c r="G1" s="520"/>
      <c r="H1" s="13" t="s">
        <v>26</v>
      </c>
      <c r="I1" s="14" t="s">
        <v>34</v>
      </c>
      <c r="J1" s="15" t="s">
        <v>36</v>
      </c>
      <c r="K1" s="536" t="s">
        <v>120</v>
      </c>
      <c r="L1" s="536"/>
      <c r="M1" s="14" t="s">
        <v>121</v>
      </c>
      <c r="N1" s="14" t="s">
        <v>1079</v>
      </c>
      <c r="O1" s="14" t="s">
        <v>416</v>
      </c>
    </row>
    <row r="2" spans="2:25" ht="12.75" customHeight="1" x14ac:dyDescent="0.3">
      <c r="B2" s="2" t="s">
        <v>0</v>
      </c>
      <c r="C2" s="227"/>
      <c r="D2" s="227"/>
      <c r="E2" s="529" t="s">
        <v>1257</v>
      </c>
      <c r="F2" s="529"/>
      <c r="G2" s="216">
        <f>'Design Details'!G105</f>
        <v>0</v>
      </c>
      <c r="H2" s="2" t="s">
        <v>16</v>
      </c>
      <c r="I2" s="223">
        <f>SUM(K20:K22)</f>
        <v>0</v>
      </c>
      <c r="J2" s="223">
        <f>SUM(L20:L22)</f>
        <v>0</v>
      </c>
      <c r="K2" s="2" t="s">
        <v>119</v>
      </c>
      <c r="M2" s="228">
        <v>0</v>
      </c>
      <c r="N2" s="223">
        <f ca="1">SUM(I$2:I$6)*M2</f>
        <v>0</v>
      </c>
      <c r="O2" s="223">
        <f ca="1">SUM(J$2:J$6)*M2</f>
        <v>0</v>
      </c>
      <c r="Q2" s="2" t="s">
        <v>1056</v>
      </c>
      <c r="R2" s="2" t="s">
        <v>1</v>
      </c>
      <c r="Y2" s="2">
        <v>1</v>
      </c>
    </row>
    <row r="3" spans="2:25" ht="12.75" customHeight="1" x14ac:dyDescent="0.3">
      <c r="B3" s="2" t="s">
        <v>1</v>
      </c>
      <c r="C3" s="537"/>
      <c r="D3" s="538"/>
      <c r="E3" s="529" t="s">
        <v>9</v>
      </c>
      <c r="F3" s="529"/>
      <c r="G3" s="216">
        <v>0.33</v>
      </c>
      <c r="H3" s="2" t="s">
        <v>28</v>
      </c>
      <c r="I3" s="223">
        <f>K27</f>
        <v>0</v>
      </c>
      <c r="J3" s="223">
        <f>L27</f>
        <v>0</v>
      </c>
      <c r="K3" s="2" t="s">
        <v>116</v>
      </c>
      <c r="M3" s="228">
        <v>0</v>
      </c>
      <c r="N3" s="223">
        <f ca="1">SUM(I$2:I$6)*M3</f>
        <v>0</v>
      </c>
      <c r="O3" s="223">
        <f ca="1">SUM(J$2:J$6)*M3</f>
        <v>0</v>
      </c>
      <c r="Q3" s="2" t="s">
        <v>1055</v>
      </c>
      <c r="R3" s="2" t="s">
        <v>410</v>
      </c>
      <c r="S3" s="9" t="str">
        <f>IF($C$3="Ground floor","Solid Floor (in contact with ground)",IF($C$3="Single Storey","Solid Floor (in contact with ground)","n/a"))</f>
        <v>n/a</v>
      </c>
      <c r="T3" s="2">
        <f>'Design Details'!C21</f>
        <v>10</v>
      </c>
      <c r="U3" s="3" t="s">
        <v>115</v>
      </c>
      <c r="V3" s="11">
        <v>0</v>
      </c>
      <c r="W3" s="11">
        <v>0</v>
      </c>
      <c r="X3" s="11">
        <v>0</v>
      </c>
      <c r="Y3" s="2">
        <v>2</v>
      </c>
    </row>
    <row r="4" spans="2:25" ht="12.75" customHeight="1" x14ac:dyDescent="0.3">
      <c r="B4" s="529" t="s">
        <v>10</v>
      </c>
      <c r="C4" s="529"/>
      <c r="D4" s="216">
        <f>'Design Details'!E105</f>
        <v>0</v>
      </c>
      <c r="E4" s="529" t="s">
        <v>14</v>
      </c>
      <c r="F4" s="529"/>
      <c r="G4" s="216">
        <f>SUM(I10:I12,I14:I18)</f>
        <v>0</v>
      </c>
      <c r="H4" s="2" t="s">
        <v>30</v>
      </c>
      <c r="I4" s="223">
        <f ca="1">SUM(K32,K36)</f>
        <v>0</v>
      </c>
      <c r="J4" s="223">
        <f ca="1">SUM(L32,L36)</f>
        <v>0</v>
      </c>
      <c r="K4" s="2" t="s">
        <v>117</v>
      </c>
      <c r="M4" s="228">
        <v>0</v>
      </c>
      <c r="N4" s="223">
        <f ca="1">SUM(I$2:I$6)*M4</f>
        <v>0</v>
      </c>
      <c r="O4" s="223">
        <f ca="1">SUM(J$2:J$6)*M4</f>
        <v>0</v>
      </c>
      <c r="Q4" s="2" t="s">
        <v>1054</v>
      </c>
      <c r="R4" s="2" t="s">
        <v>37</v>
      </c>
      <c r="S4" s="9" t="str">
        <f>IF($C$3="Ground floor","Suspended Floor",IF($C$3="Single Storey","Suspended Floor","n/a"))</f>
        <v>n/a</v>
      </c>
      <c r="U4" s="3">
        <v>16</v>
      </c>
      <c r="V4" s="11">
        <v>0.1</v>
      </c>
      <c r="W4" s="11">
        <v>0.2</v>
      </c>
      <c r="X4" s="11">
        <v>2.5000000000000001E-2</v>
      </c>
      <c r="Y4" s="2">
        <v>3</v>
      </c>
    </row>
    <row r="5" spans="2:25" ht="12.75" customHeight="1" x14ac:dyDescent="0.3">
      <c r="B5" s="529" t="s">
        <v>11</v>
      </c>
      <c r="C5" s="529"/>
      <c r="D5" s="216">
        <f>'Design Details'!C19</f>
        <v>-2.5</v>
      </c>
      <c r="E5" s="529" t="s">
        <v>27</v>
      </c>
      <c r="F5" s="529"/>
      <c r="G5" s="216">
        <f>G4*G3*D6*G2</f>
        <v>0</v>
      </c>
      <c r="H5" s="2" t="s">
        <v>29</v>
      </c>
      <c r="I5" s="223">
        <f>SUM(K38:K44,K46:K49,K51:K54)</f>
        <v>0</v>
      </c>
      <c r="J5" s="223">
        <f>SUM(L38:L44,L46:L49,L51:L54)</f>
        <v>0</v>
      </c>
      <c r="K5" s="2" t="s">
        <v>118</v>
      </c>
      <c r="M5" s="228">
        <v>0</v>
      </c>
      <c r="N5" s="223">
        <f ca="1">SUM(I$2:I$6)*M5</f>
        <v>0</v>
      </c>
      <c r="O5" s="223">
        <f ca="1">SUM(J$2:J$6)*M5</f>
        <v>0</v>
      </c>
      <c r="Q5" s="2" t="s">
        <v>1052</v>
      </c>
      <c r="R5" s="2" t="s">
        <v>39</v>
      </c>
      <c r="U5" s="3">
        <v>18</v>
      </c>
      <c r="X5" s="11">
        <v>0.05</v>
      </c>
      <c r="Y5" s="2">
        <v>4</v>
      </c>
    </row>
    <row r="6" spans="2:25" ht="12.75" customHeight="1" x14ac:dyDescent="0.3">
      <c r="B6" s="529" t="s">
        <v>12</v>
      </c>
      <c r="C6" s="529"/>
      <c r="D6" s="216">
        <f>D4-D5</f>
        <v>2.5</v>
      </c>
      <c r="E6" s="529" t="s">
        <v>15</v>
      </c>
      <c r="F6" s="529"/>
      <c r="G6" s="216">
        <f>G4*G3*D7*24/1000</f>
        <v>0</v>
      </c>
      <c r="H6" s="2" t="s">
        <v>122</v>
      </c>
      <c r="I6" s="223">
        <f>SUM(K56:K59,K61)</f>
        <v>0</v>
      </c>
      <c r="J6" s="223">
        <f>SUM(L61)</f>
        <v>0</v>
      </c>
      <c r="M6" s="12"/>
      <c r="N6" s="12" t="s">
        <v>123</v>
      </c>
      <c r="O6" s="119">
        <f ca="1">SUM(G5,I2:I6,N2:N5)</f>
        <v>0</v>
      </c>
      <c r="Q6" s="2" t="s">
        <v>1053</v>
      </c>
      <c r="R6" s="2" t="s">
        <v>40</v>
      </c>
      <c r="U6" s="3">
        <v>21</v>
      </c>
      <c r="X6" s="11">
        <v>7.4999999999999997E-2</v>
      </c>
      <c r="Y6" s="2">
        <v>5</v>
      </c>
    </row>
    <row r="7" spans="2:25" ht="12.75" customHeight="1" x14ac:dyDescent="0.3">
      <c r="B7" s="529" t="s">
        <v>3</v>
      </c>
      <c r="C7" s="529"/>
      <c r="D7" s="217">
        <f>'Design Details'!C20</f>
        <v>2228</v>
      </c>
      <c r="I7" s="7"/>
      <c r="J7" s="7"/>
      <c r="M7" s="12"/>
      <c r="N7" s="12" t="s">
        <v>124</v>
      </c>
      <c r="O7" s="119">
        <f ca="1">SUM(G6,J2:J6,O2:O5)</f>
        <v>0</v>
      </c>
      <c r="R7" s="2" t="s">
        <v>41</v>
      </c>
      <c r="U7" s="3">
        <v>22</v>
      </c>
      <c r="X7" s="11">
        <v>0.1</v>
      </c>
      <c r="Y7" s="2">
        <v>6</v>
      </c>
    </row>
    <row r="8" spans="2:25" x14ac:dyDescent="0.3">
      <c r="R8" s="2">
        <f>IF($C$3="Ground floor",'Design Details'!C$45,IF($C$3="Mid-floor",'Design Details'!C$55,IF($C$3="Upper floor",'Design Details'!C$65,IF($C$3="Single Storey",'Design Details'!C$75,0))))</f>
        <v>0</v>
      </c>
      <c r="Y8" s="2">
        <v>7</v>
      </c>
    </row>
    <row r="9" spans="2:25" x14ac:dyDescent="0.3">
      <c r="B9" s="1" t="s">
        <v>5</v>
      </c>
      <c r="Y9" s="2">
        <v>8</v>
      </c>
    </row>
    <row r="10" spans="2:25" x14ac:dyDescent="0.3">
      <c r="B10" s="3" t="s">
        <v>6</v>
      </c>
      <c r="C10" s="224"/>
      <c r="D10" s="3" t="s">
        <v>7</v>
      </c>
      <c r="E10" s="224"/>
      <c r="F10" s="3" t="s">
        <v>8</v>
      </c>
      <c r="G10" s="224"/>
      <c r="H10" s="3" t="s">
        <v>13</v>
      </c>
      <c r="I10" s="218">
        <f>C10*E10*G10</f>
        <v>0</v>
      </c>
      <c r="J10" s="7"/>
      <c r="L10" s="530"/>
      <c r="M10" s="530"/>
      <c r="N10" s="530"/>
      <c r="O10" s="531"/>
      <c r="Y10" s="2">
        <v>9</v>
      </c>
    </row>
    <row r="11" spans="2:25" x14ac:dyDescent="0.3">
      <c r="B11" s="3" t="s">
        <v>6</v>
      </c>
      <c r="C11" s="224"/>
      <c r="D11" s="3" t="s">
        <v>7</v>
      </c>
      <c r="E11" s="224"/>
      <c r="F11" s="3" t="s">
        <v>8</v>
      </c>
      <c r="G11" s="224"/>
      <c r="H11" s="3" t="s">
        <v>13</v>
      </c>
      <c r="I11" s="218">
        <f>C11*E11*G11</f>
        <v>0</v>
      </c>
      <c r="J11" s="7"/>
      <c r="L11" s="530"/>
      <c r="M11" s="530"/>
      <c r="N11" s="530"/>
      <c r="O11" s="532"/>
      <c r="Y11" s="2">
        <v>10</v>
      </c>
    </row>
    <row r="12" spans="2:25" x14ac:dyDescent="0.3">
      <c r="B12" s="3" t="s">
        <v>6</v>
      </c>
      <c r="C12" s="224"/>
      <c r="D12" s="3" t="s">
        <v>7</v>
      </c>
      <c r="E12" s="224"/>
      <c r="F12" s="3" t="s">
        <v>8</v>
      </c>
      <c r="G12" s="224"/>
      <c r="H12" s="3" t="s">
        <v>13</v>
      </c>
      <c r="I12" s="218">
        <f>C12*E12*G12</f>
        <v>0</v>
      </c>
      <c r="J12" s="7"/>
    </row>
    <row r="13" spans="2:25" hidden="1" x14ac:dyDescent="0.3">
      <c r="B13" s="1" t="s">
        <v>20</v>
      </c>
      <c r="E13" s="7"/>
      <c r="G13" s="7"/>
      <c r="I13" s="7"/>
      <c r="J13" s="7"/>
    </row>
    <row r="14" spans="2:25" hidden="1" x14ac:dyDescent="0.3">
      <c r="B14" s="3" t="s">
        <v>6</v>
      </c>
      <c r="C14" s="20"/>
      <c r="D14" s="3" t="s">
        <v>7</v>
      </c>
      <c r="E14" s="20"/>
      <c r="F14" s="3" t="s">
        <v>8</v>
      </c>
      <c r="G14" s="20"/>
      <c r="H14" s="3" t="s">
        <v>13</v>
      </c>
      <c r="I14" s="17">
        <f>((G14*E14)/2)*C14</f>
        <v>0</v>
      </c>
      <c r="J14" s="4" t="s">
        <v>17</v>
      </c>
    </row>
    <row r="15" spans="2:25" hidden="1" x14ac:dyDescent="0.3">
      <c r="B15" s="3" t="s">
        <v>6</v>
      </c>
      <c r="C15" s="20"/>
      <c r="D15" s="3" t="s">
        <v>7</v>
      </c>
      <c r="E15" s="20"/>
      <c r="F15" s="3" t="s">
        <v>8</v>
      </c>
      <c r="G15" s="20"/>
      <c r="H15" s="3" t="s">
        <v>13</v>
      </c>
      <c r="I15" s="17">
        <f>C15*E15*G15/2</f>
        <v>0</v>
      </c>
      <c r="J15" s="4" t="s">
        <v>18</v>
      </c>
    </row>
    <row r="16" spans="2:25" hidden="1" x14ac:dyDescent="0.3">
      <c r="B16" s="3" t="s">
        <v>6</v>
      </c>
      <c r="C16" s="20"/>
      <c r="D16" s="3" t="s">
        <v>8</v>
      </c>
      <c r="E16" s="20"/>
      <c r="F16" s="3" t="s">
        <v>19</v>
      </c>
      <c r="G16" s="20"/>
      <c r="H16" s="3" t="s">
        <v>13</v>
      </c>
      <c r="I16" s="17">
        <f>E16*G16*C16/2</f>
        <v>0</v>
      </c>
      <c r="J16" s="4" t="s">
        <v>22</v>
      </c>
    </row>
    <row r="17" spans="2:23" hidden="1" x14ac:dyDescent="0.3">
      <c r="B17" s="3" t="s">
        <v>6</v>
      </c>
      <c r="C17" s="20"/>
      <c r="D17" s="3" t="s">
        <v>8</v>
      </c>
      <c r="E17" s="20"/>
      <c r="F17" s="3" t="s">
        <v>19</v>
      </c>
      <c r="G17" s="20"/>
      <c r="H17" s="3" t="s">
        <v>13</v>
      </c>
      <c r="I17" s="17">
        <f>E17*G17*C17/2</f>
        <v>0</v>
      </c>
      <c r="J17" s="4" t="s">
        <v>21</v>
      </c>
    </row>
    <row r="18" spans="2:23" hidden="1" x14ac:dyDescent="0.3">
      <c r="B18" s="3" t="s">
        <v>6</v>
      </c>
      <c r="C18" s="20"/>
      <c r="D18" s="3" t="s">
        <v>8</v>
      </c>
      <c r="E18" s="20"/>
      <c r="F18" s="3" t="s">
        <v>19</v>
      </c>
      <c r="G18" s="20"/>
      <c r="H18" s="3" t="s">
        <v>13</v>
      </c>
      <c r="I18" s="17">
        <f>E18*G18*C18/2</f>
        <v>0</v>
      </c>
      <c r="J18" s="4" t="s">
        <v>23</v>
      </c>
    </row>
    <row r="19" spans="2:23" x14ac:dyDescent="0.3">
      <c r="B19" s="1" t="s">
        <v>16</v>
      </c>
      <c r="C19" s="7"/>
      <c r="E19" s="7"/>
      <c r="G19" s="7"/>
      <c r="I19" s="7"/>
      <c r="J19" s="8" t="s">
        <v>50</v>
      </c>
      <c r="K19" s="1" t="s">
        <v>34</v>
      </c>
      <c r="L19" s="1" t="s">
        <v>35</v>
      </c>
      <c r="M19" s="533" t="str">
        <f>IF($C$3="Ground Floor","Select type of Ground Floor",IF($C$3="Single Storey","Select type of Ground Floor","#N/A"))</f>
        <v>#N/A</v>
      </c>
      <c r="N19" s="534"/>
      <c r="O19" s="534"/>
    </row>
    <row r="20" spans="2:23" x14ac:dyDescent="0.3">
      <c r="B20" s="3" t="str">
        <f t="shared" ref="B20:D22" si="0">B10</f>
        <v>Length (m)</v>
      </c>
      <c r="C20" s="224"/>
      <c r="D20" s="3" t="str">
        <f t="shared" ref="D20" si="1">D10</f>
        <v>Width (m)</v>
      </c>
      <c r="E20" s="224"/>
      <c r="F20" s="3" t="s">
        <v>24</v>
      </c>
      <c r="G20" s="218">
        <f>C20*E20</f>
        <v>0</v>
      </c>
      <c r="H20" s="2" t="s">
        <v>25</v>
      </c>
      <c r="I20" s="218">
        <f>IF(M22="",R8,'floor u values'!K20)</f>
        <v>0</v>
      </c>
      <c r="J20" s="218">
        <f>IF(C$3="Ground Floor",IF(M20="Solid Floor (in contact with ground)",D$4-T$3,D$4-D$5),IF(C$3="Single Storey",IF(M20="Solid Floor (in contact with ground)",D$4-T$3,D$4-D$5),0))</f>
        <v>0</v>
      </c>
      <c r="K20" s="218">
        <f>G20*I20*J20</f>
        <v>0</v>
      </c>
      <c r="L20" s="218">
        <f>IF($C$3=$R$5,0,IF($C$3=$R$7,0,G20*I20*$D$7*24/1000))</f>
        <v>0</v>
      </c>
      <c r="M20" s="535" t="s">
        <v>336</v>
      </c>
      <c r="N20" s="535"/>
      <c r="O20" s="535"/>
    </row>
    <row r="21" spans="2:23" x14ac:dyDescent="0.3">
      <c r="B21" s="3" t="str">
        <f t="shared" si="0"/>
        <v>Length (m)</v>
      </c>
      <c r="C21" s="224"/>
      <c r="D21" s="3" t="str">
        <f t="shared" si="0"/>
        <v>Width (m)</v>
      </c>
      <c r="E21" s="224"/>
      <c r="F21" s="3" t="s">
        <v>24</v>
      </c>
      <c r="G21" s="218">
        <f t="shared" ref="G21:G31" si="2">C21*E21</f>
        <v>0</v>
      </c>
      <c r="H21" s="2" t="s">
        <v>25</v>
      </c>
      <c r="I21" s="218">
        <f>I20</f>
        <v>0</v>
      </c>
      <c r="J21" s="218">
        <f>IF(C$3="Ground Floor",IF(M20="Solid Floor (in contact with ground)",D$4-T$3,D$4-D$5),IF(C$3="Single Storey",IF(M20="Solid Floor (in contact with ground)",D$4-T$3,D$4-D$5),0))</f>
        <v>0</v>
      </c>
      <c r="K21" s="218">
        <f>G21*I21*J21</f>
        <v>0</v>
      </c>
      <c r="L21" s="218">
        <f>IF($C$3=$R$5,0,IF($C$3=$R$7,0,G21*I21*$D$7*24/1000))</f>
        <v>0</v>
      </c>
      <c r="M21" s="528" t="s">
        <v>1070</v>
      </c>
      <c r="N21" s="528"/>
      <c r="O21" s="528"/>
    </row>
    <row r="22" spans="2:23" x14ac:dyDescent="0.3">
      <c r="B22" s="3" t="str">
        <f t="shared" si="0"/>
        <v>Length (m)</v>
      </c>
      <c r="C22" s="224"/>
      <c r="D22" s="3" t="str">
        <f t="shared" si="0"/>
        <v>Width (m)</v>
      </c>
      <c r="E22" s="224"/>
      <c r="F22" s="3" t="s">
        <v>24</v>
      </c>
      <c r="G22" s="218">
        <f t="shared" si="2"/>
        <v>0</v>
      </c>
      <c r="H22" s="2" t="s">
        <v>25</v>
      </c>
      <c r="I22" s="218">
        <f>I20</f>
        <v>0</v>
      </c>
      <c r="J22" s="218">
        <f>IF(C$3="Ground Floor",IF(M20="Solid Floor (in contact with ground)",D$4-T$3,D$4-D$5),IF(C$3="Single Storey",IF(M20="Solid Floor (in contact with ground)",D$4-T$3,D$4-D$5),0))</f>
        <v>0</v>
      </c>
      <c r="K22" s="218">
        <f>G22*I22*J22</f>
        <v>0</v>
      </c>
      <c r="L22" s="218">
        <f>IF($C$3=$R$5,0,IF($C$3=$R$7,0,G22*I22*$D$7*24/1000))</f>
        <v>0</v>
      </c>
      <c r="M22" s="521"/>
      <c r="N22" s="521"/>
      <c r="O22" s="521"/>
    </row>
    <row r="23" spans="2:23" ht="15" customHeight="1" x14ac:dyDescent="0.3">
      <c r="B23" s="1" t="s">
        <v>31</v>
      </c>
      <c r="C23" s="7"/>
      <c r="E23" s="7"/>
      <c r="G23" s="7"/>
      <c r="M23" s="13" t="str">
        <f>IF(M22="Two opposite","Between edges",IF(M22="One edge","Depth of room",IF(M22="3 edges (short single)","Short length",IF(M22="3 edges (long single)","Short length",""))))</f>
        <v/>
      </c>
      <c r="N23" s="13"/>
      <c r="O23" s="13" t="str">
        <f>IF(M22="3 edges (short single)","Long length",IF(M22="3 edges (long single)","Long length",""))</f>
        <v/>
      </c>
    </row>
    <row r="24" spans="2:23" ht="15" customHeight="1" x14ac:dyDescent="0.3">
      <c r="B24" s="3" t="s">
        <v>6</v>
      </c>
      <c r="C24" s="224"/>
      <c r="D24" s="3" t="s">
        <v>8</v>
      </c>
      <c r="E24" s="224"/>
      <c r="F24" s="3" t="s">
        <v>24</v>
      </c>
      <c r="G24" s="218">
        <f t="shared" si="2"/>
        <v>0</v>
      </c>
      <c r="M24" s="61"/>
      <c r="N24" s="61"/>
      <c r="O24" s="7"/>
    </row>
    <row r="25" spans="2:23" ht="13.95" hidden="1" customHeight="1" x14ac:dyDescent="0.3">
      <c r="B25" s="3" t="s">
        <v>6</v>
      </c>
      <c r="C25" s="226"/>
      <c r="D25" s="3" t="s">
        <v>8</v>
      </c>
      <c r="E25" s="226"/>
      <c r="F25" s="3" t="s">
        <v>24</v>
      </c>
      <c r="G25" s="218">
        <f t="shared" si="2"/>
        <v>0</v>
      </c>
      <c r="I25" s="7"/>
      <c r="J25" s="7"/>
      <c r="K25" s="7"/>
      <c r="L25" s="7"/>
    </row>
    <row r="26" spans="2:23" ht="13.95" hidden="1" customHeight="1" x14ac:dyDescent="0.3">
      <c r="B26" s="3" t="s">
        <v>6</v>
      </c>
      <c r="C26" s="20"/>
      <c r="D26" s="3" t="s">
        <v>8</v>
      </c>
      <c r="E26" s="20"/>
      <c r="F26" s="3" t="s">
        <v>24</v>
      </c>
      <c r="G26" s="218">
        <f t="shared" si="2"/>
        <v>0</v>
      </c>
      <c r="I26" s="7"/>
      <c r="J26" s="7"/>
      <c r="K26" s="7"/>
      <c r="L26" s="7"/>
    </row>
    <row r="27" spans="2:23" ht="15" customHeight="1" x14ac:dyDescent="0.3">
      <c r="C27" s="7"/>
      <c r="E27" s="3" t="s">
        <v>75</v>
      </c>
      <c r="F27" s="3" t="s">
        <v>24</v>
      </c>
      <c r="G27" s="218">
        <f>SUM(G24:G26)-SUM(G38:G44,G51:G54)</f>
        <v>0</v>
      </c>
      <c r="H27" s="2" t="s">
        <v>25</v>
      </c>
      <c r="I27" s="218">
        <f>IF($C$3="Ground floor",'Design Details'!C$48,IF($C$3="Mid-floor",'Design Details'!C$58,IF($C$3="Upper floor",'Design Details'!C$68,IF($C$3="Single Storey",'Design Details'!C$78,0))))</f>
        <v>0</v>
      </c>
      <c r="J27" s="218">
        <f t="shared" ref="J27" si="3">$D$6</f>
        <v>2.5</v>
      </c>
      <c r="K27" s="218">
        <f t="shared" ref="K27" si="4">G27*I27*J27</f>
        <v>0</v>
      </c>
      <c r="L27" s="218">
        <f>G27*I27*$D$7*24/1000</f>
        <v>0</v>
      </c>
      <c r="V27" s="421"/>
      <c r="W27" s="421"/>
    </row>
    <row r="28" spans="2:23" x14ac:dyDescent="0.3">
      <c r="B28" s="5" t="s">
        <v>1245</v>
      </c>
      <c r="C28" s="7"/>
      <c r="E28" s="7"/>
      <c r="G28" s="7"/>
      <c r="I28" s="7"/>
      <c r="J28" s="7"/>
      <c r="K28" s="7"/>
      <c r="L28" s="7"/>
      <c r="V28" s="421"/>
      <c r="W28" s="421"/>
    </row>
    <row r="29" spans="2:23" ht="13.95" customHeight="1" x14ac:dyDescent="0.3">
      <c r="B29" s="3" t="s">
        <v>6</v>
      </c>
      <c r="C29" s="224"/>
      <c r="D29" s="3" t="s">
        <v>7</v>
      </c>
      <c r="E29" s="224"/>
      <c r="F29" s="3" t="s">
        <v>24</v>
      </c>
      <c r="G29" s="218">
        <f t="shared" si="2"/>
        <v>0</v>
      </c>
      <c r="I29" s="7"/>
      <c r="J29" s="7"/>
      <c r="K29" s="7"/>
      <c r="L29" s="7"/>
      <c r="V29" s="421"/>
      <c r="W29" s="421"/>
    </row>
    <row r="30" spans="2:23" x14ac:dyDescent="0.3">
      <c r="B30" s="3" t="s">
        <v>6</v>
      </c>
      <c r="C30" s="224"/>
      <c r="D30" s="3" t="s">
        <v>7</v>
      </c>
      <c r="E30" s="224"/>
      <c r="F30" s="3" t="s">
        <v>24</v>
      </c>
      <c r="G30" s="218">
        <f t="shared" si="2"/>
        <v>0</v>
      </c>
      <c r="I30" s="7"/>
      <c r="J30" s="7"/>
      <c r="K30" s="7"/>
      <c r="L30" s="7"/>
      <c r="V30" s="421"/>
      <c r="W30" s="421"/>
    </row>
    <row r="31" spans="2:23" x14ac:dyDescent="0.3">
      <c r="B31" s="3" t="s">
        <v>6</v>
      </c>
      <c r="C31" s="224"/>
      <c r="D31" s="3" t="s">
        <v>7</v>
      </c>
      <c r="E31" s="224"/>
      <c r="F31" s="3" t="s">
        <v>24</v>
      </c>
      <c r="G31" s="218">
        <f t="shared" si="2"/>
        <v>0</v>
      </c>
      <c r="I31" s="7"/>
      <c r="J31" s="7"/>
      <c r="K31" s="7"/>
      <c r="L31" s="7"/>
      <c r="M31" s="520" t="s">
        <v>1258</v>
      </c>
      <c r="N31" s="520"/>
      <c r="O31" s="520"/>
      <c r="V31" s="421"/>
      <c r="W31" s="421"/>
    </row>
    <row r="32" spans="2:23" ht="14.4" x14ac:dyDescent="0.3">
      <c r="C32" s="7"/>
      <c r="D32" s="3"/>
      <c r="E32" s="3" t="s">
        <v>75</v>
      </c>
      <c r="F32" s="3" t="s">
        <v>24</v>
      </c>
      <c r="G32" s="218">
        <f>SUM(G29:G31)-SUM(G46:G49)</f>
        <v>0</v>
      </c>
      <c r="H32" s="2" t="s">
        <v>25</v>
      </c>
      <c r="I32" s="218" cm="1">
        <f t="array" aca="1" ref="I32" ca="1">IF($C$3="Ground floor",'Design Details'!C$49,IF($C$3="Mid-floor",'Design Details'!C$59,IF($C$3="Upper floor",INDIRECT(T52),IF($C$3="Single Storey",INDIRECT(T53),0))))</f>
        <v>0</v>
      </c>
      <c r="J32" s="218">
        <f>U51</f>
        <v>0</v>
      </c>
      <c r="K32" s="218">
        <f t="shared" ref="K32:K61" ca="1" si="5">G32*I32*J32</f>
        <v>0</v>
      </c>
      <c r="L32" s="218">
        <f ca="1">IF($C$3=$R$4,0,IF($C$3=$R$5,0,G32*I32*$D$7*24/1000))</f>
        <v>0</v>
      </c>
      <c r="M32" s="522" t="s">
        <v>1248</v>
      </c>
      <c r="N32" s="523"/>
      <c r="O32" s="524"/>
      <c r="V32" s="421"/>
      <c r="W32" s="421"/>
    </row>
    <row r="33" spans="2:23" ht="14.4" hidden="1" x14ac:dyDescent="0.3">
      <c r="B33" s="5" t="s">
        <v>1246</v>
      </c>
      <c r="C33" s="61"/>
      <c r="D33" s="3"/>
      <c r="E33" s="3"/>
      <c r="F33" s="3"/>
      <c r="G33" s="230"/>
      <c r="I33" s="230"/>
      <c r="J33" s="230"/>
      <c r="K33" s="230"/>
      <c r="L33" s="230"/>
      <c r="M33"/>
      <c r="N33"/>
      <c r="O33"/>
      <c r="V33" s="423"/>
      <c r="W33" s="423"/>
    </row>
    <row r="34" spans="2:23" hidden="1" x14ac:dyDescent="0.3">
      <c r="B34" s="3" t="s">
        <v>6</v>
      </c>
      <c r="C34" s="20">
        <f>C14*2</f>
        <v>0</v>
      </c>
      <c r="D34" s="3" t="s">
        <v>470</v>
      </c>
      <c r="E34" s="20">
        <f>SQRT(POWER(E14,2)+POWER(G14,2))</f>
        <v>0</v>
      </c>
      <c r="F34" s="3" t="s">
        <v>24</v>
      </c>
      <c r="G34" s="17">
        <f t="shared" ref="G34:G61" si="6">C34*E34</f>
        <v>0</v>
      </c>
      <c r="H34" s="4" t="s">
        <v>17</v>
      </c>
      <c r="I34" s="7"/>
      <c r="J34" s="7"/>
      <c r="K34" s="7"/>
      <c r="L34" s="7"/>
      <c r="S34" s="424"/>
    </row>
    <row r="35" spans="2:23" hidden="1" x14ac:dyDescent="0.3">
      <c r="B35" s="3" t="s">
        <v>6</v>
      </c>
      <c r="C35" s="20">
        <f>C15</f>
        <v>0</v>
      </c>
      <c r="D35" s="3" t="s">
        <v>470</v>
      </c>
      <c r="E35" s="20">
        <f>SQRT(POWER(E15,2)+POWER(G15,2))</f>
        <v>0</v>
      </c>
      <c r="F35" s="3" t="s">
        <v>24</v>
      </c>
      <c r="G35" s="62">
        <f t="shared" si="6"/>
        <v>0</v>
      </c>
      <c r="H35" s="4" t="s">
        <v>18</v>
      </c>
      <c r="I35" s="7"/>
      <c r="J35" s="7"/>
      <c r="K35" s="7"/>
      <c r="L35" s="7"/>
      <c r="S35" s="424"/>
    </row>
    <row r="36" spans="2:23" hidden="1" x14ac:dyDescent="0.3">
      <c r="C36" s="61"/>
      <c r="E36" s="3" t="s">
        <v>75</v>
      </c>
      <c r="F36" s="3" t="s">
        <v>24</v>
      </c>
      <c r="G36" s="17">
        <f>SUM(G34:G35)-SUM(G46:G49)</f>
        <v>0</v>
      </c>
      <c r="H36" s="2" t="s">
        <v>25</v>
      </c>
      <c r="I36" s="438">
        <f>IF($C$3="Ground floor",'Design Details'!C$50,IF($C$3="Mid-floor",'Design Details'!C$60,IF($C$3="Upper floor",'Design Details'!C$70,IF($C$3="Single Storey",'Design Details'!C$80,0))))</f>
        <v>0</v>
      </c>
      <c r="J36" s="17">
        <f t="shared" ref="J36:J54" si="7">$D$6</f>
        <v>2.5</v>
      </c>
      <c r="K36" s="17">
        <f t="shared" si="5"/>
        <v>0</v>
      </c>
      <c r="L36" s="17">
        <f>IF($C$3=$R$4,0,IF($C$3=$R$5,0,G36*I36*$D$7*24/1000))</f>
        <v>0</v>
      </c>
      <c r="M36" s="4"/>
      <c r="N36" s="4"/>
      <c r="S36" s="424"/>
    </row>
    <row r="37" spans="2:23" x14ac:dyDescent="0.3">
      <c r="B37" s="1" t="s">
        <v>32</v>
      </c>
      <c r="C37" s="7"/>
      <c r="E37" s="7"/>
      <c r="G37" s="7"/>
      <c r="I37" s="7"/>
      <c r="J37" s="7"/>
      <c r="K37" s="7"/>
      <c r="L37" s="7"/>
      <c r="R37" s="428"/>
    </row>
    <row r="38" spans="2:23" x14ac:dyDescent="0.3">
      <c r="B38" s="3" t="s">
        <v>7</v>
      </c>
      <c r="C38" s="224"/>
      <c r="D38" s="3" t="s">
        <v>8</v>
      </c>
      <c r="E38" s="224"/>
      <c r="F38" s="3" t="s">
        <v>24</v>
      </c>
      <c r="G38" s="218">
        <f t="shared" si="6"/>
        <v>0</v>
      </c>
      <c r="H38" s="2" t="s">
        <v>25</v>
      </c>
      <c r="I38" s="218">
        <f>IF($C$3="Ground floor",'Design Details'!C$46,IF($C$3="Mid-floor",'Design Details'!C$56,IF($C$3="Upper floor",'Design Details'!C$66,IF($C$3="Single Storey",'Design Details'!C$76,0))))</f>
        <v>0</v>
      </c>
      <c r="J38" s="218">
        <f t="shared" si="7"/>
        <v>2.5</v>
      </c>
      <c r="K38" s="218">
        <f t="shared" si="5"/>
        <v>0</v>
      </c>
      <c r="L38" s="218">
        <f t="shared" ref="L38:L44" si="8">G38*I38*$D$7*24/1000</f>
        <v>0</v>
      </c>
    </row>
    <row r="39" spans="2:23" hidden="1" x14ac:dyDescent="0.3">
      <c r="B39" s="3" t="s">
        <v>7</v>
      </c>
      <c r="C39" s="224"/>
      <c r="D39" s="3" t="s">
        <v>8</v>
      </c>
      <c r="E39" s="224"/>
      <c r="F39" s="3" t="s">
        <v>24</v>
      </c>
      <c r="G39" s="218">
        <f t="shared" si="6"/>
        <v>0</v>
      </c>
      <c r="H39" s="2" t="s">
        <v>25</v>
      </c>
      <c r="I39" s="218">
        <f>IF($C$3="Ground floor",'Design Details'!C$46,IF($C$3="Mid-floor",'Design Details'!C$56,IF($C$3="Upper floor",'Design Details'!C$66,IF($C$3="Single Storey",'Design Details'!C$76,0))))</f>
        <v>0</v>
      </c>
      <c r="J39" s="218">
        <f t="shared" si="7"/>
        <v>2.5</v>
      </c>
      <c r="K39" s="218">
        <f t="shared" si="5"/>
        <v>0</v>
      </c>
      <c r="L39" s="218">
        <f t="shared" si="8"/>
        <v>0</v>
      </c>
    </row>
    <row r="40" spans="2:23" hidden="1" x14ac:dyDescent="0.3">
      <c r="B40" s="3" t="s">
        <v>7</v>
      </c>
      <c r="C40" s="226"/>
      <c r="D40" s="3" t="s">
        <v>8</v>
      </c>
      <c r="E40" s="226"/>
      <c r="F40" s="3" t="s">
        <v>24</v>
      </c>
      <c r="G40" s="220">
        <f t="shared" si="6"/>
        <v>0</v>
      </c>
      <c r="H40" s="2" t="s">
        <v>25</v>
      </c>
      <c r="I40" s="439">
        <f>IF($C$3="Ground floor",'Design Details'!C$46,IF($C$3="Mid-floor",'Design Details'!C$56,IF($C$3="Upper floor",'Design Details'!C$66,IF($C$3="Single Storey",'Design Details'!C$76,0))))</f>
        <v>0</v>
      </c>
      <c r="J40" s="220">
        <f t="shared" si="7"/>
        <v>2.5</v>
      </c>
      <c r="K40" s="220">
        <f t="shared" si="5"/>
        <v>0</v>
      </c>
      <c r="L40" s="220">
        <f t="shared" si="8"/>
        <v>0</v>
      </c>
    </row>
    <row r="41" spans="2:23" hidden="1" x14ac:dyDescent="0.3">
      <c r="B41" s="3" t="s">
        <v>7</v>
      </c>
      <c r="C41" s="20"/>
      <c r="D41" s="3" t="s">
        <v>8</v>
      </c>
      <c r="E41" s="20"/>
      <c r="F41" s="3" t="s">
        <v>24</v>
      </c>
      <c r="G41" s="17">
        <f t="shared" si="6"/>
        <v>0</v>
      </c>
      <c r="H41" s="2" t="s">
        <v>25</v>
      </c>
      <c r="I41" s="438">
        <f>IF($C$3="Ground floor",'Design Details'!C$46,IF($C$3="Mid-floor",'Design Details'!C$56,IF($C$3="Upper floor",'Design Details'!C$66,IF($C$3="Single Storey",'Design Details'!C$76,0))))</f>
        <v>0</v>
      </c>
      <c r="J41" s="17">
        <f t="shared" si="7"/>
        <v>2.5</v>
      </c>
      <c r="K41" s="17">
        <f t="shared" si="5"/>
        <v>0</v>
      </c>
      <c r="L41" s="17">
        <f t="shared" si="8"/>
        <v>0</v>
      </c>
    </row>
    <row r="42" spans="2:23" hidden="1" x14ac:dyDescent="0.3">
      <c r="B42" s="3" t="s">
        <v>7</v>
      </c>
      <c r="C42" s="20"/>
      <c r="D42" s="3" t="s">
        <v>8</v>
      </c>
      <c r="E42" s="20"/>
      <c r="F42" s="3" t="s">
        <v>24</v>
      </c>
      <c r="G42" s="17">
        <f t="shared" si="6"/>
        <v>0</v>
      </c>
      <c r="H42" s="2" t="s">
        <v>25</v>
      </c>
      <c r="I42" s="438">
        <f>IF($C$3="Ground floor",'Design Details'!C$46,IF($C$3="Mid-floor",'Design Details'!C$56,IF($C$3="Upper floor",'Design Details'!C$66,IF($C$3="Single Storey",'Design Details'!C$76,0))))</f>
        <v>0</v>
      </c>
      <c r="J42" s="17">
        <f t="shared" si="7"/>
        <v>2.5</v>
      </c>
      <c r="K42" s="17">
        <f t="shared" si="5"/>
        <v>0</v>
      </c>
      <c r="L42" s="17">
        <f t="shared" si="8"/>
        <v>0</v>
      </c>
    </row>
    <row r="43" spans="2:23" hidden="1" x14ac:dyDescent="0.3">
      <c r="B43" s="3" t="s">
        <v>7</v>
      </c>
      <c r="C43" s="20"/>
      <c r="D43" s="3" t="s">
        <v>8</v>
      </c>
      <c r="E43" s="20"/>
      <c r="F43" s="3" t="s">
        <v>24</v>
      </c>
      <c r="G43" s="17">
        <f t="shared" si="6"/>
        <v>0</v>
      </c>
      <c r="H43" s="2" t="s">
        <v>25</v>
      </c>
      <c r="I43" s="438">
        <f>IF($C$3="Ground floor",'Design Details'!C$46,IF($C$3="Mid-floor",'Design Details'!C$56,IF($C$3="Upper floor",'Design Details'!C$66,IF($C$3="Single Storey",'Design Details'!C$76,0))))</f>
        <v>0</v>
      </c>
      <c r="J43" s="17">
        <f t="shared" si="7"/>
        <v>2.5</v>
      </c>
      <c r="K43" s="17">
        <f t="shared" si="5"/>
        <v>0</v>
      </c>
      <c r="L43" s="17">
        <f t="shared" si="8"/>
        <v>0</v>
      </c>
    </row>
    <row r="44" spans="2:23" hidden="1" x14ac:dyDescent="0.3">
      <c r="B44" s="3" t="s">
        <v>7</v>
      </c>
      <c r="C44" s="20"/>
      <c r="D44" s="3" t="s">
        <v>8</v>
      </c>
      <c r="E44" s="20"/>
      <c r="F44" s="3" t="s">
        <v>24</v>
      </c>
      <c r="G44" s="17">
        <f t="shared" si="6"/>
        <v>0</v>
      </c>
      <c r="H44" s="2" t="s">
        <v>25</v>
      </c>
      <c r="I44" s="438">
        <f>IF($C$3="Ground floor",'Design Details'!C$46,IF($C$3="Mid-floor",'Design Details'!C$56,IF($C$3="Upper floor",'Design Details'!C$66,IF($C$3="Single Storey",'Design Details'!C$76,0))))</f>
        <v>0</v>
      </c>
      <c r="J44" s="17">
        <f t="shared" si="7"/>
        <v>2.5</v>
      </c>
      <c r="K44" s="17">
        <f t="shared" si="5"/>
        <v>0</v>
      </c>
      <c r="L44" s="17">
        <f t="shared" si="8"/>
        <v>0</v>
      </c>
    </row>
    <row r="45" spans="2:23" x14ac:dyDescent="0.3">
      <c r="B45" s="1" t="s">
        <v>33</v>
      </c>
      <c r="C45" s="7"/>
      <c r="E45" s="7"/>
      <c r="G45" s="7"/>
      <c r="I45" s="7"/>
      <c r="J45" s="7"/>
      <c r="K45" s="7"/>
      <c r="L45" s="7"/>
      <c r="Q45" s="517" t="s">
        <v>1254</v>
      </c>
      <c r="R45" s="525" t="s">
        <v>1255</v>
      </c>
      <c r="S45" s="517" t="s">
        <v>1256</v>
      </c>
      <c r="T45" s="514" t="s">
        <v>1249</v>
      </c>
      <c r="U45" s="517" t="s">
        <v>1250</v>
      </c>
    </row>
    <row r="46" spans="2:23" x14ac:dyDescent="0.3">
      <c r="B46" s="3" t="s">
        <v>7</v>
      </c>
      <c r="C46" s="224"/>
      <c r="D46" s="3" t="s">
        <v>8</v>
      </c>
      <c r="E46" s="224"/>
      <c r="F46" s="3" t="s">
        <v>24</v>
      </c>
      <c r="G46" s="218">
        <f t="shared" si="6"/>
        <v>0</v>
      </c>
      <c r="H46" s="2" t="s">
        <v>25</v>
      </c>
      <c r="I46" s="218">
        <f>IF($C$3="Ground floor",'Design Details'!C$53,IF($C$3="Mid-floor",'Design Details'!C$63,IF($C$3="Upper floor",'Design Details'!C$73,IF($C$3="Single Storey",'Design Details'!C$83,0))))</f>
        <v>0</v>
      </c>
      <c r="J46" s="218">
        <f t="shared" si="7"/>
        <v>2.5</v>
      </c>
      <c r="K46" s="218">
        <f t="shared" si="5"/>
        <v>0</v>
      </c>
      <c r="L46" s="218">
        <f>G46*I46*$D$7*24/1000</f>
        <v>0</v>
      </c>
      <c r="Q46" s="518"/>
      <c r="R46" s="526"/>
      <c r="S46" s="518"/>
      <c r="T46" s="515"/>
      <c r="U46" s="518"/>
    </row>
    <row r="47" spans="2:23" x14ac:dyDescent="0.3">
      <c r="B47" s="3" t="s">
        <v>7</v>
      </c>
      <c r="C47" s="224"/>
      <c r="D47" s="3" t="s">
        <v>8</v>
      </c>
      <c r="E47" s="224"/>
      <c r="F47" s="3" t="s">
        <v>24</v>
      </c>
      <c r="G47" s="218">
        <f t="shared" si="6"/>
        <v>0</v>
      </c>
      <c r="H47" s="2" t="s">
        <v>25</v>
      </c>
      <c r="I47" s="218">
        <f>IF($C$3="Ground floor",'Design Details'!C$53,IF($C$3="Mid-floor",'Design Details'!C$63,IF($C$3="Upper floor",'Design Details'!C$73,IF($C$3="Single Storey",'Design Details'!C$83,0))))</f>
        <v>0</v>
      </c>
      <c r="J47" s="218">
        <f t="shared" si="7"/>
        <v>2.5</v>
      </c>
      <c r="K47" s="218">
        <f t="shared" si="5"/>
        <v>0</v>
      </c>
      <c r="L47" s="218">
        <f>G47*I47*$D$7*24/1000</f>
        <v>0</v>
      </c>
      <c r="Q47" s="518"/>
      <c r="R47" s="526"/>
      <c r="S47" s="518"/>
      <c r="T47" s="515"/>
      <c r="U47" s="518"/>
    </row>
    <row r="48" spans="2:23" x14ac:dyDescent="0.3">
      <c r="B48" s="3" t="s">
        <v>7</v>
      </c>
      <c r="C48" s="224"/>
      <c r="D48" s="3" t="s">
        <v>8</v>
      </c>
      <c r="E48" s="224"/>
      <c r="F48" s="3" t="s">
        <v>24</v>
      </c>
      <c r="G48" s="218">
        <f t="shared" si="6"/>
        <v>0</v>
      </c>
      <c r="H48" s="2" t="s">
        <v>25</v>
      </c>
      <c r="I48" s="218">
        <f>IF($C$3="Ground floor",'Design Details'!C$53,IF($C$3="Mid-floor",'Design Details'!C$63,IF($C$3="Upper floor",'Design Details'!C$73,IF($C$3="Single Storey",'Design Details'!C$83,0))))</f>
        <v>0</v>
      </c>
      <c r="J48" s="218">
        <f t="shared" si="7"/>
        <v>2.5</v>
      </c>
      <c r="K48" s="218">
        <f t="shared" si="5"/>
        <v>0</v>
      </c>
      <c r="L48" s="218">
        <f>G48*I48*$D$7*24/1000</f>
        <v>0</v>
      </c>
      <c r="Q48" s="518"/>
      <c r="R48" s="526"/>
      <c r="S48" s="518"/>
      <c r="T48" s="515"/>
      <c r="U48" s="518"/>
    </row>
    <row r="49" spans="2:21" x14ac:dyDescent="0.3">
      <c r="B49" s="3" t="s">
        <v>7</v>
      </c>
      <c r="C49" s="224"/>
      <c r="D49" s="3" t="s">
        <v>8</v>
      </c>
      <c r="E49" s="224"/>
      <c r="F49" s="3" t="s">
        <v>24</v>
      </c>
      <c r="G49" s="218">
        <f t="shared" si="6"/>
        <v>0</v>
      </c>
      <c r="H49" s="2" t="s">
        <v>25</v>
      </c>
      <c r="I49" s="218">
        <f>IF($C$3="Ground floor",'Design Details'!C$53,IF($C$3="Mid-floor",'Design Details'!C$63,IF($C$3="Upper floor",'Design Details'!C$73,IF($C$3="Single Storey",'Design Details'!C$83,0))))</f>
        <v>0</v>
      </c>
      <c r="J49" s="218">
        <f t="shared" si="7"/>
        <v>2.5</v>
      </c>
      <c r="K49" s="218">
        <f t="shared" si="5"/>
        <v>0</v>
      </c>
      <c r="L49" s="218">
        <f>G49*I49*$D$7*24/1000</f>
        <v>0</v>
      </c>
      <c r="Q49" s="519"/>
      <c r="R49" s="527"/>
      <c r="S49" s="519"/>
      <c r="T49" s="516"/>
      <c r="U49" s="519"/>
    </row>
    <row r="50" spans="2:21" x14ac:dyDescent="0.3">
      <c r="B50" s="1" t="s">
        <v>1260</v>
      </c>
      <c r="C50" s="7"/>
      <c r="E50" s="7"/>
      <c r="G50" s="7"/>
      <c r="I50" s="7"/>
      <c r="J50" s="7"/>
      <c r="K50" s="7"/>
      <c r="L50" s="7"/>
      <c r="Q50" s="426"/>
      <c r="R50" s="425"/>
      <c r="S50" s="425" t="s">
        <v>1248</v>
      </c>
      <c r="T50" s="425"/>
      <c r="U50" s="430"/>
    </row>
    <row r="51" spans="2:21" x14ac:dyDescent="0.3">
      <c r="B51" s="3" t="s">
        <v>7</v>
      </c>
      <c r="C51" s="224"/>
      <c r="D51" s="3" t="s">
        <v>8</v>
      </c>
      <c r="E51" s="224"/>
      <c r="F51" s="3" t="s">
        <v>24</v>
      </c>
      <c r="G51" s="218">
        <f t="shared" si="6"/>
        <v>0</v>
      </c>
      <c r="H51" s="2" t="s">
        <v>25</v>
      </c>
      <c r="I51" s="218">
        <f>IF($C$3="Ground floor",'Design Details'!C$47,IF($C$3="Mid-floor",'Design Details'!C$57,IF($C$3="Upper floor",'Design Details'!C$67,IF($C$3="Single Storey",'Design Details'!C$77,0))))</f>
        <v>0</v>
      </c>
      <c r="J51" s="218">
        <f t="shared" si="7"/>
        <v>2.5</v>
      </c>
      <c r="K51" s="218">
        <f t="shared" si="5"/>
        <v>0</v>
      </c>
      <c r="L51" s="218">
        <f>G51*I51*$D$7*24/1000</f>
        <v>0</v>
      </c>
      <c r="Q51" s="429" t="s">
        <v>1241</v>
      </c>
      <c r="R51" s="431" t="s">
        <v>1247</v>
      </c>
      <c r="S51" s="431" t="str">
        <f>IF(OR($C$3="Ground Floor",$C$3="Mid-floor"),R51,Q51)</f>
        <v>Outside</v>
      </c>
      <c r="T51" s="426">
        <f>IF(M32="Unheated",1,0)</f>
        <v>0</v>
      </c>
      <c r="U51" s="429">
        <f>IF(M32="Select...",0,(IF(M32="Outside",D6,IF(M32="Unheated",D4-10,D4-M32))))</f>
        <v>0</v>
      </c>
    </row>
    <row r="52" spans="2:21" x14ac:dyDescent="0.3">
      <c r="B52" s="3" t="s">
        <v>7</v>
      </c>
      <c r="C52" s="224"/>
      <c r="D52" s="3" t="s">
        <v>8</v>
      </c>
      <c r="E52" s="224"/>
      <c r="F52" s="3" t="s">
        <v>24</v>
      </c>
      <c r="G52" s="218">
        <f t="shared" si="6"/>
        <v>0</v>
      </c>
      <c r="H52" s="2" t="s">
        <v>25</v>
      </c>
      <c r="I52" s="218">
        <f>IF($C$3="Ground floor",'Design Details'!C$47,IF($C$3="Mid-floor",'Design Details'!C$57,IF($C$3="Upper floor",'Design Details'!C$67,IF($C$3="Single Storey",'Design Details'!C$77,0))))</f>
        <v>0</v>
      </c>
      <c r="J52" s="218">
        <f t="shared" si="7"/>
        <v>2.5</v>
      </c>
      <c r="K52" s="218">
        <f t="shared" si="5"/>
        <v>0</v>
      </c>
      <c r="L52" s="218">
        <f>G52*I52*$D$7*24/1000</f>
        <v>0</v>
      </c>
      <c r="Q52" s="429" t="s">
        <v>1247</v>
      </c>
      <c r="R52" s="431" t="s">
        <v>1251</v>
      </c>
      <c r="S52" s="431" t="str">
        <f>IF(OR($C$3="Ground Floor",$C$3="Mid-floor"),R52,Q52)</f>
        <v>Unheated</v>
      </c>
      <c r="T52" s="426" t="str">
        <f>"'Design Details'!C$"&amp;69+T51</f>
        <v>'Design Details'!C$69</v>
      </c>
      <c r="U52" s="427"/>
    </row>
    <row r="53" spans="2:21" hidden="1" x14ac:dyDescent="0.3">
      <c r="B53" s="3" t="s">
        <v>7</v>
      </c>
      <c r="C53" s="226"/>
      <c r="D53" s="3" t="s">
        <v>8</v>
      </c>
      <c r="E53" s="226"/>
      <c r="F53" s="3" t="s">
        <v>24</v>
      </c>
      <c r="G53" s="220">
        <f t="shared" si="6"/>
        <v>0</v>
      </c>
      <c r="H53" s="2" t="s">
        <v>25</v>
      </c>
      <c r="I53" s="439">
        <f>IF($C$3="Ground floor",'Design Details'!C$47,IF($C$3="Mid-floor",'Design Details'!C$57,IF($C$3="Upper floor",'Design Details'!C$67,IF($C$3="Single Storey",'Design Details'!C$77,0))))</f>
        <v>0</v>
      </c>
      <c r="J53" s="220">
        <f t="shared" si="7"/>
        <v>2.5</v>
      </c>
      <c r="K53" s="220">
        <f t="shared" si="5"/>
        <v>0</v>
      </c>
      <c r="L53" s="220">
        <f>G53*I53*$D$7*24/1000</f>
        <v>0</v>
      </c>
      <c r="Q53" s="429"/>
      <c r="R53" s="431" t="s">
        <v>1252</v>
      </c>
      <c r="S53" s="431">
        <f>IF(OR($C$3="Ground Floor",$C$3="Mid-floor"),R53,Q53)</f>
        <v>0</v>
      </c>
      <c r="T53" s="432" t="str">
        <f>"'Design Details'!C$"&amp;79+T51</f>
        <v>'Design Details'!C$79</v>
      </c>
      <c r="U53" s="423"/>
    </row>
    <row r="54" spans="2:21" hidden="1" x14ac:dyDescent="0.3">
      <c r="B54" s="3" t="s">
        <v>7</v>
      </c>
      <c r="C54" s="20"/>
      <c r="D54" s="3" t="s">
        <v>8</v>
      </c>
      <c r="E54" s="20"/>
      <c r="F54" s="3" t="s">
        <v>24</v>
      </c>
      <c r="G54" s="17">
        <f t="shared" si="6"/>
        <v>0</v>
      </c>
      <c r="H54" s="2" t="s">
        <v>25</v>
      </c>
      <c r="I54" s="438">
        <f>IF($C$3="Ground floor",'Design Details'!C$47,IF($C$3="Mid-floor",'Design Details'!C$57,IF($C$3="Upper floor",'Design Details'!C$67,IF($C$3="Single Storey",'Design Details'!C$77,0))))</f>
        <v>0</v>
      </c>
      <c r="J54" s="17">
        <f t="shared" si="7"/>
        <v>2.5</v>
      </c>
      <c r="K54" s="17">
        <f t="shared" si="5"/>
        <v>0</v>
      </c>
      <c r="L54" s="17">
        <f>G54*I54*$D$7*24/1000</f>
        <v>0</v>
      </c>
      <c r="Q54" s="429"/>
      <c r="R54" s="431" t="s">
        <v>1253</v>
      </c>
      <c r="S54" s="431">
        <f>IF(OR($C$3="Ground Floor",$C$3="Mid-floor"),R54,Q54)</f>
        <v>0</v>
      </c>
      <c r="T54" s="423"/>
      <c r="U54" s="423"/>
    </row>
    <row r="55" spans="2:21" x14ac:dyDescent="0.3">
      <c r="B55" s="1" t="s">
        <v>114</v>
      </c>
      <c r="G55" s="7"/>
      <c r="I55" s="7"/>
      <c r="K55" s="7"/>
      <c r="L55" s="7"/>
      <c r="M55" s="520" t="s">
        <v>1092</v>
      </c>
      <c r="N55" s="520"/>
      <c r="O55" s="520"/>
      <c r="Q55" s="432"/>
      <c r="R55" s="432">
        <v>22</v>
      </c>
      <c r="S55" s="433">
        <f>IF(OR($C$3="Ground Floor",$C$3="Mid-floor"),R55,Q37)</f>
        <v>0</v>
      </c>
      <c r="T55" s="422"/>
      <c r="U55" s="422"/>
    </row>
    <row r="56" spans="2:21" x14ac:dyDescent="0.3">
      <c r="B56" s="3" t="s">
        <v>6</v>
      </c>
      <c r="C56" s="229"/>
      <c r="D56" s="3" t="s">
        <v>8</v>
      </c>
      <c r="E56" s="229"/>
      <c r="F56" s="3" t="s">
        <v>24</v>
      </c>
      <c r="G56" s="218">
        <f t="shared" si="6"/>
        <v>0</v>
      </c>
      <c r="H56" s="2" t="s">
        <v>25</v>
      </c>
      <c r="I56" s="218">
        <f>IF($C$3="Ground floor",'Design Details'!C$51,IF($C$3="Mid-floor",'Design Details'!C$61,IF($C$3="Upper floor",'Design Details'!C$71,IF($C$3="Single Storey",'Design Details'!C$81,0))))</f>
        <v>0</v>
      </c>
      <c r="J56" s="225">
        <f>IF(M56="",0,IF(M56="unheated",D$4-10,D$4-M56))</f>
        <v>0</v>
      </c>
      <c r="K56" s="218">
        <f t="shared" si="5"/>
        <v>0</v>
      </c>
      <c r="L56" s="7"/>
      <c r="M56" s="513"/>
      <c r="N56" s="513"/>
      <c r="O56" s="513"/>
    </row>
    <row r="57" spans="2:21" hidden="1" x14ac:dyDescent="0.3">
      <c r="B57" s="3" t="s">
        <v>6</v>
      </c>
      <c r="C57" s="229"/>
      <c r="D57" s="3" t="s">
        <v>8</v>
      </c>
      <c r="E57" s="229"/>
      <c r="F57" s="3" t="s">
        <v>24</v>
      </c>
      <c r="G57" s="218">
        <f t="shared" si="6"/>
        <v>0</v>
      </c>
      <c r="H57" s="2" t="s">
        <v>25</v>
      </c>
      <c r="I57" s="224">
        <f>IF($C$3="Ground floor",'Design Details'!C$51,IF($C$3="Mid-floor",'Design Details'!C$61,IF($C$3="Upper floor",'Design Details'!C$71,IF($C$3="Single Storey",'Design Details'!C$81,0))))</f>
        <v>0</v>
      </c>
      <c r="J57" s="225">
        <f>IF(M57="",0,IF(M57="unheated",D$4-10,D$4-M57))</f>
        <v>0</v>
      </c>
      <c r="K57" s="218">
        <f t="shared" si="5"/>
        <v>0</v>
      </c>
      <c r="L57" s="7"/>
      <c r="M57" s="513"/>
      <c r="N57" s="513"/>
      <c r="O57" s="513"/>
    </row>
    <row r="58" spans="2:21" hidden="1" x14ac:dyDescent="0.3">
      <c r="B58" s="3" t="s">
        <v>6</v>
      </c>
      <c r="C58" s="219"/>
      <c r="D58" s="3" t="s">
        <v>8</v>
      </c>
      <c r="E58" s="219"/>
      <c r="F58" s="3" t="s">
        <v>24</v>
      </c>
      <c r="G58" s="220">
        <f t="shared" si="6"/>
        <v>0</v>
      </c>
      <c r="H58" s="2" t="s">
        <v>25</v>
      </c>
      <c r="I58" s="221">
        <f>IF($C$3="Ground floor",'Design Details'!C$51,IF($C$3="Mid-floor",'Design Details'!C$61,IF($C$3="Upper floor",'Design Details'!C$71,IF($C$3="Single Storey",'Design Details'!C$81,0))))</f>
        <v>0</v>
      </c>
      <c r="J58" s="222">
        <f>IF(M58="",0,IF(M58="unheated",D$4-10,D$4-M58))</f>
        <v>0</v>
      </c>
      <c r="K58" s="220">
        <f t="shared" si="5"/>
        <v>0</v>
      </c>
      <c r="L58" s="7"/>
      <c r="M58" s="513"/>
      <c r="N58" s="513"/>
      <c r="O58" s="513"/>
    </row>
    <row r="59" spans="2:21" hidden="1" x14ac:dyDescent="0.3">
      <c r="B59" s="3" t="s">
        <v>6</v>
      </c>
      <c r="C59" s="19"/>
      <c r="D59" s="3" t="s">
        <v>8</v>
      </c>
      <c r="E59" s="19"/>
      <c r="F59" s="3" t="s">
        <v>24</v>
      </c>
      <c r="G59" s="17">
        <f t="shared" si="6"/>
        <v>0</v>
      </c>
      <c r="H59" s="2" t="s">
        <v>25</v>
      </c>
      <c r="I59" s="105">
        <f>IF($C$3="Ground floor",'Design Details'!C$51,IF($C$3="Mid-floor",'Design Details'!C$61,IF($C$3="Upper floor",'Design Details'!C$71,IF($C$3="Single Storey",'Design Details'!C$81,0))))</f>
        <v>0</v>
      </c>
      <c r="J59" s="18">
        <f>IF(M59="",0,IF(M59="unheated",D$4-10,D$4-M59))</f>
        <v>0</v>
      </c>
      <c r="K59" s="17">
        <f t="shared" si="5"/>
        <v>0</v>
      </c>
      <c r="L59" s="7"/>
      <c r="M59" s="513"/>
      <c r="N59" s="513"/>
      <c r="O59" s="513"/>
    </row>
    <row r="60" spans="2:21" hidden="1" x14ac:dyDescent="0.3">
      <c r="B60" s="1" t="s">
        <v>48</v>
      </c>
      <c r="G60" s="7"/>
      <c r="I60" s="7"/>
      <c r="K60" s="7"/>
      <c r="L60" s="7"/>
    </row>
    <row r="61" spans="2:21" hidden="1" x14ac:dyDescent="0.3">
      <c r="B61" s="3" t="s">
        <v>6</v>
      </c>
      <c r="C61" s="19"/>
      <c r="D61" s="3" t="s">
        <v>8</v>
      </c>
      <c r="E61" s="19"/>
      <c r="F61" s="3" t="s">
        <v>24</v>
      </c>
      <c r="G61" s="17">
        <f t="shared" si="6"/>
        <v>0</v>
      </c>
      <c r="H61" s="2" t="s">
        <v>25</v>
      </c>
      <c r="I61" s="105">
        <f>IF($C$3="Ground floor",'Design Details'!C$52,IF($C$3="Mid-floor",'Design Details'!C$62,IF($C$3="Upper floor",'Design Details'!C$72,IF($C$3="Single Storey",'Design Details'!C$82,0))))</f>
        <v>0</v>
      </c>
      <c r="J61" s="18">
        <f>D4-10</f>
        <v>-10</v>
      </c>
      <c r="K61" s="17">
        <f t="shared" si="5"/>
        <v>0</v>
      </c>
      <c r="L61" s="17">
        <f>G61*I61*$D$7*24/1000</f>
        <v>0</v>
      </c>
    </row>
  </sheetData>
  <sheetProtection formatRows="0"/>
  <mergeCells count="31">
    <mergeCell ref="B1:D1"/>
    <mergeCell ref="E1:G1"/>
    <mergeCell ref="K1:L1"/>
    <mergeCell ref="E2:F2"/>
    <mergeCell ref="C3:D3"/>
    <mergeCell ref="E3:F3"/>
    <mergeCell ref="M21:O21"/>
    <mergeCell ref="B4:C4"/>
    <mergeCell ref="E4:F4"/>
    <mergeCell ref="B5:C5"/>
    <mergeCell ref="E5:F5"/>
    <mergeCell ref="B6:C6"/>
    <mergeCell ref="E6:F6"/>
    <mergeCell ref="B7:C7"/>
    <mergeCell ref="L10:O10"/>
    <mergeCell ref="L11:O11"/>
    <mergeCell ref="M19:O19"/>
    <mergeCell ref="M20:O20"/>
    <mergeCell ref="M22:O22"/>
    <mergeCell ref="M31:O31"/>
    <mergeCell ref="M32:O32"/>
    <mergeCell ref="Q45:Q49"/>
    <mergeCell ref="R45:R49"/>
    <mergeCell ref="M59:O59"/>
    <mergeCell ref="T45:T49"/>
    <mergeCell ref="U45:U49"/>
    <mergeCell ref="M55:O55"/>
    <mergeCell ref="M56:O56"/>
    <mergeCell ref="M57:O57"/>
    <mergeCell ref="M58:O58"/>
    <mergeCell ref="S45:S49"/>
  </mergeCells>
  <conditionalFormatting sqref="M24:N24">
    <cfRule type="expression" dxfId="23" priority="2">
      <formula>IF($M$23="Short length",TRUE,IF($M$23="Between edges",TRUE,IF($M$23="Depth of room",TRUE,FALSE)))</formula>
    </cfRule>
  </conditionalFormatting>
  <conditionalFormatting sqref="O24">
    <cfRule type="expression" dxfId="22" priority="1">
      <formula>IF($O$23="Long length",TRUE,FALSE)</formula>
    </cfRule>
  </conditionalFormatting>
  <dataValidations count="10">
    <dataValidation type="list" allowBlank="1" showInputMessage="1" showErrorMessage="1" sqref="M32:O32" xr:uid="{F3C1C37B-7919-F54D-9CB7-368D6BA121D9}">
      <formula1>OFFSET($S$50,,,COUNTIF($S$50:$S$55,"&lt;&gt;0"))</formula1>
    </dataValidation>
    <dataValidation type="list" errorStyle="information" allowBlank="1" showInputMessage="1" showErrorMessage="1" errorTitle="Room Name" error="If an alternative room name is entered, you will need to manually select room design temp and air changes per hour." sqref="D2" xr:uid="{A7723B54-7595-4D43-9F31-09682AA74AA0}">
      <formula1>$Y$2:$Y$11</formula1>
    </dataValidation>
    <dataValidation type="list" errorStyle="information" allowBlank="1" showInputMessage="1" showErrorMessage="1" errorTitle="Room Name" error="If an alternative room name is entered, you will need to manually select room design temp and air changes per hour." sqref="C2" xr:uid="{1C98639A-666B-E14A-A324-FFD6D801A819}">
      <formula1>Rooms</formula1>
    </dataValidation>
    <dataValidation type="list" allowBlank="1" showInputMessage="1" showErrorMessage="1" sqref="M22:O22" xr:uid="{843CE53E-FFF0-2746-8734-083B50809228}">
      <formula1>$Q$2:$Q$6</formula1>
    </dataValidation>
    <dataValidation type="list" allowBlank="1" showInputMessage="1" showErrorMessage="1" sqref="C3:D3" xr:uid="{1FFBACB0-0952-AE4D-BC92-E14AFDB18A66}">
      <formula1>$R$4:$R$7</formula1>
    </dataValidation>
    <dataValidation type="list" allowBlank="1" showInputMessage="1" showErrorMessage="1" sqref="M20:O20" xr:uid="{94696E92-7CA8-0548-874F-751F172E955F}">
      <formula1>$S$3:$S$4</formula1>
    </dataValidation>
    <dataValidation type="list" allowBlank="1" showInputMessage="1" showErrorMessage="1" sqref="M56:O59" xr:uid="{219EA611-AA81-2E45-BE96-1E91797FDC6C}">
      <formula1>$U$3:$U$7</formula1>
    </dataValidation>
    <dataValidation type="list" allowBlank="1" showInputMessage="1" showErrorMessage="1" sqref="M3" xr:uid="{47CAB5B5-5E7A-134A-A07C-FD8BC9F01C1E}">
      <formula1>$V$3:$V$4</formula1>
    </dataValidation>
    <dataValidation type="list" allowBlank="1" showInputMessage="1" showErrorMessage="1" promptTitle="High Ceilings" prompt="Room Height_x000a_4.5m - 2.5%_x000a_5.5m - 5.0%_x000a_6.5m - 7.5%_x000a_7.5m - 10.0%" sqref="M4" xr:uid="{23B01D7F-0443-7D4D-B86C-F6BA09788790}">
      <formula1>$X$3:$X$7</formula1>
    </dataValidation>
    <dataValidation type="list" allowBlank="1" showInputMessage="1" showErrorMessage="1" sqref="M5" xr:uid="{A76AE026-0E8D-5544-833C-F34E25EE4523}">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21" r:id="rId3" name="Button 1">
              <controlPr defaultSize="0" print="0" autoFill="0" autoPict="0" macro="[0]!unhideAwkDim">
                <anchor moveWithCells="1" sizeWithCells="1">
                  <from>
                    <xdr:col>3</xdr:col>
                    <xdr:colOff>15240</xdr:colOff>
                    <xdr:row>8</xdr:row>
                    <xdr:rowOff>15240</xdr:rowOff>
                  </from>
                  <to>
                    <xdr:col>4</xdr:col>
                    <xdr:colOff>723900</xdr:colOff>
                    <xdr:row>8</xdr:row>
                    <xdr:rowOff>152400</xdr:rowOff>
                  </to>
                </anchor>
              </controlPr>
            </control>
          </mc:Choice>
        </mc:AlternateContent>
        <mc:AlternateContent xmlns:mc="http://schemas.openxmlformats.org/markup-compatibility/2006">
          <mc:Choice Requires="x14">
            <control shapeId="184322" r:id="rId4" name="Button 2">
              <controlPr defaultSize="0" print="0" autoFill="0" autoPict="0" macro="[0]!unhideWindows">
                <anchor moveWithCells="1" sizeWithCells="1">
                  <from>
                    <xdr:col>3</xdr:col>
                    <xdr:colOff>38100</xdr:colOff>
                    <xdr:row>36</xdr:row>
                    <xdr:rowOff>15240</xdr:rowOff>
                  </from>
                  <to>
                    <xdr:col>4</xdr:col>
                    <xdr:colOff>723900</xdr:colOff>
                    <xdr:row>36</xdr:row>
                    <xdr:rowOff>152400</xdr:rowOff>
                  </to>
                </anchor>
              </controlPr>
            </control>
          </mc:Choice>
        </mc:AlternateContent>
        <mc:AlternateContent xmlns:mc="http://schemas.openxmlformats.org/markup-compatibility/2006">
          <mc:Choice Requires="x14">
            <control shapeId="184323" r:id="rId5" name="Button 3">
              <controlPr defaultSize="0" print="0" autoFill="0" autoPict="0" macro="[0]!unhideRoofWin">
                <anchor moveWithCells="1" sizeWithCells="1">
                  <from>
                    <xdr:col>5</xdr:col>
                    <xdr:colOff>22860</xdr:colOff>
                    <xdr:row>36</xdr:row>
                    <xdr:rowOff>15240</xdr:rowOff>
                  </from>
                  <to>
                    <xdr:col>6</xdr:col>
                    <xdr:colOff>723900</xdr:colOff>
                    <xdr:row>36</xdr:row>
                    <xdr:rowOff>152400</xdr:rowOff>
                  </to>
                </anchor>
              </controlPr>
            </control>
          </mc:Choice>
        </mc:AlternateContent>
        <mc:AlternateContent xmlns:mc="http://schemas.openxmlformats.org/markup-compatibility/2006">
          <mc:Choice Requires="x14">
            <control shapeId="184324" r:id="rId6" name="Button 4">
              <controlPr defaultSize="0" print="0" autoFill="0" autoPict="0" macro="[0]!unhideDoors">
                <anchor moveWithCells="1" sizeWithCells="1">
                  <from>
                    <xdr:col>3</xdr:col>
                    <xdr:colOff>15240</xdr:colOff>
                    <xdr:row>49</xdr:row>
                    <xdr:rowOff>22860</xdr:rowOff>
                  </from>
                  <to>
                    <xdr:col>4</xdr:col>
                    <xdr:colOff>723900</xdr:colOff>
                    <xdr:row>49</xdr:row>
                    <xdr:rowOff>152400</xdr:rowOff>
                  </to>
                </anchor>
              </controlPr>
            </control>
          </mc:Choice>
        </mc:AlternateContent>
        <mc:AlternateContent xmlns:mc="http://schemas.openxmlformats.org/markup-compatibility/2006">
          <mc:Choice Requires="x14">
            <control shapeId="184325" r:id="rId7" name="Button 5">
              <controlPr defaultSize="0" print="0" autoFill="0" autoPict="0" macro="[0]!SinglePitch">
                <anchor moveWithCells="1" sizeWithCells="1">
                  <from>
                    <xdr:col>3</xdr:col>
                    <xdr:colOff>891540</xdr:colOff>
                    <xdr:row>32</xdr:row>
                    <xdr:rowOff>38100</xdr:rowOff>
                  </from>
                  <to>
                    <xdr:col>4</xdr:col>
                    <xdr:colOff>708660</xdr:colOff>
                    <xdr:row>33</xdr:row>
                    <xdr:rowOff>0</xdr:rowOff>
                  </to>
                </anchor>
              </controlPr>
            </control>
          </mc:Choice>
        </mc:AlternateContent>
        <mc:AlternateContent xmlns:mc="http://schemas.openxmlformats.org/markup-compatibility/2006">
          <mc:Choice Requires="x14">
            <control shapeId="184326" r:id="rId8" name="Button 6">
              <controlPr defaultSize="0" print="0" autoFill="0" autoPict="0" macro="[0]!IntWalls">
                <anchor moveWithCells="1" sizeWithCells="1">
                  <from>
                    <xdr:col>3</xdr:col>
                    <xdr:colOff>22860</xdr:colOff>
                    <xdr:row>54</xdr:row>
                    <xdr:rowOff>22860</xdr:rowOff>
                  </from>
                  <to>
                    <xdr:col>4</xdr:col>
                    <xdr:colOff>723900</xdr:colOff>
                    <xdr:row>55</xdr:row>
                    <xdr:rowOff>15240</xdr:rowOff>
                  </to>
                </anchor>
              </controlPr>
            </control>
          </mc:Choice>
        </mc:AlternateContent>
        <mc:AlternateContent xmlns:mc="http://schemas.openxmlformats.org/markup-compatibility/2006">
          <mc:Choice Requires="x14">
            <control shapeId="184327" r:id="rId9" name="Button 7">
              <controlPr defaultSize="0" print="0" autoFill="0" autoPict="0" macro="[0]!PartyWall">
                <anchor moveWithCells="1" sizeWithCells="1">
                  <from>
                    <xdr:col>5</xdr:col>
                    <xdr:colOff>15240</xdr:colOff>
                    <xdr:row>54</xdr:row>
                    <xdr:rowOff>22860</xdr:rowOff>
                  </from>
                  <to>
                    <xdr:col>6</xdr:col>
                    <xdr:colOff>708660</xdr:colOff>
                    <xdr:row>54</xdr:row>
                    <xdr:rowOff>152400</xdr:rowOff>
                  </to>
                </anchor>
              </controlPr>
            </control>
          </mc:Choice>
        </mc:AlternateContent>
        <mc:AlternateContent xmlns:mc="http://schemas.openxmlformats.org/markup-compatibility/2006">
          <mc:Choice Requires="x14">
            <control shapeId="184328" r:id="rId10" name="Button 8">
              <controlPr defaultSize="0" print="0" autoFill="0" autoPict="0" macro="[0]!UseRoomDims">
                <anchor moveWithCells="1" sizeWithCells="1">
                  <from>
                    <xdr:col>3</xdr:col>
                    <xdr:colOff>22860</xdr:colOff>
                    <xdr:row>18</xdr:row>
                    <xdr:rowOff>22860</xdr:rowOff>
                  </from>
                  <to>
                    <xdr:col>4</xdr:col>
                    <xdr:colOff>723900</xdr:colOff>
                    <xdr:row>18</xdr:row>
                    <xdr:rowOff>152400</xdr:rowOff>
                  </to>
                </anchor>
              </controlPr>
            </control>
          </mc:Choice>
        </mc:AlternateContent>
        <mc:AlternateContent xmlns:mc="http://schemas.openxmlformats.org/markup-compatibility/2006">
          <mc:Choice Requires="x14">
            <control shapeId="184329" r:id="rId11" name="Button 9">
              <controlPr defaultSize="0" print="0" autoFill="0" autoPict="0" macro="[0]!Pitched">
                <anchor moveWithCells="1" sizeWithCells="1">
                  <from>
                    <xdr:col>3</xdr:col>
                    <xdr:colOff>38100</xdr:colOff>
                    <xdr:row>32</xdr:row>
                    <xdr:rowOff>22860</xdr:rowOff>
                  </from>
                  <to>
                    <xdr:col>3</xdr:col>
                    <xdr:colOff>800100</xdr:colOff>
                    <xdr:row>33</xdr:row>
                    <xdr:rowOff>0</xdr:rowOff>
                  </to>
                </anchor>
              </controlPr>
            </control>
          </mc:Choice>
        </mc:AlternateContent>
        <mc:AlternateContent xmlns:mc="http://schemas.openxmlformats.org/markup-compatibility/2006">
          <mc:Choice Requires="x14">
            <control shapeId="184330" r:id="rId12" name="Button 10">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184331" r:id="rId13" name="Button 11">
              <controlPr defaultSize="0" print="0" autoFill="0" autoPict="0" macro="[0]!unhideExtWall">
                <anchor moveWithCells="1">
                  <from>
                    <xdr:col>3</xdr:col>
                    <xdr:colOff>22860</xdr:colOff>
                    <xdr:row>22</xdr:row>
                    <xdr:rowOff>38100</xdr:rowOff>
                  </from>
                  <to>
                    <xdr:col>5</xdr:col>
                    <xdr:colOff>114300</xdr:colOff>
                    <xdr:row>22</xdr:row>
                    <xdr:rowOff>152400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09592-113F-2A45-BB5B-6F7F3F8A6440}">
  <sheetPr codeName="Sheet29">
    <tabColor theme="4" tint="0.59999389629810485"/>
  </sheetPr>
  <dimension ref="B1:Z61"/>
  <sheetViews>
    <sheetView showGridLines="0" showRowColHeaders="0" workbookViewId="0">
      <selection activeCell="C2" sqref="C2"/>
    </sheetView>
  </sheetViews>
  <sheetFormatPr defaultColWidth="13.77734375" defaultRowHeight="13.8" x14ac:dyDescent="0.3"/>
  <cols>
    <col min="1" max="1" width="2" style="2" customWidth="1"/>
    <col min="2" max="12" width="13.77734375" style="2"/>
    <col min="13" max="15" width="10" style="2" customWidth="1"/>
    <col min="16" max="16" width="13.77734375" style="2"/>
    <col min="17" max="19" width="13.77734375" style="2" hidden="1" customWidth="1"/>
    <col min="20" max="20" width="16" style="2" hidden="1" customWidth="1"/>
    <col min="21" max="26" width="13.77734375" style="2" hidden="1" customWidth="1"/>
    <col min="27" max="16384" width="13.77734375" style="2"/>
  </cols>
  <sheetData>
    <row r="1" spans="2:25" ht="34.049999999999997" customHeight="1" x14ac:dyDescent="0.3">
      <c r="B1" s="520" t="s">
        <v>2</v>
      </c>
      <c r="C1" s="520"/>
      <c r="D1" s="520"/>
      <c r="E1" s="520" t="s">
        <v>4</v>
      </c>
      <c r="F1" s="520"/>
      <c r="G1" s="520"/>
      <c r="H1" s="13" t="s">
        <v>26</v>
      </c>
      <c r="I1" s="14" t="s">
        <v>34</v>
      </c>
      <c r="J1" s="15" t="s">
        <v>36</v>
      </c>
      <c r="K1" s="536" t="s">
        <v>120</v>
      </c>
      <c r="L1" s="536"/>
      <c r="M1" s="14" t="s">
        <v>121</v>
      </c>
      <c r="N1" s="14" t="s">
        <v>1079</v>
      </c>
      <c r="O1" s="14" t="s">
        <v>416</v>
      </c>
    </row>
    <row r="2" spans="2:25" ht="12.75" customHeight="1" x14ac:dyDescent="0.3">
      <c r="B2" s="2" t="s">
        <v>0</v>
      </c>
      <c r="C2" s="227"/>
      <c r="D2" s="227"/>
      <c r="E2" s="529" t="s">
        <v>1257</v>
      </c>
      <c r="F2" s="529"/>
      <c r="G2" s="216">
        <f>'Design Details'!G106</f>
        <v>0</v>
      </c>
      <c r="H2" s="2" t="s">
        <v>16</v>
      </c>
      <c r="I2" s="223">
        <f>SUM(K20:K22)</f>
        <v>0</v>
      </c>
      <c r="J2" s="223">
        <f>SUM(L20:L22)</f>
        <v>0</v>
      </c>
      <c r="K2" s="2" t="s">
        <v>119</v>
      </c>
      <c r="M2" s="228">
        <v>0</v>
      </c>
      <c r="N2" s="223">
        <f ca="1">SUM(I$2:I$6)*M2</f>
        <v>0</v>
      </c>
      <c r="O2" s="223">
        <f ca="1">SUM(J$2:J$6)*M2</f>
        <v>0</v>
      </c>
      <c r="Q2" s="2" t="s">
        <v>1056</v>
      </c>
      <c r="R2" s="2" t="s">
        <v>1</v>
      </c>
      <c r="Y2" s="2">
        <v>1</v>
      </c>
    </row>
    <row r="3" spans="2:25" ht="12.75" customHeight="1" x14ac:dyDescent="0.3">
      <c r="B3" s="2" t="s">
        <v>1</v>
      </c>
      <c r="C3" s="537"/>
      <c r="D3" s="538"/>
      <c r="E3" s="529" t="s">
        <v>9</v>
      </c>
      <c r="F3" s="529"/>
      <c r="G3" s="216">
        <v>0.33</v>
      </c>
      <c r="H3" s="2" t="s">
        <v>28</v>
      </c>
      <c r="I3" s="223">
        <f>K27</f>
        <v>0</v>
      </c>
      <c r="J3" s="223">
        <f>L27</f>
        <v>0</v>
      </c>
      <c r="K3" s="2" t="s">
        <v>116</v>
      </c>
      <c r="M3" s="228">
        <v>0</v>
      </c>
      <c r="N3" s="223">
        <f ca="1">SUM(I$2:I$6)*M3</f>
        <v>0</v>
      </c>
      <c r="O3" s="223">
        <f ca="1">SUM(J$2:J$6)*M3</f>
        <v>0</v>
      </c>
      <c r="Q3" s="2" t="s">
        <v>1055</v>
      </c>
      <c r="R3" s="2" t="s">
        <v>410</v>
      </c>
      <c r="S3" s="9" t="str">
        <f>IF($C$3="Ground floor","Solid Floor (in contact with ground)",IF($C$3="Single Storey","Solid Floor (in contact with ground)","n/a"))</f>
        <v>n/a</v>
      </c>
      <c r="T3" s="2">
        <f>'Design Details'!C21</f>
        <v>10</v>
      </c>
      <c r="U3" s="3" t="s">
        <v>115</v>
      </c>
      <c r="V3" s="11">
        <v>0</v>
      </c>
      <c r="W3" s="11">
        <v>0</v>
      </c>
      <c r="X3" s="11">
        <v>0</v>
      </c>
      <c r="Y3" s="2">
        <v>2</v>
      </c>
    </row>
    <row r="4" spans="2:25" ht="12.75" customHeight="1" x14ac:dyDescent="0.3">
      <c r="B4" s="529" t="s">
        <v>10</v>
      </c>
      <c r="C4" s="529"/>
      <c r="D4" s="216">
        <f>'Design Details'!E106</f>
        <v>0</v>
      </c>
      <c r="E4" s="529" t="s">
        <v>14</v>
      </c>
      <c r="F4" s="529"/>
      <c r="G4" s="216">
        <f>SUM(I10:I12,I14:I18)</f>
        <v>0</v>
      </c>
      <c r="H4" s="2" t="s">
        <v>30</v>
      </c>
      <c r="I4" s="223">
        <f ca="1">SUM(K32,K36)</f>
        <v>0</v>
      </c>
      <c r="J4" s="223">
        <f ca="1">SUM(L32,L36)</f>
        <v>0</v>
      </c>
      <c r="K4" s="2" t="s">
        <v>117</v>
      </c>
      <c r="M4" s="228">
        <v>0</v>
      </c>
      <c r="N4" s="223">
        <f ca="1">SUM(I$2:I$6)*M4</f>
        <v>0</v>
      </c>
      <c r="O4" s="223">
        <f ca="1">SUM(J$2:J$6)*M4</f>
        <v>0</v>
      </c>
      <c r="Q4" s="2" t="s">
        <v>1054</v>
      </c>
      <c r="R4" s="2" t="s">
        <v>37</v>
      </c>
      <c r="S4" s="9" t="str">
        <f>IF($C$3="Ground floor","Suspended Floor",IF($C$3="Single Storey","Suspended Floor","n/a"))</f>
        <v>n/a</v>
      </c>
      <c r="U4" s="3">
        <v>16</v>
      </c>
      <c r="V4" s="11">
        <v>0.1</v>
      </c>
      <c r="W4" s="11">
        <v>0.2</v>
      </c>
      <c r="X4" s="11">
        <v>2.5000000000000001E-2</v>
      </c>
      <c r="Y4" s="2">
        <v>3</v>
      </c>
    </row>
    <row r="5" spans="2:25" ht="12.75" customHeight="1" x14ac:dyDescent="0.3">
      <c r="B5" s="529" t="s">
        <v>11</v>
      </c>
      <c r="C5" s="529"/>
      <c r="D5" s="216">
        <f>'Design Details'!C19</f>
        <v>-2.5</v>
      </c>
      <c r="E5" s="529" t="s">
        <v>27</v>
      </c>
      <c r="F5" s="529"/>
      <c r="G5" s="216">
        <f>G4*G3*D6*G2</f>
        <v>0</v>
      </c>
      <c r="H5" s="2" t="s">
        <v>29</v>
      </c>
      <c r="I5" s="223">
        <f>SUM(K38:K44,K46:K49,K51:K54)</f>
        <v>0</v>
      </c>
      <c r="J5" s="223">
        <f>SUM(L38:L44,L46:L49,L51:L54)</f>
        <v>0</v>
      </c>
      <c r="K5" s="2" t="s">
        <v>118</v>
      </c>
      <c r="M5" s="228">
        <v>0</v>
      </c>
      <c r="N5" s="223">
        <f ca="1">SUM(I$2:I$6)*M5</f>
        <v>0</v>
      </c>
      <c r="O5" s="223">
        <f ca="1">SUM(J$2:J$6)*M5</f>
        <v>0</v>
      </c>
      <c r="Q5" s="2" t="s">
        <v>1052</v>
      </c>
      <c r="R5" s="2" t="s">
        <v>39</v>
      </c>
      <c r="U5" s="3">
        <v>18</v>
      </c>
      <c r="X5" s="11">
        <v>0.05</v>
      </c>
      <c r="Y5" s="2">
        <v>4</v>
      </c>
    </row>
    <row r="6" spans="2:25" ht="12.75" customHeight="1" x14ac:dyDescent="0.3">
      <c r="B6" s="529" t="s">
        <v>12</v>
      </c>
      <c r="C6" s="529"/>
      <c r="D6" s="216">
        <f>D4-D5</f>
        <v>2.5</v>
      </c>
      <c r="E6" s="529" t="s">
        <v>15</v>
      </c>
      <c r="F6" s="529"/>
      <c r="G6" s="216">
        <f>G4*G3*D7*24/1000</f>
        <v>0</v>
      </c>
      <c r="H6" s="2" t="s">
        <v>122</v>
      </c>
      <c r="I6" s="223">
        <f>SUM(K56:K59,K61)</f>
        <v>0</v>
      </c>
      <c r="J6" s="223">
        <f>SUM(L61)</f>
        <v>0</v>
      </c>
      <c r="M6" s="12"/>
      <c r="N6" s="12" t="s">
        <v>123</v>
      </c>
      <c r="O6" s="119">
        <f ca="1">SUM(G5,I2:I6,N2:N5)</f>
        <v>0</v>
      </c>
      <c r="Q6" s="2" t="s">
        <v>1053</v>
      </c>
      <c r="R6" s="2" t="s">
        <v>40</v>
      </c>
      <c r="U6" s="3">
        <v>21</v>
      </c>
      <c r="X6" s="11">
        <v>7.4999999999999997E-2</v>
      </c>
      <c r="Y6" s="2">
        <v>5</v>
      </c>
    </row>
    <row r="7" spans="2:25" ht="12.75" customHeight="1" x14ac:dyDescent="0.3">
      <c r="B7" s="529" t="s">
        <v>3</v>
      </c>
      <c r="C7" s="529"/>
      <c r="D7" s="217">
        <f>'Design Details'!C20</f>
        <v>2228</v>
      </c>
      <c r="I7" s="7"/>
      <c r="J7" s="7"/>
      <c r="M7" s="12"/>
      <c r="N7" s="12" t="s">
        <v>124</v>
      </c>
      <c r="O7" s="119">
        <f ca="1">SUM(G6,J2:J6,O2:O5)</f>
        <v>0</v>
      </c>
      <c r="R7" s="2" t="s">
        <v>41</v>
      </c>
      <c r="U7" s="3">
        <v>22</v>
      </c>
      <c r="X7" s="11">
        <v>0.1</v>
      </c>
      <c r="Y7" s="2">
        <v>6</v>
      </c>
    </row>
    <row r="8" spans="2:25" x14ac:dyDescent="0.3">
      <c r="R8" s="2">
        <f>IF($C$3="Ground floor",'Design Details'!C$45,IF($C$3="Mid-floor",'Design Details'!C$55,IF($C$3="Upper floor",'Design Details'!C$65,IF($C$3="Single Storey",'Design Details'!C$75,0))))</f>
        <v>0</v>
      </c>
      <c r="Y8" s="2">
        <v>7</v>
      </c>
    </row>
    <row r="9" spans="2:25" x14ac:dyDescent="0.3">
      <c r="B9" s="1" t="s">
        <v>5</v>
      </c>
      <c r="Y9" s="2">
        <v>8</v>
      </c>
    </row>
    <row r="10" spans="2:25" x14ac:dyDescent="0.3">
      <c r="B10" s="3" t="s">
        <v>6</v>
      </c>
      <c r="C10" s="224"/>
      <c r="D10" s="3" t="s">
        <v>7</v>
      </c>
      <c r="E10" s="224"/>
      <c r="F10" s="3" t="s">
        <v>8</v>
      </c>
      <c r="G10" s="224"/>
      <c r="H10" s="3" t="s">
        <v>13</v>
      </c>
      <c r="I10" s="218">
        <f>C10*E10*G10</f>
        <v>0</v>
      </c>
      <c r="J10" s="7"/>
      <c r="L10" s="530"/>
      <c r="M10" s="530"/>
      <c r="N10" s="530"/>
      <c r="O10" s="531"/>
      <c r="Y10" s="2">
        <v>9</v>
      </c>
    </row>
    <row r="11" spans="2:25" x14ac:dyDescent="0.3">
      <c r="B11" s="3" t="s">
        <v>6</v>
      </c>
      <c r="C11" s="224"/>
      <c r="D11" s="3" t="s">
        <v>7</v>
      </c>
      <c r="E11" s="224"/>
      <c r="F11" s="3" t="s">
        <v>8</v>
      </c>
      <c r="G11" s="224"/>
      <c r="H11" s="3" t="s">
        <v>13</v>
      </c>
      <c r="I11" s="218">
        <f>C11*E11*G11</f>
        <v>0</v>
      </c>
      <c r="J11" s="7"/>
      <c r="L11" s="530"/>
      <c r="M11" s="530"/>
      <c r="N11" s="530"/>
      <c r="O11" s="532"/>
      <c r="Y11" s="2">
        <v>10</v>
      </c>
    </row>
    <row r="12" spans="2:25" x14ac:dyDescent="0.3">
      <c r="B12" s="3" t="s">
        <v>6</v>
      </c>
      <c r="C12" s="224"/>
      <c r="D12" s="3" t="s">
        <v>7</v>
      </c>
      <c r="E12" s="224"/>
      <c r="F12" s="3" t="s">
        <v>8</v>
      </c>
      <c r="G12" s="224"/>
      <c r="H12" s="3" t="s">
        <v>13</v>
      </c>
      <c r="I12" s="218">
        <f>C12*E12*G12</f>
        <v>0</v>
      </c>
      <c r="J12" s="7"/>
    </row>
    <row r="13" spans="2:25" hidden="1" x14ac:dyDescent="0.3">
      <c r="B13" s="1" t="s">
        <v>20</v>
      </c>
      <c r="E13" s="7"/>
      <c r="G13" s="7"/>
      <c r="I13" s="7"/>
      <c r="J13" s="7"/>
    </row>
    <row r="14" spans="2:25" hidden="1" x14ac:dyDescent="0.3">
      <c r="B14" s="3" t="s">
        <v>6</v>
      </c>
      <c r="C14" s="20"/>
      <c r="D14" s="3" t="s">
        <v>7</v>
      </c>
      <c r="E14" s="20"/>
      <c r="F14" s="3" t="s">
        <v>8</v>
      </c>
      <c r="G14" s="20"/>
      <c r="H14" s="3" t="s">
        <v>13</v>
      </c>
      <c r="I14" s="17">
        <f>((G14*E14)/2)*C14</f>
        <v>0</v>
      </c>
      <c r="J14" s="4" t="s">
        <v>17</v>
      </c>
    </row>
    <row r="15" spans="2:25" hidden="1" x14ac:dyDescent="0.3">
      <c r="B15" s="3" t="s">
        <v>6</v>
      </c>
      <c r="C15" s="20"/>
      <c r="D15" s="3" t="s">
        <v>7</v>
      </c>
      <c r="E15" s="20"/>
      <c r="F15" s="3" t="s">
        <v>8</v>
      </c>
      <c r="G15" s="20"/>
      <c r="H15" s="3" t="s">
        <v>13</v>
      </c>
      <c r="I15" s="17">
        <f>C15*E15*G15/2</f>
        <v>0</v>
      </c>
      <c r="J15" s="4" t="s">
        <v>18</v>
      </c>
    </row>
    <row r="16" spans="2:25" hidden="1" x14ac:dyDescent="0.3">
      <c r="B16" s="3" t="s">
        <v>6</v>
      </c>
      <c r="C16" s="20"/>
      <c r="D16" s="3" t="s">
        <v>8</v>
      </c>
      <c r="E16" s="20"/>
      <c r="F16" s="3" t="s">
        <v>19</v>
      </c>
      <c r="G16" s="20"/>
      <c r="H16" s="3" t="s">
        <v>13</v>
      </c>
      <c r="I16" s="17">
        <f>E16*G16*C16/2</f>
        <v>0</v>
      </c>
      <c r="J16" s="4" t="s">
        <v>22</v>
      </c>
    </row>
    <row r="17" spans="2:23" hidden="1" x14ac:dyDescent="0.3">
      <c r="B17" s="3" t="s">
        <v>6</v>
      </c>
      <c r="C17" s="20"/>
      <c r="D17" s="3" t="s">
        <v>8</v>
      </c>
      <c r="E17" s="20"/>
      <c r="F17" s="3" t="s">
        <v>19</v>
      </c>
      <c r="G17" s="20"/>
      <c r="H17" s="3" t="s">
        <v>13</v>
      </c>
      <c r="I17" s="17">
        <f>E17*G17*C17/2</f>
        <v>0</v>
      </c>
      <c r="J17" s="4" t="s">
        <v>21</v>
      </c>
    </row>
    <row r="18" spans="2:23" hidden="1" x14ac:dyDescent="0.3">
      <c r="B18" s="3" t="s">
        <v>6</v>
      </c>
      <c r="C18" s="20"/>
      <c r="D18" s="3" t="s">
        <v>8</v>
      </c>
      <c r="E18" s="20"/>
      <c r="F18" s="3" t="s">
        <v>19</v>
      </c>
      <c r="G18" s="20"/>
      <c r="H18" s="3" t="s">
        <v>13</v>
      </c>
      <c r="I18" s="17">
        <f>E18*G18*C18/2</f>
        <v>0</v>
      </c>
      <c r="J18" s="4" t="s">
        <v>23</v>
      </c>
    </row>
    <row r="19" spans="2:23" x14ac:dyDescent="0.3">
      <c r="B19" s="1" t="s">
        <v>16</v>
      </c>
      <c r="C19" s="7"/>
      <c r="E19" s="7"/>
      <c r="G19" s="7"/>
      <c r="I19" s="7"/>
      <c r="J19" s="8" t="s">
        <v>50</v>
      </c>
      <c r="K19" s="1" t="s">
        <v>34</v>
      </c>
      <c r="L19" s="1" t="s">
        <v>35</v>
      </c>
      <c r="M19" s="533" t="str">
        <f>IF($C$3="Ground Floor","Select type of Ground Floor",IF($C$3="Single Storey","Select type of Ground Floor","#N/A"))</f>
        <v>#N/A</v>
      </c>
      <c r="N19" s="534"/>
      <c r="O19" s="534"/>
    </row>
    <row r="20" spans="2:23" x14ac:dyDescent="0.3">
      <c r="B20" s="3" t="str">
        <f t="shared" ref="B20:D22" si="0">B10</f>
        <v>Length (m)</v>
      </c>
      <c r="C20" s="224"/>
      <c r="D20" s="3" t="str">
        <f t="shared" ref="D20" si="1">D10</f>
        <v>Width (m)</v>
      </c>
      <c r="E20" s="224"/>
      <c r="F20" s="3" t="s">
        <v>24</v>
      </c>
      <c r="G20" s="218">
        <f>C20*E20</f>
        <v>0</v>
      </c>
      <c r="H20" s="2" t="s">
        <v>25</v>
      </c>
      <c r="I20" s="218">
        <f>IF(M22="",R8,'floor u values'!K21)</f>
        <v>0</v>
      </c>
      <c r="J20" s="218">
        <f>IF(C$3="Ground Floor",IF(M20="Solid Floor (in contact with ground)",D$4-T$3,D$4-D$5),IF(C$3="Single Storey",IF(M20="Solid Floor (in contact with ground)",D$4-T$3,D$4-D$5),0))</f>
        <v>0</v>
      </c>
      <c r="K20" s="218">
        <f>G20*I20*J20</f>
        <v>0</v>
      </c>
      <c r="L20" s="218">
        <f>IF($C$3=$R$5,0,IF($C$3=$R$7,0,G20*I20*$D$7*24/1000))</f>
        <v>0</v>
      </c>
      <c r="M20" s="535" t="s">
        <v>336</v>
      </c>
      <c r="N20" s="535"/>
      <c r="O20" s="535"/>
    </row>
    <row r="21" spans="2:23" x14ac:dyDescent="0.3">
      <c r="B21" s="3" t="str">
        <f t="shared" si="0"/>
        <v>Length (m)</v>
      </c>
      <c r="C21" s="224"/>
      <c r="D21" s="3" t="str">
        <f t="shared" si="0"/>
        <v>Width (m)</v>
      </c>
      <c r="E21" s="224"/>
      <c r="F21" s="3" t="s">
        <v>24</v>
      </c>
      <c r="G21" s="218">
        <f t="shared" ref="G21:G31" si="2">C21*E21</f>
        <v>0</v>
      </c>
      <c r="H21" s="2" t="s">
        <v>25</v>
      </c>
      <c r="I21" s="218">
        <f>I20</f>
        <v>0</v>
      </c>
      <c r="J21" s="218">
        <f>IF(C$3="Ground Floor",IF(M20="Solid Floor (in contact with ground)",D$4-T$3,D$4-D$5),IF(C$3="Single Storey",IF(M20="Solid Floor (in contact with ground)",D$4-T$3,D$4-D$5),0))</f>
        <v>0</v>
      </c>
      <c r="K21" s="218">
        <f>G21*I21*J21</f>
        <v>0</v>
      </c>
      <c r="L21" s="218">
        <f>IF($C$3=$R$5,0,IF($C$3=$R$7,0,G21*I21*$D$7*24/1000))</f>
        <v>0</v>
      </c>
      <c r="M21" s="528" t="s">
        <v>1070</v>
      </c>
      <c r="N21" s="528"/>
      <c r="O21" s="528"/>
    </row>
    <row r="22" spans="2:23" x14ac:dyDescent="0.3">
      <c r="B22" s="3" t="str">
        <f t="shared" si="0"/>
        <v>Length (m)</v>
      </c>
      <c r="C22" s="224"/>
      <c r="D22" s="3" t="str">
        <f t="shared" si="0"/>
        <v>Width (m)</v>
      </c>
      <c r="E22" s="224"/>
      <c r="F22" s="3" t="s">
        <v>24</v>
      </c>
      <c r="G22" s="218">
        <f t="shared" si="2"/>
        <v>0</v>
      </c>
      <c r="H22" s="2" t="s">
        <v>25</v>
      </c>
      <c r="I22" s="218">
        <f>I20</f>
        <v>0</v>
      </c>
      <c r="J22" s="218">
        <f>IF(C$3="Ground Floor",IF(M20="Solid Floor (in contact with ground)",D$4-T$3,D$4-D$5),IF(C$3="Single Storey",IF(M20="Solid Floor (in contact with ground)",D$4-T$3,D$4-D$5),0))</f>
        <v>0</v>
      </c>
      <c r="K22" s="218">
        <f>G22*I22*J22</f>
        <v>0</v>
      </c>
      <c r="L22" s="218">
        <f>IF($C$3=$R$5,0,IF($C$3=$R$7,0,G22*I22*$D$7*24/1000))</f>
        <v>0</v>
      </c>
      <c r="M22" s="521"/>
      <c r="N22" s="521"/>
      <c r="O22" s="521"/>
    </row>
    <row r="23" spans="2:23" ht="15" customHeight="1" x14ac:dyDescent="0.3">
      <c r="B23" s="1" t="s">
        <v>31</v>
      </c>
      <c r="C23" s="7"/>
      <c r="E23" s="7"/>
      <c r="G23" s="7"/>
      <c r="M23" s="13" t="str">
        <f>IF(M22="Two opposite","Between edges",IF(M22="One edge","Depth of room",IF(M22="3 edges (short single)","Short length",IF(M22="3 edges (long single)","Short length",""))))</f>
        <v/>
      </c>
      <c r="N23" s="13"/>
      <c r="O23" s="13" t="str">
        <f>IF(M22="3 edges (short single)","Long length",IF(M22="3 edges (long single)","Long length",""))</f>
        <v/>
      </c>
    </row>
    <row r="24" spans="2:23" ht="15" customHeight="1" x14ac:dyDescent="0.3">
      <c r="B24" s="3" t="s">
        <v>6</v>
      </c>
      <c r="C24" s="224"/>
      <c r="D24" s="3" t="s">
        <v>8</v>
      </c>
      <c r="E24" s="224"/>
      <c r="F24" s="3" t="s">
        <v>24</v>
      </c>
      <c r="G24" s="218">
        <f t="shared" si="2"/>
        <v>0</v>
      </c>
      <c r="M24" s="61"/>
      <c r="N24" s="61"/>
      <c r="O24" s="7"/>
    </row>
    <row r="25" spans="2:23" ht="13.95" hidden="1" customHeight="1" x14ac:dyDescent="0.3">
      <c r="B25" s="3" t="s">
        <v>6</v>
      </c>
      <c r="C25" s="226"/>
      <c r="D25" s="3" t="s">
        <v>8</v>
      </c>
      <c r="E25" s="226"/>
      <c r="F25" s="3" t="s">
        <v>24</v>
      </c>
      <c r="G25" s="218">
        <f t="shared" si="2"/>
        <v>0</v>
      </c>
      <c r="I25" s="7"/>
      <c r="J25" s="7"/>
      <c r="K25" s="7"/>
      <c r="L25" s="7"/>
    </row>
    <row r="26" spans="2:23" ht="13.95" hidden="1" customHeight="1" x14ac:dyDescent="0.3">
      <c r="B26" s="3" t="s">
        <v>6</v>
      </c>
      <c r="C26" s="20"/>
      <c r="D26" s="3" t="s">
        <v>8</v>
      </c>
      <c r="E26" s="20"/>
      <c r="F26" s="3" t="s">
        <v>24</v>
      </c>
      <c r="G26" s="218">
        <f t="shared" si="2"/>
        <v>0</v>
      </c>
      <c r="I26" s="7"/>
      <c r="J26" s="7"/>
      <c r="K26" s="7"/>
      <c r="L26" s="7"/>
    </row>
    <row r="27" spans="2:23" ht="15" customHeight="1" x14ac:dyDescent="0.3">
      <c r="C27" s="7"/>
      <c r="E27" s="3" t="s">
        <v>75</v>
      </c>
      <c r="F27" s="3" t="s">
        <v>24</v>
      </c>
      <c r="G27" s="218">
        <f>SUM(G24:G26)-SUM(G38:G44,G51:G54)</f>
        <v>0</v>
      </c>
      <c r="H27" s="2" t="s">
        <v>25</v>
      </c>
      <c r="I27" s="218">
        <f>IF($C$3="Ground floor",'Design Details'!C$48,IF($C$3="Mid-floor",'Design Details'!C$58,IF($C$3="Upper floor",'Design Details'!C$68,IF($C$3="Single Storey",'Design Details'!C$78,0))))</f>
        <v>0</v>
      </c>
      <c r="J27" s="218">
        <f t="shared" ref="J27" si="3">$D$6</f>
        <v>2.5</v>
      </c>
      <c r="K27" s="218">
        <f t="shared" ref="K27" si="4">G27*I27*J27</f>
        <v>0</v>
      </c>
      <c r="L27" s="218">
        <f>G27*I27*$D$7*24/1000</f>
        <v>0</v>
      </c>
      <c r="V27" s="421"/>
      <c r="W27" s="421"/>
    </row>
    <row r="28" spans="2:23" x14ac:dyDescent="0.3">
      <c r="B28" s="5" t="s">
        <v>1245</v>
      </c>
      <c r="C28" s="7"/>
      <c r="E28" s="7"/>
      <c r="G28" s="7"/>
      <c r="I28" s="7"/>
      <c r="J28" s="7"/>
      <c r="K28" s="7"/>
      <c r="L28" s="7"/>
      <c r="V28" s="421"/>
      <c r="W28" s="421"/>
    </row>
    <row r="29" spans="2:23" ht="13.95" customHeight="1" x14ac:dyDescent="0.3">
      <c r="B29" s="3" t="s">
        <v>6</v>
      </c>
      <c r="C29" s="224"/>
      <c r="D29" s="3" t="s">
        <v>7</v>
      </c>
      <c r="E29" s="224"/>
      <c r="F29" s="3" t="s">
        <v>24</v>
      </c>
      <c r="G29" s="218">
        <f t="shared" si="2"/>
        <v>0</v>
      </c>
      <c r="I29" s="7"/>
      <c r="J29" s="7"/>
      <c r="K29" s="7"/>
      <c r="L29" s="7"/>
      <c r="V29" s="421"/>
      <c r="W29" s="421"/>
    </row>
    <row r="30" spans="2:23" x14ac:dyDescent="0.3">
      <c r="B30" s="3" t="s">
        <v>6</v>
      </c>
      <c r="C30" s="224"/>
      <c r="D30" s="3" t="s">
        <v>7</v>
      </c>
      <c r="E30" s="224"/>
      <c r="F30" s="3" t="s">
        <v>24</v>
      </c>
      <c r="G30" s="218">
        <f t="shared" si="2"/>
        <v>0</v>
      </c>
      <c r="I30" s="7"/>
      <c r="J30" s="7"/>
      <c r="K30" s="7"/>
      <c r="L30" s="7"/>
      <c r="V30" s="421"/>
      <c r="W30" s="421"/>
    </row>
    <row r="31" spans="2:23" x14ac:dyDescent="0.3">
      <c r="B31" s="3" t="s">
        <v>6</v>
      </c>
      <c r="C31" s="224"/>
      <c r="D31" s="3" t="s">
        <v>7</v>
      </c>
      <c r="E31" s="224"/>
      <c r="F31" s="3" t="s">
        <v>24</v>
      </c>
      <c r="G31" s="218">
        <f t="shared" si="2"/>
        <v>0</v>
      </c>
      <c r="I31" s="7"/>
      <c r="J31" s="7"/>
      <c r="K31" s="7"/>
      <c r="L31" s="7"/>
      <c r="M31" s="520" t="s">
        <v>1258</v>
      </c>
      <c r="N31" s="520"/>
      <c r="O31" s="520"/>
      <c r="V31" s="421"/>
      <c r="W31" s="421"/>
    </row>
    <row r="32" spans="2:23" ht="14.4" x14ac:dyDescent="0.3">
      <c r="C32" s="7"/>
      <c r="D32" s="3"/>
      <c r="E32" s="3" t="s">
        <v>75</v>
      </c>
      <c r="F32" s="3" t="s">
        <v>24</v>
      </c>
      <c r="G32" s="218">
        <f>SUM(G29:G31)-SUM(G46:G49)</f>
        <v>0</v>
      </c>
      <c r="H32" s="2" t="s">
        <v>25</v>
      </c>
      <c r="I32" s="218" cm="1">
        <f t="array" aca="1" ref="I32" ca="1">IF($C$3="Ground floor",'Design Details'!C$49,IF($C$3="Mid-floor",'Design Details'!C$59,IF($C$3="Upper floor",INDIRECT(T52),IF($C$3="Single Storey",INDIRECT(T53),0))))</f>
        <v>0</v>
      </c>
      <c r="J32" s="218">
        <f>U51</f>
        <v>0</v>
      </c>
      <c r="K32" s="218">
        <f t="shared" ref="K32:K61" ca="1" si="5">G32*I32*J32</f>
        <v>0</v>
      </c>
      <c r="L32" s="218">
        <f ca="1">IF($C$3=$R$4,0,IF($C$3=$R$5,0,G32*I32*$D$7*24/1000))</f>
        <v>0</v>
      </c>
      <c r="M32" s="522" t="s">
        <v>1248</v>
      </c>
      <c r="N32" s="523"/>
      <c r="O32" s="524"/>
      <c r="V32" s="421"/>
      <c r="W32" s="421"/>
    </row>
    <row r="33" spans="2:23" ht="14.4" hidden="1" x14ac:dyDescent="0.3">
      <c r="B33" s="5" t="s">
        <v>1246</v>
      </c>
      <c r="C33" s="61"/>
      <c r="D33" s="3"/>
      <c r="E33" s="3"/>
      <c r="F33" s="3"/>
      <c r="G33" s="230"/>
      <c r="I33" s="230"/>
      <c r="J33" s="230"/>
      <c r="K33" s="230"/>
      <c r="L33" s="230"/>
      <c r="M33"/>
      <c r="N33"/>
      <c r="O33"/>
      <c r="V33" s="423"/>
      <c r="W33" s="423"/>
    </row>
    <row r="34" spans="2:23" hidden="1" x14ac:dyDescent="0.3">
      <c r="B34" s="3" t="s">
        <v>6</v>
      </c>
      <c r="C34" s="20">
        <f>C14*2</f>
        <v>0</v>
      </c>
      <c r="D34" s="3" t="s">
        <v>470</v>
      </c>
      <c r="E34" s="20">
        <f>SQRT(POWER(E14,2)+POWER(G14,2))</f>
        <v>0</v>
      </c>
      <c r="F34" s="3" t="s">
        <v>24</v>
      </c>
      <c r="G34" s="17">
        <f t="shared" ref="G34:G61" si="6">C34*E34</f>
        <v>0</v>
      </c>
      <c r="H34" s="4" t="s">
        <v>17</v>
      </c>
      <c r="I34" s="7"/>
      <c r="J34" s="7"/>
      <c r="K34" s="7"/>
      <c r="L34" s="7"/>
      <c r="S34" s="424"/>
    </row>
    <row r="35" spans="2:23" hidden="1" x14ac:dyDescent="0.3">
      <c r="B35" s="3" t="s">
        <v>6</v>
      </c>
      <c r="C35" s="20">
        <f>C15</f>
        <v>0</v>
      </c>
      <c r="D35" s="3" t="s">
        <v>470</v>
      </c>
      <c r="E35" s="20">
        <f>SQRT(POWER(E15,2)+POWER(G15,2))</f>
        <v>0</v>
      </c>
      <c r="F35" s="3" t="s">
        <v>24</v>
      </c>
      <c r="G35" s="62">
        <f t="shared" si="6"/>
        <v>0</v>
      </c>
      <c r="H35" s="4" t="s">
        <v>18</v>
      </c>
      <c r="I35" s="7"/>
      <c r="J35" s="7"/>
      <c r="K35" s="7"/>
      <c r="L35" s="7"/>
      <c r="S35" s="424"/>
    </row>
    <row r="36" spans="2:23" hidden="1" x14ac:dyDescent="0.3">
      <c r="C36" s="61"/>
      <c r="E36" s="3" t="s">
        <v>75</v>
      </c>
      <c r="F36" s="3" t="s">
        <v>24</v>
      </c>
      <c r="G36" s="17">
        <f>SUM(G34:G35)-SUM(G46:G49)</f>
        <v>0</v>
      </c>
      <c r="H36" s="2" t="s">
        <v>25</v>
      </c>
      <c r="I36" s="438">
        <f>IF($C$3="Ground floor",'Design Details'!C$50,IF($C$3="Mid-floor",'Design Details'!C$60,IF($C$3="Upper floor",'Design Details'!C$70,IF($C$3="Single Storey",'Design Details'!C$80,0))))</f>
        <v>0</v>
      </c>
      <c r="J36" s="17">
        <f t="shared" ref="J36:J54" si="7">$D$6</f>
        <v>2.5</v>
      </c>
      <c r="K36" s="17">
        <f t="shared" si="5"/>
        <v>0</v>
      </c>
      <c r="L36" s="17">
        <f>IF($C$3=$R$4,0,IF($C$3=$R$5,0,G36*I36*$D$7*24/1000))</f>
        <v>0</v>
      </c>
      <c r="M36" s="4"/>
      <c r="N36" s="4"/>
      <c r="S36" s="424"/>
    </row>
    <row r="37" spans="2:23" x14ac:dyDescent="0.3">
      <c r="B37" s="1" t="s">
        <v>32</v>
      </c>
      <c r="C37" s="7"/>
      <c r="E37" s="7"/>
      <c r="G37" s="7"/>
      <c r="I37" s="7"/>
      <c r="J37" s="7"/>
      <c r="K37" s="7"/>
      <c r="L37" s="7"/>
      <c r="R37" s="428"/>
    </row>
    <row r="38" spans="2:23" x14ac:dyDescent="0.3">
      <c r="B38" s="3" t="s">
        <v>7</v>
      </c>
      <c r="C38" s="224"/>
      <c r="D38" s="3" t="s">
        <v>8</v>
      </c>
      <c r="E38" s="224"/>
      <c r="F38" s="3" t="s">
        <v>24</v>
      </c>
      <c r="G38" s="218">
        <f t="shared" si="6"/>
        <v>0</v>
      </c>
      <c r="H38" s="2" t="s">
        <v>25</v>
      </c>
      <c r="I38" s="218">
        <f>IF($C$3="Ground floor",'Design Details'!C$46,IF($C$3="Mid-floor",'Design Details'!C$56,IF($C$3="Upper floor",'Design Details'!C$66,IF($C$3="Single Storey",'Design Details'!C$76,0))))</f>
        <v>0</v>
      </c>
      <c r="J38" s="218">
        <f t="shared" si="7"/>
        <v>2.5</v>
      </c>
      <c r="K38" s="218">
        <f t="shared" si="5"/>
        <v>0</v>
      </c>
      <c r="L38" s="218">
        <f t="shared" ref="L38:L44" si="8">G38*I38*$D$7*24/1000</f>
        <v>0</v>
      </c>
    </row>
    <row r="39" spans="2:23" hidden="1" x14ac:dyDescent="0.3">
      <c r="B39" s="3" t="s">
        <v>7</v>
      </c>
      <c r="C39" s="224"/>
      <c r="D39" s="3" t="s">
        <v>8</v>
      </c>
      <c r="E39" s="224"/>
      <c r="F39" s="3" t="s">
        <v>24</v>
      </c>
      <c r="G39" s="218">
        <f t="shared" si="6"/>
        <v>0</v>
      </c>
      <c r="H39" s="2" t="s">
        <v>25</v>
      </c>
      <c r="I39" s="218">
        <f>IF($C$3="Ground floor",'Design Details'!C$46,IF($C$3="Mid-floor",'Design Details'!C$56,IF($C$3="Upper floor",'Design Details'!C$66,IF($C$3="Single Storey",'Design Details'!C$76,0))))</f>
        <v>0</v>
      </c>
      <c r="J39" s="218">
        <f t="shared" si="7"/>
        <v>2.5</v>
      </c>
      <c r="K39" s="218">
        <f t="shared" si="5"/>
        <v>0</v>
      </c>
      <c r="L39" s="218">
        <f t="shared" si="8"/>
        <v>0</v>
      </c>
    </row>
    <row r="40" spans="2:23" hidden="1" x14ac:dyDescent="0.3">
      <c r="B40" s="3" t="s">
        <v>7</v>
      </c>
      <c r="C40" s="226"/>
      <c r="D40" s="3" t="s">
        <v>8</v>
      </c>
      <c r="E40" s="226"/>
      <c r="F40" s="3" t="s">
        <v>24</v>
      </c>
      <c r="G40" s="220">
        <f t="shared" si="6"/>
        <v>0</v>
      </c>
      <c r="H40" s="2" t="s">
        <v>25</v>
      </c>
      <c r="I40" s="439">
        <f>IF($C$3="Ground floor",'Design Details'!C$46,IF($C$3="Mid-floor",'Design Details'!C$56,IF($C$3="Upper floor",'Design Details'!C$66,IF($C$3="Single Storey",'Design Details'!C$76,0))))</f>
        <v>0</v>
      </c>
      <c r="J40" s="220">
        <f t="shared" si="7"/>
        <v>2.5</v>
      </c>
      <c r="K40" s="220">
        <f t="shared" si="5"/>
        <v>0</v>
      </c>
      <c r="L40" s="220">
        <f t="shared" si="8"/>
        <v>0</v>
      </c>
    </row>
    <row r="41" spans="2:23" hidden="1" x14ac:dyDescent="0.3">
      <c r="B41" s="3" t="s">
        <v>7</v>
      </c>
      <c r="C41" s="20"/>
      <c r="D41" s="3" t="s">
        <v>8</v>
      </c>
      <c r="E41" s="20"/>
      <c r="F41" s="3" t="s">
        <v>24</v>
      </c>
      <c r="G41" s="17">
        <f t="shared" si="6"/>
        <v>0</v>
      </c>
      <c r="H41" s="2" t="s">
        <v>25</v>
      </c>
      <c r="I41" s="438">
        <f>IF($C$3="Ground floor",'Design Details'!C$46,IF($C$3="Mid-floor",'Design Details'!C$56,IF($C$3="Upper floor",'Design Details'!C$66,IF($C$3="Single Storey",'Design Details'!C$76,0))))</f>
        <v>0</v>
      </c>
      <c r="J41" s="17">
        <f t="shared" si="7"/>
        <v>2.5</v>
      </c>
      <c r="K41" s="17">
        <f t="shared" si="5"/>
        <v>0</v>
      </c>
      <c r="L41" s="17">
        <f t="shared" si="8"/>
        <v>0</v>
      </c>
    </row>
    <row r="42" spans="2:23" hidden="1" x14ac:dyDescent="0.3">
      <c r="B42" s="3" t="s">
        <v>7</v>
      </c>
      <c r="C42" s="20"/>
      <c r="D42" s="3" t="s">
        <v>8</v>
      </c>
      <c r="E42" s="20"/>
      <c r="F42" s="3" t="s">
        <v>24</v>
      </c>
      <c r="G42" s="17">
        <f t="shared" si="6"/>
        <v>0</v>
      </c>
      <c r="H42" s="2" t="s">
        <v>25</v>
      </c>
      <c r="I42" s="438">
        <f>IF($C$3="Ground floor",'Design Details'!C$46,IF($C$3="Mid-floor",'Design Details'!C$56,IF($C$3="Upper floor",'Design Details'!C$66,IF($C$3="Single Storey",'Design Details'!C$76,0))))</f>
        <v>0</v>
      </c>
      <c r="J42" s="17">
        <f t="shared" si="7"/>
        <v>2.5</v>
      </c>
      <c r="K42" s="17">
        <f t="shared" si="5"/>
        <v>0</v>
      </c>
      <c r="L42" s="17">
        <f t="shared" si="8"/>
        <v>0</v>
      </c>
    </row>
    <row r="43" spans="2:23" hidden="1" x14ac:dyDescent="0.3">
      <c r="B43" s="3" t="s">
        <v>7</v>
      </c>
      <c r="C43" s="20"/>
      <c r="D43" s="3" t="s">
        <v>8</v>
      </c>
      <c r="E43" s="20"/>
      <c r="F43" s="3" t="s">
        <v>24</v>
      </c>
      <c r="G43" s="17">
        <f t="shared" si="6"/>
        <v>0</v>
      </c>
      <c r="H43" s="2" t="s">
        <v>25</v>
      </c>
      <c r="I43" s="438">
        <f>IF($C$3="Ground floor",'Design Details'!C$46,IF($C$3="Mid-floor",'Design Details'!C$56,IF($C$3="Upper floor",'Design Details'!C$66,IF($C$3="Single Storey",'Design Details'!C$76,0))))</f>
        <v>0</v>
      </c>
      <c r="J43" s="17">
        <f t="shared" si="7"/>
        <v>2.5</v>
      </c>
      <c r="K43" s="17">
        <f t="shared" si="5"/>
        <v>0</v>
      </c>
      <c r="L43" s="17">
        <f t="shared" si="8"/>
        <v>0</v>
      </c>
    </row>
    <row r="44" spans="2:23" hidden="1" x14ac:dyDescent="0.3">
      <c r="B44" s="3" t="s">
        <v>7</v>
      </c>
      <c r="C44" s="20"/>
      <c r="D44" s="3" t="s">
        <v>8</v>
      </c>
      <c r="E44" s="20"/>
      <c r="F44" s="3" t="s">
        <v>24</v>
      </c>
      <c r="G44" s="17">
        <f t="shared" si="6"/>
        <v>0</v>
      </c>
      <c r="H44" s="2" t="s">
        <v>25</v>
      </c>
      <c r="I44" s="438">
        <f>IF($C$3="Ground floor",'Design Details'!C$46,IF($C$3="Mid-floor",'Design Details'!C$56,IF($C$3="Upper floor",'Design Details'!C$66,IF($C$3="Single Storey",'Design Details'!C$76,0))))</f>
        <v>0</v>
      </c>
      <c r="J44" s="17">
        <f t="shared" si="7"/>
        <v>2.5</v>
      </c>
      <c r="K44" s="17">
        <f t="shared" si="5"/>
        <v>0</v>
      </c>
      <c r="L44" s="17">
        <f t="shared" si="8"/>
        <v>0</v>
      </c>
    </row>
    <row r="45" spans="2:23" x14ac:dyDescent="0.3">
      <c r="B45" s="1" t="s">
        <v>33</v>
      </c>
      <c r="C45" s="7"/>
      <c r="E45" s="7"/>
      <c r="G45" s="7"/>
      <c r="I45" s="7"/>
      <c r="J45" s="7"/>
      <c r="K45" s="7"/>
      <c r="L45" s="7"/>
      <c r="Q45" s="517" t="s">
        <v>1254</v>
      </c>
      <c r="R45" s="525" t="s">
        <v>1255</v>
      </c>
      <c r="S45" s="517" t="s">
        <v>1256</v>
      </c>
      <c r="T45" s="514" t="s">
        <v>1249</v>
      </c>
      <c r="U45" s="517" t="s">
        <v>1250</v>
      </c>
    </row>
    <row r="46" spans="2:23" x14ac:dyDescent="0.3">
      <c r="B46" s="3" t="s">
        <v>7</v>
      </c>
      <c r="C46" s="224"/>
      <c r="D46" s="3" t="s">
        <v>8</v>
      </c>
      <c r="E46" s="224"/>
      <c r="F46" s="3" t="s">
        <v>24</v>
      </c>
      <c r="G46" s="218">
        <f t="shared" si="6"/>
        <v>0</v>
      </c>
      <c r="H46" s="2" t="s">
        <v>25</v>
      </c>
      <c r="I46" s="218">
        <f>IF($C$3="Ground floor",'Design Details'!C$53,IF($C$3="Mid-floor",'Design Details'!C$63,IF($C$3="Upper floor",'Design Details'!C$73,IF($C$3="Single Storey",'Design Details'!C$83,0))))</f>
        <v>0</v>
      </c>
      <c r="J46" s="218">
        <f t="shared" si="7"/>
        <v>2.5</v>
      </c>
      <c r="K46" s="218">
        <f t="shared" si="5"/>
        <v>0</v>
      </c>
      <c r="L46" s="218">
        <f>G46*I46*$D$7*24/1000</f>
        <v>0</v>
      </c>
      <c r="Q46" s="518"/>
      <c r="R46" s="526"/>
      <c r="S46" s="518"/>
      <c r="T46" s="515"/>
      <c r="U46" s="518"/>
    </row>
    <row r="47" spans="2:23" x14ac:dyDescent="0.3">
      <c r="B47" s="3" t="s">
        <v>7</v>
      </c>
      <c r="C47" s="224"/>
      <c r="D47" s="3" t="s">
        <v>8</v>
      </c>
      <c r="E47" s="224"/>
      <c r="F47" s="3" t="s">
        <v>24</v>
      </c>
      <c r="G47" s="218">
        <f t="shared" si="6"/>
        <v>0</v>
      </c>
      <c r="H47" s="2" t="s">
        <v>25</v>
      </c>
      <c r="I47" s="218">
        <f>IF($C$3="Ground floor",'Design Details'!C$53,IF($C$3="Mid-floor",'Design Details'!C$63,IF($C$3="Upper floor",'Design Details'!C$73,IF($C$3="Single Storey",'Design Details'!C$83,0))))</f>
        <v>0</v>
      </c>
      <c r="J47" s="218">
        <f t="shared" si="7"/>
        <v>2.5</v>
      </c>
      <c r="K47" s="218">
        <f t="shared" si="5"/>
        <v>0</v>
      </c>
      <c r="L47" s="218">
        <f>G47*I47*$D$7*24/1000</f>
        <v>0</v>
      </c>
      <c r="Q47" s="518"/>
      <c r="R47" s="526"/>
      <c r="S47" s="518"/>
      <c r="T47" s="515"/>
      <c r="U47" s="518"/>
    </row>
    <row r="48" spans="2:23" x14ac:dyDescent="0.3">
      <c r="B48" s="3" t="s">
        <v>7</v>
      </c>
      <c r="C48" s="224"/>
      <c r="D48" s="3" t="s">
        <v>8</v>
      </c>
      <c r="E48" s="224"/>
      <c r="F48" s="3" t="s">
        <v>24</v>
      </c>
      <c r="G48" s="218">
        <f t="shared" si="6"/>
        <v>0</v>
      </c>
      <c r="H48" s="2" t="s">
        <v>25</v>
      </c>
      <c r="I48" s="218">
        <f>IF($C$3="Ground floor",'Design Details'!C$53,IF($C$3="Mid-floor",'Design Details'!C$63,IF($C$3="Upper floor",'Design Details'!C$73,IF($C$3="Single Storey",'Design Details'!C$83,0))))</f>
        <v>0</v>
      </c>
      <c r="J48" s="218">
        <f t="shared" si="7"/>
        <v>2.5</v>
      </c>
      <c r="K48" s="218">
        <f t="shared" si="5"/>
        <v>0</v>
      </c>
      <c r="L48" s="218">
        <f>G48*I48*$D$7*24/1000</f>
        <v>0</v>
      </c>
      <c r="Q48" s="518"/>
      <c r="R48" s="526"/>
      <c r="S48" s="518"/>
      <c r="T48" s="515"/>
      <c r="U48" s="518"/>
    </row>
    <row r="49" spans="2:21" x14ac:dyDescent="0.3">
      <c r="B49" s="3" t="s">
        <v>7</v>
      </c>
      <c r="C49" s="224"/>
      <c r="D49" s="3" t="s">
        <v>8</v>
      </c>
      <c r="E49" s="224"/>
      <c r="F49" s="3" t="s">
        <v>24</v>
      </c>
      <c r="G49" s="218">
        <f t="shared" si="6"/>
        <v>0</v>
      </c>
      <c r="H49" s="2" t="s">
        <v>25</v>
      </c>
      <c r="I49" s="218">
        <f>IF($C$3="Ground floor",'Design Details'!C$53,IF($C$3="Mid-floor",'Design Details'!C$63,IF($C$3="Upper floor",'Design Details'!C$73,IF($C$3="Single Storey",'Design Details'!C$83,0))))</f>
        <v>0</v>
      </c>
      <c r="J49" s="218">
        <f t="shared" si="7"/>
        <v>2.5</v>
      </c>
      <c r="K49" s="218">
        <f t="shared" si="5"/>
        <v>0</v>
      </c>
      <c r="L49" s="218">
        <f>G49*I49*$D$7*24/1000</f>
        <v>0</v>
      </c>
      <c r="Q49" s="519"/>
      <c r="R49" s="527"/>
      <c r="S49" s="519"/>
      <c r="T49" s="516"/>
      <c r="U49" s="519"/>
    </row>
    <row r="50" spans="2:21" x14ac:dyDescent="0.3">
      <c r="B50" s="1" t="s">
        <v>1260</v>
      </c>
      <c r="C50" s="7"/>
      <c r="E50" s="7"/>
      <c r="G50" s="7"/>
      <c r="I50" s="7"/>
      <c r="J50" s="7"/>
      <c r="K50" s="7"/>
      <c r="L50" s="7"/>
      <c r="Q50" s="426"/>
      <c r="R50" s="425"/>
      <c r="S50" s="425" t="s">
        <v>1248</v>
      </c>
      <c r="T50" s="425"/>
      <c r="U50" s="430"/>
    </row>
    <row r="51" spans="2:21" x14ac:dyDescent="0.3">
      <c r="B51" s="3" t="s">
        <v>7</v>
      </c>
      <c r="C51" s="224"/>
      <c r="D51" s="3" t="s">
        <v>8</v>
      </c>
      <c r="E51" s="224"/>
      <c r="F51" s="3" t="s">
        <v>24</v>
      </c>
      <c r="G51" s="218">
        <f t="shared" si="6"/>
        <v>0</v>
      </c>
      <c r="H51" s="2" t="s">
        <v>25</v>
      </c>
      <c r="I51" s="218">
        <f>IF($C$3="Ground floor",'Design Details'!C$47,IF($C$3="Mid-floor",'Design Details'!C$57,IF($C$3="Upper floor",'Design Details'!C$67,IF($C$3="Single Storey",'Design Details'!C$77,0))))</f>
        <v>0</v>
      </c>
      <c r="J51" s="218">
        <f t="shared" si="7"/>
        <v>2.5</v>
      </c>
      <c r="K51" s="218">
        <f t="shared" si="5"/>
        <v>0</v>
      </c>
      <c r="L51" s="218">
        <f>G51*I51*$D$7*24/1000</f>
        <v>0</v>
      </c>
      <c r="Q51" s="429" t="s">
        <v>1241</v>
      </c>
      <c r="R51" s="431" t="s">
        <v>1247</v>
      </c>
      <c r="S51" s="431" t="str">
        <f>IF(OR($C$3="Ground Floor",$C$3="Mid-floor"),R51,Q51)</f>
        <v>Outside</v>
      </c>
      <c r="T51" s="426">
        <f>IF(M32="Unheated",1,0)</f>
        <v>0</v>
      </c>
      <c r="U51" s="429">
        <f>IF(M32="Select...",0,(IF(M32="Outside",D6,IF(M32="Unheated",D4-10,D4-M32))))</f>
        <v>0</v>
      </c>
    </row>
    <row r="52" spans="2:21" x14ac:dyDescent="0.3">
      <c r="B52" s="3" t="s">
        <v>7</v>
      </c>
      <c r="C52" s="224"/>
      <c r="D52" s="3" t="s">
        <v>8</v>
      </c>
      <c r="E52" s="224"/>
      <c r="F52" s="3" t="s">
        <v>24</v>
      </c>
      <c r="G52" s="218">
        <f t="shared" si="6"/>
        <v>0</v>
      </c>
      <c r="H52" s="2" t="s">
        <v>25</v>
      </c>
      <c r="I52" s="218">
        <f>IF($C$3="Ground floor",'Design Details'!C$47,IF($C$3="Mid-floor",'Design Details'!C$57,IF($C$3="Upper floor",'Design Details'!C$67,IF($C$3="Single Storey",'Design Details'!C$77,0))))</f>
        <v>0</v>
      </c>
      <c r="J52" s="218">
        <f t="shared" si="7"/>
        <v>2.5</v>
      </c>
      <c r="K52" s="218">
        <f t="shared" si="5"/>
        <v>0</v>
      </c>
      <c r="L52" s="218">
        <f>G52*I52*$D$7*24/1000</f>
        <v>0</v>
      </c>
      <c r="Q52" s="429" t="s">
        <v>1247</v>
      </c>
      <c r="R52" s="431" t="s">
        <v>1251</v>
      </c>
      <c r="S52" s="431" t="str">
        <f>IF(OR($C$3="Ground Floor",$C$3="Mid-floor"),R52,Q52)</f>
        <v>Unheated</v>
      </c>
      <c r="T52" s="426" t="str">
        <f>"'Design Details'!C$"&amp;69+T51</f>
        <v>'Design Details'!C$69</v>
      </c>
      <c r="U52" s="427"/>
    </row>
    <row r="53" spans="2:21" hidden="1" x14ac:dyDescent="0.3">
      <c r="B53" s="3" t="s">
        <v>7</v>
      </c>
      <c r="C53" s="226"/>
      <c r="D53" s="3" t="s">
        <v>8</v>
      </c>
      <c r="E53" s="226"/>
      <c r="F53" s="3" t="s">
        <v>24</v>
      </c>
      <c r="G53" s="220">
        <f t="shared" si="6"/>
        <v>0</v>
      </c>
      <c r="H53" s="2" t="s">
        <v>25</v>
      </c>
      <c r="I53" s="439">
        <f>IF($C$3="Ground floor",'Design Details'!C$47,IF($C$3="Mid-floor",'Design Details'!C$57,IF($C$3="Upper floor",'Design Details'!C$67,IF($C$3="Single Storey",'Design Details'!C$77,0))))</f>
        <v>0</v>
      </c>
      <c r="J53" s="220">
        <f t="shared" si="7"/>
        <v>2.5</v>
      </c>
      <c r="K53" s="220">
        <f t="shared" si="5"/>
        <v>0</v>
      </c>
      <c r="L53" s="220">
        <f>G53*I53*$D$7*24/1000</f>
        <v>0</v>
      </c>
      <c r="Q53" s="429"/>
      <c r="R53" s="431" t="s">
        <v>1252</v>
      </c>
      <c r="S53" s="431">
        <f>IF(OR($C$3="Ground Floor",$C$3="Mid-floor"),R53,Q53)</f>
        <v>0</v>
      </c>
      <c r="T53" s="432" t="str">
        <f>"'Design Details'!C$"&amp;79+T51</f>
        <v>'Design Details'!C$79</v>
      </c>
      <c r="U53" s="423"/>
    </row>
    <row r="54" spans="2:21" hidden="1" x14ac:dyDescent="0.3">
      <c r="B54" s="3" t="s">
        <v>7</v>
      </c>
      <c r="C54" s="20"/>
      <c r="D54" s="3" t="s">
        <v>8</v>
      </c>
      <c r="E54" s="20"/>
      <c r="F54" s="3" t="s">
        <v>24</v>
      </c>
      <c r="G54" s="17">
        <f t="shared" si="6"/>
        <v>0</v>
      </c>
      <c r="H54" s="2" t="s">
        <v>25</v>
      </c>
      <c r="I54" s="438">
        <f>IF($C$3="Ground floor",'Design Details'!C$47,IF($C$3="Mid-floor",'Design Details'!C$57,IF($C$3="Upper floor",'Design Details'!C$67,IF($C$3="Single Storey",'Design Details'!C$77,0))))</f>
        <v>0</v>
      </c>
      <c r="J54" s="17">
        <f t="shared" si="7"/>
        <v>2.5</v>
      </c>
      <c r="K54" s="17">
        <f t="shared" si="5"/>
        <v>0</v>
      </c>
      <c r="L54" s="17">
        <f>G54*I54*$D$7*24/1000</f>
        <v>0</v>
      </c>
      <c r="Q54" s="429"/>
      <c r="R54" s="431" t="s">
        <v>1253</v>
      </c>
      <c r="S54" s="431">
        <f>IF(OR($C$3="Ground Floor",$C$3="Mid-floor"),R54,Q54)</f>
        <v>0</v>
      </c>
      <c r="T54" s="423"/>
      <c r="U54" s="423"/>
    </row>
    <row r="55" spans="2:21" x14ac:dyDescent="0.3">
      <c r="B55" s="1" t="s">
        <v>114</v>
      </c>
      <c r="G55" s="7"/>
      <c r="I55" s="7"/>
      <c r="K55" s="7"/>
      <c r="L55" s="7"/>
      <c r="M55" s="520" t="s">
        <v>1092</v>
      </c>
      <c r="N55" s="520"/>
      <c r="O55" s="520"/>
      <c r="Q55" s="432"/>
      <c r="R55" s="432">
        <v>22</v>
      </c>
      <c r="S55" s="433">
        <f>IF(OR($C$3="Ground Floor",$C$3="Mid-floor"),R55,Q37)</f>
        <v>0</v>
      </c>
      <c r="T55" s="422"/>
      <c r="U55" s="422"/>
    </row>
    <row r="56" spans="2:21" x14ac:dyDescent="0.3">
      <c r="B56" s="3" t="s">
        <v>6</v>
      </c>
      <c r="C56" s="229"/>
      <c r="D56" s="3" t="s">
        <v>8</v>
      </c>
      <c r="E56" s="229"/>
      <c r="F56" s="3" t="s">
        <v>24</v>
      </c>
      <c r="G56" s="218">
        <f t="shared" si="6"/>
        <v>0</v>
      </c>
      <c r="H56" s="2" t="s">
        <v>25</v>
      </c>
      <c r="I56" s="218">
        <f>IF($C$3="Ground floor",'Design Details'!C$51,IF($C$3="Mid-floor",'Design Details'!C$61,IF($C$3="Upper floor",'Design Details'!C$71,IF($C$3="Single Storey",'Design Details'!C$81,0))))</f>
        <v>0</v>
      </c>
      <c r="J56" s="225">
        <f>IF(M56="",0,IF(M56="unheated",D$4-10,D$4-M56))</f>
        <v>0</v>
      </c>
      <c r="K56" s="218">
        <f t="shared" si="5"/>
        <v>0</v>
      </c>
      <c r="L56" s="7"/>
      <c r="M56" s="513"/>
      <c r="N56" s="513"/>
      <c r="O56" s="513"/>
    </row>
    <row r="57" spans="2:21" hidden="1" x14ac:dyDescent="0.3">
      <c r="B57" s="3" t="s">
        <v>6</v>
      </c>
      <c r="C57" s="229"/>
      <c r="D57" s="3" t="s">
        <v>8</v>
      </c>
      <c r="E57" s="229"/>
      <c r="F57" s="3" t="s">
        <v>24</v>
      </c>
      <c r="G57" s="218">
        <f t="shared" si="6"/>
        <v>0</v>
      </c>
      <c r="H57" s="2" t="s">
        <v>25</v>
      </c>
      <c r="I57" s="224">
        <f>IF($C$3="Ground floor",'Design Details'!C$51,IF($C$3="Mid-floor",'Design Details'!C$61,IF($C$3="Upper floor",'Design Details'!C$71,IF($C$3="Single Storey",'Design Details'!C$81,0))))</f>
        <v>0</v>
      </c>
      <c r="J57" s="225">
        <f>IF(M57="",0,IF(M57="unheated",D$4-10,D$4-M57))</f>
        <v>0</v>
      </c>
      <c r="K57" s="218">
        <f t="shared" si="5"/>
        <v>0</v>
      </c>
      <c r="L57" s="7"/>
      <c r="M57" s="513"/>
      <c r="N57" s="513"/>
      <c r="O57" s="513"/>
    </row>
    <row r="58" spans="2:21" hidden="1" x14ac:dyDescent="0.3">
      <c r="B58" s="3" t="s">
        <v>6</v>
      </c>
      <c r="C58" s="219"/>
      <c r="D58" s="3" t="s">
        <v>8</v>
      </c>
      <c r="E58" s="219"/>
      <c r="F58" s="3" t="s">
        <v>24</v>
      </c>
      <c r="G58" s="220">
        <f t="shared" si="6"/>
        <v>0</v>
      </c>
      <c r="H58" s="2" t="s">
        <v>25</v>
      </c>
      <c r="I58" s="221">
        <f>IF($C$3="Ground floor",'Design Details'!C$51,IF($C$3="Mid-floor",'Design Details'!C$61,IF($C$3="Upper floor",'Design Details'!C$71,IF($C$3="Single Storey",'Design Details'!C$81,0))))</f>
        <v>0</v>
      </c>
      <c r="J58" s="222">
        <f>IF(M58="",0,IF(M58="unheated",D$4-10,D$4-M58))</f>
        <v>0</v>
      </c>
      <c r="K58" s="220">
        <f t="shared" si="5"/>
        <v>0</v>
      </c>
      <c r="L58" s="7"/>
      <c r="M58" s="513"/>
      <c r="N58" s="513"/>
      <c r="O58" s="513"/>
    </row>
    <row r="59" spans="2:21" hidden="1" x14ac:dyDescent="0.3">
      <c r="B59" s="3" t="s">
        <v>6</v>
      </c>
      <c r="C59" s="19"/>
      <c r="D59" s="3" t="s">
        <v>8</v>
      </c>
      <c r="E59" s="19"/>
      <c r="F59" s="3" t="s">
        <v>24</v>
      </c>
      <c r="G59" s="17">
        <f t="shared" si="6"/>
        <v>0</v>
      </c>
      <c r="H59" s="2" t="s">
        <v>25</v>
      </c>
      <c r="I59" s="105">
        <f>IF($C$3="Ground floor",'Design Details'!C$51,IF($C$3="Mid-floor",'Design Details'!C$61,IF($C$3="Upper floor",'Design Details'!C$71,IF($C$3="Single Storey",'Design Details'!C$81,0))))</f>
        <v>0</v>
      </c>
      <c r="J59" s="18">
        <f>IF(M59="",0,IF(M59="unheated",D$4-10,D$4-M59))</f>
        <v>0</v>
      </c>
      <c r="K59" s="17">
        <f t="shared" si="5"/>
        <v>0</v>
      </c>
      <c r="L59" s="7"/>
      <c r="M59" s="513"/>
      <c r="N59" s="513"/>
      <c r="O59" s="513"/>
    </row>
    <row r="60" spans="2:21" hidden="1" x14ac:dyDescent="0.3">
      <c r="B60" s="1" t="s">
        <v>48</v>
      </c>
      <c r="G60" s="7"/>
      <c r="I60" s="7"/>
      <c r="K60" s="7"/>
      <c r="L60" s="7"/>
    </row>
    <row r="61" spans="2:21" hidden="1" x14ac:dyDescent="0.3">
      <c r="B61" s="3" t="s">
        <v>6</v>
      </c>
      <c r="C61" s="19"/>
      <c r="D61" s="3" t="s">
        <v>8</v>
      </c>
      <c r="E61" s="19"/>
      <c r="F61" s="3" t="s">
        <v>24</v>
      </c>
      <c r="G61" s="17">
        <f t="shared" si="6"/>
        <v>0</v>
      </c>
      <c r="H61" s="2" t="s">
        <v>25</v>
      </c>
      <c r="I61" s="105">
        <f>IF($C$3="Ground floor",'Design Details'!C$52,IF($C$3="Mid-floor",'Design Details'!C$62,IF($C$3="Upper floor",'Design Details'!C$72,IF($C$3="Single Storey",'Design Details'!C$82,0))))</f>
        <v>0</v>
      </c>
      <c r="J61" s="18">
        <f>D4-10</f>
        <v>-10</v>
      </c>
      <c r="K61" s="17">
        <f t="shared" si="5"/>
        <v>0</v>
      </c>
      <c r="L61" s="17">
        <f>G61*I61*$D$7*24/1000</f>
        <v>0</v>
      </c>
    </row>
  </sheetData>
  <sheetProtection formatRows="0"/>
  <mergeCells count="31">
    <mergeCell ref="B1:D1"/>
    <mergeCell ref="E1:G1"/>
    <mergeCell ref="K1:L1"/>
    <mergeCell ref="E2:F2"/>
    <mergeCell ref="C3:D3"/>
    <mergeCell ref="E3:F3"/>
    <mergeCell ref="M21:O21"/>
    <mergeCell ref="B4:C4"/>
    <mergeCell ref="E4:F4"/>
    <mergeCell ref="B5:C5"/>
    <mergeCell ref="E5:F5"/>
    <mergeCell ref="B6:C6"/>
    <mergeCell ref="E6:F6"/>
    <mergeCell ref="B7:C7"/>
    <mergeCell ref="L10:O10"/>
    <mergeCell ref="L11:O11"/>
    <mergeCell ref="M19:O19"/>
    <mergeCell ref="M20:O20"/>
    <mergeCell ref="M22:O22"/>
    <mergeCell ref="M31:O31"/>
    <mergeCell ref="M32:O32"/>
    <mergeCell ref="Q45:Q49"/>
    <mergeCell ref="R45:R49"/>
    <mergeCell ref="M59:O59"/>
    <mergeCell ref="T45:T49"/>
    <mergeCell ref="U45:U49"/>
    <mergeCell ref="M55:O55"/>
    <mergeCell ref="M56:O56"/>
    <mergeCell ref="M57:O57"/>
    <mergeCell ref="M58:O58"/>
    <mergeCell ref="S45:S49"/>
  </mergeCells>
  <conditionalFormatting sqref="M24:N24">
    <cfRule type="expression" dxfId="21" priority="2">
      <formula>IF($M$23="Short length",TRUE,IF($M$23="Between edges",TRUE,IF($M$23="Depth of room",TRUE,FALSE)))</formula>
    </cfRule>
  </conditionalFormatting>
  <conditionalFormatting sqref="O24">
    <cfRule type="expression" dxfId="20" priority="1">
      <formula>IF($O$23="Long length",TRUE,FALSE)</formula>
    </cfRule>
  </conditionalFormatting>
  <dataValidations count="10">
    <dataValidation type="list" allowBlank="1" showInputMessage="1" showErrorMessage="1" sqref="M32:O32" xr:uid="{B044C18F-0ECA-574D-8A36-1DC304789D15}">
      <formula1>OFFSET($S$50,,,COUNTIF($S$50:$S$55,"&lt;&gt;0"))</formula1>
    </dataValidation>
    <dataValidation type="list" errorStyle="information" allowBlank="1" showInputMessage="1" showErrorMessage="1" errorTitle="Room Name" error="If an alternative room name is entered, you will need to manually select room design temp and air changes per hour." sqref="D2" xr:uid="{777C03B5-22F1-324C-B569-3B3C6298A4D0}">
      <formula1>$Y$2:$Y$11</formula1>
    </dataValidation>
    <dataValidation type="list" errorStyle="information" allowBlank="1" showInputMessage="1" showErrorMessage="1" errorTitle="Room Name" error="If an alternative room name is entered, you will need to manually select room design temp and air changes per hour." sqref="C2" xr:uid="{0C1492B1-F801-C342-BF56-E6558E20279B}">
      <formula1>Rooms</formula1>
    </dataValidation>
    <dataValidation type="list" allowBlank="1" showInputMessage="1" showErrorMessage="1" sqref="M22:O22" xr:uid="{2B15FE0E-D03D-034D-9EF2-E2DE56D68D23}">
      <formula1>$Q$2:$Q$6</formula1>
    </dataValidation>
    <dataValidation type="list" allowBlank="1" showInputMessage="1" showErrorMessage="1" sqref="C3:D3" xr:uid="{2EEB5EDE-DD25-124A-8D37-001D64C99B3C}">
      <formula1>$R$4:$R$7</formula1>
    </dataValidation>
    <dataValidation type="list" allowBlank="1" showInputMessage="1" showErrorMessage="1" sqref="M20:O20" xr:uid="{66CCDBB4-0453-364E-98C1-0502FB73AC64}">
      <formula1>$S$3:$S$4</formula1>
    </dataValidation>
    <dataValidation type="list" allowBlank="1" showInputMessage="1" showErrorMessage="1" sqref="M56:O59" xr:uid="{077E15B8-0A52-4B48-9675-7EB3854F6838}">
      <formula1>$U$3:$U$7</formula1>
    </dataValidation>
    <dataValidation type="list" allowBlank="1" showInputMessage="1" showErrorMessage="1" sqref="M3" xr:uid="{A3465212-3022-8144-9B1D-743193564315}">
      <formula1>$V$3:$V$4</formula1>
    </dataValidation>
    <dataValidation type="list" allowBlank="1" showInputMessage="1" showErrorMessage="1" promptTitle="High Ceilings" prompt="Room Height_x000a_4.5m - 2.5%_x000a_5.5m - 5.0%_x000a_6.5m - 7.5%_x000a_7.5m - 10.0%" sqref="M4" xr:uid="{C677AFED-5008-D44B-8ECA-8AF215852EAC}">
      <formula1>$X$3:$X$7</formula1>
    </dataValidation>
    <dataValidation type="list" allowBlank="1" showInputMessage="1" showErrorMessage="1" sqref="M5" xr:uid="{14A8DE14-E8BF-F941-B0A1-31BE0DD6DC93}">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5345" r:id="rId3" name="Button 1">
              <controlPr defaultSize="0" print="0" autoFill="0" autoPict="0" macro="[0]!unhideAwkDim">
                <anchor moveWithCells="1" sizeWithCells="1">
                  <from>
                    <xdr:col>3</xdr:col>
                    <xdr:colOff>15240</xdr:colOff>
                    <xdr:row>8</xdr:row>
                    <xdr:rowOff>15240</xdr:rowOff>
                  </from>
                  <to>
                    <xdr:col>4</xdr:col>
                    <xdr:colOff>723900</xdr:colOff>
                    <xdr:row>8</xdr:row>
                    <xdr:rowOff>152400</xdr:rowOff>
                  </to>
                </anchor>
              </controlPr>
            </control>
          </mc:Choice>
        </mc:AlternateContent>
        <mc:AlternateContent xmlns:mc="http://schemas.openxmlformats.org/markup-compatibility/2006">
          <mc:Choice Requires="x14">
            <control shapeId="185346" r:id="rId4" name="Button 2">
              <controlPr defaultSize="0" print="0" autoFill="0" autoPict="0" macro="[0]!unhideWindows">
                <anchor moveWithCells="1" sizeWithCells="1">
                  <from>
                    <xdr:col>3</xdr:col>
                    <xdr:colOff>38100</xdr:colOff>
                    <xdr:row>36</xdr:row>
                    <xdr:rowOff>15240</xdr:rowOff>
                  </from>
                  <to>
                    <xdr:col>4</xdr:col>
                    <xdr:colOff>723900</xdr:colOff>
                    <xdr:row>36</xdr:row>
                    <xdr:rowOff>152400</xdr:rowOff>
                  </to>
                </anchor>
              </controlPr>
            </control>
          </mc:Choice>
        </mc:AlternateContent>
        <mc:AlternateContent xmlns:mc="http://schemas.openxmlformats.org/markup-compatibility/2006">
          <mc:Choice Requires="x14">
            <control shapeId="185347" r:id="rId5" name="Button 3">
              <controlPr defaultSize="0" print="0" autoFill="0" autoPict="0" macro="[0]!unhideRoofWin">
                <anchor moveWithCells="1" sizeWithCells="1">
                  <from>
                    <xdr:col>5</xdr:col>
                    <xdr:colOff>22860</xdr:colOff>
                    <xdr:row>36</xdr:row>
                    <xdr:rowOff>15240</xdr:rowOff>
                  </from>
                  <to>
                    <xdr:col>6</xdr:col>
                    <xdr:colOff>723900</xdr:colOff>
                    <xdr:row>36</xdr:row>
                    <xdr:rowOff>152400</xdr:rowOff>
                  </to>
                </anchor>
              </controlPr>
            </control>
          </mc:Choice>
        </mc:AlternateContent>
        <mc:AlternateContent xmlns:mc="http://schemas.openxmlformats.org/markup-compatibility/2006">
          <mc:Choice Requires="x14">
            <control shapeId="185348" r:id="rId6" name="Button 4">
              <controlPr defaultSize="0" print="0" autoFill="0" autoPict="0" macro="[0]!unhideDoors">
                <anchor moveWithCells="1" sizeWithCells="1">
                  <from>
                    <xdr:col>3</xdr:col>
                    <xdr:colOff>15240</xdr:colOff>
                    <xdr:row>49</xdr:row>
                    <xdr:rowOff>22860</xdr:rowOff>
                  </from>
                  <to>
                    <xdr:col>4</xdr:col>
                    <xdr:colOff>723900</xdr:colOff>
                    <xdr:row>49</xdr:row>
                    <xdr:rowOff>152400</xdr:rowOff>
                  </to>
                </anchor>
              </controlPr>
            </control>
          </mc:Choice>
        </mc:AlternateContent>
        <mc:AlternateContent xmlns:mc="http://schemas.openxmlformats.org/markup-compatibility/2006">
          <mc:Choice Requires="x14">
            <control shapeId="185349" r:id="rId7" name="Button 5">
              <controlPr defaultSize="0" print="0" autoFill="0" autoPict="0" macro="[0]!SinglePitch">
                <anchor moveWithCells="1" sizeWithCells="1">
                  <from>
                    <xdr:col>3</xdr:col>
                    <xdr:colOff>891540</xdr:colOff>
                    <xdr:row>32</xdr:row>
                    <xdr:rowOff>38100</xdr:rowOff>
                  </from>
                  <to>
                    <xdr:col>4</xdr:col>
                    <xdr:colOff>708660</xdr:colOff>
                    <xdr:row>33</xdr:row>
                    <xdr:rowOff>0</xdr:rowOff>
                  </to>
                </anchor>
              </controlPr>
            </control>
          </mc:Choice>
        </mc:AlternateContent>
        <mc:AlternateContent xmlns:mc="http://schemas.openxmlformats.org/markup-compatibility/2006">
          <mc:Choice Requires="x14">
            <control shapeId="185350" r:id="rId8" name="Button 6">
              <controlPr defaultSize="0" print="0" autoFill="0" autoPict="0" macro="[0]!IntWalls">
                <anchor moveWithCells="1" sizeWithCells="1">
                  <from>
                    <xdr:col>3</xdr:col>
                    <xdr:colOff>22860</xdr:colOff>
                    <xdr:row>54</xdr:row>
                    <xdr:rowOff>22860</xdr:rowOff>
                  </from>
                  <to>
                    <xdr:col>4</xdr:col>
                    <xdr:colOff>723900</xdr:colOff>
                    <xdr:row>55</xdr:row>
                    <xdr:rowOff>15240</xdr:rowOff>
                  </to>
                </anchor>
              </controlPr>
            </control>
          </mc:Choice>
        </mc:AlternateContent>
        <mc:AlternateContent xmlns:mc="http://schemas.openxmlformats.org/markup-compatibility/2006">
          <mc:Choice Requires="x14">
            <control shapeId="185351" r:id="rId9" name="Button 7">
              <controlPr defaultSize="0" print="0" autoFill="0" autoPict="0" macro="[0]!PartyWall">
                <anchor moveWithCells="1" sizeWithCells="1">
                  <from>
                    <xdr:col>5</xdr:col>
                    <xdr:colOff>15240</xdr:colOff>
                    <xdr:row>54</xdr:row>
                    <xdr:rowOff>22860</xdr:rowOff>
                  </from>
                  <to>
                    <xdr:col>6</xdr:col>
                    <xdr:colOff>708660</xdr:colOff>
                    <xdr:row>54</xdr:row>
                    <xdr:rowOff>152400</xdr:rowOff>
                  </to>
                </anchor>
              </controlPr>
            </control>
          </mc:Choice>
        </mc:AlternateContent>
        <mc:AlternateContent xmlns:mc="http://schemas.openxmlformats.org/markup-compatibility/2006">
          <mc:Choice Requires="x14">
            <control shapeId="185352" r:id="rId10" name="Button 8">
              <controlPr defaultSize="0" print="0" autoFill="0" autoPict="0" macro="[0]!UseRoomDims">
                <anchor moveWithCells="1" sizeWithCells="1">
                  <from>
                    <xdr:col>3</xdr:col>
                    <xdr:colOff>22860</xdr:colOff>
                    <xdr:row>18</xdr:row>
                    <xdr:rowOff>22860</xdr:rowOff>
                  </from>
                  <to>
                    <xdr:col>4</xdr:col>
                    <xdr:colOff>723900</xdr:colOff>
                    <xdr:row>18</xdr:row>
                    <xdr:rowOff>152400</xdr:rowOff>
                  </to>
                </anchor>
              </controlPr>
            </control>
          </mc:Choice>
        </mc:AlternateContent>
        <mc:AlternateContent xmlns:mc="http://schemas.openxmlformats.org/markup-compatibility/2006">
          <mc:Choice Requires="x14">
            <control shapeId="185353" r:id="rId11" name="Button 9">
              <controlPr defaultSize="0" print="0" autoFill="0" autoPict="0" macro="[0]!Pitched">
                <anchor moveWithCells="1" sizeWithCells="1">
                  <from>
                    <xdr:col>3</xdr:col>
                    <xdr:colOff>38100</xdr:colOff>
                    <xdr:row>32</xdr:row>
                    <xdr:rowOff>22860</xdr:rowOff>
                  </from>
                  <to>
                    <xdr:col>3</xdr:col>
                    <xdr:colOff>800100</xdr:colOff>
                    <xdr:row>33</xdr:row>
                    <xdr:rowOff>0</xdr:rowOff>
                  </to>
                </anchor>
              </controlPr>
            </control>
          </mc:Choice>
        </mc:AlternateContent>
        <mc:AlternateContent xmlns:mc="http://schemas.openxmlformats.org/markup-compatibility/2006">
          <mc:Choice Requires="x14">
            <control shapeId="185354" r:id="rId12" name="Button 10">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185355" r:id="rId13" name="Button 11">
              <controlPr defaultSize="0" print="0" autoFill="0" autoPict="0" macro="[0]!unhideExtWall">
                <anchor moveWithCells="1">
                  <from>
                    <xdr:col>3</xdr:col>
                    <xdr:colOff>22860</xdr:colOff>
                    <xdr:row>22</xdr:row>
                    <xdr:rowOff>38100</xdr:rowOff>
                  </from>
                  <to>
                    <xdr:col>5</xdr:col>
                    <xdr:colOff>114300</xdr:colOff>
                    <xdr:row>22</xdr:row>
                    <xdr:rowOff>152400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37059-4B1D-FE4B-861E-E87C506281DC}">
  <sheetPr codeName="Sheet30">
    <tabColor theme="4" tint="0.59999389629810485"/>
  </sheetPr>
  <dimension ref="B1:Z61"/>
  <sheetViews>
    <sheetView showGridLines="0" showRowColHeaders="0" workbookViewId="0">
      <selection activeCell="C2" sqref="C2"/>
    </sheetView>
  </sheetViews>
  <sheetFormatPr defaultColWidth="13.77734375" defaultRowHeight="13.8" x14ac:dyDescent="0.3"/>
  <cols>
    <col min="1" max="1" width="2" style="2" customWidth="1"/>
    <col min="2" max="12" width="13.77734375" style="2"/>
    <col min="13" max="15" width="10" style="2" customWidth="1"/>
    <col min="16" max="16" width="13.77734375" style="2"/>
    <col min="17" max="19" width="13.77734375" style="2" hidden="1" customWidth="1"/>
    <col min="20" max="20" width="16" style="2" hidden="1" customWidth="1"/>
    <col min="21" max="26" width="13.77734375" style="2" hidden="1" customWidth="1"/>
    <col min="27" max="16384" width="13.77734375" style="2"/>
  </cols>
  <sheetData>
    <row r="1" spans="2:25" ht="34.049999999999997" customHeight="1" x14ac:dyDescent="0.3">
      <c r="B1" s="520" t="s">
        <v>2</v>
      </c>
      <c r="C1" s="520"/>
      <c r="D1" s="520"/>
      <c r="E1" s="520" t="s">
        <v>4</v>
      </c>
      <c r="F1" s="520"/>
      <c r="G1" s="520"/>
      <c r="H1" s="13" t="s">
        <v>26</v>
      </c>
      <c r="I1" s="14" t="s">
        <v>34</v>
      </c>
      <c r="J1" s="15" t="s">
        <v>36</v>
      </c>
      <c r="K1" s="536" t="s">
        <v>120</v>
      </c>
      <c r="L1" s="536"/>
      <c r="M1" s="14" t="s">
        <v>121</v>
      </c>
      <c r="N1" s="14" t="s">
        <v>1079</v>
      </c>
      <c r="O1" s="14" t="s">
        <v>416</v>
      </c>
    </row>
    <row r="2" spans="2:25" ht="12.75" customHeight="1" x14ac:dyDescent="0.3">
      <c r="B2" s="2" t="s">
        <v>0</v>
      </c>
      <c r="C2" s="227"/>
      <c r="D2" s="227"/>
      <c r="E2" s="529" t="s">
        <v>1257</v>
      </c>
      <c r="F2" s="529"/>
      <c r="G2" s="216">
        <f>'Design Details'!G107</f>
        <v>0</v>
      </c>
      <c r="H2" s="2" t="s">
        <v>16</v>
      </c>
      <c r="I2" s="223">
        <f>SUM(K20:K22)</f>
        <v>0</v>
      </c>
      <c r="J2" s="223">
        <f>SUM(L20:L22)</f>
        <v>0</v>
      </c>
      <c r="K2" s="2" t="s">
        <v>119</v>
      </c>
      <c r="M2" s="228">
        <v>0</v>
      </c>
      <c r="N2" s="223">
        <f ca="1">SUM(I$2:I$6)*M2</f>
        <v>0</v>
      </c>
      <c r="O2" s="223">
        <f ca="1">SUM(J$2:J$6)*M2</f>
        <v>0</v>
      </c>
      <c r="Q2" s="2" t="s">
        <v>1056</v>
      </c>
      <c r="R2" s="2" t="s">
        <v>1</v>
      </c>
      <c r="Y2" s="2">
        <v>1</v>
      </c>
    </row>
    <row r="3" spans="2:25" ht="12.75" customHeight="1" x14ac:dyDescent="0.3">
      <c r="B3" s="2" t="s">
        <v>1</v>
      </c>
      <c r="C3" s="537"/>
      <c r="D3" s="538"/>
      <c r="E3" s="529" t="s">
        <v>9</v>
      </c>
      <c r="F3" s="529"/>
      <c r="G3" s="216">
        <v>0.33</v>
      </c>
      <c r="H3" s="2" t="s">
        <v>28</v>
      </c>
      <c r="I3" s="223">
        <f>K27</f>
        <v>0</v>
      </c>
      <c r="J3" s="223">
        <f>L27</f>
        <v>0</v>
      </c>
      <c r="K3" s="2" t="s">
        <v>116</v>
      </c>
      <c r="M3" s="228">
        <v>0</v>
      </c>
      <c r="N3" s="223">
        <f ca="1">SUM(I$2:I$6)*M3</f>
        <v>0</v>
      </c>
      <c r="O3" s="223">
        <f ca="1">SUM(J$2:J$6)*M3</f>
        <v>0</v>
      </c>
      <c r="Q3" s="2" t="s">
        <v>1055</v>
      </c>
      <c r="R3" s="2" t="s">
        <v>410</v>
      </c>
      <c r="S3" s="9" t="str">
        <f>IF($C$3="Ground floor","Solid Floor (in contact with ground)",IF($C$3="Single Storey","Solid Floor (in contact with ground)","n/a"))</f>
        <v>n/a</v>
      </c>
      <c r="T3" s="2">
        <f>'Design Details'!C21</f>
        <v>10</v>
      </c>
      <c r="U3" s="3" t="s">
        <v>115</v>
      </c>
      <c r="V3" s="11">
        <v>0</v>
      </c>
      <c r="W3" s="11">
        <v>0</v>
      </c>
      <c r="X3" s="11">
        <v>0</v>
      </c>
      <c r="Y3" s="2">
        <v>2</v>
      </c>
    </row>
    <row r="4" spans="2:25" ht="12.75" customHeight="1" x14ac:dyDescent="0.3">
      <c r="B4" s="529" t="s">
        <v>10</v>
      </c>
      <c r="C4" s="529"/>
      <c r="D4" s="216">
        <f>'Design Details'!E107</f>
        <v>0</v>
      </c>
      <c r="E4" s="529" t="s">
        <v>14</v>
      </c>
      <c r="F4" s="529"/>
      <c r="G4" s="216">
        <f>SUM(I10:I12,I14:I18)</f>
        <v>0</v>
      </c>
      <c r="H4" s="2" t="s">
        <v>30</v>
      </c>
      <c r="I4" s="223">
        <f ca="1">SUM(K32,K36)</f>
        <v>0</v>
      </c>
      <c r="J4" s="223">
        <f ca="1">SUM(L32,L36)</f>
        <v>0</v>
      </c>
      <c r="K4" s="2" t="s">
        <v>117</v>
      </c>
      <c r="M4" s="228">
        <v>0</v>
      </c>
      <c r="N4" s="223">
        <f ca="1">SUM(I$2:I$6)*M4</f>
        <v>0</v>
      </c>
      <c r="O4" s="223">
        <f ca="1">SUM(J$2:J$6)*M4</f>
        <v>0</v>
      </c>
      <c r="Q4" s="2" t="s">
        <v>1054</v>
      </c>
      <c r="R4" s="2" t="s">
        <v>37</v>
      </c>
      <c r="S4" s="9" t="str">
        <f>IF($C$3="Ground floor","Suspended Floor",IF($C$3="Single Storey","Suspended Floor","n/a"))</f>
        <v>n/a</v>
      </c>
      <c r="U4" s="3">
        <v>16</v>
      </c>
      <c r="V4" s="11">
        <v>0.1</v>
      </c>
      <c r="W4" s="11">
        <v>0.2</v>
      </c>
      <c r="X4" s="11">
        <v>2.5000000000000001E-2</v>
      </c>
      <c r="Y4" s="2">
        <v>3</v>
      </c>
    </row>
    <row r="5" spans="2:25" ht="12.75" customHeight="1" x14ac:dyDescent="0.3">
      <c r="B5" s="529" t="s">
        <v>11</v>
      </c>
      <c r="C5" s="529"/>
      <c r="D5" s="216">
        <f>'Design Details'!C19</f>
        <v>-2.5</v>
      </c>
      <c r="E5" s="529" t="s">
        <v>27</v>
      </c>
      <c r="F5" s="529"/>
      <c r="G5" s="216">
        <f>G4*G3*D6*G2</f>
        <v>0</v>
      </c>
      <c r="H5" s="2" t="s">
        <v>29</v>
      </c>
      <c r="I5" s="223">
        <f>SUM(K38:K44,K46:K49,K51:K54)</f>
        <v>0</v>
      </c>
      <c r="J5" s="223">
        <f>SUM(L38:L44,L46:L49,L51:L54)</f>
        <v>0</v>
      </c>
      <c r="K5" s="2" t="s">
        <v>118</v>
      </c>
      <c r="M5" s="228">
        <v>0</v>
      </c>
      <c r="N5" s="223">
        <f ca="1">SUM(I$2:I$6)*M5</f>
        <v>0</v>
      </c>
      <c r="O5" s="223">
        <f ca="1">SUM(J$2:J$6)*M5</f>
        <v>0</v>
      </c>
      <c r="Q5" s="2" t="s">
        <v>1052</v>
      </c>
      <c r="R5" s="2" t="s">
        <v>39</v>
      </c>
      <c r="U5" s="3">
        <v>18</v>
      </c>
      <c r="X5" s="11">
        <v>0.05</v>
      </c>
      <c r="Y5" s="2">
        <v>4</v>
      </c>
    </row>
    <row r="6" spans="2:25" ht="12.75" customHeight="1" x14ac:dyDescent="0.3">
      <c r="B6" s="529" t="s">
        <v>12</v>
      </c>
      <c r="C6" s="529"/>
      <c r="D6" s="216">
        <f>D4-D5</f>
        <v>2.5</v>
      </c>
      <c r="E6" s="529" t="s">
        <v>15</v>
      </c>
      <c r="F6" s="529"/>
      <c r="G6" s="216">
        <f>G4*G3*D7*24/1000</f>
        <v>0</v>
      </c>
      <c r="H6" s="2" t="s">
        <v>122</v>
      </c>
      <c r="I6" s="223">
        <f>SUM(K56:K59,K61)</f>
        <v>0</v>
      </c>
      <c r="J6" s="223">
        <f>SUM(L61)</f>
        <v>0</v>
      </c>
      <c r="M6" s="12"/>
      <c r="N6" s="12" t="s">
        <v>123</v>
      </c>
      <c r="O6" s="119">
        <f ca="1">SUM(G5,I2:I6,N2:N5)</f>
        <v>0</v>
      </c>
      <c r="Q6" s="2" t="s">
        <v>1053</v>
      </c>
      <c r="R6" s="2" t="s">
        <v>40</v>
      </c>
      <c r="U6" s="3">
        <v>21</v>
      </c>
      <c r="X6" s="11">
        <v>7.4999999999999997E-2</v>
      </c>
      <c r="Y6" s="2">
        <v>5</v>
      </c>
    </row>
    <row r="7" spans="2:25" ht="12.75" customHeight="1" x14ac:dyDescent="0.3">
      <c r="B7" s="529" t="s">
        <v>3</v>
      </c>
      <c r="C7" s="529"/>
      <c r="D7" s="217">
        <f>'Design Details'!C20</f>
        <v>2228</v>
      </c>
      <c r="I7" s="7"/>
      <c r="J7" s="7"/>
      <c r="M7" s="12"/>
      <c r="N7" s="12" t="s">
        <v>124</v>
      </c>
      <c r="O7" s="119">
        <f ca="1">SUM(G6,J2:J6,O2:O5)</f>
        <v>0</v>
      </c>
      <c r="R7" s="2" t="s">
        <v>41</v>
      </c>
      <c r="U7" s="3">
        <v>22</v>
      </c>
      <c r="X7" s="11">
        <v>0.1</v>
      </c>
      <c r="Y7" s="2">
        <v>6</v>
      </c>
    </row>
    <row r="8" spans="2:25" x14ac:dyDescent="0.3">
      <c r="R8" s="2">
        <f>IF($C$3="Ground floor",'Design Details'!C$45,IF($C$3="Mid-floor",'Design Details'!C$55,IF($C$3="Upper floor",'Design Details'!C$65,IF($C$3="Single Storey",'Design Details'!C$75,0))))</f>
        <v>0</v>
      </c>
      <c r="Y8" s="2">
        <v>7</v>
      </c>
    </row>
    <row r="9" spans="2:25" x14ac:dyDescent="0.3">
      <c r="B9" s="1" t="s">
        <v>5</v>
      </c>
      <c r="Y9" s="2">
        <v>8</v>
      </c>
    </row>
    <row r="10" spans="2:25" x14ac:dyDescent="0.3">
      <c r="B10" s="3" t="s">
        <v>6</v>
      </c>
      <c r="C10" s="224"/>
      <c r="D10" s="3" t="s">
        <v>7</v>
      </c>
      <c r="E10" s="224"/>
      <c r="F10" s="3" t="s">
        <v>8</v>
      </c>
      <c r="G10" s="224"/>
      <c r="H10" s="3" t="s">
        <v>13</v>
      </c>
      <c r="I10" s="218">
        <f>C10*E10*G10</f>
        <v>0</v>
      </c>
      <c r="J10" s="7"/>
      <c r="L10" s="530"/>
      <c r="M10" s="530"/>
      <c r="N10" s="530"/>
      <c r="O10" s="531"/>
      <c r="Y10" s="2">
        <v>9</v>
      </c>
    </row>
    <row r="11" spans="2:25" x14ac:dyDescent="0.3">
      <c r="B11" s="3" t="s">
        <v>6</v>
      </c>
      <c r="C11" s="224"/>
      <c r="D11" s="3" t="s">
        <v>7</v>
      </c>
      <c r="E11" s="224"/>
      <c r="F11" s="3" t="s">
        <v>8</v>
      </c>
      <c r="G11" s="224"/>
      <c r="H11" s="3" t="s">
        <v>13</v>
      </c>
      <c r="I11" s="218">
        <f>C11*E11*G11</f>
        <v>0</v>
      </c>
      <c r="J11" s="7"/>
      <c r="L11" s="530"/>
      <c r="M11" s="530"/>
      <c r="N11" s="530"/>
      <c r="O11" s="532"/>
      <c r="Y11" s="2">
        <v>10</v>
      </c>
    </row>
    <row r="12" spans="2:25" x14ac:dyDescent="0.3">
      <c r="B12" s="3" t="s">
        <v>6</v>
      </c>
      <c r="C12" s="224"/>
      <c r="D12" s="3" t="s">
        <v>7</v>
      </c>
      <c r="E12" s="224"/>
      <c r="F12" s="3" t="s">
        <v>8</v>
      </c>
      <c r="G12" s="224"/>
      <c r="H12" s="3" t="s">
        <v>13</v>
      </c>
      <c r="I12" s="218">
        <f>C12*E12*G12</f>
        <v>0</v>
      </c>
      <c r="J12" s="7"/>
    </row>
    <row r="13" spans="2:25" hidden="1" x14ac:dyDescent="0.3">
      <c r="B13" s="1" t="s">
        <v>20</v>
      </c>
      <c r="E13" s="7"/>
      <c r="G13" s="7"/>
      <c r="I13" s="7"/>
      <c r="J13" s="7"/>
    </row>
    <row r="14" spans="2:25" hidden="1" x14ac:dyDescent="0.3">
      <c r="B14" s="3" t="s">
        <v>6</v>
      </c>
      <c r="C14" s="20"/>
      <c r="D14" s="3" t="s">
        <v>7</v>
      </c>
      <c r="E14" s="20"/>
      <c r="F14" s="3" t="s">
        <v>8</v>
      </c>
      <c r="G14" s="20"/>
      <c r="H14" s="3" t="s">
        <v>13</v>
      </c>
      <c r="I14" s="17">
        <f>((G14*E14)/2)*C14</f>
        <v>0</v>
      </c>
      <c r="J14" s="4" t="s">
        <v>17</v>
      </c>
    </row>
    <row r="15" spans="2:25" hidden="1" x14ac:dyDescent="0.3">
      <c r="B15" s="3" t="s">
        <v>6</v>
      </c>
      <c r="C15" s="20"/>
      <c r="D15" s="3" t="s">
        <v>7</v>
      </c>
      <c r="E15" s="20"/>
      <c r="F15" s="3" t="s">
        <v>8</v>
      </c>
      <c r="G15" s="20"/>
      <c r="H15" s="3" t="s">
        <v>13</v>
      </c>
      <c r="I15" s="17">
        <f>C15*E15*G15/2</f>
        <v>0</v>
      </c>
      <c r="J15" s="4" t="s">
        <v>18</v>
      </c>
    </row>
    <row r="16" spans="2:25" hidden="1" x14ac:dyDescent="0.3">
      <c r="B16" s="3" t="s">
        <v>6</v>
      </c>
      <c r="C16" s="20"/>
      <c r="D16" s="3" t="s">
        <v>8</v>
      </c>
      <c r="E16" s="20"/>
      <c r="F16" s="3" t="s">
        <v>19</v>
      </c>
      <c r="G16" s="20"/>
      <c r="H16" s="3" t="s">
        <v>13</v>
      </c>
      <c r="I16" s="17">
        <f>E16*G16*C16/2</f>
        <v>0</v>
      </c>
      <c r="J16" s="4" t="s">
        <v>22</v>
      </c>
    </row>
    <row r="17" spans="2:23" hidden="1" x14ac:dyDescent="0.3">
      <c r="B17" s="3" t="s">
        <v>6</v>
      </c>
      <c r="C17" s="20"/>
      <c r="D17" s="3" t="s">
        <v>8</v>
      </c>
      <c r="E17" s="20"/>
      <c r="F17" s="3" t="s">
        <v>19</v>
      </c>
      <c r="G17" s="20"/>
      <c r="H17" s="3" t="s">
        <v>13</v>
      </c>
      <c r="I17" s="17">
        <f>E17*G17*C17/2</f>
        <v>0</v>
      </c>
      <c r="J17" s="4" t="s">
        <v>21</v>
      </c>
    </row>
    <row r="18" spans="2:23" hidden="1" x14ac:dyDescent="0.3">
      <c r="B18" s="3" t="s">
        <v>6</v>
      </c>
      <c r="C18" s="20"/>
      <c r="D18" s="3" t="s">
        <v>8</v>
      </c>
      <c r="E18" s="20"/>
      <c r="F18" s="3" t="s">
        <v>19</v>
      </c>
      <c r="G18" s="20"/>
      <c r="H18" s="3" t="s">
        <v>13</v>
      </c>
      <c r="I18" s="17">
        <f>E18*G18*C18/2</f>
        <v>0</v>
      </c>
      <c r="J18" s="4" t="s">
        <v>23</v>
      </c>
    </row>
    <row r="19" spans="2:23" x14ac:dyDescent="0.3">
      <c r="B19" s="1" t="s">
        <v>16</v>
      </c>
      <c r="C19" s="7"/>
      <c r="E19" s="7"/>
      <c r="G19" s="7"/>
      <c r="I19" s="7"/>
      <c r="J19" s="8" t="s">
        <v>50</v>
      </c>
      <c r="K19" s="1" t="s">
        <v>34</v>
      </c>
      <c r="L19" s="1" t="s">
        <v>35</v>
      </c>
      <c r="M19" s="533" t="str">
        <f>IF($C$3="Ground Floor","Select type of Ground Floor",IF($C$3="Single Storey","Select type of Ground Floor","#N/A"))</f>
        <v>#N/A</v>
      </c>
      <c r="N19" s="534"/>
      <c r="O19" s="534"/>
    </row>
    <row r="20" spans="2:23" x14ac:dyDescent="0.3">
      <c r="B20" s="3" t="str">
        <f t="shared" ref="B20:D22" si="0">B10</f>
        <v>Length (m)</v>
      </c>
      <c r="C20" s="224"/>
      <c r="D20" s="3" t="str">
        <f t="shared" ref="D20" si="1">D10</f>
        <v>Width (m)</v>
      </c>
      <c r="E20" s="224"/>
      <c r="F20" s="3" t="s">
        <v>24</v>
      </c>
      <c r="G20" s="218">
        <f>C20*E20</f>
        <v>0</v>
      </c>
      <c r="H20" s="2" t="s">
        <v>25</v>
      </c>
      <c r="I20" s="218">
        <f>IF(M22="",R8,'floor u values'!K22)</f>
        <v>0</v>
      </c>
      <c r="J20" s="218">
        <f>IF(C$3="Ground Floor",IF(M20="Solid Floor (in contact with ground)",D$4-T$3,D$4-D$5),IF(C$3="Single Storey",IF(M20="Solid Floor (in contact with ground)",D$4-T$3,D$4-D$5),0))</f>
        <v>0</v>
      </c>
      <c r="K20" s="218">
        <f>G20*I20*J20</f>
        <v>0</v>
      </c>
      <c r="L20" s="218">
        <f>IF($C$3=$R$5,0,IF($C$3=$R$7,0,G20*I20*$D$7*24/1000))</f>
        <v>0</v>
      </c>
      <c r="M20" s="535" t="s">
        <v>336</v>
      </c>
      <c r="N20" s="535"/>
      <c r="O20" s="535"/>
    </row>
    <row r="21" spans="2:23" x14ac:dyDescent="0.3">
      <c r="B21" s="3" t="str">
        <f t="shared" si="0"/>
        <v>Length (m)</v>
      </c>
      <c r="C21" s="224"/>
      <c r="D21" s="3" t="str">
        <f t="shared" si="0"/>
        <v>Width (m)</v>
      </c>
      <c r="E21" s="224"/>
      <c r="F21" s="3" t="s">
        <v>24</v>
      </c>
      <c r="G21" s="218">
        <f t="shared" ref="G21:G31" si="2">C21*E21</f>
        <v>0</v>
      </c>
      <c r="H21" s="2" t="s">
        <v>25</v>
      </c>
      <c r="I21" s="218">
        <f>I20</f>
        <v>0</v>
      </c>
      <c r="J21" s="218">
        <f>IF(C$3="Ground Floor",IF(M20="Solid Floor (in contact with ground)",D$4-T$3,D$4-D$5),IF(C$3="Single Storey",IF(M20="Solid Floor (in contact with ground)",D$4-T$3,D$4-D$5),0))</f>
        <v>0</v>
      </c>
      <c r="K21" s="218">
        <f>G21*I21*J21</f>
        <v>0</v>
      </c>
      <c r="L21" s="218">
        <f>IF($C$3=$R$5,0,IF($C$3=$R$7,0,G21*I21*$D$7*24/1000))</f>
        <v>0</v>
      </c>
      <c r="M21" s="528" t="s">
        <v>1070</v>
      </c>
      <c r="N21" s="528"/>
      <c r="O21" s="528"/>
    </row>
    <row r="22" spans="2:23" x14ac:dyDescent="0.3">
      <c r="B22" s="3" t="str">
        <f t="shared" si="0"/>
        <v>Length (m)</v>
      </c>
      <c r="C22" s="224"/>
      <c r="D22" s="3" t="str">
        <f t="shared" si="0"/>
        <v>Width (m)</v>
      </c>
      <c r="E22" s="224"/>
      <c r="F22" s="3" t="s">
        <v>24</v>
      </c>
      <c r="G22" s="218">
        <f t="shared" si="2"/>
        <v>0</v>
      </c>
      <c r="H22" s="2" t="s">
        <v>25</v>
      </c>
      <c r="I22" s="218">
        <f>I20</f>
        <v>0</v>
      </c>
      <c r="J22" s="218">
        <f>IF(C$3="Ground Floor",IF(M20="Solid Floor (in contact with ground)",D$4-T$3,D$4-D$5),IF(C$3="Single Storey",IF(M20="Solid Floor (in contact with ground)",D$4-T$3,D$4-D$5),0))</f>
        <v>0</v>
      </c>
      <c r="K22" s="218">
        <f>G22*I22*J22</f>
        <v>0</v>
      </c>
      <c r="L22" s="218">
        <f>IF($C$3=$R$5,0,IF($C$3=$R$7,0,G22*I22*$D$7*24/1000))</f>
        <v>0</v>
      </c>
      <c r="M22" s="521"/>
      <c r="N22" s="521"/>
      <c r="O22" s="521"/>
    </row>
    <row r="23" spans="2:23" ht="15" customHeight="1" x14ac:dyDescent="0.3">
      <c r="B23" s="1" t="s">
        <v>31</v>
      </c>
      <c r="C23" s="7"/>
      <c r="E23" s="7"/>
      <c r="G23" s="7"/>
      <c r="M23" s="13" t="str">
        <f>IF(M22="Two opposite","Between edges",IF(M22="One edge","Depth of room",IF(M22="3 edges (short single)","Short length",IF(M22="3 edges (long single)","Short length",""))))</f>
        <v/>
      </c>
      <c r="N23" s="13"/>
      <c r="O23" s="13" t="str">
        <f>IF(M22="3 edges (short single)","Long length",IF(M22="3 edges (long single)","Long length",""))</f>
        <v/>
      </c>
    </row>
    <row r="24" spans="2:23" ht="15" customHeight="1" x14ac:dyDescent="0.3">
      <c r="B24" s="3" t="s">
        <v>6</v>
      </c>
      <c r="C24" s="224"/>
      <c r="D24" s="3" t="s">
        <v>8</v>
      </c>
      <c r="E24" s="224"/>
      <c r="F24" s="3" t="s">
        <v>24</v>
      </c>
      <c r="G24" s="218">
        <f t="shared" si="2"/>
        <v>0</v>
      </c>
      <c r="M24" s="61"/>
      <c r="N24" s="61"/>
      <c r="O24" s="7"/>
    </row>
    <row r="25" spans="2:23" ht="13.95" hidden="1" customHeight="1" x14ac:dyDescent="0.3">
      <c r="B25" s="3" t="s">
        <v>6</v>
      </c>
      <c r="C25" s="226"/>
      <c r="D25" s="3" t="s">
        <v>8</v>
      </c>
      <c r="E25" s="226"/>
      <c r="F25" s="3" t="s">
        <v>24</v>
      </c>
      <c r="G25" s="218">
        <f t="shared" si="2"/>
        <v>0</v>
      </c>
      <c r="I25" s="7"/>
      <c r="J25" s="7"/>
      <c r="K25" s="7"/>
      <c r="L25" s="7"/>
    </row>
    <row r="26" spans="2:23" ht="13.95" hidden="1" customHeight="1" x14ac:dyDescent="0.3">
      <c r="B26" s="3" t="s">
        <v>6</v>
      </c>
      <c r="C26" s="20"/>
      <c r="D26" s="3" t="s">
        <v>8</v>
      </c>
      <c r="E26" s="20"/>
      <c r="F26" s="3" t="s">
        <v>24</v>
      </c>
      <c r="G26" s="218">
        <f t="shared" si="2"/>
        <v>0</v>
      </c>
      <c r="I26" s="7"/>
      <c r="J26" s="7"/>
      <c r="K26" s="7"/>
      <c r="L26" s="7"/>
    </row>
    <row r="27" spans="2:23" ht="15" customHeight="1" x14ac:dyDescent="0.3">
      <c r="C27" s="7"/>
      <c r="E27" s="3" t="s">
        <v>75</v>
      </c>
      <c r="F27" s="3" t="s">
        <v>24</v>
      </c>
      <c r="G27" s="218">
        <f>SUM(G24:G26)-SUM(G38:G44,G51:G54)</f>
        <v>0</v>
      </c>
      <c r="H27" s="2" t="s">
        <v>25</v>
      </c>
      <c r="I27" s="218">
        <f>IF($C$3="Ground floor",'Design Details'!C$48,IF($C$3="Mid-floor",'Design Details'!C$58,IF($C$3="Upper floor",'Design Details'!C$68,IF($C$3="Single Storey",'Design Details'!C$78,0))))</f>
        <v>0</v>
      </c>
      <c r="J27" s="218">
        <f t="shared" ref="J27" si="3">$D$6</f>
        <v>2.5</v>
      </c>
      <c r="K27" s="218">
        <f t="shared" ref="K27" si="4">G27*I27*J27</f>
        <v>0</v>
      </c>
      <c r="L27" s="218">
        <f>G27*I27*$D$7*24/1000</f>
        <v>0</v>
      </c>
      <c r="V27" s="421"/>
      <c r="W27" s="421"/>
    </row>
    <row r="28" spans="2:23" x14ac:dyDescent="0.3">
      <c r="B28" s="5" t="s">
        <v>1245</v>
      </c>
      <c r="C28" s="7"/>
      <c r="E28" s="7"/>
      <c r="G28" s="7"/>
      <c r="I28" s="7"/>
      <c r="J28" s="7"/>
      <c r="K28" s="7"/>
      <c r="L28" s="7"/>
      <c r="V28" s="421"/>
      <c r="W28" s="421"/>
    </row>
    <row r="29" spans="2:23" ht="13.95" customHeight="1" x14ac:dyDescent="0.3">
      <c r="B29" s="3" t="s">
        <v>6</v>
      </c>
      <c r="C29" s="224"/>
      <c r="D29" s="3" t="s">
        <v>7</v>
      </c>
      <c r="E29" s="224"/>
      <c r="F29" s="3" t="s">
        <v>24</v>
      </c>
      <c r="G29" s="218">
        <f t="shared" si="2"/>
        <v>0</v>
      </c>
      <c r="I29" s="7"/>
      <c r="J29" s="7"/>
      <c r="K29" s="7"/>
      <c r="L29" s="7"/>
      <c r="V29" s="421"/>
      <c r="W29" s="421"/>
    </row>
    <row r="30" spans="2:23" x14ac:dyDescent="0.3">
      <c r="B30" s="3" t="s">
        <v>6</v>
      </c>
      <c r="C30" s="224"/>
      <c r="D30" s="3" t="s">
        <v>7</v>
      </c>
      <c r="E30" s="224"/>
      <c r="F30" s="3" t="s">
        <v>24</v>
      </c>
      <c r="G30" s="218">
        <f t="shared" si="2"/>
        <v>0</v>
      </c>
      <c r="I30" s="7"/>
      <c r="J30" s="7"/>
      <c r="K30" s="7"/>
      <c r="L30" s="7"/>
      <c r="V30" s="421"/>
      <c r="W30" s="421"/>
    </row>
    <row r="31" spans="2:23" x14ac:dyDescent="0.3">
      <c r="B31" s="3" t="s">
        <v>6</v>
      </c>
      <c r="C31" s="224"/>
      <c r="D31" s="3" t="s">
        <v>7</v>
      </c>
      <c r="E31" s="224"/>
      <c r="F31" s="3" t="s">
        <v>24</v>
      </c>
      <c r="G31" s="218">
        <f t="shared" si="2"/>
        <v>0</v>
      </c>
      <c r="I31" s="7"/>
      <c r="J31" s="7"/>
      <c r="K31" s="7"/>
      <c r="L31" s="7"/>
      <c r="M31" s="520" t="s">
        <v>1258</v>
      </c>
      <c r="N31" s="520"/>
      <c r="O31" s="520"/>
      <c r="V31" s="421"/>
      <c r="W31" s="421"/>
    </row>
    <row r="32" spans="2:23" ht="14.4" x14ac:dyDescent="0.3">
      <c r="C32" s="7"/>
      <c r="D32" s="3"/>
      <c r="E32" s="3" t="s">
        <v>75</v>
      </c>
      <c r="F32" s="3" t="s">
        <v>24</v>
      </c>
      <c r="G32" s="218">
        <f>SUM(G29:G31)-SUM(G46:G49)</f>
        <v>0</v>
      </c>
      <c r="H32" s="2" t="s">
        <v>25</v>
      </c>
      <c r="I32" s="218" cm="1">
        <f t="array" aca="1" ref="I32" ca="1">IF($C$3="Ground floor",'Design Details'!C$49,IF($C$3="Mid-floor",'Design Details'!C$59,IF($C$3="Upper floor",INDIRECT(T52),IF($C$3="Single Storey",INDIRECT(T53),0))))</f>
        <v>0</v>
      </c>
      <c r="J32" s="218">
        <f>U51</f>
        <v>0</v>
      </c>
      <c r="K32" s="218">
        <f t="shared" ref="K32:K61" ca="1" si="5">G32*I32*J32</f>
        <v>0</v>
      </c>
      <c r="L32" s="218">
        <f ca="1">IF($C$3=$R$4,0,IF($C$3=$R$5,0,G32*I32*$D$7*24/1000))</f>
        <v>0</v>
      </c>
      <c r="M32" s="522" t="s">
        <v>1248</v>
      </c>
      <c r="N32" s="523"/>
      <c r="O32" s="524"/>
      <c r="V32" s="421"/>
      <c r="W32" s="421"/>
    </row>
    <row r="33" spans="2:23" ht="14.4" hidden="1" x14ac:dyDescent="0.3">
      <c r="B33" s="5" t="s">
        <v>1246</v>
      </c>
      <c r="C33" s="61"/>
      <c r="D33" s="3"/>
      <c r="E33" s="3"/>
      <c r="F33" s="3"/>
      <c r="G33" s="230"/>
      <c r="I33" s="230"/>
      <c r="J33" s="230"/>
      <c r="K33" s="230"/>
      <c r="L33" s="230"/>
      <c r="M33"/>
      <c r="N33"/>
      <c r="O33"/>
      <c r="V33" s="423"/>
      <c r="W33" s="423"/>
    </row>
    <row r="34" spans="2:23" hidden="1" x14ac:dyDescent="0.3">
      <c r="B34" s="3" t="s">
        <v>6</v>
      </c>
      <c r="C34" s="20">
        <f>C14*2</f>
        <v>0</v>
      </c>
      <c r="D34" s="3" t="s">
        <v>470</v>
      </c>
      <c r="E34" s="20">
        <f>SQRT(POWER(E14,2)+POWER(G14,2))</f>
        <v>0</v>
      </c>
      <c r="F34" s="3" t="s">
        <v>24</v>
      </c>
      <c r="G34" s="17">
        <f t="shared" ref="G34:G61" si="6">C34*E34</f>
        <v>0</v>
      </c>
      <c r="H34" s="4" t="s">
        <v>17</v>
      </c>
      <c r="I34" s="7"/>
      <c r="J34" s="7"/>
      <c r="K34" s="7"/>
      <c r="L34" s="7"/>
      <c r="S34" s="424"/>
    </row>
    <row r="35" spans="2:23" hidden="1" x14ac:dyDescent="0.3">
      <c r="B35" s="3" t="s">
        <v>6</v>
      </c>
      <c r="C35" s="20">
        <f>C15</f>
        <v>0</v>
      </c>
      <c r="D35" s="3" t="s">
        <v>470</v>
      </c>
      <c r="E35" s="20">
        <f>SQRT(POWER(E15,2)+POWER(G15,2))</f>
        <v>0</v>
      </c>
      <c r="F35" s="3" t="s">
        <v>24</v>
      </c>
      <c r="G35" s="62">
        <f t="shared" si="6"/>
        <v>0</v>
      </c>
      <c r="H35" s="4" t="s">
        <v>18</v>
      </c>
      <c r="I35" s="7"/>
      <c r="J35" s="7"/>
      <c r="K35" s="7"/>
      <c r="L35" s="7"/>
      <c r="S35" s="424"/>
    </row>
    <row r="36" spans="2:23" hidden="1" x14ac:dyDescent="0.3">
      <c r="C36" s="61"/>
      <c r="E36" s="3" t="s">
        <v>75</v>
      </c>
      <c r="F36" s="3" t="s">
        <v>24</v>
      </c>
      <c r="G36" s="17">
        <f>SUM(G34:G35)-SUM(G46:G49)</f>
        <v>0</v>
      </c>
      <c r="H36" s="2" t="s">
        <v>25</v>
      </c>
      <c r="I36" s="438">
        <f>IF($C$3="Ground floor",'Design Details'!C$50,IF($C$3="Mid-floor",'Design Details'!C$60,IF($C$3="Upper floor",'Design Details'!C$70,IF($C$3="Single Storey",'Design Details'!C$80,0))))</f>
        <v>0</v>
      </c>
      <c r="J36" s="17">
        <f t="shared" ref="J36:J54" si="7">$D$6</f>
        <v>2.5</v>
      </c>
      <c r="K36" s="17">
        <f t="shared" si="5"/>
        <v>0</v>
      </c>
      <c r="L36" s="17">
        <f>IF($C$3=$R$4,0,IF($C$3=$R$5,0,G36*I36*$D$7*24/1000))</f>
        <v>0</v>
      </c>
      <c r="M36" s="4"/>
      <c r="N36" s="4"/>
      <c r="S36" s="424"/>
    </row>
    <row r="37" spans="2:23" x14ac:dyDescent="0.3">
      <c r="B37" s="1" t="s">
        <v>32</v>
      </c>
      <c r="C37" s="7"/>
      <c r="E37" s="7"/>
      <c r="G37" s="7"/>
      <c r="I37" s="7"/>
      <c r="J37" s="7"/>
      <c r="K37" s="7"/>
      <c r="L37" s="7"/>
      <c r="R37" s="428"/>
    </row>
    <row r="38" spans="2:23" x14ac:dyDescent="0.3">
      <c r="B38" s="3" t="s">
        <v>7</v>
      </c>
      <c r="C38" s="224"/>
      <c r="D38" s="3" t="s">
        <v>8</v>
      </c>
      <c r="E38" s="224"/>
      <c r="F38" s="3" t="s">
        <v>24</v>
      </c>
      <c r="G38" s="218">
        <f t="shared" si="6"/>
        <v>0</v>
      </c>
      <c r="H38" s="2" t="s">
        <v>25</v>
      </c>
      <c r="I38" s="218">
        <f>IF($C$3="Ground floor",'Design Details'!C$46,IF($C$3="Mid-floor",'Design Details'!C$56,IF($C$3="Upper floor",'Design Details'!C$66,IF($C$3="Single Storey",'Design Details'!C$76,0))))</f>
        <v>0</v>
      </c>
      <c r="J38" s="218">
        <f t="shared" si="7"/>
        <v>2.5</v>
      </c>
      <c r="K38" s="218">
        <f t="shared" si="5"/>
        <v>0</v>
      </c>
      <c r="L38" s="218">
        <f t="shared" ref="L38:L44" si="8">G38*I38*$D$7*24/1000</f>
        <v>0</v>
      </c>
    </row>
    <row r="39" spans="2:23" hidden="1" x14ac:dyDescent="0.3">
      <c r="B39" s="3" t="s">
        <v>7</v>
      </c>
      <c r="C39" s="224"/>
      <c r="D39" s="3" t="s">
        <v>8</v>
      </c>
      <c r="E39" s="224"/>
      <c r="F39" s="3" t="s">
        <v>24</v>
      </c>
      <c r="G39" s="218">
        <f t="shared" si="6"/>
        <v>0</v>
      </c>
      <c r="H39" s="2" t="s">
        <v>25</v>
      </c>
      <c r="I39" s="218">
        <f>IF($C$3="Ground floor",'Design Details'!C$46,IF($C$3="Mid-floor",'Design Details'!C$56,IF($C$3="Upper floor",'Design Details'!C$66,IF($C$3="Single Storey",'Design Details'!C$76,0))))</f>
        <v>0</v>
      </c>
      <c r="J39" s="218">
        <f t="shared" si="7"/>
        <v>2.5</v>
      </c>
      <c r="K39" s="218">
        <f t="shared" si="5"/>
        <v>0</v>
      </c>
      <c r="L39" s="218">
        <f t="shared" si="8"/>
        <v>0</v>
      </c>
    </row>
    <row r="40" spans="2:23" hidden="1" x14ac:dyDescent="0.3">
      <c r="B40" s="3" t="s">
        <v>7</v>
      </c>
      <c r="C40" s="226"/>
      <c r="D40" s="3" t="s">
        <v>8</v>
      </c>
      <c r="E40" s="226"/>
      <c r="F40" s="3" t="s">
        <v>24</v>
      </c>
      <c r="G40" s="220">
        <f t="shared" si="6"/>
        <v>0</v>
      </c>
      <c r="H40" s="2" t="s">
        <v>25</v>
      </c>
      <c r="I40" s="439">
        <f>IF($C$3="Ground floor",'Design Details'!C$46,IF($C$3="Mid-floor",'Design Details'!C$56,IF($C$3="Upper floor",'Design Details'!C$66,IF($C$3="Single Storey",'Design Details'!C$76,0))))</f>
        <v>0</v>
      </c>
      <c r="J40" s="220">
        <f t="shared" si="7"/>
        <v>2.5</v>
      </c>
      <c r="K40" s="220">
        <f t="shared" si="5"/>
        <v>0</v>
      </c>
      <c r="L40" s="220">
        <f t="shared" si="8"/>
        <v>0</v>
      </c>
    </row>
    <row r="41" spans="2:23" hidden="1" x14ac:dyDescent="0.3">
      <c r="B41" s="3" t="s">
        <v>7</v>
      </c>
      <c r="C41" s="20"/>
      <c r="D41" s="3" t="s">
        <v>8</v>
      </c>
      <c r="E41" s="20"/>
      <c r="F41" s="3" t="s">
        <v>24</v>
      </c>
      <c r="G41" s="17">
        <f t="shared" si="6"/>
        <v>0</v>
      </c>
      <c r="H41" s="2" t="s">
        <v>25</v>
      </c>
      <c r="I41" s="438">
        <f>IF($C$3="Ground floor",'Design Details'!C$46,IF($C$3="Mid-floor",'Design Details'!C$56,IF($C$3="Upper floor",'Design Details'!C$66,IF($C$3="Single Storey",'Design Details'!C$76,0))))</f>
        <v>0</v>
      </c>
      <c r="J41" s="17">
        <f t="shared" si="7"/>
        <v>2.5</v>
      </c>
      <c r="K41" s="17">
        <f t="shared" si="5"/>
        <v>0</v>
      </c>
      <c r="L41" s="17">
        <f t="shared" si="8"/>
        <v>0</v>
      </c>
    </row>
    <row r="42" spans="2:23" hidden="1" x14ac:dyDescent="0.3">
      <c r="B42" s="3" t="s">
        <v>7</v>
      </c>
      <c r="C42" s="20"/>
      <c r="D42" s="3" t="s">
        <v>8</v>
      </c>
      <c r="E42" s="20"/>
      <c r="F42" s="3" t="s">
        <v>24</v>
      </c>
      <c r="G42" s="17">
        <f t="shared" si="6"/>
        <v>0</v>
      </c>
      <c r="H42" s="2" t="s">
        <v>25</v>
      </c>
      <c r="I42" s="438">
        <f>IF($C$3="Ground floor",'Design Details'!C$46,IF($C$3="Mid-floor",'Design Details'!C$56,IF($C$3="Upper floor",'Design Details'!C$66,IF($C$3="Single Storey",'Design Details'!C$76,0))))</f>
        <v>0</v>
      </c>
      <c r="J42" s="17">
        <f t="shared" si="7"/>
        <v>2.5</v>
      </c>
      <c r="K42" s="17">
        <f t="shared" si="5"/>
        <v>0</v>
      </c>
      <c r="L42" s="17">
        <f t="shared" si="8"/>
        <v>0</v>
      </c>
    </row>
    <row r="43" spans="2:23" hidden="1" x14ac:dyDescent="0.3">
      <c r="B43" s="3" t="s">
        <v>7</v>
      </c>
      <c r="C43" s="20"/>
      <c r="D43" s="3" t="s">
        <v>8</v>
      </c>
      <c r="E43" s="20"/>
      <c r="F43" s="3" t="s">
        <v>24</v>
      </c>
      <c r="G43" s="17">
        <f t="shared" si="6"/>
        <v>0</v>
      </c>
      <c r="H43" s="2" t="s">
        <v>25</v>
      </c>
      <c r="I43" s="438">
        <f>IF($C$3="Ground floor",'Design Details'!C$46,IF($C$3="Mid-floor",'Design Details'!C$56,IF($C$3="Upper floor",'Design Details'!C$66,IF($C$3="Single Storey",'Design Details'!C$76,0))))</f>
        <v>0</v>
      </c>
      <c r="J43" s="17">
        <f t="shared" si="7"/>
        <v>2.5</v>
      </c>
      <c r="K43" s="17">
        <f t="shared" si="5"/>
        <v>0</v>
      </c>
      <c r="L43" s="17">
        <f t="shared" si="8"/>
        <v>0</v>
      </c>
    </row>
    <row r="44" spans="2:23" hidden="1" x14ac:dyDescent="0.3">
      <c r="B44" s="3" t="s">
        <v>7</v>
      </c>
      <c r="C44" s="20"/>
      <c r="D44" s="3" t="s">
        <v>8</v>
      </c>
      <c r="E44" s="20"/>
      <c r="F44" s="3" t="s">
        <v>24</v>
      </c>
      <c r="G44" s="17">
        <f t="shared" si="6"/>
        <v>0</v>
      </c>
      <c r="H44" s="2" t="s">
        <v>25</v>
      </c>
      <c r="I44" s="438">
        <f>IF($C$3="Ground floor",'Design Details'!C$46,IF($C$3="Mid-floor",'Design Details'!C$56,IF($C$3="Upper floor",'Design Details'!C$66,IF($C$3="Single Storey",'Design Details'!C$76,0))))</f>
        <v>0</v>
      </c>
      <c r="J44" s="17">
        <f t="shared" si="7"/>
        <v>2.5</v>
      </c>
      <c r="K44" s="17">
        <f t="shared" si="5"/>
        <v>0</v>
      </c>
      <c r="L44" s="17">
        <f t="shared" si="8"/>
        <v>0</v>
      </c>
    </row>
    <row r="45" spans="2:23" x14ac:dyDescent="0.3">
      <c r="B45" s="1" t="s">
        <v>33</v>
      </c>
      <c r="C45" s="7"/>
      <c r="E45" s="7"/>
      <c r="G45" s="7"/>
      <c r="I45" s="7"/>
      <c r="J45" s="7"/>
      <c r="K45" s="7"/>
      <c r="L45" s="7"/>
      <c r="Q45" s="517" t="s">
        <v>1254</v>
      </c>
      <c r="R45" s="525" t="s">
        <v>1255</v>
      </c>
      <c r="S45" s="517" t="s">
        <v>1256</v>
      </c>
      <c r="T45" s="514" t="s">
        <v>1249</v>
      </c>
      <c r="U45" s="517" t="s">
        <v>1250</v>
      </c>
    </row>
    <row r="46" spans="2:23" x14ac:dyDescent="0.3">
      <c r="B46" s="3" t="s">
        <v>7</v>
      </c>
      <c r="C46" s="224"/>
      <c r="D46" s="3" t="s">
        <v>8</v>
      </c>
      <c r="E46" s="224"/>
      <c r="F46" s="3" t="s">
        <v>24</v>
      </c>
      <c r="G46" s="218">
        <f t="shared" si="6"/>
        <v>0</v>
      </c>
      <c r="H46" s="2" t="s">
        <v>25</v>
      </c>
      <c r="I46" s="218">
        <f>IF($C$3="Ground floor",'Design Details'!C$53,IF($C$3="Mid-floor",'Design Details'!C$63,IF($C$3="Upper floor",'Design Details'!C$73,IF($C$3="Single Storey",'Design Details'!C$83,0))))</f>
        <v>0</v>
      </c>
      <c r="J46" s="218">
        <f t="shared" si="7"/>
        <v>2.5</v>
      </c>
      <c r="K46" s="218">
        <f t="shared" si="5"/>
        <v>0</v>
      </c>
      <c r="L46" s="218">
        <f>G46*I46*$D$7*24/1000</f>
        <v>0</v>
      </c>
      <c r="Q46" s="518"/>
      <c r="R46" s="526"/>
      <c r="S46" s="518"/>
      <c r="T46" s="515"/>
      <c r="U46" s="518"/>
    </row>
    <row r="47" spans="2:23" x14ac:dyDescent="0.3">
      <c r="B47" s="3" t="s">
        <v>7</v>
      </c>
      <c r="C47" s="224"/>
      <c r="D47" s="3" t="s">
        <v>8</v>
      </c>
      <c r="E47" s="224"/>
      <c r="F47" s="3" t="s">
        <v>24</v>
      </c>
      <c r="G47" s="218">
        <f t="shared" si="6"/>
        <v>0</v>
      </c>
      <c r="H47" s="2" t="s">
        <v>25</v>
      </c>
      <c r="I47" s="218">
        <f>IF($C$3="Ground floor",'Design Details'!C$53,IF($C$3="Mid-floor",'Design Details'!C$63,IF($C$3="Upper floor",'Design Details'!C$73,IF($C$3="Single Storey",'Design Details'!C$83,0))))</f>
        <v>0</v>
      </c>
      <c r="J47" s="218">
        <f t="shared" si="7"/>
        <v>2.5</v>
      </c>
      <c r="K47" s="218">
        <f t="shared" si="5"/>
        <v>0</v>
      </c>
      <c r="L47" s="218">
        <f>G47*I47*$D$7*24/1000</f>
        <v>0</v>
      </c>
      <c r="Q47" s="518"/>
      <c r="R47" s="526"/>
      <c r="S47" s="518"/>
      <c r="T47" s="515"/>
      <c r="U47" s="518"/>
    </row>
    <row r="48" spans="2:23" x14ac:dyDescent="0.3">
      <c r="B48" s="3" t="s">
        <v>7</v>
      </c>
      <c r="C48" s="224"/>
      <c r="D48" s="3" t="s">
        <v>8</v>
      </c>
      <c r="E48" s="224"/>
      <c r="F48" s="3" t="s">
        <v>24</v>
      </c>
      <c r="G48" s="218">
        <f t="shared" si="6"/>
        <v>0</v>
      </c>
      <c r="H48" s="2" t="s">
        <v>25</v>
      </c>
      <c r="I48" s="218">
        <f>IF($C$3="Ground floor",'Design Details'!C$53,IF($C$3="Mid-floor",'Design Details'!C$63,IF($C$3="Upper floor",'Design Details'!C$73,IF($C$3="Single Storey",'Design Details'!C$83,0))))</f>
        <v>0</v>
      </c>
      <c r="J48" s="218">
        <f t="shared" si="7"/>
        <v>2.5</v>
      </c>
      <c r="K48" s="218">
        <f t="shared" si="5"/>
        <v>0</v>
      </c>
      <c r="L48" s="218">
        <f>G48*I48*$D$7*24/1000</f>
        <v>0</v>
      </c>
      <c r="Q48" s="518"/>
      <c r="R48" s="526"/>
      <c r="S48" s="518"/>
      <c r="T48" s="515"/>
      <c r="U48" s="518"/>
    </row>
    <row r="49" spans="2:21" x14ac:dyDescent="0.3">
      <c r="B49" s="3" t="s">
        <v>7</v>
      </c>
      <c r="C49" s="224"/>
      <c r="D49" s="3" t="s">
        <v>8</v>
      </c>
      <c r="E49" s="224"/>
      <c r="F49" s="3" t="s">
        <v>24</v>
      </c>
      <c r="G49" s="218">
        <f t="shared" si="6"/>
        <v>0</v>
      </c>
      <c r="H49" s="2" t="s">
        <v>25</v>
      </c>
      <c r="I49" s="218">
        <f>IF($C$3="Ground floor",'Design Details'!C$53,IF($C$3="Mid-floor",'Design Details'!C$63,IF($C$3="Upper floor",'Design Details'!C$73,IF($C$3="Single Storey",'Design Details'!C$83,0))))</f>
        <v>0</v>
      </c>
      <c r="J49" s="218">
        <f t="shared" si="7"/>
        <v>2.5</v>
      </c>
      <c r="K49" s="218">
        <f t="shared" si="5"/>
        <v>0</v>
      </c>
      <c r="L49" s="218">
        <f>G49*I49*$D$7*24/1000</f>
        <v>0</v>
      </c>
      <c r="Q49" s="519"/>
      <c r="R49" s="527"/>
      <c r="S49" s="519"/>
      <c r="T49" s="516"/>
      <c r="U49" s="519"/>
    </row>
    <row r="50" spans="2:21" x14ac:dyDescent="0.3">
      <c r="B50" s="1" t="s">
        <v>1260</v>
      </c>
      <c r="C50" s="7"/>
      <c r="E50" s="7"/>
      <c r="G50" s="7"/>
      <c r="I50" s="7"/>
      <c r="J50" s="7"/>
      <c r="K50" s="7"/>
      <c r="L50" s="7"/>
      <c r="Q50" s="426"/>
      <c r="R50" s="425"/>
      <c r="S50" s="425" t="s">
        <v>1248</v>
      </c>
      <c r="T50" s="425"/>
      <c r="U50" s="430"/>
    </row>
    <row r="51" spans="2:21" x14ac:dyDescent="0.3">
      <c r="B51" s="3" t="s">
        <v>7</v>
      </c>
      <c r="C51" s="224"/>
      <c r="D51" s="3" t="s">
        <v>8</v>
      </c>
      <c r="E51" s="224"/>
      <c r="F51" s="3" t="s">
        <v>24</v>
      </c>
      <c r="G51" s="218">
        <f t="shared" si="6"/>
        <v>0</v>
      </c>
      <c r="H51" s="2" t="s">
        <v>25</v>
      </c>
      <c r="I51" s="218">
        <f>IF($C$3="Ground floor",'Design Details'!C$47,IF($C$3="Mid-floor",'Design Details'!C$57,IF($C$3="Upper floor",'Design Details'!C$67,IF($C$3="Single Storey",'Design Details'!C$77,0))))</f>
        <v>0</v>
      </c>
      <c r="J51" s="218">
        <f t="shared" si="7"/>
        <v>2.5</v>
      </c>
      <c r="K51" s="218">
        <f t="shared" si="5"/>
        <v>0</v>
      </c>
      <c r="L51" s="218">
        <f>G51*I51*$D$7*24/1000</f>
        <v>0</v>
      </c>
      <c r="Q51" s="429" t="s">
        <v>1241</v>
      </c>
      <c r="R51" s="431" t="s">
        <v>1247</v>
      </c>
      <c r="S51" s="431" t="str">
        <f>IF(OR($C$3="Ground Floor",$C$3="Mid-floor"),R51,Q51)</f>
        <v>Outside</v>
      </c>
      <c r="T51" s="426">
        <f>IF(M32="Unheated",1,0)</f>
        <v>0</v>
      </c>
      <c r="U51" s="429">
        <f>IF(M32="Select...",0,(IF(M32="Outside",D6,IF(M32="Unheated",D4-10,D4-M32))))</f>
        <v>0</v>
      </c>
    </row>
    <row r="52" spans="2:21" x14ac:dyDescent="0.3">
      <c r="B52" s="3" t="s">
        <v>7</v>
      </c>
      <c r="C52" s="224"/>
      <c r="D52" s="3" t="s">
        <v>8</v>
      </c>
      <c r="E52" s="224"/>
      <c r="F52" s="3" t="s">
        <v>24</v>
      </c>
      <c r="G52" s="218">
        <f t="shared" si="6"/>
        <v>0</v>
      </c>
      <c r="H52" s="2" t="s">
        <v>25</v>
      </c>
      <c r="I52" s="218">
        <f>IF($C$3="Ground floor",'Design Details'!C$47,IF($C$3="Mid-floor",'Design Details'!C$57,IF($C$3="Upper floor",'Design Details'!C$67,IF($C$3="Single Storey",'Design Details'!C$77,0))))</f>
        <v>0</v>
      </c>
      <c r="J52" s="218">
        <f t="shared" si="7"/>
        <v>2.5</v>
      </c>
      <c r="K52" s="218">
        <f t="shared" si="5"/>
        <v>0</v>
      </c>
      <c r="L52" s="218">
        <f>G52*I52*$D$7*24/1000</f>
        <v>0</v>
      </c>
      <c r="Q52" s="429" t="s">
        <v>1247</v>
      </c>
      <c r="R52" s="431" t="s">
        <v>1251</v>
      </c>
      <c r="S52" s="431" t="str">
        <f>IF(OR($C$3="Ground Floor",$C$3="Mid-floor"),R52,Q52)</f>
        <v>Unheated</v>
      </c>
      <c r="T52" s="426" t="str">
        <f>"'Design Details'!C$"&amp;69+T51</f>
        <v>'Design Details'!C$69</v>
      </c>
      <c r="U52" s="427"/>
    </row>
    <row r="53" spans="2:21" hidden="1" x14ac:dyDescent="0.3">
      <c r="B53" s="3" t="s">
        <v>7</v>
      </c>
      <c r="C53" s="226"/>
      <c r="D53" s="3" t="s">
        <v>8</v>
      </c>
      <c r="E53" s="226"/>
      <c r="F53" s="3" t="s">
        <v>24</v>
      </c>
      <c r="G53" s="220">
        <f t="shared" si="6"/>
        <v>0</v>
      </c>
      <c r="H53" s="2" t="s">
        <v>25</v>
      </c>
      <c r="I53" s="439">
        <f>IF($C$3="Ground floor",'Design Details'!C$47,IF($C$3="Mid-floor",'Design Details'!C$57,IF($C$3="Upper floor",'Design Details'!C$67,IF($C$3="Single Storey",'Design Details'!C$77,0))))</f>
        <v>0</v>
      </c>
      <c r="J53" s="220">
        <f t="shared" si="7"/>
        <v>2.5</v>
      </c>
      <c r="K53" s="220">
        <f t="shared" si="5"/>
        <v>0</v>
      </c>
      <c r="L53" s="220">
        <f>G53*I53*$D$7*24/1000</f>
        <v>0</v>
      </c>
      <c r="Q53" s="429"/>
      <c r="R53" s="431" t="s">
        <v>1252</v>
      </c>
      <c r="S53" s="431">
        <f>IF(OR($C$3="Ground Floor",$C$3="Mid-floor"),R53,Q53)</f>
        <v>0</v>
      </c>
      <c r="T53" s="432" t="str">
        <f>"'Design Details'!C$"&amp;79+T51</f>
        <v>'Design Details'!C$79</v>
      </c>
      <c r="U53" s="423"/>
    </row>
    <row r="54" spans="2:21" hidden="1" x14ac:dyDescent="0.3">
      <c r="B54" s="3" t="s">
        <v>7</v>
      </c>
      <c r="C54" s="20"/>
      <c r="D54" s="3" t="s">
        <v>8</v>
      </c>
      <c r="E54" s="20"/>
      <c r="F54" s="3" t="s">
        <v>24</v>
      </c>
      <c r="G54" s="17">
        <f t="shared" si="6"/>
        <v>0</v>
      </c>
      <c r="H54" s="2" t="s">
        <v>25</v>
      </c>
      <c r="I54" s="438">
        <f>IF($C$3="Ground floor",'Design Details'!C$47,IF($C$3="Mid-floor",'Design Details'!C$57,IF($C$3="Upper floor",'Design Details'!C$67,IF($C$3="Single Storey",'Design Details'!C$77,0))))</f>
        <v>0</v>
      </c>
      <c r="J54" s="17">
        <f t="shared" si="7"/>
        <v>2.5</v>
      </c>
      <c r="K54" s="17">
        <f t="shared" si="5"/>
        <v>0</v>
      </c>
      <c r="L54" s="17">
        <f>G54*I54*$D$7*24/1000</f>
        <v>0</v>
      </c>
      <c r="Q54" s="429"/>
      <c r="R54" s="431" t="s">
        <v>1253</v>
      </c>
      <c r="S54" s="431">
        <f>IF(OR($C$3="Ground Floor",$C$3="Mid-floor"),R54,Q54)</f>
        <v>0</v>
      </c>
      <c r="T54" s="423"/>
      <c r="U54" s="423"/>
    </row>
    <row r="55" spans="2:21" x14ac:dyDescent="0.3">
      <c r="B55" s="1" t="s">
        <v>114</v>
      </c>
      <c r="G55" s="7"/>
      <c r="I55" s="7"/>
      <c r="K55" s="7"/>
      <c r="L55" s="7"/>
      <c r="M55" s="520" t="s">
        <v>1092</v>
      </c>
      <c r="N55" s="520"/>
      <c r="O55" s="520"/>
      <c r="Q55" s="432"/>
      <c r="R55" s="432">
        <v>22</v>
      </c>
      <c r="S55" s="433">
        <f>IF(OR($C$3="Ground Floor",$C$3="Mid-floor"),R55,Q37)</f>
        <v>0</v>
      </c>
      <c r="T55" s="422"/>
      <c r="U55" s="422"/>
    </row>
    <row r="56" spans="2:21" x14ac:dyDescent="0.3">
      <c r="B56" s="3" t="s">
        <v>6</v>
      </c>
      <c r="C56" s="229"/>
      <c r="D56" s="3" t="s">
        <v>8</v>
      </c>
      <c r="E56" s="229"/>
      <c r="F56" s="3" t="s">
        <v>24</v>
      </c>
      <c r="G56" s="218">
        <f t="shared" si="6"/>
        <v>0</v>
      </c>
      <c r="H56" s="2" t="s">
        <v>25</v>
      </c>
      <c r="I56" s="218">
        <f>IF($C$3="Ground floor",'Design Details'!C$51,IF($C$3="Mid-floor",'Design Details'!C$61,IF($C$3="Upper floor",'Design Details'!C$71,IF($C$3="Single Storey",'Design Details'!C$81,0))))</f>
        <v>0</v>
      </c>
      <c r="J56" s="225">
        <f>IF(M56="",0,IF(M56="unheated",D$4-10,D$4-M56))</f>
        <v>0</v>
      </c>
      <c r="K56" s="218">
        <f t="shared" si="5"/>
        <v>0</v>
      </c>
      <c r="L56" s="7"/>
      <c r="M56" s="513"/>
      <c r="N56" s="513"/>
      <c r="O56" s="513"/>
    </row>
    <row r="57" spans="2:21" hidden="1" x14ac:dyDescent="0.3">
      <c r="B57" s="3" t="s">
        <v>6</v>
      </c>
      <c r="C57" s="229"/>
      <c r="D57" s="3" t="s">
        <v>8</v>
      </c>
      <c r="E57" s="229"/>
      <c r="F57" s="3" t="s">
        <v>24</v>
      </c>
      <c r="G57" s="218">
        <f t="shared" si="6"/>
        <v>0</v>
      </c>
      <c r="H57" s="2" t="s">
        <v>25</v>
      </c>
      <c r="I57" s="224">
        <f>IF($C$3="Ground floor",'Design Details'!C$51,IF($C$3="Mid-floor",'Design Details'!C$61,IF($C$3="Upper floor",'Design Details'!C$71,IF($C$3="Single Storey",'Design Details'!C$81,0))))</f>
        <v>0</v>
      </c>
      <c r="J57" s="225">
        <f>IF(M57="",0,IF(M57="unheated",D$4-10,D$4-M57))</f>
        <v>0</v>
      </c>
      <c r="K57" s="218">
        <f t="shared" si="5"/>
        <v>0</v>
      </c>
      <c r="L57" s="7"/>
      <c r="M57" s="513"/>
      <c r="N57" s="513"/>
      <c r="O57" s="513"/>
    </row>
    <row r="58" spans="2:21" hidden="1" x14ac:dyDescent="0.3">
      <c r="B58" s="3" t="s">
        <v>6</v>
      </c>
      <c r="C58" s="219"/>
      <c r="D58" s="3" t="s">
        <v>8</v>
      </c>
      <c r="E58" s="219"/>
      <c r="F58" s="3" t="s">
        <v>24</v>
      </c>
      <c r="G58" s="220">
        <f t="shared" si="6"/>
        <v>0</v>
      </c>
      <c r="H58" s="2" t="s">
        <v>25</v>
      </c>
      <c r="I58" s="221">
        <f>IF($C$3="Ground floor",'Design Details'!C$51,IF($C$3="Mid-floor",'Design Details'!C$61,IF($C$3="Upper floor",'Design Details'!C$71,IF($C$3="Single Storey",'Design Details'!C$81,0))))</f>
        <v>0</v>
      </c>
      <c r="J58" s="222">
        <f>IF(M58="",0,IF(M58="unheated",D$4-10,D$4-M58))</f>
        <v>0</v>
      </c>
      <c r="K58" s="220">
        <f t="shared" si="5"/>
        <v>0</v>
      </c>
      <c r="L58" s="7"/>
      <c r="M58" s="513"/>
      <c r="N58" s="513"/>
      <c r="O58" s="513"/>
    </row>
    <row r="59" spans="2:21" hidden="1" x14ac:dyDescent="0.3">
      <c r="B59" s="3" t="s">
        <v>6</v>
      </c>
      <c r="C59" s="19"/>
      <c r="D59" s="3" t="s">
        <v>8</v>
      </c>
      <c r="E59" s="19"/>
      <c r="F59" s="3" t="s">
        <v>24</v>
      </c>
      <c r="G59" s="17">
        <f t="shared" si="6"/>
        <v>0</v>
      </c>
      <c r="H59" s="2" t="s">
        <v>25</v>
      </c>
      <c r="I59" s="105">
        <f>IF($C$3="Ground floor",'Design Details'!C$51,IF($C$3="Mid-floor",'Design Details'!C$61,IF($C$3="Upper floor",'Design Details'!C$71,IF($C$3="Single Storey",'Design Details'!C$81,0))))</f>
        <v>0</v>
      </c>
      <c r="J59" s="18">
        <f>IF(M59="",0,IF(M59="unheated",D$4-10,D$4-M59))</f>
        <v>0</v>
      </c>
      <c r="K59" s="17">
        <f t="shared" si="5"/>
        <v>0</v>
      </c>
      <c r="L59" s="7"/>
      <c r="M59" s="513"/>
      <c r="N59" s="513"/>
      <c r="O59" s="513"/>
    </row>
    <row r="60" spans="2:21" hidden="1" x14ac:dyDescent="0.3">
      <c r="B60" s="1" t="s">
        <v>48</v>
      </c>
      <c r="G60" s="7"/>
      <c r="I60" s="7"/>
      <c r="K60" s="7"/>
      <c r="L60" s="7"/>
    </row>
    <row r="61" spans="2:21" hidden="1" x14ac:dyDescent="0.3">
      <c r="B61" s="3" t="s">
        <v>6</v>
      </c>
      <c r="C61" s="19"/>
      <c r="D61" s="3" t="s">
        <v>8</v>
      </c>
      <c r="E61" s="19"/>
      <c r="F61" s="3" t="s">
        <v>24</v>
      </c>
      <c r="G61" s="17">
        <f t="shared" si="6"/>
        <v>0</v>
      </c>
      <c r="H61" s="2" t="s">
        <v>25</v>
      </c>
      <c r="I61" s="105">
        <f>IF($C$3="Ground floor",'Design Details'!C$52,IF($C$3="Mid-floor",'Design Details'!C$62,IF($C$3="Upper floor",'Design Details'!C$72,IF($C$3="Single Storey",'Design Details'!C$82,0))))</f>
        <v>0</v>
      </c>
      <c r="J61" s="18">
        <f>D4-10</f>
        <v>-10</v>
      </c>
      <c r="K61" s="17">
        <f t="shared" si="5"/>
        <v>0</v>
      </c>
      <c r="L61" s="17">
        <f>G61*I61*$D$7*24/1000</f>
        <v>0</v>
      </c>
    </row>
  </sheetData>
  <sheetProtection formatRows="0"/>
  <mergeCells count="31">
    <mergeCell ref="B1:D1"/>
    <mergeCell ref="E1:G1"/>
    <mergeCell ref="K1:L1"/>
    <mergeCell ref="E2:F2"/>
    <mergeCell ref="C3:D3"/>
    <mergeCell ref="E3:F3"/>
    <mergeCell ref="M21:O21"/>
    <mergeCell ref="B4:C4"/>
    <mergeCell ref="E4:F4"/>
    <mergeCell ref="B5:C5"/>
    <mergeCell ref="E5:F5"/>
    <mergeCell ref="B6:C6"/>
    <mergeCell ref="E6:F6"/>
    <mergeCell ref="B7:C7"/>
    <mergeCell ref="L10:O10"/>
    <mergeCell ref="L11:O11"/>
    <mergeCell ref="M19:O19"/>
    <mergeCell ref="M20:O20"/>
    <mergeCell ref="M22:O22"/>
    <mergeCell ref="M31:O31"/>
    <mergeCell ref="M32:O32"/>
    <mergeCell ref="Q45:Q49"/>
    <mergeCell ref="R45:R49"/>
    <mergeCell ref="M59:O59"/>
    <mergeCell ref="T45:T49"/>
    <mergeCell ref="U45:U49"/>
    <mergeCell ref="M55:O55"/>
    <mergeCell ref="M56:O56"/>
    <mergeCell ref="M57:O57"/>
    <mergeCell ref="M58:O58"/>
    <mergeCell ref="S45:S49"/>
  </mergeCells>
  <conditionalFormatting sqref="M24:N24">
    <cfRule type="expression" dxfId="19" priority="2">
      <formula>IF($M$23="Short length",TRUE,IF($M$23="Between edges",TRUE,IF($M$23="Depth of room",TRUE,FALSE)))</formula>
    </cfRule>
  </conditionalFormatting>
  <conditionalFormatting sqref="O24">
    <cfRule type="expression" dxfId="18" priority="1">
      <formula>IF($O$23="Long length",TRUE,FALSE)</formula>
    </cfRule>
  </conditionalFormatting>
  <dataValidations count="10">
    <dataValidation type="list" allowBlank="1" showInputMessage="1" showErrorMessage="1" sqref="M32:O32" xr:uid="{116CFD9C-5144-5949-88E7-E12554FCB24F}">
      <formula1>OFFSET($S$50,,,COUNTIF($S$50:$S$55,"&lt;&gt;0"))</formula1>
    </dataValidation>
    <dataValidation type="list" errorStyle="information" allowBlank="1" showInputMessage="1" showErrorMessage="1" errorTitle="Room Name" error="If an alternative room name is entered, you will need to manually select room design temp and air changes per hour." sqref="D2" xr:uid="{6E114122-4E52-2D46-9B42-150C7929A384}">
      <formula1>$Y$2:$Y$11</formula1>
    </dataValidation>
    <dataValidation type="list" errorStyle="information" allowBlank="1" showInputMessage="1" showErrorMessage="1" errorTitle="Room Name" error="If an alternative room name is entered, you will need to manually select room design temp and air changes per hour." sqref="C2" xr:uid="{46FC4967-9D30-3644-874F-99863EA33D15}">
      <formula1>Rooms</formula1>
    </dataValidation>
    <dataValidation type="list" allowBlank="1" showInputMessage="1" showErrorMessage="1" sqref="M22:O22" xr:uid="{F6ED7631-455A-334C-A684-CA34BD216694}">
      <formula1>$Q$2:$Q$6</formula1>
    </dataValidation>
    <dataValidation type="list" allowBlank="1" showInputMessage="1" showErrorMessage="1" sqref="C3:D3" xr:uid="{92684026-D51B-0B4C-B328-20467A2EE1E6}">
      <formula1>$R$4:$R$7</formula1>
    </dataValidation>
    <dataValidation type="list" allowBlank="1" showInputMessage="1" showErrorMessage="1" sqref="M20:O20" xr:uid="{3EE758D5-BD88-CB4E-95CB-88A4442C9983}">
      <formula1>$S$3:$S$4</formula1>
    </dataValidation>
    <dataValidation type="list" allowBlank="1" showInputMessage="1" showErrorMessage="1" sqref="M56:O59" xr:uid="{A801396C-B195-BF46-8CE5-1FDE8B0BE472}">
      <formula1>$U$3:$U$7</formula1>
    </dataValidation>
    <dataValidation type="list" allowBlank="1" showInputMessage="1" showErrorMessage="1" sqref="M3" xr:uid="{5D532019-BCBB-B64F-AD77-6C04C8CCD2AB}">
      <formula1>$V$3:$V$4</formula1>
    </dataValidation>
    <dataValidation type="list" allowBlank="1" showInputMessage="1" showErrorMessage="1" promptTitle="High Ceilings" prompt="Room Height_x000a_4.5m - 2.5%_x000a_5.5m - 5.0%_x000a_6.5m - 7.5%_x000a_7.5m - 10.0%" sqref="M4" xr:uid="{3FFF0D2A-0D16-CB41-8790-EC0DE2F2FBED}">
      <formula1>$X$3:$X$7</formula1>
    </dataValidation>
    <dataValidation type="list" allowBlank="1" showInputMessage="1" showErrorMessage="1" sqref="M5" xr:uid="{3C2317C6-839E-4141-A54E-1E90F19A8482}">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6369" r:id="rId3" name="Button 1">
              <controlPr defaultSize="0" print="0" autoFill="0" autoPict="0" macro="[0]!unhideAwkDim">
                <anchor moveWithCells="1" sizeWithCells="1">
                  <from>
                    <xdr:col>3</xdr:col>
                    <xdr:colOff>15240</xdr:colOff>
                    <xdr:row>8</xdr:row>
                    <xdr:rowOff>15240</xdr:rowOff>
                  </from>
                  <to>
                    <xdr:col>4</xdr:col>
                    <xdr:colOff>723900</xdr:colOff>
                    <xdr:row>8</xdr:row>
                    <xdr:rowOff>152400</xdr:rowOff>
                  </to>
                </anchor>
              </controlPr>
            </control>
          </mc:Choice>
        </mc:AlternateContent>
        <mc:AlternateContent xmlns:mc="http://schemas.openxmlformats.org/markup-compatibility/2006">
          <mc:Choice Requires="x14">
            <control shapeId="186370" r:id="rId4" name="Button 2">
              <controlPr defaultSize="0" print="0" autoFill="0" autoPict="0" macro="[0]!unhideWindows">
                <anchor moveWithCells="1" sizeWithCells="1">
                  <from>
                    <xdr:col>3</xdr:col>
                    <xdr:colOff>38100</xdr:colOff>
                    <xdr:row>36</xdr:row>
                    <xdr:rowOff>15240</xdr:rowOff>
                  </from>
                  <to>
                    <xdr:col>4</xdr:col>
                    <xdr:colOff>723900</xdr:colOff>
                    <xdr:row>36</xdr:row>
                    <xdr:rowOff>152400</xdr:rowOff>
                  </to>
                </anchor>
              </controlPr>
            </control>
          </mc:Choice>
        </mc:AlternateContent>
        <mc:AlternateContent xmlns:mc="http://schemas.openxmlformats.org/markup-compatibility/2006">
          <mc:Choice Requires="x14">
            <control shapeId="186371" r:id="rId5" name="Button 3">
              <controlPr defaultSize="0" print="0" autoFill="0" autoPict="0" macro="[0]!unhideRoofWin">
                <anchor moveWithCells="1" sizeWithCells="1">
                  <from>
                    <xdr:col>5</xdr:col>
                    <xdr:colOff>22860</xdr:colOff>
                    <xdr:row>36</xdr:row>
                    <xdr:rowOff>15240</xdr:rowOff>
                  </from>
                  <to>
                    <xdr:col>6</xdr:col>
                    <xdr:colOff>723900</xdr:colOff>
                    <xdr:row>36</xdr:row>
                    <xdr:rowOff>152400</xdr:rowOff>
                  </to>
                </anchor>
              </controlPr>
            </control>
          </mc:Choice>
        </mc:AlternateContent>
        <mc:AlternateContent xmlns:mc="http://schemas.openxmlformats.org/markup-compatibility/2006">
          <mc:Choice Requires="x14">
            <control shapeId="186372" r:id="rId6" name="Button 4">
              <controlPr defaultSize="0" print="0" autoFill="0" autoPict="0" macro="[0]!unhideDoors">
                <anchor moveWithCells="1" sizeWithCells="1">
                  <from>
                    <xdr:col>3</xdr:col>
                    <xdr:colOff>15240</xdr:colOff>
                    <xdr:row>49</xdr:row>
                    <xdr:rowOff>22860</xdr:rowOff>
                  </from>
                  <to>
                    <xdr:col>4</xdr:col>
                    <xdr:colOff>723900</xdr:colOff>
                    <xdr:row>49</xdr:row>
                    <xdr:rowOff>152400</xdr:rowOff>
                  </to>
                </anchor>
              </controlPr>
            </control>
          </mc:Choice>
        </mc:AlternateContent>
        <mc:AlternateContent xmlns:mc="http://schemas.openxmlformats.org/markup-compatibility/2006">
          <mc:Choice Requires="x14">
            <control shapeId="186373" r:id="rId7" name="Button 5">
              <controlPr defaultSize="0" print="0" autoFill="0" autoPict="0" macro="[0]!SinglePitch">
                <anchor moveWithCells="1" sizeWithCells="1">
                  <from>
                    <xdr:col>3</xdr:col>
                    <xdr:colOff>891540</xdr:colOff>
                    <xdr:row>32</xdr:row>
                    <xdr:rowOff>38100</xdr:rowOff>
                  </from>
                  <to>
                    <xdr:col>4</xdr:col>
                    <xdr:colOff>708660</xdr:colOff>
                    <xdr:row>33</xdr:row>
                    <xdr:rowOff>0</xdr:rowOff>
                  </to>
                </anchor>
              </controlPr>
            </control>
          </mc:Choice>
        </mc:AlternateContent>
        <mc:AlternateContent xmlns:mc="http://schemas.openxmlformats.org/markup-compatibility/2006">
          <mc:Choice Requires="x14">
            <control shapeId="186374" r:id="rId8" name="Button 6">
              <controlPr defaultSize="0" print="0" autoFill="0" autoPict="0" macro="[0]!IntWalls">
                <anchor moveWithCells="1" sizeWithCells="1">
                  <from>
                    <xdr:col>3</xdr:col>
                    <xdr:colOff>22860</xdr:colOff>
                    <xdr:row>54</xdr:row>
                    <xdr:rowOff>22860</xdr:rowOff>
                  </from>
                  <to>
                    <xdr:col>4</xdr:col>
                    <xdr:colOff>723900</xdr:colOff>
                    <xdr:row>55</xdr:row>
                    <xdr:rowOff>15240</xdr:rowOff>
                  </to>
                </anchor>
              </controlPr>
            </control>
          </mc:Choice>
        </mc:AlternateContent>
        <mc:AlternateContent xmlns:mc="http://schemas.openxmlformats.org/markup-compatibility/2006">
          <mc:Choice Requires="x14">
            <control shapeId="186375" r:id="rId9" name="Button 7">
              <controlPr defaultSize="0" print="0" autoFill="0" autoPict="0" macro="[0]!PartyWall">
                <anchor moveWithCells="1" sizeWithCells="1">
                  <from>
                    <xdr:col>5</xdr:col>
                    <xdr:colOff>15240</xdr:colOff>
                    <xdr:row>54</xdr:row>
                    <xdr:rowOff>22860</xdr:rowOff>
                  </from>
                  <to>
                    <xdr:col>6</xdr:col>
                    <xdr:colOff>708660</xdr:colOff>
                    <xdr:row>54</xdr:row>
                    <xdr:rowOff>152400</xdr:rowOff>
                  </to>
                </anchor>
              </controlPr>
            </control>
          </mc:Choice>
        </mc:AlternateContent>
        <mc:AlternateContent xmlns:mc="http://schemas.openxmlformats.org/markup-compatibility/2006">
          <mc:Choice Requires="x14">
            <control shapeId="186376" r:id="rId10" name="Button 8">
              <controlPr defaultSize="0" print="0" autoFill="0" autoPict="0" macro="[0]!UseRoomDims">
                <anchor moveWithCells="1" sizeWithCells="1">
                  <from>
                    <xdr:col>3</xdr:col>
                    <xdr:colOff>22860</xdr:colOff>
                    <xdr:row>18</xdr:row>
                    <xdr:rowOff>22860</xdr:rowOff>
                  </from>
                  <to>
                    <xdr:col>4</xdr:col>
                    <xdr:colOff>723900</xdr:colOff>
                    <xdr:row>18</xdr:row>
                    <xdr:rowOff>152400</xdr:rowOff>
                  </to>
                </anchor>
              </controlPr>
            </control>
          </mc:Choice>
        </mc:AlternateContent>
        <mc:AlternateContent xmlns:mc="http://schemas.openxmlformats.org/markup-compatibility/2006">
          <mc:Choice Requires="x14">
            <control shapeId="186377" r:id="rId11" name="Button 9">
              <controlPr defaultSize="0" print="0" autoFill="0" autoPict="0" macro="[0]!Pitched">
                <anchor moveWithCells="1" sizeWithCells="1">
                  <from>
                    <xdr:col>3</xdr:col>
                    <xdr:colOff>38100</xdr:colOff>
                    <xdr:row>32</xdr:row>
                    <xdr:rowOff>22860</xdr:rowOff>
                  </from>
                  <to>
                    <xdr:col>3</xdr:col>
                    <xdr:colOff>800100</xdr:colOff>
                    <xdr:row>33</xdr:row>
                    <xdr:rowOff>0</xdr:rowOff>
                  </to>
                </anchor>
              </controlPr>
            </control>
          </mc:Choice>
        </mc:AlternateContent>
        <mc:AlternateContent xmlns:mc="http://schemas.openxmlformats.org/markup-compatibility/2006">
          <mc:Choice Requires="x14">
            <control shapeId="186378" r:id="rId12" name="Button 10">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186379" r:id="rId13" name="Button 11">
              <controlPr defaultSize="0" print="0" autoFill="0" autoPict="0" macro="[0]!unhideExtWall">
                <anchor moveWithCells="1">
                  <from>
                    <xdr:col>3</xdr:col>
                    <xdr:colOff>22860</xdr:colOff>
                    <xdr:row>22</xdr:row>
                    <xdr:rowOff>38100</xdr:rowOff>
                  </from>
                  <to>
                    <xdr:col>5</xdr:col>
                    <xdr:colOff>114300</xdr:colOff>
                    <xdr:row>22</xdr:row>
                    <xdr:rowOff>152400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235F69-B98D-B04E-81AE-D174A30AB95C}">
  <sheetPr codeName="Sheet31">
    <tabColor theme="4" tint="0.59999389629810485"/>
  </sheetPr>
  <dimension ref="B1:Z61"/>
  <sheetViews>
    <sheetView showGridLines="0" showRowColHeaders="0" workbookViewId="0">
      <selection activeCell="C2" sqref="C2"/>
    </sheetView>
  </sheetViews>
  <sheetFormatPr defaultColWidth="13.77734375" defaultRowHeight="13.8" x14ac:dyDescent="0.3"/>
  <cols>
    <col min="1" max="1" width="2" style="2" customWidth="1"/>
    <col min="2" max="12" width="13.77734375" style="2"/>
    <col min="13" max="15" width="10" style="2" customWidth="1"/>
    <col min="16" max="16" width="13.77734375" style="2"/>
    <col min="17" max="19" width="13.77734375" style="2" hidden="1" customWidth="1"/>
    <col min="20" max="20" width="16" style="2" hidden="1" customWidth="1"/>
    <col min="21" max="26" width="13.77734375" style="2" hidden="1" customWidth="1"/>
    <col min="27" max="16384" width="13.77734375" style="2"/>
  </cols>
  <sheetData>
    <row r="1" spans="2:25" ht="34.049999999999997" customHeight="1" x14ac:dyDescent="0.3">
      <c r="B1" s="520" t="s">
        <v>2</v>
      </c>
      <c r="C1" s="520"/>
      <c r="D1" s="520"/>
      <c r="E1" s="520" t="s">
        <v>4</v>
      </c>
      <c r="F1" s="520"/>
      <c r="G1" s="520"/>
      <c r="H1" s="13" t="s">
        <v>26</v>
      </c>
      <c r="I1" s="14" t="s">
        <v>34</v>
      </c>
      <c r="J1" s="15" t="s">
        <v>36</v>
      </c>
      <c r="K1" s="536" t="s">
        <v>120</v>
      </c>
      <c r="L1" s="536"/>
      <c r="M1" s="14" t="s">
        <v>121</v>
      </c>
      <c r="N1" s="14" t="s">
        <v>1079</v>
      </c>
      <c r="O1" s="14" t="s">
        <v>416</v>
      </c>
    </row>
    <row r="2" spans="2:25" ht="12.75" customHeight="1" x14ac:dyDescent="0.3">
      <c r="B2" s="2" t="s">
        <v>0</v>
      </c>
      <c r="C2" s="227"/>
      <c r="D2" s="227"/>
      <c r="E2" s="529" t="s">
        <v>1257</v>
      </c>
      <c r="F2" s="529"/>
      <c r="G2" s="216">
        <f>'Design Details'!G108</f>
        <v>0</v>
      </c>
      <c r="H2" s="2" t="s">
        <v>16</v>
      </c>
      <c r="I2" s="223">
        <f>SUM(K20:K22)</f>
        <v>0</v>
      </c>
      <c r="J2" s="223">
        <f>SUM(L20:L22)</f>
        <v>0</v>
      </c>
      <c r="K2" s="2" t="s">
        <v>119</v>
      </c>
      <c r="M2" s="228">
        <v>0</v>
      </c>
      <c r="N2" s="223">
        <f ca="1">SUM(I$2:I$6)*M2</f>
        <v>0</v>
      </c>
      <c r="O2" s="223">
        <f ca="1">SUM(J$2:J$6)*M2</f>
        <v>0</v>
      </c>
      <c r="Q2" s="2" t="s">
        <v>1056</v>
      </c>
      <c r="R2" s="2" t="s">
        <v>1</v>
      </c>
      <c r="Y2" s="2">
        <v>1</v>
      </c>
    </row>
    <row r="3" spans="2:25" ht="12.75" customHeight="1" x14ac:dyDescent="0.3">
      <c r="B3" s="2" t="s">
        <v>1</v>
      </c>
      <c r="C3" s="537"/>
      <c r="D3" s="538"/>
      <c r="E3" s="529" t="s">
        <v>9</v>
      </c>
      <c r="F3" s="529"/>
      <c r="G3" s="216">
        <v>0.33</v>
      </c>
      <c r="H3" s="2" t="s">
        <v>28</v>
      </c>
      <c r="I3" s="223">
        <f>K27</f>
        <v>0</v>
      </c>
      <c r="J3" s="223">
        <f>L27</f>
        <v>0</v>
      </c>
      <c r="K3" s="2" t="s">
        <v>116</v>
      </c>
      <c r="M3" s="228">
        <v>0</v>
      </c>
      <c r="N3" s="223">
        <f ca="1">SUM(I$2:I$6)*M3</f>
        <v>0</v>
      </c>
      <c r="O3" s="223">
        <f ca="1">SUM(J$2:J$6)*M3</f>
        <v>0</v>
      </c>
      <c r="Q3" s="2" t="s">
        <v>1055</v>
      </c>
      <c r="R3" s="2" t="s">
        <v>410</v>
      </c>
      <c r="S3" s="9" t="str">
        <f>IF($C$3="Ground floor","Solid Floor (in contact with ground)",IF($C$3="Single Storey","Solid Floor (in contact with ground)","n/a"))</f>
        <v>n/a</v>
      </c>
      <c r="T3" s="2">
        <f>'Design Details'!C21</f>
        <v>10</v>
      </c>
      <c r="U3" s="3" t="s">
        <v>115</v>
      </c>
      <c r="V3" s="11">
        <v>0</v>
      </c>
      <c r="W3" s="11">
        <v>0</v>
      </c>
      <c r="X3" s="11">
        <v>0</v>
      </c>
      <c r="Y3" s="2">
        <v>2</v>
      </c>
    </row>
    <row r="4" spans="2:25" ht="12.75" customHeight="1" x14ac:dyDescent="0.3">
      <c r="B4" s="529" t="s">
        <v>10</v>
      </c>
      <c r="C4" s="529"/>
      <c r="D4" s="216">
        <f>'Design Details'!E108</f>
        <v>0</v>
      </c>
      <c r="E4" s="529" t="s">
        <v>14</v>
      </c>
      <c r="F4" s="529"/>
      <c r="G4" s="216">
        <f>SUM(I10:I12,I14:I18)</f>
        <v>0</v>
      </c>
      <c r="H4" s="2" t="s">
        <v>30</v>
      </c>
      <c r="I4" s="223">
        <f ca="1">SUM(K32,K36)</f>
        <v>0</v>
      </c>
      <c r="J4" s="223">
        <f ca="1">SUM(L32,L36)</f>
        <v>0</v>
      </c>
      <c r="K4" s="2" t="s">
        <v>117</v>
      </c>
      <c r="M4" s="228">
        <v>0</v>
      </c>
      <c r="N4" s="223">
        <f ca="1">SUM(I$2:I$6)*M4</f>
        <v>0</v>
      </c>
      <c r="O4" s="223">
        <f ca="1">SUM(J$2:J$6)*M4</f>
        <v>0</v>
      </c>
      <c r="Q4" s="2" t="s">
        <v>1054</v>
      </c>
      <c r="R4" s="2" t="s">
        <v>37</v>
      </c>
      <c r="S4" s="9" t="str">
        <f>IF($C$3="Ground floor","Suspended Floor",IF($C$3="Single Storey","Suspended Floor","n/a"))</f>
        <v>n/a</v>
      </c>
      <c r="U4" s="3">
        <v>16</v>
      </c>
      <c r="V4" s="11">
        <v>0.1</v>
      </c>
      <c r="W4" s="11">
        <v>0.2</v>
      </c>
      <c r="X4" s="11">
        <v>2.5000000000000001E-2</v>
      </c>
      <c r="Y4" s="2">
        <v>3</v>
      </c>
    </row>
    <row r="5" spans="2:25" ht="12.75" customHeight="1" x14ac:dyDescent="0.3">
      <c r="B5" s="529" t="s">
        <v>11</v>
      </c>
      <c r="C5" s="529"/>
      <c r="D5" s="216">
        <f>'Design Details'!C19</f>
        <v>-2.5</v>
      </c>
      <c r="E5" s="529" t="s">
        <v>27</v>
      </c>
      <c r="F5" s="529"/>
      <c r="G5" s="216">
        <f>G4*G3*D6*G2</f>
        <v>0</v>
      </c>
      <c r="H5" s="2" t="s">
        <v>29</v>
      </c>
      <c r="I5" s="223">
        <f>SUM(K38:K44,K46:K49,K51:K54)</f>
        <v>0</v>
      </c>
      <c r="J5" s="223">
        <f>SUM(L38:L44,L46:L49,L51:L54)</f>
        <v>0</v>
      </c>
      <c r="K5" s="2" t="s">
        <v>118</v>
      </c>
      <c r="M5" s="228">
        <v>0</v>
      </c>
      <c r="N5" s="223">
        <f ca="1">SUM(I$2:I$6)*M5</f>
        <v>0</v>
      </c>
      <c r="O5" s="223">
        <f ca="1">SUM(J$2:J$6)*M5</f>
        <v>0</v>
      </c>
      <c r="Q5" s="2" t="s">
        <v>1052</v>
      </c>
      <c r="R5" s="2" t="s">
        <v>39</v>
      </c>
      <c r="U5" s="3">
        <v>18</v>
      </c>
      <c r="X5" s="11">
        <v>0.05</v>
      </c>
      <c r="Y5" s="2">
        <v>4</v>
      </c>
    </row>
    <row r="6" spans="2:25" ht="12.75" customHeight="1" x14ac:dyDescent="0.3">
      <c r="B6" s="529" t="s">
        <v>12</v>
      </c>
      <c r="C6" s="529"/>
      <c r="D6" s="216">
        <f>D4-D5</f>
        <v>2.5</v>
      </c>
      <c r="E6" s="529" t="s">
        <v>15</v>
      </c>
      <c r="F6" s="529"/>
      <c r="G6" s="216">
        <f>G4*G3*D7*24/1000</f>
        <v>0</v>
      </c>
      <c r="H6" s="2" t="s">
        <v>122</v>
      </c>
      <c r="I6" s="223">
        <f>SUM(K56:K59,K61)</f>
        <v>0</v>
      </c>
      <c r="J6" s="223">
        <f>SUM(L61)</f>
        <v>0</v>
      </c>
      <c r="M6" s="12"/>
      <c r="N6" s="12" t="s">
        <v>123</v>
      </c>
      <c r="O6" s="119">
        <f ca="1">SUM(G5,I2:I6,N2:N5)</f>
        <v>0</v>
      </c>
      <c r="Q6" s="2" t="s">
        <v>1053</v>
      </c>
      <c r="R6" s="2" t="s">
        <v>40</v>
      </c>
      <c r="U6" s="3">
        <v>21</v>
      </c>
      <c r="X6" s="11">
        <v>7.4999999999999997E-2</v>
      </c>
      <c r="Y6" s="2">
        <v>5</v>
      </c>
    </row>
    <row r="7" spans="2:25" ht="12.75" customHeight="1" x14ac:dyDescent="0.3">
      <c r="B7" s="529" t="s">
        <v>3</v>
      </c>
      <c r="C7" s="529"/>
      <c r="D7" s="217">
        <f>'Design Details'!C20</f>
        <v>2228</v>
      </c>
      <c r="I7" s="7"/>
      <c r="J7" s="7"/>
      <c r="M7" s="12"/>
      <c r="N7" s="12" t="s">
        <v>124</v>
      </c>
      <c r="O7" s="119">
        <f ca="1">SUM(G6,J2:J6,O2:O5)</f>
        <v>0</v>
      </c>
      <c r="R7" s="2" t="s">
        <v>41</v>
      </c>
      <c r="U7" s="3">
        <v>22</v>
      </c>
      <c r="X7" s="11">
        <v>0.1</v>
      </c>
      <c r="Y7" s="2">
        <v>6</v>
      </c>
    </row>
    <row r="8" spans="2:25" x14ac:dyDescent="0.3">
      <c r="R8" s="2">
        <f>IF($C$3="Ground floor",'Design Details'!C$45,IF($C$3="Mid-floor",'Design Details'!C$55,IF($C$3="Upper floor",'Design Details'!C$65,IF($C$3="Single Storey",'Design Details'!C$75,0))))</f>
        <v>0</v>
      </c>
      <c r="Y8" s="2">
        <v>7</v>
      </c>
    </row>
    <row r="9" spans="2:25" x14ac:dyDescent="0.3">
      <c r="B9" s="1" t="s">
        <v>5</v>
      </c>
      <c r="Y9" s="2">
        <v>8</v>
      </c>
    </row>
    <row r="10" spans="2:25" x14ac:dyDescent="0.3">
      <c r="B10" s="3" t="s">
        <v>6</v>
      </c>
      <c r="C10" s="224"/>
      <c r="D10" s="3" t="s">
        <v>7</v>
      </c>
      <c r="E10" s="224"/>
      <c r="F10" s="3" t="s">
        <v>8</v>
      </c>
      <c r="G10" s="224"/>
      <c r="H10" s="3" t="s">
        <v>13</v>
      </c>
      <c r="I10" s="218">
        <f>C10*E10*G10</f>
        <v>0</v>
      </c>
      <c r="J10" s="7"/>
      <c r="L10" s="530"/>
      <c r="M10" s="530"/>
      <c r="N10" s="530"/>
      <c r="O10" s="531"/>
      <c r="Y10" s="2">
        <v>9</v>
      </c>
    </row>
    <row r="11" spans="2:25" x14ac:dyDescent="0.3">
      <c r="B11" s="3" t="s">
        <v>6</v>
      </c>
      <c r="C11" s="224"/>
      <c r="D11" s="3" t="s">
        <v>7</v>
      </c>
      <c r="E11" s="224"/>
      <c r="F11" s="3" t="s">
        <v>8</v>
      </c>
      <c r="G11" s="224"/>
      <c r="H11" s="3" t="s">
        <v>13</v>
      </c>
      <c r="I11" s="218">
        <f>C11*E11*G11</f>
        <v>0</v>
      </c>
      <c r="J11" s="7"/>
      <c r="L11" s="530"/>
      <c r="M11" s="530"/>
      <c r="N11" s="530"/>
      <c r="O11" s="532"/>
      <c r="Y11" s="2">
        <v>10</v>
      </c>
    </row>
    <row r="12" spans="2:25" x14ac:dyDescent="0.3">
      <c r="B12" s="3" t="s">
        <v>6</v>
      </c>
      <c r="C12" s="224"/>
      <c r="D12" s="3" t="s">
        <v>7</v>
      </c>
      <c r="E12" s="224"/>
      <c r="F12" s="3" t="s">
        <v>8</v>
      </c>
      <c r="G12" s="224"/>
      <c r="H12" s="3" t="s">
        <v>13</v>
      </c>
      <c r="I12" s="218">
        <f>C12*E12*G12</f>
        <v>0</v>
      </c>
      <c r="J12" s="7"/>
    </row>
    <row r="13" spans="2:25" hidden="1" x14ac:dyDescent="0.3">
      <c r="B13" s="1" t="s">
        <v>20</v>
      </c>
      <c r="E13" s="7"/>
      <c r="G13" s="7"/>
      <c r="I13" s="7"/>
      <c r="J13" s="7"/>
    </row>
    <row r="14" spans="2:25" hidden="1" x14ac:dyDescent="0.3">
      <c r="B14" s="3" t="s">
        <v>6</v>
      </c>
      <c r="C14" s="20"/>
      <c r="D14" s="3" t="s">
        <v>7</v>
      </c>
      <c r="E14" s="20"/>
      <c r="F14" s="3" t="s">
        <v>8</v>
      </c>
      <c r="G14" s="20"/>
      <c r="H14" s="3" t="s">
        <v>13</v>
      </c>
      <c r="I14" s="17">
        <f>((G14*E14)/2)*C14</f>
        <v>0</v>
      </c>
      <c r="J14" s="4" t="s">
        <v>17</v>
      </c>
    </row>
    <row r="15" spans="2:25" hidden="1" x14ac:dyDescent="0.3">
      <c r="B15" s="3" t="s">
        <v>6</v>
      </c>
      <c r="C15" s="20"/>
      <c r="D15" s="3" t="s">
        <v>7</v>
      </c>
      <c r="E15" s="20"/>
      <c r="F15" s="3" t="s">
        <v>8</v>
      </c>
      <c r="G15" s="20"/>
      <c r="H15" s="3" t="s">
        <v>13</v>
      </c>
      <c r="I15" s="17">
        <f>C15*E15*G15/2</f>
        <v>0</v>
      </c>
      <c r="J15" s="4" t="s">
        <v>18</v>
      </c>
    </row>
    <row r="16" spans="2:25" hidden="1" x14ac:dyDescent="0.3">
      <c r="B16" s="3" t="s">
        <v>6</v>
      </c>
      <c r="C16" s="20"/>
      <c r="D16" s="3" t="s">
        <v>8</v>
      </c>
      <c r="E16" s="20"/>
      <c r="F16" s="3" t="s">
        <v>19</v>
      </c>
      <c r="G16" s="20"/>
      <c r="H16" s="3" t="s">
        <v>13</v>
      </c>
      <c r="I16" s="17">
        <f>E16*G16*C16/2</f>
        <v>0</v>
      </c>
      <c r="J16" s="4" t="s">
        <v>22</v>
      </c>
    </row>
    <row r="17" spans="2:23" hidden="1" x14ac:dyDescent="0.3">
      <c r="B17" s="3" t="s">
        <v>6</v>
      </c>
      <c r="C17" s="20"/>
      <c r="D17" s="3" t="s">
        <v>8</v>
      </c>
      <c r="E17" s="20"/>
      <c r="F17" s="3" t="s">
        <v>19</v>
      </c>
      <c r="G17" s="20"/>
      <c r="H17" s="3" t="s">
        <v>13</v>
      </c>
      <c r="I17" s="17">
        <f>E17*G17*C17/2</f>
        <v>0</v>
      </c>
      <c r="J17" s="4" t="s">
        <v>21</v>
      </c>
    </row>
    <row r="18" spans="2:23" hidden="1" x14ac:dyDescent="0.3">
      <c r="B18" s="3" t="s">
        <v>6</v>
      </c>
      <c r="C18" s="20"/>
      <c r="D18" s="3" t="s">
        <v>8</v>
      </c>
      <c r="E18" s="20"/>
      <c r="F18" s="3" t="s">
        <v>19</v>
      </c>
      <c r="G18" s="20"/>
      <c r="H18" s="3" t="s">
        <v>13</v>
      </c>
      <c r="I18" s="17">
        <f>E18*G18*C18/2</f>
        <v>0</v>
      </c>
      <c r="J18" s="4" t="s">
        <v>23</v>
      </c>
    </row>
    <row r="19" spans="2:23" x14ac:dyDescent="0.3">
      <c r="B19" s="1" t="s">
        <v>16</v>
      </c>
      <c r="C19" s="7"/>
      <c r="E19" s="7"/>
      <c r="G19" s="7"/>
      <c r="I19" s="7"/>
      <c r="J19" s="8" t="s">
        <v>50</v>
      </c>
      <c r="K19" s="1" t="s">
        <v>34</v>
      </c>
      <c r="L19" s="1" t="s">
        <v>35</v>
      </c>
      <c r="M19" s="533" t="str">
        <f>IF($C$3="Ground Floor","Select type of Ground Floor",IF($C$3="Single Storey","Select type of Ground Floor","#N/A"))</f>
        <v>#N/A</v>
      </c>
      <c r="N19" s="534"/>
      <c r="O19" s="534"/>
    </row>
    <row r="20" spans="2:23" x14ac:dyDescent="0.3">
      <c r="B20" s="3" t="str">
        <f t="shared" ref="B20:D22" si="0">B10</f>
        <v>Length (m)</v>
      </c>
      <c r="C20" s="224"/>
      <c r="D20" s="3" t="str">
        <f t="shared" ref="D20" si="1">D10</f>
        <v>Width (m)</v>
      </c>
      <c r="E20" s="224"/>
      <c r="F20" s="3" t="s">
        <v>24</v>
      </c>
      <c r="G20" s="218">
        <f>C20*E20</f>
        <v>0</v>
      </c>
      <c r="H20" s="2" t="s">
        <v>25</v>
      </c>
      <c r="I20" s="218">
        <f>IF(M22="",R8,'floor u values'!K23)</f>
        <v>0</v>
      </c>
      <c r="J20" s="218">
        <f>IF(C$3="Ground Floor",IF(M20="Solid Floor (in contact with ground)",D$4-T$3,D$4-D$5),IF(C$3="Single Storey",IF(M20="Solid Floor (in contact with ground)",D$4-T$3,D$4-D$5),0))</f>
        <v>0</v>
      </c>
      <c r="K20" s="218">
        <f>G20*I20*J20</f>
        <v>0</v>
      </c>
      <c r="L20" s="218">
        <f>IF($C$3=$R$5,0,IF($C$3=$R$7,0,G20*I20*$D$7*24/1000))</f>
        <v>0</v>
      </c>
      <c r="M20" s="535" t="s">
        <v>336</v>
      </c>
      <c r="N20" s="535"/>
      <c r="O20" s="535"/>
    </row>
    <row r="21" spans="2:23" x14ac:dyDescent="0.3">
      <c r="B21" s="3" t="str">
        <f t="shared" si="0"/>
        <v>Length (m)</v>
      </c>
      <c r="C21" s="224"/>
      <c r="D21" s="3" t="str">
        <f t="shared" si="0"/>
        <v>Width (m)</v>
      </c>
      <c r="E21" s="224"/>
      <c r="F21" s="3" t="s">
        <v>24</v>
      </c>
      <c r="G21" s="218">
        <f t="shared" ref="G21:G31" si="2">C21*E21</f>
        <v>0</v>
      </c>
      <c r="H21" s="2" t="s">
        <v>25</v>
      </c>
      <c r="I21" s="218">
        <f>I20</f>
        <v>0</v>
      </c>
      <c r="J21" s="218">
        <f>IF(C$3="Ground Floor",IF(M20="Solid Floor (in contact with ground)",D$4-T$3,D$4-D$5),IF(C$3="Single Storey",IF(M20="Solid Floor (in contact with ground)",D$4-T$3,D$4-D$5),0))</f>
        <v>0</v>
      </c>
      <c r="K21" s="218">
        <f>G21*I21*J21</f>
        <v>0</v>
      </c>
      <c r="L21" s="218">
        <f>IF($C$3=$R$5,0,IF($C$3=$R$7,0,G21*I21*$D$7*24/1000))</f>
        <v>0</v>
      </c>
      <c r="M21" s="528" t="s">
        <v>1070</v>
      </c>
      <c r="N21" s="528"/>
      <c r="O21" s="528"/>
    </row>
    <row r="22" spans="2:23" x14ac:dyDescent="0.3">
      <c r="B22" s="3" t="str">
        <f t="shared" si="0"/>
        <v>Length (m)</v>
      </c>
      <c r="C22" s="224"/>
      <c r="D22" s="3" t="str">
        <f t="shared" si="0"/>
        <v>Width (m)</v>
      </c>
      <c r="E22" s="224"/>
      <c r="F22" s="3" t="s">
        <v>24</v>
      </c>
      <c r="G22" s="218">
        <f t="shared" si="2"/>
        <v>0</v>
      </c>
      <c r="H22" s="2" t="s">
        <v>25</v>
      </c>
      <c r="I22" s="218">
        <f>I20</f>
        <v>0</v>
      </c>
      <c r="J22" s="218">
        <f>IF(C$3="Ground Floor",IF(M20="Solid Floor (in contact with ground)",D$4-T$3,D$4-D$5),IF(C$3="Single Storey",IF(M20="Solid Floor (in contact with ground)",D$4-T$3,D$4-D$5),0))</f>
        <v>0</v>
      </c>
      <c r="K22" s="218">
        <f>G22*I22*J22</f>
        <v>0</v>
      </c>
      <c r="L22" s="218">
        <f>IF($C$3=$R$5,0,IF($C$3=$R$7,0,G22*I22*$D$7*24/1000))</f>
        <v>0</v>
      </c>
      <c r="M22" s="521"/>
      <c r="N22" s="521"/>
      <c r="O22" s="521"/>
    </row>
    <row r="23" spans="2:23" ht="15" customHeight="1" x14ac:dyDescent="0.3">
      <c r="B23" s="1" t="s">
        <v>31</v>
      </c>
      <c r="C23" s="7"/>
      <c r="E23" s="7"/>
      <c r="G23" s="7"/>
      <c r="M23" s="13" t="str">
        <f>IF(M22="Two opposite","Between edges",IF(M22="One edge","Depth of room",IF(M22="3 edges (short single)","Short length",IF(M22="3 edges (long single)","Short length",""))))</f>
        <v/>
      </c>
      <c r="N23" s="13"/>
      <c r="O23" s="13" t="str">
        <f>IF(M22="3 edges (short single)","Long length",IF(M22="3 edges (long single)","Long length",""))</f>
        <v/>
      </c>
    </row>
    <row r="24" spans="2:23" ht="15" customHeight="1" x14ac:dyDescent="0.3">
      <c r="B24" s="3" t="s">
        <v>6</v>
      </c>
      <c r="C24" s="224"/>
      <c r="D24" s="3" t="s">
        <v>8</v>
      </c>
      <c r="E24" s="224"/>
      <c r="F24" s="3" t="s">
        <v>24</v>
      </c>
      <c r="G24" s="218">
        <f t="shared" si="2"/>
        <v>0</v>
      </c>
      <c r="M24" s="61"/>
      <c r="N24" s="61"/>
      <c r="O24" s="7"/>
    </row>
    <row r="25" spans="2:23" ht="13.95" hidden="1" customHeight="1" x14ac:dyDescent="0.3">
      <c r="B25" s="3" t="s">
        <v>6</v>
      </c>
      <c r="C25" s="226"/>
      <c r="D25" s="3" t="s">
        <v>8</v>
      </c>
      <c r="E25" s="226"/>
      <c r="F25" s="3" t="s">
        <v>24</v>
      </c>
      <c r="G25" s="218">
        <f t="shared" si="2"/>
        <v>0</v>
      </c>
      <c r="I25" s="7"/>
      <c r="J25" s="7"/>
      <c r="K25" s="7"/>
      <c r="L25" s="7"/>
    </row>
    <row r="26" spans="2:23" ht="13.95" hidden="1" customHeight="1" x14ac:dyDescent="0.3">
      <c r="B26" s="3" t="s">
        <v>6</v>
      </c>
      <c r="C26" s="20"/>
      <c r="D26" s="3" t="s">
        <v>8</v>
      </c>
      <c r="E26" s="20"/>
      <c r="F26" s="3" t="s">
        <v>24</v>
      </c>
      <c r="G26" s="218">
        <f t="shared" si="2"/>
        <v>0</v>
      </c>
      <c r="I26" s="7"/>
      <c r="J26" s="7"/>
      <c r="K26" s="7"/>
      <c r="L26" s="7"/>
    </row>
    <row r="27" spans="2:23" ht="15" customHeight="1" x14ac:dyDescent="0.3">
      <c r="C27" s="7"/>
      <c r="E27" s="3" t="s">
        <v>75</v>
      </c>
      <c r="F27" s="3" t="s">
        <v>24</v>
      </c>
      <c r="G27" s="218">
        <f>SUM(G24:G26)-SUM(G38:G44,G51:G54)</f>
        <v>0</v>
      </c>
      <c r="H27" s="2" t="s">
        <v>25</v>
      </c>
      <c r="I27" s="218">
        <f>IF($C$3="Ground floor",'Design Details'!C$48,IF($C$3="Mid-floor",'Design Details'!C$58,IF($C$3="Upper floor",'Design Details'!C$68,IF($C$3="Single Storey",'Design Details'!C$78,0))))</f>
        <v>0</v>
      </c>
      <c r="J27" s="218">
        <f t="shared" ref="J27" si="3">$D$6</f>
        <v>2.5</v>
      </c>
      <c r="K27" s="218">
        <f t="shared" ref="K27" si="4">G27*I27*J27</f>
        <v>0</v>
      </c>
      <c r="L27" s="218">
        <f>G27*I27*$D$7*24/1000</f>
        <v>0</v>
      </c>
      <c r="V27" s="421"/>
      <c r="W27" s="421"/>
    </row>
    <row r="28" spans="2:23" x14ac:dyDescent="0.3">
      <c r="B28" s="5" t="s">
        <v>1245</v>
      </c>
      <c r="C28" s="7"/>
      <c r="E28" s="7"/>
      <c r="G28" s="7"/>
      <c r="I28" s="7"/>
      <c r="J28" s="7"/>
      <c r="K28" s="7"/>
      <c r="L28" s="7"/>
      <c r="V28" s="421"/>
      <c r="W28" s="421"/>
    </row>
    <row r="29" spans="2:23" ht="13.95" customHeight="1" x14ac:dyDescent="0.3">
      <c r="B29" s="3" t="s">
        <v>6</v>
      </c>
      <c r="C29" s="224"/>
      <c r="D29" s="3" t="s">
        <v>7</v>
      </c>
      <c r="E29" s="224"/>
      <c r="F29" s="3" t="s">
        <v>24</v>
      </c>
      <c r="G29" s="218">
        <f t="shared" si="2"/>
        <v>0</v>
      </c>
      <c r="I29" s="7"/>
      <c r="J29" s="7"/>
      <c r="K29" s="7"/>
      <c r="L29" s="7"/>
      <c r="V29" s="421"/>
      <c r="W29" s="421"/>
    </row>
    <row r="30" spans="2:23" x14ac:dyDescent="0.3">
      <c r="B30" s="3" t="s">
        <v>6</v>
      </c>
      <c r="C30" s="224"/>
      <c r="D30" s="3" t="s">
        <v>7</v>
      </c>
      <c r="E30" s="224"/>
      <c r="F30" s="3" t="s">
        <v>24</v>
      </c>
      <c r="G30" s="218">
        <f t="shared" si="2"/>
        <v>0</v>
      </c>
      <c r="I30" s="7"/>
      <c r="J30" s="7"/>
      <c r="K30" s="7"/>
      <c r="L30" s="7"/>
      <c r="V30" s="421"/>
      <c r="W30" s="421"/>
    </row>
    <row r="31" spans="2:23" x14ac:dyDescent="0.3">
      <c r="B31" s="3" t="s">
        <v>6</v>
      </c>
      <c r="C31" s="224"/>
      <c r="D31" s="3" t="s">
        <v>7</v>
      </c>
      <c r="E31" s="224"/>
      <c r="F31" s="3" t="s">
        <v>24</v>
      </c>
      <c r="G31" s="218">
        <f t="shared" si="2"/>
        <v>0</v>
      </c>
      <c r="I31" s="7"/>
      <c r="J31" s="7"/>
      <c r="K31" s="7"/>
      <c r="L31" s="7"/>
      <c r="M31" s="520" t="s">
        <v>1258</v>
      </c>
      <c r="N31" s="520"/>
      <c r="O31" s="520"/>
      <c r="V31" s="421"/>
      <c r="W31" s="421"/>
    </row>
    <row r="32" spans="2:23" ht="14.4" x14ac:dyDescent="0.3">
      <c r="C32" s="7"/>
      <c r="D32" s="3"/>
      <c r="E32" s="3" t="s">
        <v>75</v>
      </c>
      <c r="F32" s="3" t="s">
        <v>24</v>
      </c>
      <c r="G32" s="218">
        <f>SUM(G29:G31)-SUM(G46:G49)</f>
        <v>0</v>
      </c>
      <c r="H32" s="2" t="s">
        <v>25</v>
      </c>
      <c r="I32" s="218" cm="1">
        <f t="array" aca="1" ref="I32" ca="1">IF($C$3="Ground floor",'Design Details'!C$49,IF($C$3="Mid-floor",'Design Details'!C$59,IF($C$3="Upper floor",INDIRECT(T52),IF($C$3="Single Storey",INDIRECT(T53),0))))</f>
        <v>0</v>
      </c>
      <c r="J32" s="218">
        <f>U51</f>
        <v>0</v>
      </c>
      <c r="K32" s="218">
        <f t="shared" ref="K32:K61" ca="1" si="5">G32*I32*J32</f>
        <v>0</v>
      </c>
      <c r="L32" s="218">
        <f ca="1">IF($C$3=$R$4,0,IF($C$3=$R$5,0,G32*I32*$D$7*24/1000))</f>
        <v>0</v>
      </c>
      <c r="M32" s="522" t="s">
        <v>1248</v>
      </c>
      <c r="N32" s="523"/>
      <c r="O32" s="524"/>
      <c r="V32" s="421"/>
      <c r="W32" s="421"/>
    </row>
    <row r="33" spans="2:23" ht="14.4" hidden="1" x14ac:dyDescent="0.3">
      <c r="B33" s="5" t="s">
        <v>1246</v>
      </c>
      <c r="C33" s="61"/>
      <c r="D33" s="3"/>
      <c r="E33" s="3"/>
      <c r="F33" s="3"/>
      <c r="G33" s="230"/>
      <c r="I33" s="230"/>
      <c r="J33" s="230"/>
      <c r="K33" s="230"/>
      <c r="L33" s="230"/>
      <c r="M33"/>
      <c r="N33"/>
      <c r="O33"/>
      <c r="V33" s="423"/>
      <c r="W33" s="423"/>
    </row>
    <row r="34" spans="2:23" hidden="1" x14ac:dyDescent="0.3">
      <c r="B34" s="3" t="s">
        <v>6</v>
      </c>
      <c r="C34" s="20">
        <f>C14*2</f>
        <v>0</v>
      </c>
      <c r="D34" s="3" t="s">
        <v>470</v>
      </c>
      <c r="E34" s="20">
        <f>SQRT(POWER(E14,2)+POWER(G14,2))</f>
        <v>0</v>
      </c>
      <c r="F34" s="3" t="s">
        <v>24</v>
      </c>
      <c r="G34" s="17">
        <f t="shared" ref="G34:G61" si="6">C34*E34</f>
        <v>0</v>
      </c>
      <c r="H34" s="4" t="s">
        <v>17</v>
      </c>
      <c r="I34" s="7"/>
      <c r="J34" s="7"/>
      <c r="K34" s="7"/>
      <c r="L34" s="7"/>
      <c r="S34" s="424"/>
    </row>
    <row r="35" spans="2:23" hidden="1" x14ac:dyDescent="0.3">
      <c r="B35" s="3" t="s">
        <v>6</v>
      </c>
      <c r="C35" s="20">
        <f>C15</f>
        <v>0</v>
      </c>
      <c r="D35" s="3" t="s">
        <v>470</v>
      </c>
      <c r="E35" s="20">
        <f>SQRT(POWER(E15,2)+POWER(G15,2))</f>
        <v>0</v>
      </c>
      <c r="F35" s="3" t="s">
        <v>24</v>
      </c>
      <c r="G35" s="62">
        <f t="shared" si="6"/>
        <v>0</v>
      </c>
      <c r="H35" s="4" t="s">
        <v>18</v>
      </c>
      <c r="I35" s="7"/>
      <c r="J35" s="7"/>
      <c r="K35" s="7"/>
      <c r="L35" s="7"/>
      <c r="S35" s="424"/>
    </row>
    <row r="36" spans="2:23" hidden="1" x14ac:dyDescent="0.3">
      <c r="C36" s="61"/>
      <c r="E36" s="3" t="s">
        <v>75</v>
      </c>
      <c r="F36" s="3" t="s">
        <v>24</v>
      </c>
      <c r="G36" s="17">
        <f>SUM(G34:G35)-SUM(G46:G49)</f>
        <v>0</v>
      </c>
      <c r="H36" s="2" t="s">
        <v>25</v>
      </c>
      <c r="I36" s="438">
        <f>IF($C$3="Ground floor",'Design Details'!C$50,IF($C$3="Mid-floor",'Design Details'!C$60,IF($C$3="Upper floor",'Design Details'!C$70,IF($C$3="Single Storey",'Design Details'!C$80,0))))</f>
        <v>0</v>
      </c>
      <c r="J36" s="17">
        <f t="shared" ref="J36:J54" si="7">$D$6</f>
        <v>2.5</v>
      </c>
      <c r="K36" s="17">
        <f t="shared" si="5"/>
        <v>0</v>
      </c>
      <c r="L36" s="17">
        <f>IF($C$3=$R$4,0,IF($C$3=$R$5,0,G36*I36*$D$7*24/1000))</f>
        <v>0</v>
      </c>
      <c r="M36" s="4"/>
      <c r="N36" s="4"/>
      <c r="S36" s="424"/>
    </row>
    <row r="37" spans="2:23" x14ac:dyDescent="0.3">
      <c r="B37" s="1" t="s">
        <v>32</v>
      </c>
      <c r="C37" s="7"/>
      <c r="E37" s="7"/>
      <c r="G37" s="7"/>
      <c r="I37" s="7"/>
      <c r="J37" s="7"/>
      <c r="K37" s="7"/>
      <c r="L37" s="7"/>
      <c r="R37" s="428"/>
    </row>
    <row r="38" spans="2:23" x14ac:dyDescent="0.3">
      <c r="B38" s="3" t="s">
        <v>7</v>
      </c>
      <c r="C38" s="224"/>
      <c r="D38" s="3" t="s">
        <v>8</v>
      </c>
      <c r="E38" s="224"/>
      <c r="F38" s="3" t="s">
        <v>24</v>
      </c>
      <c r="G38" s="218">
        <f t="shared" si="6"/>
        <v>0</v>
      </c>
      <c r="H38" s="2" t="s">
        <v>25</v>
      </c>
      <c r="I38" s="218">
        <f>IF($C$3="Ground floor",'Design Details'!C$46,IF($C$3="Mid-floor",'Design Details'!C$56,IF($C$3="Upper floor",'Design Details'!C$66,IF($C$3="Single Storey",'Design Details'!C$76,0))))</f>
        <v>0</v>
      </c>
      <c r="J38" s="218">
        <f t="shared" si="7"/>
        <v>2.5</v>
      </c>
      <c r="K38" s="218">
        <f t="shared" si="5"/>
        <v>0</v>
      </c>
      <c r="L38" s="218">
        <f t="shared" ref="L38:L44" si="8">G38*I38*$D$7*24/1000</f>
        <v>0</v>
      </c>
    </row>
    <row r="39" spans="2:23" hidden="1" x14ac:dyDescent="0.3">
      <c r="B39" s="3" t="s">
        <v>7</v>
      </c>
      <c r="C39" s="224"/>
      <c r="D39" s="3" t="s">
        <v>8</v>
      </c>
      <c r="E39" s="224"/>
      <c r="F39" s="3" t="s">
        <v>24</v>
      </c>
      <c r="G39" s="218">
        <f t="shared" si="6"/>
        <v>0</v>
      </c>
      <c r="H39" s="2" t="s">
        <v>25</v>
      </c>
      <c r="I39" s="218">
        <f>IF($C$3="Ground floor",'Design Details'!C$46,IF($C$3="Mid-floor",'Design Details'!C$56,IF($C$3="Upper floor",'Design Details'!C$66,IF($C$3="Single Storey",'Design Details'!C$76,0))))</f>
        <v>0</v>
      </c>
      <c r="J39" s="218">
        <f t="shared" si="7"/>
        <v>2.5</v>
      </c>
      <c r="K39" s="218">
        <f t="shared" si="5"/>
        <v>0</v>
      </c>
      <c r="L39" s="218">
        <f t="shared" si="8"/>
        <v>0</v>
      </c>
    </row>
    <row r="40" spans="2:23" hidden="1" x14ac:dyDescent="0.3">
      <c r="B40" s="3" t="s">
        <v>7</v>
      </c>
      <c r="C40" s="226"/>
      <c r="D40" s="3" t="s">
        <v>8</v>
      </c>
      <c r="E40" s="226"/>
      <c r="F40" s="3" t="s">
        <v>24</v>
      </c>
      <c r="G40" s="220">
        <f t="shared" si="6"/>
        <v>0</v>
      </c>
      <c r="H40" s="2" t="s">
        <v>25</v>
      </c>
      <c r="I40" s="439">
        <f>IF($C$3="Ground floor",'Design Details'!C$46,IF($C$3="Mid-floor",'Design Details'!C$56,IF($C$3="Upper floor",'Design Details'!C$66,IF($C$3="Single Storey",'Design Details'!C$76,0))))</f>
        <v>0</v>
      </c>
      <c r="J40" s="220">
        <f t="shared" si="7"/>
        <v>2.5</v>
      </c>
      <c r="K40" s="220">
        <f t="shared" si="5"/>
        <v>0</v>
      </c>
      <c r="L40" s="220">
        <f t="shared" si="8"/>
        <v>0</v>
      </c>
    </row>
    <row r="41" spans="2:23" hidden="1" x14ac:dyDescent="0.3">
      <c r="B41" s="3" t="s">
        <v>7</v>
      </c>
      <c r="C41" s="20"/>
      <c r="D41" s="3" t="s">
        <v>8</v>
      </c>
      <c r="E41" s="20"/>
      <c r="F41" s="3" t="s">
        <v>24</v>
      </c>
      <c r="G41" s="17">
        <f t="shared" si="6"/>
        <v>0</v>
      </c>
      <c r="H41" s="2" t="s">
        <v>25</v>
      </c>
      <c r="I41" s="438">
        <f>IF($C$3="Ground floor",'Design Details'!C$46,IF($C$3="Mid-floor",'Design Details'!C$56,IF($C$3="Upper floor",'Design Details'!C$66,IF($C$3="Single Storey",'Design Details'!C$76,0))))</f>
        <v>0</v>
      </c>
      <c r="J41" s="17">
        <f t="shared" si="7"/>
        <v>2.5</v>
      </c>
      <c r="K41" s="17">
        <f t="shared" si="5"/>
        <v>0</v>
      </c>
      <c r="L41" s="17">
        <f t="shared" si="8"/>
        <v>0</v>
      </c>
    </row>
    <row r="42" spans="2:23" hidden="1" x14ac:dyDescent="0.3">
      <c r="B42" s="3" t="s">
        <v>7</v>
      </c>
      <c r="C42" s="20"/>
      <c r="D42" s="3" t="s">
        <v>8</v>
      </c>
      <c r="E42" s="20"/>
      <c r="F42" s="3" t="s">
        <v>24</v>
      </c>
      <c r="G42" s="17">
        <f t="shared" si="6"/>
        <v>0</v>
      </c>
      <c r="H42" s="2" t="s">
        <v>25</v>
      </c>
      <c r="I42" s="438">
        <f>IF($C$3="Ground floor",'Design Details'!C$46,IF($C$3="Mid-floor",'Design Details'!C$56,IF($C$3="Upper floor",'Design Details'!C$66,IF($C$3="Single Storey",'Design Details'!C$76,0))))</f>
        <v>0</v>
      </c>
      <c r="J42" s="17">
        <f t="shared" si="7"/>
        <v>2.5</v>
      </c>
      <c r="K42" s="17">
        <f t="shared" si="5"/>
        <v>0</v>
      </c>
      <c r="L42" s="17">
        <f t="shared" si="8"/>
        <v>0</v>
      </c>
    </row>
    <row r="43" spans="2:23" hidden="1" x14ac:dyDescent="0.3">
      <c r="B43" s="3" t="s">
        <v>7</v>
      </c>
      <c r="C43" s="20"/>
      <c r="D43" s="3" t="s">
        <v>8</v>
      </c>
      <c r="E43" s="20"/>
      <c r="F43" s="3" t="s">
        <v>24</v>
      </c>
      <c r="G43" s="17">
        <f t="shared" si="6"/>
        <v>0</v>
      </c>
      <c r="H43" s="2" t="s">
        <v>25</v>
      </c>
      <c r="I43" s="438">
        <f>IF($C$3="Ground floor",'Design Details'!C$46,IF($C$3="Mid-floor",'Design Details'!C$56,IF($C$3="Upper floor",'Design Details'!C$66,IF($C$3="Single Storey",'Design Details'!C$76,0))))</f>
        <v>0</v>
      </c>
      <c r="J43" s="17">
        <f t="shared" si="7"/>
        <v>2.5</v>
      </c>
      <c r="K43" s="17">
        <f t="shared" si="5"/>
        <v>0</v>
      </c>
      <c r="L43" s="17">
        <f t="shared" si="8"/>
        <v>0</v>
      </c>
    </row>
    <row r="44" spans="2:23" hidden="1" x14ac:dyDescent="0.3">
      <c r="B44" s="3" t="s">
        <v>7</v>
      </c>
      <c r="C44" s="20"/>
      <c r="D44" s="3" t="s">
        <v>8</v>
      </c>
      <c r="E44" s="20"/>
      <c r="F44" s="3" t="s">
        <v>24</v>
      </c>
      <c r="G44" s="17">
        <f t="shared" si="6"/>
        <v>0</v>
      </c>
      <c r="H44" s="2" t="s">
        <v>25</v>
      </c>
      <c r="I44" s="438">
        <f>IF($C$3="Ground floor",'Design Details'!C$46,IF($C$3="Mid-floor",'Design Details'!C$56,IF($C$3="Upper floor",'Design Details'!C$66,IF($C$3="Single Storey",'Design Details'!C$76,0))))</f>
        <v>0</v>
      </c>
      <c r="J44" s="17">
        <f t="shared" si="7"/>
        <v>2.5</v>
      </c>
      <c r="K44" s="17">
        <f t="shared" si="5"/>
        <v>0</v>
      </c>
      <c r="L44" s="17">
        <f t="shared" si="8"/>
        <v>0</v>
      </c>
    </row>
    <row r="45" spans="2:23" x14ac:dyDescent="0.3">
      <c r="B45" s="1" t="s">
        <v>33</v>
      </c>
      <c r="C45" s="7"/>
      <c r="E45" s="7"/>
      <c r="G45" s="7"/>
      <c r="I45" s="7"/>
      <c r="J45" s="7"/>
      <c r="K45" s="7"/>
      <c r="L45" s="7"/>
      <c r="Q45" s="517" t="s">
        <v>1254</v>
      </c>
      <c r="R45" s="525" t="s">
        <v>1255</v>
      </c>
      <c r="S45" s="517" t="s">
        <v>1256</v>
      </c>
      <c r="T45" s="514" t="s">
        <v>1249</v>
      </c>
      <c r="U45" s="517" t="s">
        <v>1250</v>
      </c>
    </row>
    <row r="46" spans="2:23" x14ac:dyDescent="0.3">
      <c r="B46" s="3" t="s">
        <v>7</v>
      </c>
      <c r="C46" s="224"/>
      <c r="D46" s="3" t="s">
        <v>8</v>
      </c>
      <c r="E46" s="224"/>
      <c r="F46" s="3" t="s">
        <v>24</v>
      </c>
      <c r="G46" s="218">
        <f t="shared" si="6"/>
        <v>0</v>
      </c>
      <c r="H46" s="2" t="s">
        <v>25</v>
      </c>
      <c r="I46" s="218">
        <f>IF($C$3="Ground floor",'Design Details'!C$53,IF($C$3="Mid-floor",'Design Details'!C$63,IF($C$3="Upper floor",'Design Details'!C$73,IF($C$3="Single Storey",'Design Details'!C$83,0))))</f>
        <v>0</v>
      </c>
      <c r="J46" s="218">
        <f t="shared" si="7"/>
        <v>2.5</v>
      </c>
      <c r="K46" s="218">
        <f t="shared" si="5"/>
        <v>0</v>
      </c>
      <c r="L46" s="218">
        <f>G46*I46*$D$7*24/1000</f>
        <v>0</v>
      </c>
      <c r="Q46" s="518"/>
      <c r="R46" s="526"/>
      <c r="S46" s="518"/>
      <c r="T46" s="515"/>
      <c r="U46" s="518"/>
    </row>
    <row r="47" spans="2:23" x14ac:dyDescent="0.3">
      <c r="B47" s="3" t="s">
        <v>7</v>
      </c>
      <c r="C47" s="224"/>
      <c r="D47" s="3" t="s">
        <v>8</v>
      </c>
      <c r="E47" s="224"/>
      <c r="F47" s="3" t="s">
        <v>24</v>
      </c>
      <c r="G47" s="218">
        <f t="shared" si="6"/>
        <v>0</v>
      </c>
      <c r="H47" s="2" t="s">
        <v>25</v>
      </c>
      <c r="I47" s="218">
        <f>IF($C$3="Ground floor",'Design Details'!C$53,IF($C$3="Mid-floor",'Design Details'!C$63,IF($C$3="Upper floor",'Design Details'!C$73,IF($C$3="Single Storey",'Design Details'!C$83,0))))</f>
        <v>0</v>
      </c>
      <c r="J47" s="218">
        <f t="shared" si="7"/>
        <v>2.5</v>
      </c>
      <c r="K47" s="218">
        <f t="shared" si="5"/>
        <v>0</v>
      </c>
      <c r="L47" s="218">
        <f>G47*I47*$D$7*24/1000</f>
        <v>0</v>
      </c>
      <c r="Q47" s="518"/>
      <c r="R47" s="526"/>
      <c r="S47" s="518"/>
      <c r="T47" s="515"/>
      <c r="U47" s="518"/>
    </row>
    <row r="48" spans="2:23" x14ac:dyDescent="0.3">
      <c r="B48" s="3" t="s">
        <v>7</v>
      </c>
      <c r="C48" s="224"/>
      <c r="D48" s="3" t="s">
        <v>8</v>
      </c>
      <c r="E48" s="224"/>
      <c r="F48" s="3" t="s">
        <v>24</v>
      </c>
      <c r="G48" s="218">
        <f t="shared" si="6"/>
        <v>0</v>
      </c>
      <c r="H48" s="2" t="s">
        <v>25</v>
      </c>
      <c r="I48" s="218">
        <f>IF($C$3="Ground floor",'Design Details'!C$53,IF($C$3="Mid-floor",'Design Details'!C$63,IF($C$3="Upper floor",'Design Details'!C$73,IF($C$3="Single Storey",'Design Details'!C$83,0))))</f>
        <v>0</v>
      </c>
      <c r="J48" s="218">
        <f t="shared" si="7"/>
        <v>2.5</v>
      </c>
      <c r="K48" s="218">
        <f t="shared" si="5"/>
        <v>0</v>
      </c>
      <c r="L48" s="218">
        <f>G48*I48*$D$7*24/1000</f>
        <v>0</v>
      </c>
      <c r="Q48" s="518"/>
      <c r="R48" s="526"/>
      <c r="S48" s="518"/>
      <c r="T48" s="515"/>
      <c r="U48" s="518"/>
    </row>
    <row r="49" spans="2:21" x14ac:dyDescent="0.3">
      <c r="B49" s="3" t="s">
        <v>7</v>
      </c>
      <c r="C49" s="224"/>
      <c r="D49" s="3" t="s">
        <v>8</v>
      </c>
      <c r="E49" s="224"/>
      <c r="F49" s="3" t="s">
        <v>24</v>
      </c>
      <c r="G49" s="218">
        <f t="shared" si="6"/>
        <v>0</v>
      </c>
      <c r="H49" s="2" t="s">
        <v>25</v>
      </c>
      <c r="I49" s="218">
        <f>IF($C$3="Ground floor",'Design Details'!C$53,IF($C$3="Mid-floor",'Design Details'!C$63,IF($C$3="Upper floor",'Design Details'!C$73,IF($C$3="Single Storey",'Design Details'!C$83,0))))</f>
        <v>0</v>
      </c>
      <c r="J49" s="218">
        <f t="shared" si="7"/>
        <v>2.5</v>
      </c>
      <c r="K49" s="218">
        <f t="shared" si="5"/>
        <v>0</v>
      </c>
      <c r="L49" s="218">
        <f>G49*I49*$D$7*24/1000</f>
        <v>0</v>
      </c>
      <c r="Q49" s="519"/>
      <c r="R49" s="527"/>
      <c r="S49" s="519"/>
      <c r="T49" s="516"/>
      <c r="U49" s="519"/>
    </row>
    <row r="50" spans="2:21" x14ac:dyDescent="0.3">
      <c r="B50" s="1" t="s">
        <v>1260</v>
      </c>
      <c r="C50" s="7"/>
      <c r="E50" s="7"/>
      <c r="G50" s="7"/>
      <c r="I50" s="7"/>
      <c r="J50" s="7"/>
      <c r="K50" s="7"/>
      <c r="L50" s="7"/>
      <c r="Q50" s="426"/>
      <c r="R50" s="425"/>
      <c r="S50" s="425" t="s">
        <v>1248</v>
      </c>
      <c r="T50" s="425"/>
      <c r="U50" s="430"/>
    </row>
    <row r="51" spans="2:21" x14ac:dyDescent="0.3">
      <c r="B51" s="3" t="s">
        <v>7</v>
      </c>
      <c r="C51" s="224"/>
      <c r="D51" s="3" t="s">
        <v>8</v>
      </c>
      <c r="E51" s="224"/>
      <c r="F51" s="3" t="s">
        <v>24</v>
      </c>
      <c r="G51" s="218">
        <f t="shared" si="6"/>
        <v>0</v>
      </c>
      <c r="H51" s="2" t="s">
        <v>25</v>
      </c>
      <c r="I51" s="218">
        <f>IF($C$3="Ground floor",'Design Details'!C$47,IF($C$3="Mid-floor",'Design Details'!C$57,IF($C$3="Upper floor",'Design Details'!C$67,IF($C$3="Single Storey",'Design Details'!C$77,0))))</f>
        <v>0</v>
      </c>
      <c r="J51" s="218">
        <f t="shared" si="7"/>
        <v>2.5</v>
      </c>
      <c r="K51" s="218">
        <f t="shared" si="5"/>
        <v>0</v>
      </c>
      <c r="L51" s="218">
        <f>G51*I51*$D$7*24/1000</f>
        <v>0</v>
      </c>
      <c r="Q51" s="429" t="s">
        <v>1241</v>
      </c>
      <c r="R51" s="431" t="s">
        <v>1247</v>
      </c>
      <c r="S51" s="431" t="str">
        <f>IF(OR($C$3="Ground Floor",$C$3="Mid-floor"),R51,Q51)</f>
        <v>Outside</v>
      </c>
      <c r="T51" s="426">
        <f>IF(M32="Unheated",1,0)</f>
        <v>0</v>
      </c>
      <c r="U51" s="429">
        <f>IF(M32="Select...",0,(IF(M32="Outside",D6,IF(M32="Unheated",D4-10,D4-M32))))</f>
        <v>0</v>
      </c>
    </row>
    <row r="52" spans="2:21" x14ac:dyDescent="0.3">
      <c r="B52" s="3" t="s">
        <v>7</v>
      </c>
      <c r="C52" s="224"/>
      <c r="D52" s="3" t="s">
        <v>8</v>
      </c>
      <c r="E52" s="224"/>
      <c r="F52" s="3" t="s">
        <v>24</v>
      </c>
      <c r="G52" s="218">
        <f t="shared" si="6"/>
        <v>0</v>
      </c>
      <c r="H52" s="2" t="s">
        <v>25</v>
      </c>
      <c r="I52" s="218">
        <f>IF($C$3="Ground floor",'Design Details'!C$47,IF($C$3="Mid-floor",'Design Details'!C$57,IF($C$3="Upper floor",'Design Details'!C$67,IF($C$3="Single Storey",'Design Details'!C$77,0))))</f>
        <v>0</v>
      </c>
      <c r="J52" s="218">
        <f t="shared" si="7"/>
        <v>2.5</v>
      </c>
      <c r="K52" s="218">
        <f t="shared" si="5"/>
        <v>0</v>
      </c>
      <c r="L52" s="218">
        <f>G52*I52*$D$7*24/1000</f>
        <v>0</v>
      </c>
      <c r="Q52" s="429" t="s">
        <v>1247</v>
      </c>
      <c r="R52" s="431" t="s">
        <v>1251</v>
      </c>
      <c r="S52" s="431" t="str">
        <f>IF(OR($C$3="Ground Floor",$C$3="Mid-floor"),R52,Q52)</f>
        <v>Unheated</v>
      </c>
      <c r="T52" s="426" t="str">
        <f>"'Design Details'!C$"&amp;69+T51</f>
        <v>'Design Details'!C$69</v>
      </c>
      <c r="U52" s="427"/>
    </row>
    <row r="53" spans="2:21" hidden="1" x14ac:dyDescent="0.3">
      <c r="B53" s="3" t="s">
        <v>7</v>
      </c>
      <c r="C53" s="226"/>
      <c r="D53" s="3" t="s">
        <v>8</v>
      </c>
      <c r="E53" s="226"/>
      <c r="F53" s="3" t="s">
        <v>24</v>
      </c>
      <c r="G53" s="220">
        <f t="shared" si="6"/>
        <v>0</v>
      </c>
      <c r="H53" s="2" t="s">
        <v>25</v>
      </c>
      <c r="I53" s="439">
        <f>IF($C$3="Ground floor",'Design Details'!C$47,IF($C$3="Mid-floor",'Design Details'!C$57,IF($C$3="Upper floor",'Design Details'!C$67,IF($C$3="Single Storey",'Design Details'!C$77,0))))</f>
        <v>0</v>
      </c>
      <c r="J53" s="220">
        <f t="shared" si="7"/>
        <v>2.5</v>
      </c>
      <c r="K53" s="220">
        <f t="shared" si="5"/>
        <v>0</v>
      </c>
      <c r="L53" s="220">
        <f>G53*I53*$D$7*24/1000</f>
        <v>0</v>
      </c>
      <c r="Q53" s="429"/>
      <c r="R53" s="431" t="s">
        <v>1252</v>
      </c>
      <c r="S53" s="431">
        <f>IF(OR($C$3="Ground Floor",$C$3="Mid-floor"),R53,Q53)</f>
        <v>0</v>
      </c>
      <c r="T53" s="432" t="str">
        <f>"'Design Details'!C$"&amp;79+T51</f>
        <v>'Design Details'!C$79</v>
      </c>
      <c r="U53" s="423"/>
    </row>
    <row r="54" spans="2:21" hidden="1" x14ac:dyDescent="0.3">
      <c r="B54" s="3" t="s">
        <v>7</v>
      </c>
      <c r="C54" s="20"/>
      <c r="D54" s="3" t="s">
        <v>8</v>
      </c>
      <c r="E54" s="20"/>
      <c r="F54" s="3" t="s">
        <v>24</v>
      </c>
      <c r="G54" s="17">
        <f t="shared" si="6"/>
        <v>0</v>
      </c>
      <c r="H54" s="2" t="s">
        <v>25</v>
      </c>
      <c r="I54" s="438">
        <f>IF($C$3="Ground floor",'Design Details'!C$47,IF($C$3="Mid-floor",'Design Details'!C$57,IF($C$3="Upper floor",'Design Details'!C$67,IF($C$3="Single Storey",'Design Details'!C$77,0))))</f>
        <v>0</v>
      </c>
      <c r="J54" s="17">
        <f t="shared" si="7"/>
        <v>2.5</v>
      </c>
      <c r="K54" s="17">
        <f t="shared" si="5"/>
        <v>0</v>
      </c>
      <c r="L54" s="17">
        <f>G54*I54*$D$7*24/1000</f>
        <v>0</v>
      </c>
      <c r="Q54" s="429"/>
      <c r="R54" s="431" t="s">
        <v>1253</v>
      </c>
      <c r="S54" s="431">
        <f>IF(OR($C$3="Ground Floor",$C$3="Mid-floor"),R54,Q54)</f>
        <v>0</v>
      </c>
      <c r="T54" s="423"/>
      <c r="U54" s="423"/>
    </row>
    <row r="55" spans="2:21" x14ac:dyDescent="0.3">
      <c r="B55" s="1" t="s">
        <v>114</v>
      </c>
      <c r="G55" s="7"/>
      <c r="I55" s="7"/>
      <c r="K55" s="7"/>
      <c r="L55" s="7"/>
      <c r="M55" s="520" t="s">
        <v>1092</v>
      </c>
      <c r="N55" s="520"/>
      <c r="O55" s="520"/>
      <c r="Q55" s="432"/>
      <c r="R55" s="432">
        <v>22</v>
      </c>
      <c r="S55" s="433">
        <f>IF(OR($C$3="Ground Floor",$C$3="Mid-floor"),R55,Q37)</f>
        <v>0</v>
      </c>
      <c r="T55" s="422"/>
      <c r="U55" s="422"/>
    </row>
    <row r="56" spans="2:21" x14ac:dyDescent="0.3">
      <c r="B56" s="3" t="s">
        <v>6</v>
      </c>
      <c r="C56" s="229"/>
      <c r="D56" s="3" t="s">
        <v>8</v>
      </c>
      <c r="E56" s="229"/>
      <c r="F56" s="3" t="s">
        <v>24</v>
      </c>
      <c r="G56" s="218">
        <f t="shared" si="6"/>
        <v>0</v>
      </c>
      <c r="H56" s="2" t="s">
        <v>25</v>
      </c>
      <c r="I56" s="218">
        <f>IF($C$3="Ground floor",'Design Details'!C$51,IF($C$3="Mid-floor",'Design Details'!C$61,IF($C$3="Upper floor",'Design Details'!C$71,IF($C$3="Single Storey",'Design Details'!C$81,0))))</f>
        <v>0</v>
      </c>
      <c r="J56" s="225">
        <f>IF(M56="",0,IF(M56="unheated",D$4-10,D$4-M56))</f>
        <v>0</v>
      </c>
      <c r="K56" s="218">
        <f t="shared" si="5"/>
        <v>0</v>
      </c>
      <c r="L56" s="7"/>
      <c r="M56" s="513"/>
      <c r="N56" s="513"/>
      <c r="O56" s="513"/>
    </row>
    <row r="57" spans="2:21" hidden="1" x14ac:dyDescent="0.3">
      <c r="B57" s="3" t="s">
        <v>6</v>
      </c>
      <c r="C57" s="229"/>
      <c r="D57" s="3" t="s">
        <v>8</v>
      </c>
      <c r="E57" s="229"/>
      <c r="F57" s="3" t="s">
        <v>24</v>
      </c>
      <c r="G57" s="218">
        <f t="shared" si="6"/>
        <v>0</v>
      </c>
      <c r="H57" s="2" t="s">
        <v>25</v>
      </c>
      <c r="I57" s="224">
        <f>IF($C$3="Ground floor",'Design Details'!C$51,IF($C$3="Mid-floor",'Design Details'!C$61,IF($C$3="Upper floor",'Design Details'!C$71,IF($C$3="Single Storey",'Design Details'!C$81,0))))</f>
        <v>0</v>
      </c>
      <c r="J57" s="225">
        <f>IF(M57="",0,IF(M57="unheated",D$4-10,D$4-M57))</f>
        <v>0</v>
      </c>
      <c r="K57" s="218">
        <f t="shared" si="5"/>
        <v>0</v>
      </c>
      <c r="L57" s="7"/>
      <c r="M57" s="513"/>
      <c r="N57" s="513"/>
      <c r="O57" s="513"/>
    </row>
    <row r="58" spans="2:21" hidden="1" x14ac:dyDescent="0.3">
      <c r="B58" s="3" t="s">
        <v>6</v>
      </c>
      <c r="C58" s="219"/>
      <c r="D58" s="3" t="s">
        <v>8</v>
      </c>
      <c r="E58" s="219"/>
      <c r="F58" s="3" t="s">
        <v>24</v>
      </c>
      <c r="G58" s="220">
        <f t="shared" si="6"/>
        <v>0</v>
      </c>
      <c r="H58" s="2" t="s">
        <v>25</v>
      </c>
      <c r="I58" s="221">
        <f>IF($C$3="Ground floor",'Design Details'!C$51,IF($C$3="Mid-floor",'Design Details'!C$61,IF($C$3="Upper floor",'Design Details'!C$71,IF($C$3="Single Storey",'Design Details'!C$81,0))))</f>
        <v>0</v>
      </c>
      <c r="J58" s="222">
        <f>IF(M58="",0,IF(M58="unheated",D$4-10,D$4-M58))</f>
        <v>0</v>
      </c>
      <c r="K58" s="220">
        <f t="shared" si="5"/>
        <v>0</v>
      </c>
      <c r="L58" s="7"/>
      <c r="M58" s="513"/>
      <c r="N58" s="513"/>
      <c r="O58" s="513"/>
    </row>
    <row r="59" spans="2:21" hidden="1" x14ac:dyDescent="0.3">
      <c r="B59" s="3" t="s">
        <v>6</v>
      </c>
      <c r="C59" s="19"/>
      <c r="D59" s="3" t="s">
        <v>8</v>
      </c>
      <c r="E59" s="19"/>
      <c r="F59" s="3" t="s">
        <v>24</v>
      </c>
      <c r="G59" s="17">
        <f t="shared" si="6"/>
        <v>0</v>
      </c>
      <c r="H59" s="2" t="s">
        <v>25</v>
      </c>
      <c r="I59" s="105">
        <f>IF($C$3="Ground floor",'Design Details'!C$51,IF($C$3="Mid-floor",'Design Details'!C$61,IF($C$3="Upper floor",'Design Details'!C$71,IF($C$3="Single Storey",'Design Details'!C$81,0))))</f>
        <v>0</v>
      </c>
      <c r="J59" s="18">
        <f>IF(M59="",0,IF(M59="unheated",D$4-10,D$4-M59))</f>
        <v>0</v>
      </c>
      <c r="K59" s="17">
        <f t="shared" si="5"/>
        <v>0</v>
      </c>
      <c r="L59" s="7"/>
      <c r="M59" s="513"/>
      <c r="N59" s="513"/>
      <c r="O59" s="513"/>
    </row>
    <row r="60" spans="2:21" hidden="1" x14ac:dyDescent="0.3">
      <c r="B60" s="1" t="s">
        <v>48</v>
      </c>
      <c r="G60" s="7"/>
      <c r="I60" s="7"/>
      <c r="K60" s="7"/>
      <c r="L60" s="7"/>
    </row>
    <row r="61" spans="2:21" hidden="1" x14ac:dyDescent="0.3">
      <c r="B61" s="3" t="s">
        <v>6</v>
      </c>
      <c r="C61" s="19"/>
      <c r="D61" s="3" t="s">
        <v>8</v>
      </c>
      <c r="E61" s="19"/>
      <c r="F61" s="3" t="s">
        <v>24</v>
      </c>
      <c r="G61" s="17">
        <f t="shared" si="6"/>
        <v>0</v>
      </c>
      <c r="H61" s="2" t="s">
        <v>25</v>
      </c>
      <c r="I61" s="105">
        <f>IF($C$3="Ground floor",'Design Details'!C$52,IF($C$3="Mid-floor",'Design Details'!C$62,IF($C$3="Upper floor",'Design Details'!C$72,IF($C$3="Single Storey",'Design Details'!C$82,0))))</f>
        <v>0</v>
      </c>
      <c r="J61" s="18">
        <f>D4-10</f>
        <v>-10</v>
      </c>
      <c r="K61" s="17">
        <f t="shared" si="5"/>
        <v>0</v>
      </c>
      <c r="L61" s="17">
        <f>G61*I61*$D$7*24/1000</f>
        <v>0</v>
      </c>
    </row>
  </sheetData>
  <sheetProtection formatRows="0"/>
  <mergeCells count="31">
    <mergeCell ref="B1:D1"/>
    <mergeCell ref="E1:G1"/>
    <mergeCell ref="K1:L1"/>
    <mergeCell ref="E2:F2"/>
    <mergeCell ref="C3:D3"/>
    <mergeCell ref="E3:F3"/>
    <mergeCell ref="M21:O21"/>
    <mergeCell ref="B4:C4"/>
    <mergeCell ref="E4:F4"/>
    <mergeCell ref="B5:C5"/>
    <mergeCell ref="E5:F5"/>
    <mergeCell ref="B6:C6"/>
    <mergeCell ref="E6:F6"/>
    <mergeCell ref="B7:C7"/>
    <mergeCell ref="L10:O10"/>
    <mergeCell ref="L11:O11"/>
    <mergeCell ref="M19:O19"/>
    <mergeCell ref="M20:O20"/>
    <mergeCell ref="M22:O22"/>
    <mergeCell ref="M31:O31"/>
    <mergeCell ref="M32:O32"/>
    <mergeCell ref="Q45:Q49"/>
    <mergeCell ref="R45:R49"/>
    <mergeCell ref="M59:O59"/>
    <mergeCell ref="T45:T49"/>
    <mergeCell ref="U45:U49"/>
    <mergeCell ref="M55:O55"/>
    <mergeCell ref="M56:O56"/>
    <mergeCell ref="M57:O57"/>
    <mergeCell ref="M58:O58"/>
    <mergeCell ref="S45:S49"/>
  </mergeCells>
  <conditionalFormatting sqref="M24:N24">
    <cfRule type="expression" dxfId="17" priority="2">
      <formula>IF($M$23="Short length",TRUE,IF($M$23="Between edges",TRUE,IF($M$23="Depth of room",TRUE,FALSE)))</formula>
    </cfRule>
  </conditionalFormatting>
  <conditionalFormatting sqref="O24">
    <cfRule type="expression" dxfId="16" priority="1">
      <formula>IF($O$23="Long length",TRUE,FALSE)</formula>
    </cfRule>
  </conditionalFormatting>
  <dataValidations count="10">
    <dataValidation type="list" allowBlank="1" showInputMessage="1" showErrorMessage="1" sqref="M32:O32" xr:uid="{A3B1EB42-EF67-754C-A58E-EE97A398BCDB}">
      <formula1>OFFSET($S$50,,,COUNTIF($S$50:$S$55,"&lt;&gt;0"))</formula1>
    </dataValidation>
    <dataValidation type="list" errorStyle="information" allowBlank="1" showInputMessage="1" showErrorMessage="1" errorTitle="Room Name" error="If an alternative room name is entered, you will need to manually select room design temp and air changes per hour." sqref="D2" xr:uid="{E6B4ED89-ED73-4D42-B800-3130FF7C636A}">
      <formula1>$Y$2:$Y$11</formula1>
    </dataValidation>
    <dataValidation type="list" errorStyle="information" allowBlank="1" showInputMessage="1" showErrorMessage="1" errorTitle="Room Name" error="If an alternative room name is entered, you will need to manually select room design temp and air changes per hour." sqref="C2" xr:uid="{11B26140-67B0-114F-94AD-AFE65B9C4994}">
      <formula1>Rooms</formula1>
    </dataValidation>
    <dataValidation type="list" allowBlank="1" showInputMessage="1" showErrorMessage="1" sqref="M22:O22" xr:uid="{A8243CB3-39F0-BD4D-81ED-411EF0A9408A}">
      <formula1>$Q$2:$Q$6</formula1>
    </dataValidation>
    <dataValidation type="list" allowBlank="1" showInputMessage="1" showErrorMessage="1" sqref="C3:D3" xr:uid="{F305B97C-D8FF-414A-A6F2-DAB353CFA26F}">
      <formula1>$R$4:$R$7</formula1>
    </dataValidation>
    <dataValidation type="list" allowBlank="1" showInputMessage="1" showErrorMessage="1" sqref="M20:O20" xr:uid="{0C651AC5-8E3D-FF45-9E37-C04C4B25F515}">
      <formula1>$S$3:$S$4</formula1>
    </dataValidation>
    <dataValidation type="list" allowBlank="1" showInputMessage="1" showErrorMessage="1" sqref="M56:O59" xr:uid="{83E121CE-E3CA-2A4F-A14D-00A3990136A5}">
      <formula1>$U$3:$U$7</formula1>
    </dataValidation>
    <dataValidation type="list" allowBlank="1" showInputMessage="1" showErrorMessage="1" sqref="M3" xr:uid="{76D3C129-DD9B-1C4F-9DE2-3B9D7261794E}">
      <formula1>$V$3:$V$4</formula1>
    </dataValidation>
    <dataValidation type="list" allowBlank="1" showInputMessage="1" showErrorMessage="1" promptTitle="High Ceilings" prompt="Room Height_x000a_4.5m - 2.5%_x000a_5.5m - 5.0%_x000a_6.5m - 7.5%_x000a_7.5m - 10.0%" sqref="M4" xr:uid="{5FC18F13-D29D-B54A-BA6F-FDB4F5C28871}">
      <formula1>$X$3:$X$7</formula1>
    </dataValidation>
    <dataValidation type="list" allowBlank="1" showInputMessage="1" showErrorMessage="1" sqref="M5" xr:uid="{CB2115F4-ADC1-6340-894C-D0AC881ED351}">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7393" r:id="rId3" name="Button 1">
              <controlPr defaultSize="0" print="0" autoFill="0" autoPict="0" macro="[0]!unhideAwkDim">
                <anchor moveWithCells="1" sizeWithCells="1">
                  <from>
                    <xdr:col>3</xdr:col>
                    <xdr:colOff>15240</xdr:colOff>
                    <xdr:row>8</xdr:row>
                    <xdr:rowOff>15240</xdr:rowOff>
                  </from>
                  <to>
                    <xdr:col>4</xdr:col>
                    <xdr:colOff>723900</xdr:colOff>
                    <xdr:row>8</xdr:row>
                    <xdr:rowOff>152400</xdr:rowOff>
                  </to>
                </anchor>
              </controlPr>
            </control>
          </mc:Choice>
        </mc:AlternateContent>
        <mc:AlternateContent xmlns:mc="http://schemas.openxmlformats.org/markup-compatibility/2006">
          <mc:Choice Requires="x14">
            <control shapeId="187394" r:id="rId4" name="Button 2">
              <controlPr defaultSize="0" print="0" autoFill="0" autoPict="0" macro="[0]!unhideWindows">
                <anchor moveWithCells="1" sizeWithCells="1">
                  <from>
                    <xdr:col>3</xdr:col>
                    <xdr:colOff>38100</xdr:colOff>
                    <xdr:row>36</xdr:row>
                    <xdr:rowOff>15240</xdr:rowOff>
                  </from>
                  <to>
                    <xdr:col>4</xdr:col>
                    <xdr:colOff>723900</xdr:colOff>
                    <xdr:row>36</xdr:row>
                    <xdr:rowOff>152400</xdr:rowOff>
                  </to>
                </anchor>
              </controlPr>
            </control>
          </mc:Choice>
        </mc:AlternateContent>
        <mc:AlternateContent xmlns:mc="http://schemas.openxmlformats.org/markup-compatibility/2006">
          <mc:Choice Requires="x14">
            <control shapeId="187395" r:id="rId5" name="Button 3">
              <controlPr defaultSize="0" print="0" autoFill="0" autoPict="0" macro="[0]!unhideRoofWin">
                <anchor moveWithCells="1" sizeWithCells="1">
                  <from>
                    <xdr:col>5</xdr:col>
                    <xdr:colOff>22860</xdr:colOff>
                    <xdr:row>36</xdr:row>
                    <xdr:rowOff>15240</xdr:rowOff>
                  </from>
                  <to>
                    <xdr:col>6</xdr:col>
                    <xdr:colOff>723900</xdr:colOff>
                    <xdr:row>36</xdr:row>
                    <xdr:rowOff>152400</xdr:rowOff>
                  </to>
                </anchor>
              </controlPr>
            </control>
          </mc:Choice>
        </mc:AlternateContent>
        <mc:AlternateContent xmlns:mc="http://schemas.openxmlformats.org/markup-compatibility/2006">
          <mc:Choice Requires="x14">
            <control shapeId="187396" r:id="rId6" name="Button 4">
              <controlPr defaultSize="0" print="0" autoFill="0" autoPict="0" macro="[0]!unhideDoors">
                <anchor moveWithCells="1" sizeWithCells="1">
                  <from>
                    <xdr:col>3</xdr:col>
                    <xdr:colOff>15240</xdr:colOff>
                    <xdr:row>49</xdr:row>
                    <xdr:rowOff>22860</xdr:rowOff>
                  </from>
                  <to>
                    <xdr:col>4</xdr:col>
                    <xdr:colOff>723900</xdr:colOff>
                    <xdr:row>49</xdr:row>
                    <xdr:rowOff>152400</xdr:rowOff>
                  </to>
                </anchor>
              </controlPr>
            </control>
          </mc:Choice>
        </mc:AlternateContent>
        <mc:AlternateContent xmlns:mc="http://schemas.openxmlformats.org/markup-compatibility/2006">
          <mc:Choice Requires="x14">
            <control shapeId="187397" r:id="rId7" name="Button 5">
              <controlPr defaultSize="0" print="0" autoFill="0" autoPict="0" macro="[0]!SinglePitch">
                <anchor moveWithCells="1" sizeWithCells="1">
                  <from>
                    <xdr:col>3</xdr:col>
                    <xdr:colOff>891540</xdr:colOff>
                    <xdr:row>32</xdr:row>
                    <xdr:rowOff>38100</xdr:rowOff>
                  </from>
                  <to>
                    <xdr:col>4</xdr:col>
                    <xdr:colOff>708660</xdr:colOff>
                    <xdr:row>33</xdr:row>
                    <xdr:rowOff>0</xdr:rowOff>
                  </to>
                </anchor>
              </controlPr>
            </control>
          </mc:Choice>
        </mc:AlternateContent>
        <mc:AlternateContent xmlns:mc="http://schemas.openxmlformats.org/markup-compatibility/2006">
          <mc:Choice Requires="x14">
            <control shapeId="187398" r:id="rId8" name="Button 6">
              <controlPr defaultSize="0" print="0" autoFill="0" autoPict="0" macro="[0]!IntWalls">
                <anchor moveWithCells="1" sizeWithCells="1">
                  <from>
                    <xdr:col>3</xdr:col>
                    <xdr:colOff>22860</xdr:colOff>
                    <xdr:row>54</xdr:row>
                    <xdr:rowOff>22860</xdr:rowOff>
                  </from>
                  <to>
                    <xdr:col>4</xdr:col>
                    <xdr:colOff>723900</xdr:colOff>
                    <xdr:row>55</xdr:row>
                    <xdr:rowOff>15240</xdr:rowOff>
                  </to>
                </anchor>
              </controlPr>
            </control>
          </mc:Choice>
        </mc:AlternateContent>
        <mc:AlternateContent xmlns:mc="http://schemas.openxmlformats.org/markup-compatibility/2006">
          <mc:Choice Requires="x14">
            <control shapeId="187399" r:id="rId9" name="Button 7">
              <controlPr defaultSize="0" print="0" autoFill="0" autoPict="0" macro="[0]!PartyWall">
                <anchor moveWithCells="1" sizeWithCells="1">
                  <from>
                    <xdr:col>5</xdr:col>
                    <xdr:colOff>15240</xdr:colOff>
                    <xdr:row>54</xdr:row>
                    <xdr:rowOff>22860</xdr:rowOff>
                  </from>
                  <to>
                    <xdr:col>6</xdr:col>
                    <xdr:colOff>708660</xdr:colOff>
                    <xdr:row>54</xdr:row>
                    <xdr:rowOff>152400</xdr:rowOff>
                  </to>
                </anchor>
              </controlPr>
            </control>
          </mc:Choice>
        </mc:AlternateContent>
        <mc:AlternateContent xmlns:mc="http://schemas.openxmlformats.org/markup-compatibility/2006">
          <mc:Choice Requires="x14">
            <control shapeId="187400" r:id="rId10" name="Button 8">
              <controlPr defaultSize="0" print="0" autoFill="0" autoPict="0" macro="[0]!UseRoomDims">
                <anchor moveWithCells="1" sizeWithCells="1">
                  <from>
                    <xdr:col>3</xdr:col>
                    <xdr:colOff>22860</xdr:colOff>
                    <xdr:row>18</xdr:row>
                    <xdr:rowOff>22860</xdr:rowOff>
                  </from>
                  <to>
                    <xdr:col>4</xdr:col>
                    <xdr:colOff>723900</xdr:colOff>
                    <xdr:row>18</xdr:row>
                    <xdr:rowOff>152400</xdr:rowOff>
                  </to>
                </anchor>
              </controlPr>
            </control>
          </mc:Choice>
        </mc:AlternateContent>
        <mc:AlternateContent xmlns:mc="http://schemas.openxmlformats.org/markup-compatibility/2006">
          <mc:Choice Requires="x14">
            <control shapeId="187401" r:id="rId11" name="Button 9">
              <controlPr defaultSize="0" print="0" autoFill="0" autoPict="0" macro="[0]!Pitched">
                <anchor moveWithCells="1" sizeWithCells="1">
                  <from>
                    <xdr:col>3</xdr:col>
                    <xdr:colOff>38100</xdr:colOff>
                    <xdr:row>32</xdr:row>
                    <xdr:rowOff>22860</xdr:rowOff>
                  </from>
                  <to>
                    <xdr:col>3</xdr:col>
                    <xdr:colOff>800100</xdr:colOff>
                    <xdr:row>33</xdr:row>
                    <xdr:rowOff>0</xdr:rowOff>
                  </to>
                </anchor>
              </controlPr>
            </control>
          </mc:Choice>
        </mc:AlternateContent>
        <mc:AlternateContent xmlns:mc="http://schemas.openxmlformats.org/markup-compatibility/2006">
          <mc:Choice Requires="x14">
            <control shapeId="187402" r:id="rId12" name="Button 10">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187403" r:id="rId13" name="Button 11">
              <controlPr defaultSize="0" print="0" autoFill="0" autoPict="0" macro="[0]!unhideExtWall">
                <anchor moveWithCells="1">
                  <from>
                    <xdr:col>3</xdr:col>
                    <xdr:colOff>22860</xdr:colOff>
                    <xdr:row>22</xdr:row>
                    <xdr:rowOff>38100</xdr:rowOff>
                  </from>
                  <to>
                    <xdr:col>5</xdr:col>
                    <xdr:colOff>114300</xdr:colOff>
                    <xdr:row>22</xdr:row>
                    <xdr:rowOff>152400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9E51C0-3B11-CE46-80D8-7D0AB6133943}">
  <sheetPr codeName="Sheet32">
    <tabColor theme="4" tint="0.59999389629810485"/>
  </sheetPr>
  <dimension ref="B1:Z61"/>
  <sheetViews>
    <sheetView showGridLines="0" showRowColHeaders="0" workbookViewId="0">
      <selection activeCell="C2" sqref="C2"/>
    </sheetView>
  </sheetViews>
  <sheetFormatPr defaultColWidth="13.77734375" defaultRowHeight="13.8" x14ac:dyDescent="0.3"/>
  <cols>
    <col min="1" max="1" width="2" style="2" customWidth="1"/>
    <col min="2" max="12" width="13.77734375" style="2"/>
    <col min="13" max="15" width="10" style="2" customWidth="1"/>
    <col min="16" max="16" width="13.77734375" style="2"/>
    <col min="17" max="19" width="13.77734375" style="2" hidden="1" customWidth="1"/>
    <col min="20" max="20" width="16" style="2" hidden="1" customWidth="1"/>
    <col min="21" max="26" width="13.77734375" style="2" hidden="1" customWidth="1"/>
    <col min="27" max="16384" width="13.77734375" style="2"/>
  </cols>
  <sheetData>
    <row r="1" spans="2:25" ht="34.049999999999997" customHeight="1" x14ac:dyDescent="0.3">
      <c r="B1" s="520" t="s">
        <v>2</v>
      </c>
      <c r="C1" s="520"/>
      <c r="D1" s="520"/>
      <c r="E1" s="520" t="s">
        <v>4</v>
      </c>
      <c r="F1" s="520"/>
      <c r="G1" s="520"/>
      <c r="H1" s="13" t="s">
        <v>26</v>
      </c>
      <c r="I1" s="14" t="s">
        <v>34</v>
      </c>
      <c r="J1" s="15" t="s">
        <v>36</v>
      </c>
      <c r="K1" s="536" t="s">
        <v>120</v>
      </c>
      <c r="L1" s="536"/>
      <c r="M1" s="14" t="s">
        <v>121</v>
      </c>
      <c r="N1" s="14" t="s">
        <v>1079</v>
      </c>
      <c r="O1" s="14" t="s">
        <v>416</v>
      </c>
    </row>
    <row r="2" spans="2:25" ht="12.75" customHeight="1" x14ac:dyDescent="0.3">
      <c r="B2" s="2" t="s">
        <v>0</v>
      </c>
      <c r="C2" s="227"/>
      <c r="D2" s="227"/>
      <c r="E2" s="529" t="s">
        <v>1257</v>
      </c>
      <c r="F2" s="529"/>
      <c r="G2" s="216">
        <f>'Design Details'!G109</f>
        <v>0</v>
      </c>
      <c r="H2" s="2" t="s">
        <v>16</v>
      </c>
      <c r="I2" s="223">
        <f>SUM(K20:K22)</f>
        <v>0</v>
      </c>
      <c r="J2" s="223">
        <f>SUM(L20:L22)</f>
        <v>0</v>
      </c>
      <c r="K2" s="2" t="s">
        <v>119</v>
      </c>
      <c r="M2" s="228">
        <v>0</v>
      </c>
      <c r="N2" s="223">
        <f ca="1">SUM(I$2:I$6)*M2</f>
        <v>0</v>
      </c>
      <c r="O2" s="223">
        <f ca="1">SUM(J$2:J$6)*M2</f>
        <v>0</v>
      </c>
      <c r="Q2" s="2" t="s">
        <v>1056</v>
      </c>
      <c r="R2" s="2" t="s">
        <v>1</v>
      </c>
      <c r="Y2" s="2">
        <v>1</v>
      </c>
    </row>
    <row r="3" spans="2:25" ht="12.75" customHeight="1" x14ac:dyDescent="0.3">
      <c r="B3" s="2" t="s">
        <v>1</v>
      </c>
      <c r="C3" s="537"/>
      <c r="D3" s="538"/>
      <c r="E3" s="529" t="s">
        <v>9</v>
      </c>
      <c r="F3" s="529"/>
      <c r="G3" s="216">
        <v>0.33</v>
      </c>
      <c r="H3" s="2" t="s">
        <v>28</v>
      </c>
      <c r="I3" s="223">
        <f>K27</f>
        <v>0</v>
      </c>
      <c r="J3" s="223">
        <f>L27</f>
        <v>0</v>
      </c>
      <c r="K3" s="2" t="s">
        <v>116</v>
      </c>
      <c r="M3" s="228">
        <v>0</v>
      </c>
      <c r="N3" s="223">
        <f ca="1">SUM(I$2:I$6)*M3</f>
        <v>0</v>
      </c>
      <c r="O3" s="223">
        <f ca="1">SUM(J$2:J$6)*M3</f>
        <v>0</v>
      </c>
      <c r="Q3" s="2" t="s">
        <v>1055</v>
      </c>
      <c r="R3" s="2" t="s">
        <v>410</v>
      </c>
      <c r="S3" s="9" t="str">
        <f>IF($C$3="Ground floor","Solid Floor (in contact with ground)",IF($C$3="Single Storey","Solid Floor (in contact with ground)","n/a"))</f>
        <v>n/a</v>
      </c>
      <c r="T3" s="2">
        <f>'Design Details'!C21</f>
        <v>10</v>
      </c>
      <c r="U3" s="3" t="s">
        <v>115</v>
      </c>
      <c r="V3" s="11">
        <v>0</v>
      </c>
      <c r="W3" s="11">
        <v>0</v>
      </c>
      <c r="X3" s="11">
        <v>0</v>
      </c>
      <c r="Y3" s="2">
        <v>2</v>
      </c>
    </row>
    <row r="4" spans="2:25" ht="12.75" customHeight="1" x14ac:dyDescent="0.3">
      <c r="B4" s="529" t="s">
        <v>10</v>
      </c>
      <c r="C4" s="529"/>
      <c r="D4" s="216">
        <f>'Design Details'!E109</f>
        <v>0</v>
      </c>
      <c r="E4" s="529" t="s">
        <v>14</v>
      </c>
      <c r="F4" s="529"/>
      <c r="G4" s="216">
        <f>SUM(I10:I12,I14:I18)</f>
        <v>0</v>
      </c>
      <c r="H4" s="2" t="s">
        <v>30</v>
      </c>
      <c r="I4" s="223">
        <f ca="1">SUM(K32,K36)</f>
        <v>0</v>
      </c>
      <c r="J4" s="223">
        <f ca="1">SUM(L32,L36)</f>
        <v>0</v>
      </c>
      <c r="K4" s="2" t="s">
        <v>117</v>
      </c>
      <c r="M4" s="228">
        <v>0</v>
      </c>
      <c r="N4" s="223">
        <f ca="1">SUM(I$2:I$6)*M4</f>
        <v>0</v>
      </c>
      <c r="O4" s="223">
        <f ca="1">SUM(J$2:J$6)*M4</f>
        <v>0</v>
      </c>
      <c r="Q4" s="2" t="s">
        <v>1054</v>
      </c>
      <c r="R4" s="2" t="s">
        <v>37</v>
      </c>
      <c r="S4" s="9" t="str">
        <f>IF($C$3="Ground floor","Suspended Floor",IF($C$3="Single Storey","Suspended Floor","n/a"))</f>
        <v>n/a</v>
      </c>
      <c r="U4" s="3">
        <v>16</v>
      </c>
      <c r="V4" s="11">
        <v>0.1</v>
      </c>
      <c r="W4" s="11">
        <v>0.2</v>
      </c>
      <c r="X4" s="11">
        <v>2.5000000000000001E-2</v>
      </c>
      <c r="Y4" s="2">
        <v>3</v>
      </c>
    </row>
    <row r="5" spans="2:25" ht="12.75" customHeight="1" x14ac:dyDescent="0.3">
      <c r="B5" s="529" t="s">
        <v>11</v>
      </c>
      <c r="C5" s="529"/>
      <c r="D5" s="216">
        <f>'Design Details'!C19</f>
        <v>-2.5</v>
      </c>
      <c r="E5" s="529" t="s">
        <v>27</v>
      </c>
      <c r="F5" s="529"/>
      <c r="G5" s="216">
        <f>G4*G3*D6*G2</f>
        <v>0</v>
      </c>
      <c r="H5" s="2" t="s">
        <v>29</v>
      </c>
      <c r="I5" s="223">
        <f>SUM(K38:K44,K46:K49,K51:K54)</f>
        <v>0</v>
      </c>
      <c r="J5" s="223">
        <f>SUM(L38:L44,L46:L49,L51:L54)</f>
        <v>0</v>
      </c>
      <c r="K5" s="2" t="s">
        <v>118</v>
      </c>
      <c r="M5" s="228">
        <v>0</v>
      </c>
      <c r="N5" s="223">
        <f ca="1">SUM(I$2:I$6)*M5</f>
        <v>0</v>
      </c>
      <c r="O5" s="223">
        <f ca="1">SUM(J$2:J$6)*M5</f>
        <v>0</v>
      </c>
      <c r="Q5" s="2" t="s">
        <v>1052</v>
      </c>
      <c r="R5" s="2" t="s">
        <v>39</v>
      </c>
      <c r="U5" s="3">
        <v>18</v>
      </c>
      <c r="X5" s="11">
        <v>0.05</v>
      </c>
      <c r="Y5" s="2">
        <v>4</v>
      </c>
    </row>
    <row r="6" spans="2:25" ht="12.75" customHeight="1" x14ac:dyDescent="0.3">
      <c r="B6" s="529" t="s">
        <v>12</v>
      </c>
      <c r="C6" s="529"/>
      <c r="D6" s="216">
        <f>D4-D5</f>
        <v>2.5</v>
      </c>
      <c r="E6" s="529" t="s">
        <v>15</v>
      </c>
      <c r="F6" s="529"/>
      <c r="G6" s="216">
        <f>G4*G3*D7*24/1000</f>
        <v>0</v>
      </c>
      <c r="H6" s="2" t="s">
        <v>122</v>
      </c>
      <c r="I6" s="223">
        <f>SUM(K56:K59,K61)</f>
        <v>0</v>
      </c>
      <c r="J6" s="223">
        <f>SUM(L61)</f>
        <v>0</v>
      </c>
      <c r="M6" s="12"/>
      <c r="N6" s="12" t="s">
        <v>123</v>
      </c>
      <c r="O6" s="119">
        <f ca="1">SUM(G5,I2:I6,N2:N5)</f>
        <v>0</v>
      </c>
      <c r="Q6" s="2" t="s">
        <v>1053</v>
      </c>
      <c r="R6" s="2" t="s">
        <v>40</v>
      </c>
      <c r="U6" s="3">
        <v>21</v>
      </c>
      <c r="X6" s="11">
        <v>7.4999999999999997E-2</v>
      </c>
      <c r="Y6" s="2">
        <v>5</v>
      </c>
    </row>
    <row r="7" spans="2:25" ht="12.75" customHeight="1" x14ac:dyDescent="0.3">
      <c r="B7" s="529" t="s">
        <v>3</v>
      </c>
      <c r="C7" s="529"/>
      <c r="D7" s="217">
        <f>'Design Details'!C20</f>
        <v>2228</v>
      </c>
      <c r="I7" s="7"/>
      <c r="J7" s="7"/>
      <c r="M7" s="12"/>
      <c r="N7" s="12" t="s">
        <v>124</v>
      </c>
      <c r="O7" s="119">
        <f ca="1">SUM(G6,J2:J6,O2:O5)</f>
        <v>0</v>
      </c>
      <c r="R7" s="2" t="s">
        <v>41</v>
      </c>
      <c r="U7" s="3">
        <v>22</v>
      </c>
      <c r="X7" s="11">
        <v>0.1</v>
      </c>
      <c r="Y7" s="2">
        <v>6</v>
      </c>
    </row>
    <row r="8" spans="2:25" x14ac:dyDescent="0.3">
      <c r="R8" s="2">
        <f>IF($C$3="Ground floor",'Design Details'!C$45,IF($C$3="Mid-floor",'Design Details'!C$55,IF($C$3="Upper floor",'Design Details'!C$65,IF($C$3="Single Storey",'Design Details'!C$75,0))))</f>
        <v>0</v>
      </c>
      <c r="Y8" s="2">
        <v>7</v>
      </c>
    </row>
    <row r="9" spans="2:25" x14ac:dyDescent="0.3">
      <c r="B9" s="1" t="s">
        <v>5</v>
      </c>
      <c r="Y9" s="2">
        <v>8</v>
      </c>
    </row>
    <row r="10" spans="2:25" x14ac:dyDescent="0.3">
      <c r="B10" s="3" t="s">
        <v>6</v>
      </c>
      <c r="C10" s="224"/>
      <c r="D10" s="3" t="s">
        <v>7</v>
      </c>
      <c r="E10" s="224"/>
      <c r="F10" s="3" t="s">
        <v>8</v>
      </c>
      <c r="G10" s="224"/>
      <c r="H10" s="3" t="s">
        <v>13</v>
      </c>
      <c r="I10" s="218">
        <f>C10*E10*G10</f>
        <v>0</v>
      </c>
      <c r="J10" s="7"/>
      <c r="L10" s="530"/>
      <c r="M10" s="530"/>
      <c r="N10" s="530"/>
      <c r="O10" s="531"/>
      <c r="Y10" s="2">
        <v>9</v>
      </c>
    </row>
    <row r="11" spans="2:25" x14ac:dyDescent="0.3">
      <c r="B11" s="3" t="s">
        <v>6</v>
      </c>
      <c r="C11" s="224"/>
      <c r="D11" s="3" t="s">
        <v>7</v>
      </c>
      <c r="E11" s="224"/>
      <c r="F11" s="3" t="s">
        <v>8</v>
      </c>
      <c r="G11" s="224"/>
      <c r="H11" s="3" t="s">
        <v>13</v>
      </c>
      <c r="I11" s="218">
        <f>C11*E11*G11</f>
        <v>0</v>
      </c>
      <c r="J11" s="7"/>
      <c r="L11" s="530"/>
      <c r="M11" s="530"/>
      <c r="N11" s="530"/>
      <c r="O11" s="532"/>
      <c r="Y11" s="2">
        <v>10</v>
      </c>
    </row>
    <row r="12" spans="2:25" x14ac:dyDescent="0.3">
      <c r="B12" s="3" t="s">
        <v>6</v>
      </c>
      <c r="C12" s="224"/>
      <c r="D12" s="3" t="s">
        <v>7</v>
      </c>
      <c r="E12" s="224"/>
      <c r="F12" s="3" t="s">
        <v>8</v>
      </c>
      <c r="G12" s="224"/>
      <c r="H12" s="3" t="s">
        <v>13</v>
      </c>
      <c r="I12" s="218">
        <f>C12*E12*G12</f>
        <v>0</v>
      </c>
      <c r="J12" s="7"/>
    </row>
    <row r="13" spans="2:25" hidden="1" x14ac:dyDescent="0.3">
      <c r="B13" s="1" t="s">
        <v>20</v>
      </c>
      <c r="E13" s="7"/>
      <c r="G13" s="7"/>
      <c r="I13" s="7"/>
      <c r="J13" s="7"/>
    </row>
    <row r="14" spans="2:25" hidden="1" x14ac:dyDescent="0.3">
      <c r="B14" s="3" t="s">
        <v>6</v>
      </c>
      <c r="C14" s="20"/>
      <c r="D14" s="3" t="s">
        <v>7</v>
      </c>
      <c r="E14" s="20"/>
      <c r="F14" s="3" t="s">
        <v>8</v>
      </c>
      <c r="G14" s="20"/>
      <c r="H14" s="3" t="s">
        <v>13</v>
      </c>
      <c r="I14" s="17">
        <f>((G14*E14)/2)*C14</f>
        <v>0</v>
      </c>
      <c r="J14" s="4" t="s">
        <v>17</v>
      </c>
    </row>
    <row r="15" spans="2:25" hidden="1" x14ac:dyDescent="0.3">
      <c r="B15" s="3" t="s">
        <v>6</v>
      </c>
      <c r="C15" s="20"/>
      <c r="D15" s="3" t="s">
        <v>7</v>
      </c>
      <c r="E15" s="20"/>
      <c r="F15" s="3" t="s">
        <v>8</v>
      </c>
      <c r="G15" s="20"/>
      <c r="H15" s="3" t="s">
        <v>13</v>
      </c>
      <c r="I15" s="17">
        <f>C15*E15*G15/2</f>
        <v>0</v>
      </c>
      <c r="J15" s="4" t="s">
        <v>18</v>
      </c>
    </row>
    <row r="16" spans="2:25" hidden="1" x14ac:dyDescent="0.3">
      <c r="B16" s="3" t="s">
        <v>6</v>
      </c>
      <c r="C16" s="20"/>
      <c r="D16" s="3" t="s">
        <v>8</v>
      </c>
      <c r="E16" s="20"/>
      <c r="F16" s="3" t="s">
        <v>19</v>
      </c>
      <c r="G16" s="20"/>
      <c r="H16" s="3" t="s">
        <v>13</v>
      </c>
      <c r="I16" s="17">
        <f>E16*G16*C16/2</f>
        <v>0</v>
      </c>
      <c r="J16" s="4" t="s">
        <v>22</v>
      </c>
    </row>
    <row r="17" spans="2:23" hidden="1" x14ac:dyDescent="0.3">
      <c r="B17" s="3" t="s">
        <v>6</v>
      </c>
      <c r="C17" s="20"/>
      <c r="D17" s="3" t="s">
        <v>8</v>
      </c>
      <c r="E17" s="20"/>
      <c r="F17" s="3" t="s">
        <v>19</v>
      </c>
      <c r="G17" s="20"/>
      <c r="H17" s="3" t="s">
        <v>13</v>
      </c>
      <c r="I17" s="17">
        <f>E17*G17*C17/2</f>
        <v>0</v>
      </c>
      <c r="J17" s="4" t="s">
        <v>21</v>
      </c>
    </row>
    <row r="18" spans="2:23" hidden="1" x14ac:dyDescent="0.3">
      <c r="B18" s="3" t="s">
        <v>6</v>
      </c>
      <c r="C18" s="20"/>
      <c r="D18" s="3" t="s">
        <v>8</v>
      </c>
      <c r="E18" s="20"/>
      <c r="F18" s="3" t="s">
        <v>19</v>
      </c>
      <c r="G18" s="20"/>
      <c r="H18" s="3" t="s">
        <v>13</v>
      </c>
      <c r="I18" s="17">
        <f>E18*G18*C18/2</f>
        <v>0</v>
      </c>
      <c r="J18" s="4" t="s">
        <v>23</v>
      </c>
    </row>
    <row r="19" spans="2:23" x14ac:dyDescent="0.3">
      <c r="B19" s="1" t="s">
        <v>16</v>
      </c>
      <c r="C19" s="7"/>
      <c r="E19" s="7"/>
      <c r="G19" s="7"/>
      <c r="I19" s="7"/>
      <c r="J19" s="8" t="s">
        <v>50</v>
      </c>
      <c r="K19" s="1" t="s">
        <v>34</v>
      </c>
      <c r="L19" s="1" t="s">
        <v>35</v>
      </c>
      <c r="M19" s="533" t="str">
        <f>IF($C$3="Ground Floor","Select type of Ground Floor",IF($C$3="Single Storey","Select type of Ground Floor","#N/A"))</f>
        <v>#N/A</v>
      </c>
      <c r="N19" s="534"/>
      <c r="O19" s="534"/>
    </row>
    <row r="20" spans="2:23" x14ac:dyDescent="0.3">
      <c r="B20" s="3" t="str">
        <f t="shared" ref="B20:D22" si="0">B10</f>
        <v>Length (m)</v>
      </c>
      <c r="C20" s="224"/>
      <c r="D20" s="3" t="str">
        <f t="shared" ref="D20" si="1">D10</f>
        <v>Width (m)</v>
      </c>
      <c r="E20" s="224"/>
      <c r="F20" s="3" t="s">
        <v>24</v>
      </c>
      <c r="G20" s="218">
        <f>C20*E20</f>
        <v>0</v>
      </c>
      <c r="H20" s="2" t="s">
        <v>25</v>
      </c>
      <c r="I20" s="218">
        <f>IF(M22="",R8,'floor u values'!K24)</f>
        <v>0</v>
      </c>
      <c r="J20" s="218">
        <f>IF(C$3="Ground Floor",IF(M20="Solid Floor (in contact with ground)",D$4-T$3,D$4-D$5),IF(C$3="Single Storey",IF(M20="Solid Floor (in contact with ground)",D$4-T$3,D$4-D$5),0))</f>
        <v>0</v>
      </c>
      <c r="K20" s="218">
        <f>G20*I20*J20</f>
        <v>0</v>
      </c>
      <c r="L20" s="218">
        <f>IF($C$3=$R$5,0,IF($C$3=$R$7,0,G20*I20*$D$7*24/1000))</f>
        <v>0</v>
      </c>
      <c r="M20" s="535" t="s">
        <v>336</v>
      </c>
      <c r="N20" s="535"/>
      <c r="O20" s="535"/>
    </row>
    <row r="21" spans="2:23" x14ac:dyDescent="0.3">
      <c r="B21" s="3" t="str">
        <f t="shared" si="0"/>
        <v>Length (m)</v>
      </c>
      <c r="C21" s="224"/>
      <c r="D21" s="3" t="str">
        <f t="shared" si="0"/>
        <v>Width (m)</v>
      </c>
      <c r="E21" s="224"/>
      <c r="F21" s="3" t="s">
        <v>24</v>
      </c>
      <c r="G21" s="218">
        <f t="shared" ref="G21:G31" si="2">C21*E21</f>
        <v>0</v>
      </c>
      <c r="H21" s="2" t="s">
        <v>25</v>
      </c>
      <c r="I21" s="218">
        <f>I20</f>
        <v>0</v>
      </c>
      <c r="J21" s="218">
        <f>IF(C$3="Ground Floor",IF(M20="Solid Floor (in contact with ground)",D$4-T$3,D$4-D$5),IF(C$3="Single Storey",IF(M20="Solid Floor (in contact with ground)",D$4-T$3,D$4-D$5),0))</f>
        <v>0</v>
      </c>
      <c r="K21" s="218">
        <f>G21*I21*J21</f>
        <v>0</v>
      </c>
      <c r="L21" s="218">
        <f>IF($C$3=$R$5,0,IF($C$3=$R$7,0,G21*I21*$D$7*24/1000))</f>
        <v>0</v>
      </c>
      <c r="M21" s="528" t="s">
        <v>1070</v>
      </c>
      <c r="N21" s="528"/>
      <c r="O21" s="528"/>
    </row>
    <row r="22" spans="2:23" x14ac:dyDescent="0.3">
      <c r="B22" s="3" t="str">
        <f t="shared" si="0"/>
        <v>Length (m)</v>
      </c>
      <c r="C22" s="224"/>
      <c r="D22" s="3" t="str">
        <f t="shared" si="0"/>
        <v>Width (m)</v>
      </c>
      <c r="E22" s="224"/>
      <c r="F22" s="3" t="s">
        <v>24</v>
      </c>
      <c r="G22" s="218">
        <f t="shared" si="2"/>
        <v>0</v>
      </c>
      <c r="H22" s="2" t="s">
        <v>25</v>
      </c>
      <c r="I22" s="218">
        <f>I20</f>
        <v>0</v>
      </c>
      <c r="J22" s="218">
        <f>IF(C$3="Ground Floor",IF(M20="Solid Floor (in contact with ground)",D$4-T$3,D$4-D$5),IF(C$3="Single Storey",IF(M20="Solid Floor (in contact with ground)",D$4-T$3,D$4-D$5),0))</f>
        <v>0</v>
      </c>
      <c r="K22" s="218">
        <f>G22*I22*J22</f>
        <v>0</v>
      </c>
      <c r="L22" s="218">
        <f>IF($C$3=$R$5,0,IF($C$3=$R$7,0,G22*I22*$D$7*24/1000))</f>
        <v>0</v>
      </c>
      <c r="M22" s="521"/>
      <c r="N22" s="521"/>
      <c r="O22" s="521"/>
    </row>
    <row r="23" spans="2:23" ht="15" customHeight="1" x14ac:dyDescent="0.3">
      <c r="B23" s="1" t="s">
        <v>31</v>
      </c>
      <c r="C23" s="7"/>
      <c r="E23" s="7"/>
      <c r="G23" s="7"/>
      <c r="M23" s="13" t="str">
        <f>IF(M22="Two opposite","Between edges",IF(M22="One edge","Depth of room",IF(M22="3 edges (short single)","Short length",IF(M22="3 edges (long single)","Short length",""))))</f>
        <v/>
      </c>
      <c r="N23" s="13"/>
      <c r="O23" s="13" t="str">
        <f>IF(M22="3 edges (short single)","Long length",IF(M22="3 edges (long single)","Long length",""))</f>
        <v/>
      </c>
    </row>
    <row r="24" spans="2:23" ht="15" customHeight="1" x14ac:dyDescent="0.3">
      <c r="B24" s="3" t="s">
        <v>6</v>
      </c>
      <c r="C24" s="224"/>
      <c r="D24" s="3" t="s">
        <v>8</v>
      </c>
      <c r="E24" s="224"/>
      <c r="F24" s="3" t="s">
        <v>24</v>
      </c>
      <c r="G24" s="218">
        <f t="shared" si="2"/>
        <v>0</v>
      </c>
      <c r="M24" s="61"/>
      <c r="N24" s="61"/>
      <c r="O24" s="7"/>
    </row>
    <row r="25" spans="2:23" ht="13.95" hidden="1" customHeight="1" x14ac:dyDescent="0.3">
      <c r="B25" s="3" t="s">
        <v>6</v>
      </c>
      <c r="C25" s="226"/>
      <c r="D25" s="3" t="s">
        <v>8</v>
      </c>
      <c r="E25" s="226"/>
      <c r="F25" s="3" t="s">
        <v>24</v>
      </c>
      <c r="G25" s="218">
        <f t="shared" si="2"/>
        <v>0</v>
      </c>
      <c r="I25" s="7"/>
      <c r="J25" s="7"/>
      <c r="K25" s="7"/>
      <c r="L25" s="7"/>
    </row>
    <row r="26" spans="2:23" ht="13.95" hidden="1" customHeight="1" x14ac:dyDescent="0.3">
      <c r="B26" s="3" t="s">
        <v>6</v>
      </c>
      <c r="C26" s="20"/>
      <c r="D26" s="3" t="s">
        <v>8</v>
      </c>
      <c r="E26" s="20"/>
      <c r="F26" s="3" t="s">
        <v>24</v>
      </c>
      <c r="G26" s="218">
        <f t="shared" si="2"/>
        <v>0</v>
      </c>
      <c r="I26" s="7"/>
      <c r="J26" s="7"/>
      <c r="K26" s="7"/>
      <c r="L26" s="7"/>
    </row>
    <row r="27" spans="2:23" ht="15" customHeight="1" x14ac:dyDescent="0.3">
      <c r="C27" s="7"/>
      <c r="E27" s="3" t="s">
        <v>75</v>
      </c>
      <c r="F27" s="3" t="s">
        <v>24</v>
      </c>
      <c r="G27" s="218">
        <f>SUM(G24:G26)-SUM(G38:G44,G51:G54)</f>
        <v>0</v>
      </c>
      <c r="H27" s="2" t="s">
        <v>25</v>
      </c>
      <c r="I27" s="218">
        <f>IF($C$3="Ground floor",'Design Details'!C$48,IF($C$3="Mid-floor",'Design Details'!C$58,IF($C$3="Upper floor",'Design Details'!C$68,IF($C$3="Single Storey",'Design Details'!C$78,0))))</f>
        <v>0</v>
      </c>
      <c r="J27" s="218">
        <f t="shared" ref="J27" si="3">$D$6</f>
        <v>2.5</v>
      </c>
      <c r="K27" s="218">
        <f t="shared" ref="K27" si="4">G27*I27*J27</f>
        <v>0</v>
      </c>
      <c r="L27" s="218">
        <f>G27*I27*$D$7*24/1000</f>
        <v>0</v>
      </c>
      <c r="V27" s="421"/>
      <c r="W27" s="421"/>
    </row>
    <row r="28" spans="2:23" x14ac:dyDescent="0.3">
      <c r="B28" s="5" t="s">
        <v>1245</v>
      </c>
      <c r="C28" s="7"/>
      <c r="E28" s="7"/>
      <c r="G28" s="7"/>
      <c r="I28" s="7"/>
      <c r="J28" s="7"/>
      <c r="K28" s="7"/>
      <c r="L28" s="7"/>
      <c r="V28" s="421"/>
      <c r="W28" s="421"/>
    </row>
    <row r="29" spans="2:23" ht="13.95" customHeight="1" x14ac:dyDescent="0.3">
      <c r="B29" s="3" t="s">
        <v>6</v>
      </c>
      <c r="C29" s="224"/>
      <c r="D29" s="3" t="s">
        <v>7</v>
      </c>
      <c r="E29" s="224"/>
      <c r="F29" s="3" t="s">
        <v>24</v>
      </c>
      <c r="G29" s="218">
        <f t="shared" si="2"/>
        <v>0</v>
      </c>
      <c r="I29" s="7"/>
      <c r="J29" s="7"/>
      <c r="K29" s="7"/>
      <c r="L29" s="7"/>
      <c r="V29" s="421"/>
      <c r="W29" s="421"/>
    </row>
    <row r="30" spans="2:23" x14ac:dyDescent="0.3">
      <c r="B30" s="3" t="s">
        <v>6</v>
      </c>
      <c r="C30" s="224"/>
      <c r="D30" s="3" t="s">
        <v>7</v>
      </c>
      <c r="E30" s="224"/>
      <c r="F30" s="3" t="s">
        <v>24</v>
      </c>
      <c r="G30" s="218">
        <f t="shared" si="2"/>
        <v>0</v>
      </c>
      <c r="I30" s="7"/>
      <c r="J30" s="7"/>
      <c r="K30" s="7"/>
      <c r="L30" s="7"/>
      <c r="V30" s="421"/>
      <c r="W30" s="421"/>
    </row>
    <row r="31" spans="2:23" x14ac:dyDescent="0.3">
      <c r="B31" s="3" t="s">
        <v>6</v>
      </c>
      <c r="C31" s="224"/>
      <c r="D31" s="3" t="s">
        <v>7</v>
      </c>
      <c r="E31" s="224"/>
      <c r="F31" s="3" t="s">
        <v>24</v>
      </c>
      <c r="G31" s="218">
        <f t="shared" si="2"/>
        <v>0</v>
      </c>
      <c r="I31" s="7"/>
      <c r="J31" s="7"/>
      <c r="K31" s="7"/>
      <c r="L31" s="7"/>
      <c r="M31" s="520" t="s">
        <v>1258</v>
      </c>
      <c r="N31" s="520"/>
      <c r="O31" s="520"/>
      <c r="V31" s="421"/>
      <c r="W31" s="421"/>
    </row>
    <row r="32" spans="2:23" ht="14.4" x14ac:dyDescent="0.3">
      <c r="C32" s="7"/>
      <c r="D32" s="3"/>
      <c r="E32" s="3" t="s">
        <v>75</v>
      </c>
      <c r="F32" s="3" t="s">
        <v>24</v>
      </c>
      <c r="G32" s="218">
        <f>SUM(G29:G31)-SUM(G46:G49)</f>
        <v>0</v>
      </c>
      <c r="H32" s="2" t="s">
        <v>25</v>
      </c>
      <c r="I32" s="218" cm="1">
        <f t="array" aca="1" ref="I32" ca="1">IF($C$3="Ground floor",'Design Details'!C$49,IF($C$3="Mid-floor",'Design Details'!C$59,IF($C$3="Upper floor",INDIRECT(T52),IF($C$3="Single Storey",INDIRECT(T53),0))))</f>
        <v>0</v>
      </c>
      <c r="J32" s="218">
        <f>U51</f>
        <v>0</v>
      </c>
      <c r="K32" s="218">
        <f t="shared" ref="K32:K61" ca="1" si="5">G32*I32*J32</f>
        <v>0</v>
      </c>
      <c r="L32" s="218">
        <f ca="1">IF($C$3=$R$4,0,IF($C$3=$R$5,0,G32*I32*$D$7*24/1000))</f>
        <v>0</v>
      </c>
      <c r="M32" s="522" t="s">
        <v>1248</v>
      </c>
      <c r="N32" s="523"/>
      <c r="O32" s="524"/>
      <c r="V32" s="421"/>
      <c r="W32" s="421"/>
    </row>
    <row r="33" spans="2:23" ht="14.4" hidden="1" x14ac:dyDescent="0.3">
      <c r="B33" s="5" t="s">
        <v>1246</v>
      </c>
      <c r="C33" s="61"/>
      <c r="D33" s="3"/>
      <c r="E33" s="3"/>
      <c r="F33" s="3"/>
      <c r="G33" s="230"/>
      <c r="I33" s="230"/>
      <c r="J33" s="230"/>
      <c r="K33" s="230"/>
      <c r="L33" s="230"/>
      <c r="M33"/>
      <c r="N33"/>
      <c r="O33"/>
      <c r="V33" s="423"/>
      <c r="W33" s="423"/>
    </row>
    <row r="34" spans="2:23" hidden="1" x14ac:dyDescent="0.3">
      <c r="B34" s="3" t="s">
        <v>6</v>
      </c>
      <c r="C34" s="20">
        <f>C14*2</f>
        <v>0</v>
      </c>
      <c r="D34" s="3" t="s">
        <v>470</v>
      </c>
      <c r="E34" s="20">
        <f>SQRT(POWER(E14,2)+POWER(G14,2))</f>
        <v>0</v>
      </c>
      <c r="F34" s="3" t="s">
        <v>24</v>
      </c>
      <c r="G34" s="17">
        <f t="shared" ref="G34:G61" si="6">C34*E34</f>
        <v>0</v>
      </c>
      <c r="H34" s="4" t="s">
        <v>17</v>
      </c>
      <c r="I34" s="7"/>
      <c r="J34" s="7"/>
      <c r="K34" s="7"/>
      <c r="L34" s="7"/>
      <c r="S34" s="424"/>
    </row>
    <row r="35" spans="2:23" hidden="1" x14ac:dyDescent="0.3">
      <c r="B35" s="3" t="s">
        <v>6</v>
      </c>
      <c r="C35" s="20">
        <f>C15</f>
        <v>0</v>
      </c>
      <c r="D35" s="3" t="s">
        <v>470</v>
      </c>
      <c r="E35" s="20">
        <f>SQRT(POWER(E15,2)+POWER(G15,2))</f>
        <v>0</v>
      </c>
      <c r="F35" s="3" t="s">
        <v>24</v>
      </c>
      <c r="G35" s="62">
        <f t="shared" si="6"/>
        <v>0</v>
      </c>
      <c r="H35" s="4" t="s">
        <v>18</v>
      </c>
      <c r="I35" s="7"/>
      <c r="J35" s="7"/>
      <c r="K35" s="7"/>
      <c r="L35" s="7"/>
      <c r="S35" s="424"/>
    </row>
    <row r="36" spans="2:23" hidden="1" x14ac:dyDescent="0.3">
      <c r="C36" s="61"/>
      <c r="E36" s="3" t="s">
        <v>75</v>
      </c>
      <c r="F36" s="3" t="s">
        <v>24</v>
      </c>
      <c r="G36" s="17">
        <f>SUM(G34:G35)-SUM(G46:G49)</f>
        <v>0</v>
      </c>
      <c r="H36" s="2" t="s">
        <v>25</v>
      </c>
      <c r="I36" s="438">
        <f>IF($C$3="Ground floor",'Design Details'!C$50,IF($C$3="Mid-floor",'Design Details'!C$60,IF($C$3="Upper floor",'Design Details'!C$70,IF($C$3="Single Storey",'Design Details'!C$80,0))))</f>
        <v>0</v>
      </c>
      <c r="J36" s="17">
        <f t="shared" ref="J36:J54" si="7">$D$6</f>
        <v>2.5</v>
      </c>
      <c r="K36" s="17">
        <f t="shared" si="5"/>
        <v>0</v>
      </c>
      <c r="L36" s="17">
        <f>IF($C$3=$R$4,0,IF($C$3=$R$5,0,G36*I36*$D$7*24/1000))</f>
        <v>0</v>
      </c>
      <c r="M36" s="4"/>
      <c r="N36" s="4"/>
      <c r="S36" s="424"/>
    </row>
    <row r="37" spans="2:23" x14ac:dyDescent="0.3">
      <c r="B37" s="1" t="s">
        <v>32</v>
      </c>
      <c r="C37" s="7"/>
      <c r="E37" s="7"/>
      <c r="G37" s="7"/>
      <c r="I37" s="7"/>
      <c r="J37" s="7"/>
      <c r="K37" s="7"/>
      <c r="L37" s="7"/>
      <c r="R37" s="428"/>
    </row>
    <row r="38" spans="2:23" x14ac:dyDescent="0.3">
      <c r="B38" s="3" t="s">
        <v>7</v>
      </c>
      <c r="C38" s="224"/>
      <c r="D38" s="3" t="s">
        <v>8</v>
      </c>
      <c r="E38" s="224"/>
      <c r="F38" s="3" t="s">
        <v>24</v>
      </c>
      <c r="G38" s="218">
        <f t="shared" si="6"/>
        <v>0</v>
      </c>
      <c r="H38" s="2" t="s">
        <v>25</v>
      </c>
      <c r="I38" s="218">
        <f>IF($C$3="Ground floor",'Design Details'!C$46,IF($C$3="Mid-floor",'Design Details'!C$56,IF($C$3="Upper floor",'Design Details'!C$66,IF($C$3="Single Storey",'Design Details'!C$76,0))))</f>
        <v>0</v>
      </c>
      <c r="J38" s="218">
        <f t="shared" si="7"/>
        <v>2.5</v>
      </c>
      <c r="K38" s="218">
        <f t="shared" si="5"/>
        <v>0</v>
      </c>
      <c r="L38" s="218">
        <f t="shared" ref="L38:L44" si="8">G38*I38*$D$7*24/1000</f>
        <v>0</v>
      </c>
    </row>
    <row r="39" spans="2:23" hidden="1" x14ac:dyDescent="0.3">
      <c r="B39" s="3" t="s">
        <v>7</v>
      </c>
      <c r="C39" s="224"/>
      <c r="D39" s="3" t="s">
        <v>8</v>
      </c>
      <c r="E39" s="224"/>
      <c r="F39" s="3" t="s">
        <v>24</v>
      </c>
      <c r="G39" s="218">
        <f t="shared" si="6"/>
        <v>0</v>
      </c>
      <c r="H39" s="2" t="s">
        <v>25</v>
      </c>
      <c r="I39" s="218">
        <f>IF($C$3="Ground floor",'Design Details'!C$46,IF($C$3="Mid-floor",'Design Details'!C$56,IF($C$3="Upper floor",'Design Details'!C$66,IF($C$3="Single Storey",'Design Details'!C$76,0))))</f>
        <v>0</v>
      </c>
      <c r="J39" s="218">
        <f t="shared" si="7"/>
        <v>2.5</v>
      </c>
      <c r="K39" s="218">
        <f t="shared" si="5"/>
        <v>0</v>
      </c>
      <c r="L39" s="218">
        <f t="shared" si="8"/>
        <v>0</v>
      </c>
    </row>
    <row r="40" spans="2:23" hidden="1" x14ac:dyDescent="0.3">
      <c r="B40" s="3" t="s">
        <v>7</v>
      </c>
      <c r="C40" s="226"/>
      <c r="D40" s="3" t="s">
        <v>8</v>
      </c>
      <c r="E40" s="226"/>
      <c r="F40" s="3" t="s">
        <v>24</v>
      </c>
      <c r="G40" s="220">
        <f t="shared" si="6"/>
        <v>0</v>
      </c>
      <c r="H40" s="2" t="s">
        <v>25</v>
      </c>
      <c r="I40" s="439">
        <f>IF($C$3="Ground floor",'Design Details'!C$46,IF($C$3="Mid-floor",'Design Details'!C$56,IF($C$3="Upper floor",'Design Details'!C$66,IF($C$3="Single Storey",'Design Details'!C$76,0))))</f>
        <v>0</v>
      </c>
      <c r="J40" s="220">
        <f t="shared" si="7"/>
        <v>2.5</v>
      </c>
      <c r="K40" s="220">
        <f t="shared" si="5"/>
        <v>0</v>
      </c>
      <c r="L40" s="220">
        <f t="shared" si="8"/>
        <v>0</v>
      </c>
    </row>
    <row r="41" spans="2:23" hidden="1" x14ac:dyDescent="0.3">
      <c r="B41" s="3" t="s">
        <v>7</v>
      </c>
      <c r="C41" s="20"/>
      <c r="D41" s="3" t="s">
        <v>8</v>
      </c>
      <c r="E41" s="20"/>
      <c r="F41" s="3" t="s">
        <v>24</v>
      </c>
      <c r="G41" s="17">
        <f t="shared" si="6"/>
        <v>0</v>
      </c>
      <c r="H41" s="2" t="s">
        <v>25</v>
      </c>
      <c r="I41" s="438">
        <f>IF($C$3="Ground floor",'Design Details'!C$46,IF($C$3="Mid-floor",'Design Details'!C$56,IF($C$3="Upper floor",'Design Details'!C$66,IF($C$3="Single Storey",'Design Details'!C$76,0))))</f>
        <v>0</v>
      </c>
      <c r="J41" s="17">
        <f t="shared" si="7"/>
        <v>2.5</v>
      </c>
      <c r="K41" s="17">
        <f t="shared" si="5"/>
        <v>0</v>
      </c>
      <c r="L41" s="17">
        <f t="shared" si="8"/>
        <v>0</v>
      </c>
    </row>
    <row r="42" spans="2:23" hidden="1" x14ac:dyDescent="0.3">
      <c r="B42" s="3" t="s">
        <v>7</v>
      </c>
      <c r="C42" s="20"/>
      <c r="D42" s="3" t="s">
        <v>8</v>
      </c>
      <c r="E42" s="20"/>
      <c r="F42" s="3" t="s">
        <v>24</v>
      </c>
      <c r="G42" s="17">
        <f t="shared" si="6"/>
        <v>0</v>
      </c>
      <c r="H42" s="2" t="s">
        <v>25</v>
      </c>
      <c r="I42" s="438">
        <f>IF($C$3="Ground floor",'Design Details'!C$46,IF($C$3="Mid-floor",'Design Details'!C$56,IF($C$3="Upper floor",'Design Details'!C$66,IF($C$3="Single Storey",'Design Details'!C$76,0))))</f>
        <v>0</v>
      </c>
      <c r="J42" s="17">
        <f t="shared" si="7"/>
        <v>2.5</v>
      </c>
      <c r="K42" s="17">
        <f t="shared" si="5"/>
        <v>0</v>
      </c>
      <c r="L42" s="17">
        <f t="shared" si="8"/>
        <v>0</v>
      </c>
    </row>
    <row r="43" spans="2:23" hidden="1" x14ac:dyDescent="0.3">
      <c r="B43" s="3" t="s">
        <v>7</v>
      </c>
      <c r="C43" s="20"/>
      <c r="D43" s="3" t="s">
        <v>8</v>
      </c>
      <c r="E43" s="20"/>
      <c r="F43" s="3" t="s">
        <v>24</v>
      </c>
      <c r="G43" s="17">
        <f t="shared" si="6"/>
        <v>0</v>
      </c>
      <c r="H43" s="2" t="s">
        <v>25</v>
      </c>
      <c r="I43" s="438">
        <f>IF($C$3="Ground floor",'Design Details'!C$46,IF($C$3="Mid-floor",'Design Details'!C$56,IF($C$3="Upper floor",'Design Details'!C$66,IF($C$3="Single Storey",'Design Details'!C$76,0))))</f>
        <v>0</v>
      </c>
      <c r="J43" s="17">
        <f t="shared" si="7"/>
        <v>2.5</v>
      </c>
      <c r="K43" s="17">
        <f t="shared" si="5"/>
        <v>0</v>
      </c>
      <c r="L43" s="17">
        <f t="shared" si="8"/>
        <v>0</v>
      </c>
    </row>
    <row r="44" spans="2:23" hidden="1" x14ac:dyDescent="0.3">
      <c r="B44" s="3" t="s">
        <v>7</v>
      </c>
      <c r="C44" s="20"/>
      <c r="D44" s="3" t="s">
        <v>8</v>
      </c>
      <c r="E44" s="20"/>
      <c r="F44" s="3" t="s">
        <v>24</v>
      </c>
      <c r="G44" s="17">
        <f t="shared" si="6"/>
        <v>0</v>
      </c>
      <c r="H44" s="2" t="s">
        <v>25</v>
      </c>
      <c r="I44" s="438">
        <f>IF($C$3="Ground floor",'Design Details'!C$46,IF($C$3="Mid-floor",'Design Details'!C$56,IF($C$3="Upper floor",'Design Details'!C$66,IF($C$3="Single Storey",'Design Details'!C$76,0))))</f>
        <v>0</v>
      </c>
      <c r="J44" s="17">
        <f t="shared" si="7"/>
        <v>2.5</v>
      </c>
      <c r="K44" s="17">
        <f t="shared" si="5"/>
        <v>0</v>
      </c>
      <c r="L44" s="17">
        <f t="shared" si="8"/>
        <v>0</v>
      </c>
    </row>
    <row r="45" spans="2:23" x14ac:dyDescent="0.3">
      <c r="B45" s="1" t="s">
        <v>33</v>
      </c>
      <c r="C45" s="7"/>
      <c r="E45" s="7"/>
      <c r="G45" s="7"/>
      <c r="I45" s="7"/>
      <c r="J45" s="7"/>
      <c r="K45" s="7"/>
      <c r="L45" s="7"/>
      <c r="Q45" s="517" t="s">
        <v>1254</v>
      </c>
      <c r="R45" s="525" t="s">
        <v>1255</v>
      </c>
      <c r="S45" s="517" t="s">
        <v>1256</v>
      </c>
      <c r="T45" s="514" t="s">
        <v>1249</v>
      </c>
      <c r="U45" s="517" t="s">
        <v>1250</v>
      </c>
    </row>
    <row r="46" spans="2:23" x14ac:dyDescent="0.3">
      <c r="B46" s="3" t="s">
        <v>7</v>
      </c>
      <c r="C46" s="224"/>
      <c r="D46" s="3" t="s">
        <v>8</v>
      </c>
      <c r="E46" s="224"/>
      <c r="F46" s="3" t="s">
        <v>24</v>
      </c>
      <c r="G46" s="218">
        <f t="shared" si="6"/>
        <v>0</v>
      </c>
      <c r="H46" s="2" t="s">
        <v>25</v>
      </c>
      <c r="I46" s="218">
        <f>IF($C$3="Ground floor",'Design Details'!C$53,IF($C$3="Mid-floor",'Design Details'!C$63,IF($C$3="Upper floor",'Design Details'!C$73,IF($C$3="Single Storey",'Design Details'!C$83,0))))</f>
        <v>0</v>
      </c>
      <c r="J46" s="218">
        <f t="shared" si="7"/>
        <v>2.5</v>
      </c>
      <c r="K46" s="218">
        <f t="shared" si="5"/>
        <v>0</v>
      </c>
      <c r="L46" s="218">
        <f>G46*I46*$D$7*24/1000</f>
        <v>0</v>
      </c>
      <c r="Q46" s="518"/>
      <c r="R46" s="526"/>
      <c r="S46" s="518"/>
      <c r="T46" s="515"/>
      <c r="U46" s="518"/>
    </row>
    <row r="47" spans="2:23" x14ac:dyDescent="0.3">
      <c r="B47" s="3" t="s">
        <v>7</v>
      </c>
      <c r="C47" s="224"/>
      <c r="D47" s="3" t="s">
        <v>8</v>
      </c>
      <c r="E47" s="224"/>
      <c r="F47" s="3" t="s">
        <v>24</v>
      </c>
      <c r="G47" s="218">
        <f t="shared" si="6"/>
        <v>0</v>
      </c>
      <c r="H47" s="2" t="s">
        <v>25</v>
      </c>
      <c r="I47" s="218">
        <f>IF($C$3="Ground floor",'Design Details'!C$53,IF($C$3="Mid-floor",'Design Details'!C$63,IF($C$3="Upper floor",'Design Details'!C$73,IF($C$3="Single Storey",'Design Details'!C$83,0))))</f>
        <v>0</v>
      </c>
      <c r="J47" s="218">
        <f t="shared" si="7"/>
        <v>2.5</v>
      </c>
      <c r="K47" s="218">
        <f t="shared" si="5"/>
        <v>0</v>
      </c>
      <c r="L47" s="218">
        <f>G47*I47*$D$7*24/1000</f>
        <v>0</v>
      </c>
      <c r="Q47" s="518"/>
      <c r="R47" s="526"/>
      <c r="S47" s="518"/>
      <c r="T47" s="515"/>
      <c r="U47" s="518"/>
    </row>
    <row r="48" spans="2:23" x14ac:dyDescent="0.3">
      <c r="B48" s="3" t="s">
        <v>7</v>
      </c>
      <c r="C48" s="224"/>
      <c r="D48" s="3" t="s">
        <v>8</v>
      </c>
      <c r="E48" s="224"/>
      <c r="F48" s="3" t="s">
        <v>24</v>
      </c>
      <c r="G48" s="218">
        <f t="shared" si="6"/>
        <v>0</v>
      </c>
      <c r="H48" s="2" t="s">
        <v>25</v>
      </c>
      <c r="I48" s="218">
        <f>IF($C$3="Ground floor",'Design Details'!C$53,IF($C$3="Mid-floor",'Design Details'!C$63,IF($C$3="Upper floor",'Design Details'!C$73,IF($C$3="Single Storey",'Design Details'!C$83,0))))</f>
        <v>0</v>
      </c>
      <c r="J48" s="218">
        <f t="shared" si="7"/>
        <v>2.5</v>
      </c>
      <c r="K48" s="218">
        <f t="shared" si="5"/>
        <v>0</v>
      </c>
      <c r="L48" s="218">
        <f>G48*I48*$D$7*24/1000</f>
        <v>0</v>
      </c>
      <c r="Q48" s="518"/>
      <c r="R48" s="526"/>
      <c r="S48" s="518"/>
      <c r="T48" s="515"/>
      <c r="U48" s="518"/>
    </row>
    <row r="49" spans="2:21" x14ac:dyDescent="0.3">
      <c r="B49" s="3" t="s">
        <v>7</v>
      </c>
      <c r="C49" s="224"/>
      <c r="D49" s="3" t="s">
        <v>8</v>
      </c>
      <c r="E49" s="224"/>
      <c r="F49" s="3" t="s">
        <v>24</v>
      </c>
      <c r="G49" s="218">
        <f t="shared" si="6"/>
        <v>0</v>
      </c>
      <c r="H49" s="2" t="s">
        <v>25</v>
      </c>
      <c r="I49" s="218">
        <f>IF($C$3="Ground floor",'Design Details'!C$53,IF($C$3="Mid-floor",'Design Details'!C$63,IF($C$3="Upper floor",'Design Details'!C$73,IF($C$3="Single Storey",'Design Details'!C$83,0))))</f>
        <v>0</v>
      </c>
      <c r="J49" s="218">
        <f t="shared" si="7"/>
        <v>2.5</v>
      </c>
      <c r="K49" s="218">
        <f t="shared" si="5"/>
        <v>0</v>
      </c>
      <c r="L49" s="218">
        <f>G49*I49*$D$7*24/1000</f>
        <v>0</v>
      </c>
      <c r="Q49" s="519"/>
      <c r="R49" s="527"/>
      <c r="S49" s="519"/>
      <c r="T49" s="516"/>
      <c r="U49" s="519"/>
    </row>
    <row r="50" spans="2:21" x14ac:dyDescent="0.3">
      <c r="B50" s="1" t="s">
        <v>1260</v>
      </c>
      <c r="C50" s="7"/>
      <c r="E50" s="7"/>
      <c r="G50" s="7"/>
      <c r="I50" s="7"/>
      <c r="J50" s="7"/>
      <c r="K50" s="7"/>
      <c r="L50" s="7"/>
      <c r="Q50" s="426"/>
      <c r="R50" s="425"/>
      <c r="S50" s="425" t="s">
        <v>1248</v>
      </c>
      <c r="T50" s="425"/>
      <c r="U50" s="430"/>
    </row>
    <row r="51" spans="2:21" x14ac:dyDescent="0.3">
      <c r="B51" s="3" t="s">
        <v>7</v>
      </c>
      <c r="C51" s="224"/>
      <c r="D51" s="3" t="s">
        <v>8</v>
      </c>
      <c r="E51" s="224"/>
      <c r="F51" s="3" t="s">
        <v>24</v>
      </c>
      <c r="G51" s="218">
        <f t="shared" si="6"/>
        <v>0</v>
      </c>
      <c r="H51" s="2" t="s">
        <v>25</v>
      </c>
      <c r="I51" s="218">
        <f>IF($C$3="Ground floor",'Design Details'!C$47,IF($C$3="Mid-floor",'Design Details'!C$57,IF($C$3="Upper floor",'Design Details'!C$67,IF($C$3="Single Storey",'Design Details'!C$77,0))))</f>
        <v>0</v>
      </c>
      <c r="J51" s="218">
        <f t="shared" si="7"/>
        <v>2.5</v>
      </c>
      <c r="K51" s="218">
        <f t="shared" si="5"/>
        <v>0</v>
      </c>
      <c r="L51" s="218">
        <f>G51*I51*$D$7*24/1000</f>
        <v>0</v>
      </c>
      <c r="Q51" s="429" t="s">
        <v>1241</v>
      </c>
      <c r="R51" s="431" t="s">
        <v>1247</v>
      </c>
      <c r="S51" s="431" t="str">
        <f>IF(OR($C$3="Ground Floor",$C$3="Mid-floor"),R51,Q51)</f>
        <v>Outside</v>
      </c>
      <c r="T51" s="426">
        <f>IF(M32="Unheated",1,0)</f>
        <v>0</v>
      </c>
      <c r="U51" s="429">
        <f>IF(M32="Select...",0,(IF(M32="Outside",D6,IF(M32="Unheated",D4-10,D4-M32))))</f>
        <v>0</v>
      </c>
    </row>
    <row r="52" spans="2:21" x14ac:dyDescent="0.3">
      <c r="B52" s="3" t="s">
        <v>7</v>
      </c>
      <c r="C52" s="224"/>
      <c r="D52" s="3" t="s">
        <v>8</v>
      </c>
      <c r="E52" s="224"/>
      <c r="F52" s="3" t="s">
        <v>24</v>
      </c>
      <c r="G52" s="218">
        <f t="shared" si="6"/>
        <v>0</v>
      </c>
      <c r="H52" s="2" t="s">
        <v>25</v>
      </c>
      <c r="I52" s="218">
        <f>IF($C$3="Ground floor",'Design Details'!C$47,IF($C$3="Mid-floor",'Design Details'!C$57,IF($C$3="Upper floor",'Design Details'!C$67,IF($C$3="Single Storey",'Design Details'!C$77,0))))</f>
        <v>0</v>
      </c>
      <c r="J52" s="218">
        <f t="shared" si="7"/>
        <v>2.5</v>
      </c>
      <c r="K52" s="218">
        <f t="shared" si="5"/>
        <v>0</v>
      </c>
      <c r="L52" s="218">
        <f>G52*I52*$D$7*24/1000</f>
        <v>0</v>
      </c>
      <c r="Q52" s="429" t="s">
        <v>1247</v>
      </c>
      <c r="R52" s="431" t="s">
        <v>1251</v>
      </c>
      <c r="S52" s="431" t="str">
        <f>IF(OR($C$3="Ground Floor",$C$3="Mid-floor"),R52,Q52)</f>
        <v>Unheated</v>
      </c>
      <c r="T52" s="426" t="str">
        <f>"'Design Details'!C$"&amp;69+T51</f>
        <v>'Design Details'!C$69</v>
      </c>
      <c r="U52" s="427"/>
    </row>
    <row r="53" spans="2:21" hidden="1" x14ac:dyDescent="0.3">
      <c r="B53" s="3" t="s">
        <v>7</v>
      </c>
      <c r="C53" s="226"/>
      <c r="D53" s="3" t="s">
        <v>8</v>
      </c>
      <c r="E53" s="226"/>
      <c r="F53" s="3" t="s">
        <v>24</v>
      </c>
      <c r="G53" s="220">
        <f t="shared" si="6"/>
        <v>0</v>
      </c>
      <c r="H53" s="2" t="s">
        <v>25</v>
      </c>
      <c r="I53" s="439">
        <f>IF($C$3="Ground floor",'Design Details'!C$47,IF($C$3="Mid-floor",'Design Details'!C$57,IF($C$3="Upper floor",'Design Details'!C$67,IF($C$3="Single Storey",'Design Details'!C$77,0))))</f>
        <v>0</v>
      </c>
      <c r="J53" s="220">
        <f t="shared" si="7"/>
        <v>2.5</v>
      </c>
      <c r="K53" s="220">
        <f t="shared" si="5"/>
        <v>0</v>
      </c>
      <c r="L53" s="220">
        <f>G53*I53*$D$7*24/1000</f>
        <v>0</v>
      </c>
      <c r="Q53" s="429"/>
      <c r="R53" s="431" t="s">
        <v>1252</v>
      </c>
      <c r="S53" s="431">
        <f>IF(OR($C$3="Ground Floor",$C$3="Mid-floor"),R53,Q53)</f>
        <v>0</v>
      </c>
      <c r="T53" s="432" t="str">
        <f>"'Design Details'!C$"&amp;79+T51</f>
        <v>'Design Details'!C$79</v>
      </c>
      <c r="U53" s="423"/>
    </row>
    <row r="54" spans="2:21" hidden="1" x14ac:dyDescent="0.3">
      <c r="B54" s="3" t="s">
        <v>7</v>
      </c>
      <c r="C54" s="20"/>
      <c r="D54" s="3" t="s">
        <v>8</v>
      </c>
      <c r="E54" s="20"/>
      <c r="F54" s="3" t="s">
        <v>24</v>
      </c>
      <c r="G54" s="17">
        <f t="shared" si="6"/>
        <v>0</v>
      </c>
      <c r="H54" s="2" t="s">
        <v>25</v>
      </c>
      <c r="I54" s="438">
        <f>IF($C$3="Ground floor",'Design Details'!C$47,IF($C$3="Mid-floor",'Design Details'!C$57,IF($C$3="Upper floor",'Design Details'!C$67,IF($C$3="Single Storey",'Design Details'!C$77,0))))</f>
        <v>0</v>
      </c>
      <c r="J54" s="17">
        <f t="shared" si="7"/>
        <v>2.5</v>
      </c>
      <c r="K54" s="17">
        <f t="shared" si="5"/>
        <v>0</v>
      </c>
      <c r="L54" s="17">
        <f>G54*I54*$D$7*24/1000</f>
        <v>0</v>
      </c>
      <c r="Q54" s="429"/>
      <c r="R54" s="431" t="s">
        <v>1253</v>
      </c>
      <c r="S54" s="431">
        <f>IF(OR($C$3="Ground Floor",$C$3="Mid-floor"),R54,Q54)</f>
        <v>0</v>
      </c>
      <c r="T54" s="423"/>
      <c r="U54" s="423"/>
    </row>
    <row r="55" spans="2:21" x14ac:dyDescent="0.3">
      <c r="B55" s="1" t="s">
        <v>114</v>
      </c>
      <c r="G55" s="7"/>
      <c r="I55" s="7"/>
      <c r="K55" s="7"/>
      <c r="L55" s="7"/>
      <c r="M55" s="520" t="s">
        <v>1092</v>
      </c>
      <c r="N55" s="520"/>
      <c r="O55" s="520"/>
      <c r="Q55" s="432"/>
      <c r="R55" s="432">
        <v>22</v>
      </c>
      <c r="S55" s="433">
        <f>IF(OR($C$3="Ground Floor",$C$3="Mid-floor"),R55,Q37)</f>
        <v>0</v>
      </c>
      <c r="T55" s="422"/>
      <c r="U55" s="422"/>
    </row>
    <row r="56" spans="2:21" x14ac:dyDescent="0.3">
      <c r="B56" s="3" t="s">
        <v>6</v>
      </c>
      <c r="C56" s="229"/>
      <c r="D56" s="3" t="s">
        <v>8</v>
      </c>
      <c r="E56" s="229"/>
      <c r="F56" s="3" t="s">
        <v>24</v>
      </c>
      <c r="G56" s="218">
        <f t="shared" si="6"/>
        <v>0</v>
      </c>
      <c r="H56" s="2" t="s">
        <v>25</v>
      </c>
      <c r="I56" s="218">
        <f>IF($C$3="Ground floor",'Design Details'!C$51,IF($C$3="Mid-floor",'Design Details'!C$61,IF($C$3="Upper floor",'Design Details'!C$71,IF($C$3="Single Storey",'Design Details'!C$81,0))))</f>
        <v>0</v>
      </c>
      <c r="J56" s="225">
        <f>IF(M56="",0,IF(M56="unheated",D$4-10,D$4-M56))</f>
        <v>0</v>
      </c>
      <c r="K56" s="218">
        <f t="shared" si="5"/>
        <v>0</v>
      </c>
      <c r="L56" s="7"/>
      <c r="M56" s="513"/>
      <c r="N56" s="513"/>
      <c r="O56" s="513"/>
    </row>
    <row r="57" spans="2:21" hidden="1" x14ac:dyDescent="0.3">
      <c r="B57" s="3" t="s">
        <v>6</v>
      </c>
      <c r="C57" s="229"/>
      <c r="D57" s="3" t="s">
        <v>8</v>
      </c>
      <c r="E57" s="229"/>
      <c r="F57" s="3" t="s">
        <v>24</v>
      </c>
      <c r="G57" s="218">
        <f t="shared" si="6"/>
        <v>0</v>
      </c>
      <c r="H57" s="2" t="s">
        <v>25</v>
      </c>
      <c r="I57" s="224">
        <f>IF($C$3="Ground floor",'Design Details'!C$51,IF($C$3="Mid-floor",'Design Details'!C$61,IF($C$3="Upper floor",'Design Details'!C$71,IF($C$3="Single Storey",'Design Details'!C$81,0))))</f>
        <v>0</v>
      </c>
      <c r="J57" s="225">
        <f>IF(M57="",0,IF(M57="unheated",D$4-10,D$4-M57))</f>
        <v>0</v>
      </c>
      <c r="K57" s="218">
        <f t="shared" si="5"/>
        <v>0</v>
      </c>
      <c r="L57" s="7"/>
      <c r="M57" s="513"/>
      <c r="N57" s="513"/>
      <c r="O57" s="513"/>
    </row>
    <row r="58" spans="2:21" hidden="1" x14ac:dyDescent="0.3">
      <c r="B58" s="3" t="s">
        <v>6</v>
      </c>
      <c r="C58" s="219"/>
      <c r="D58" s="3" t="s">
        <v>8</v>
      </c>
      <c r="E58" s="219"/>
      <c r="F58" s="3" t="s">
        <v>24</v>
      </c>
      <c r="G58" s="220">
        <f t="shared" si="6"/>
        <v>0</v>
      </c>
      <c r="H58" s="2" t="s">
        <v>25</v>
      </c>
      <c r="I58" s="221">
        <f>IF($C$3="Ground floor",'Design Details'!C$51,IF($C$3="Mid-floor",'Design Details'!C$61,IF($C$3="Upper floor",'Design Details'!C$71,IF($C$3="Single Storey",'Design Details'!C$81,0))))</f>
        <v>0</v>
      </c>
      <c r="J58" s="222">
        <f>IF(M58="",0,IF(M58="unheated",D$4-10,D$4-M58))</f>
        <v>0</v>
      </c>
      <c r="K58" s="220">
        <f t="shared" si="5"/>
        <v>0</v>
      </c>
      <c r="L58" s="7"/>
      <c r="M58" s="513"/>
      <c r="N58" s="513"/>
      <c r="O58" s="513"/>
    </row>
    <row r="59" spans="2:21" hidden="1" x14ac:dyDescent="0.3">
      <c r="B59" s="3" t="s">
        <v>6</v>
      </c>
      <c r="C59" s="19"/>
      <c r="D59" s="3" t="s">
        <v>8</v>
      </c>
      <c r="E59" s="19"/>
      <c r="F59" s="3" t="s">
        <v>24</v>
      </c>
      <c r="G59" s="17">
        <f t="shared" si="6"/>
        <v>0</v>
      </c>
      <c r="H59" s="2" t="s">
        <v>25</v>
      </c>
      <c r="I59" s="105">
        <f>IF($C$3="Ground floor",'Design Details'!C$51,IF($C$3="Mid-floor",'Design Details'!C$61,IF($C$3="Upper floor",'Design Details'!C$71,IF($C$3="Single Storey",'Design Details'!C$81,0))))</f>
        <v>0</v>
      </c>
      <c r="J59" s="18">
        <f>IF(M59="",0,IF(M59="unheated",D$4-10,D$4-M59))</f>
        <v>0</v>
      </c>
      <c r="K59" s="17">
        <f t="shared" si="5"/>
        <v>0</v>
      </c>
      <c r="L59" s="7"/>
      <c r="M59" s="513"/>
      <c r="N59" s="513"/>
      <c r="O59" s="513"/>
    </row>
    <row r="60" spans="2:21" hidden="1" x14ac:dyDescent="0.3">
      <c r="B60" s="1" t="s">
        <v>48</v>
      </c>
      <c r="G60" s="7"/>
      <c r="I60" s="7"/>
      <c r="K60" s="7"/>
      <c r="L60" s="7"/>
    </row>
    <row r="61" spans="2:21" hidden="1" x14ac:dyDescent="0.3">
      <c r="B61" s="3" t="s">
        <v>6</v>
      </c>
      <c r="C61" s="19"/>
      <c r="D61" s="3" t="s">
        <v>8</v>
      </c>
      <c r="E61" s="19"/>
      <c r="F61" s="3" t="s">
        <v>24</v>
      </c>
      <c r="G61" s="17">
        <f t="shared" si="6"/>
        <v>0</v>
      </c>
      <c r="H61" s="2" t="s">
        <v>25</v>
      </c>
      <c r="I61" s="105">
        <f>IF($C$3="Ground floor",'Design Details'!C$52,IF($C$3="Mid-floor",'Design Details'!C$62,IF($C$3="Upper floor",'Design Details'!C$72,IF($C$3="Single Storey",'Design Details'!C$82,0))))</f>
        <v>0</v>
      </c>
      <c r="J61" s="18">
        <f>D4-10</f>
        <v>-10</v>
      </c>
      <c r="K61" s="17">
        <f t="shared" si="5"/>
        <v>0</v>
      </c>
      <c r="L61" s="17">
        <f>G61*I61*$D$7*24/1000</f>
        <v>0</v>
      </c>
    </row>
  </sheetData>
  <sheetProtection formatRows="0"/>
  <mergeCells count="31">
    <mergeCell ref="B1:D1"/>
    <mergeCell ref="E1:G1"/>
    <mergeCell ref="K1:L1"/>
    <mergeCell ref="E2:F2"/>
    <mergeCell ref="C3:D3"/>
    <mergeCell ref="E3:F3"/>
    <mergeCell ref="M21:O21"/>
    <mergeCell ref="B4:C4"/>
    <mergeCell ref="E4:F4"/>
    <mergeCell ref="B5:C5"/>
    <mergeCell ref="E5:F5"/>
    <mergeCell ref="B6:C6"/>
    <mergeCell ref="E6:F6"/>
    <mergeCell ref="B7:C7"/>
    <mergeCell ref="L10:O10"/>
    <mergeCell ref="L11:O11"/>
    <mergeCell ref="M19:O19"/>
    <mergeCell ref="M20:O20"/>
    <mergeCell ref="M22:O22"/>
    <mergeCell ref="M31:O31"/>
    <mergeCell ref="M32:O32"/>
    <mergeCell ref="Q45:Q49"/>
    <mergeCell ref="R45:R49"/>
    <mergeCell ref="M59:O59"/>
    <mergeCell ref="T45:T49"/>
    <mergeCell ref="U45:U49"/>
    <mergeCell ref="M55:O55"/>
    <mergeCell ref="M56:O56"/>
    <mergeCell ref="M57:O57"/>
    <mergeCell ref="M58:O58"/>
    <mergeCell ref="S45:S49"/>
  </mergeCells>
  <conditionalFormatting sqref="M24:N24">
    <cfRule type="expression" dxfId="15" priority="2">
      <formula>IF($M$23="Short length",TRUE,IF($M$23="Between edges",TRUE,IF($M$23="Depth of room",TRUE,FALSE)))</formula>
    </cfRule>
  </conditionalFormatting>
  <conditionalFormatting sqref="O24">
    <cfRule type="expression" dxfId="14" priority="1">
      <formula>IF($O$23="Long length",TRUE,FALSE)</formula>
    </cfRule>
  </conditionalFormatting>
  <dataValidations count="10">
    <dataValidation type="list" allowBlank="1" showInputMessage="1" showErrorMessage="1" sqref="M32:O32" xr:uid="{F35A34E3-BADD-AE4F-AFAC-7E46D9F6113D}">
      <formula1>OFFSET($S$50,,,COUNTIF($S$50:$S$55,"&lt;&gt;0"))</formula1>
    </dataValidation>
    <dataValidation type="list" errorStyle="information" allowBlank="1" showInputMessage="1" showErrorMessage="1" errorTitle="Room Name" error="If an alternative room name is entered, you will need to manually select room design temp and air changes per hour." sqref="D2" xr:uid="{9023D94C-F171-904B-9014-6622E6A23A63}">
      <formula1>$Y$2:$Y$11</formula1>
    </dataValidation>
    <dataValidation type="list" errorStyle="information" allowBlank="1" showInputMessage="1" showErrorMessage="1" errorTitle="Room Name" error="If an alternative room name is entered, you will need to manually select room design temp and air changes per hour." sqref="C2" xr:uid="{8FA7A6BD-F8F2-D945-A883-B9700C22A2FB}">
      <formula1>Rooms</formula1>
    </dataValidation>
    <dataValidation type="list" allowBlank="1" showInputMessage="1" showErrorMessage="1" sqref="M22:O22" xr:uid="{C3CA28E8-FC04-2C41-93FC-194A8B952836}">
      <formula1>$Q$2:$Q$6</formula1>
    </dataValidation>
    <dataValidation type="list" allowBlank="1" showInputMessage="1" showErrorMessage="1" sqref="C3:D3" xr:uid="{32DF12CA-67DB-584E-B7AB-778BE8F7DB04}">
      <formula1>$R$4:$R$7</formula1>
    </dataValidation>
    <dataValidation type="list" allowBlank="1" showInputMessage="1" showErrorMessage="1" sqref="M20:O20" xr:uid="{B2C59ECA-4923-9047-AEFD-717815F49186}">
      <formula1>$S$3:$S$4</formula1>
    </dataValidation>
    <dataValidation type="list" allowBlank="1" showInputMessage="1" showErrorMessage="1" sqref="M56:O59" xr:uid="{4DE353F0-1863-7642-9DD5-F8FC53928642}">
      <formula1>$U$3:$U$7</formula1>
    </dataValidation>
    <dataValidation type="list" allowBlank="1" showInputMessage="1" showErrorMessage="1" sqref="M3" xr:uid="{490CF709-5CEF-5841-B70C-3DE73C5D81FF}">
      <formula1>$V$3:$V$4</formula1>
    </dataValidation>
    <dataValidation type="list" allowBlank="1" showInputMessage="1" showErrorMessage="1" promptTitle="High Ceilings" prompt="Room Height_x000a_4.5m - 2.5%_x000a_5.5m - 5.0%_x000a_6.5m - 7.5%_x000a_7.5m - 10.0%" sqref="M4" xr:uid="{36C93A56-F9BA-334F-8F3A-1EF6BB82151E}">
      <formula1>$X$3:$X$7</formula1>
    </dataValidation>
    <dataValidation type="list" allowBlank="1" showInputMessage="1" showErrorMessage="1" sqref="M5" xr:uid="{5970506A-0A47-B044-A311-DA4205048465}">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8417" r:id="rId3" name="Button 1">
              <controlPr defaultSize="0" print="0" autoFill="0" autoPict="0" macro="[0]!unhideAwkDim">
                <anchor moveWithCells="1" sizeWithCells="1">
                  <from>
                    <xdr:col>3</xdr:col>
                    <xdr:colOff>15240</xdr:colOff>
                    <xdr:row>8</xdr:row>
                    <xdr:rowOff>15240</xdr:rowOff>
                  </from>
                  <to>
                    <xdr:col>4</xdr:col>
                    <xdr:colOff>723900</xdr:colOff>
                    <xdr:row>8</xdr:row>
                    <xdr:rowOff>152400</xdr:rowOff>
                  </to>
                </anchor>
              </controlPr>
            </control>
          </mc:Choice>
        </mc:AlternateContent>
        <mc:AlternateContent xmlns:mc="http://schemas.openxmlformats.org/markup-compatibility/2006">
          <mc:Choice Requires="x14">
            <control shapeId="188418" r:id="rId4" name="Button 2">
              <controlPr defaultSize="0" print="0" autoFill="0" autoPict="0" macro="[0]!unhideWindows">
                <anchor moveWithCells="1" sizeWithCells="1">
                  <from>
                    <xdr:col>3</xdr:col>
                    <xdr:colOff>38100</xdr:colOff>
                    <xdr:row>36</xdr:row>
                    <xdr:rowOff>15240</xdr:rowOff>
                  </from>
                  <to>
                    <xdr:col>4</xdr:col>
                    <xdr:colOff>723900</xdr:colOff>
                    <xdr:row>36</xdr:row>
                    <xdr:rowOff>152400</xdr:rowOff>
                  </to>
                </anchor>
              </controlPr>
            </control>
          </mc:Choice>
        </mc:AlternateContent>
        <mc:AlternateContent xmlns:mc="http://schemas.openxmlformats.org/markup-compatibility/2006">
          <mc:Choice Requires="x14">
            <control shapeId="188419" r:id="rId5" name="Button 3">
              <controlPr defaultSize="0" print="0" autoFill="0" autoPict="0" macro="[0]!unhideRoofWin">
                <anchor moveWithCells="1" sizeWithCells="1">
                  <from>
                    <xdr:col>5</xdr:col>
                    <xdr:colOff>22860</xdr:colOff>
                    <xdr:row>36</xdr:row>
                    <xdr:rowOff>15240</xdr:rowOff>
                  </from>
                  <to>
                    <xdr:col>6</xdr:col>
                    <xdr:colOff>723900</xdr:colOff>
                    <xdr:row>36</xdr:row>
                    <xdr:rowOff>152400</xdr:rowOff>
                  </to>
                </anchor>
              </controlPr>
            </control>
          </mc:Choice>
        </mc:AlternateContent>
        <mc:AlternateContent xmlns:mc="http://schemas.openxmlformats.org/markup-compatibility/2006">
          <mc:Choice Requires="x14">
            <control shapeId="188420" r:id="rId6" name="Button 4">
              <controlPr defaultSize="0" print="0" autoFill="0" autoPict="0" macro="[0]!unhideDoors">
                <anchor moveWithCells="1" sizeWithCells="1">
                  <from>
                    <xdr:col>3</xdr:col>
                    <xdr:colOff>15240</xdr:colOff>
                    <xdr:row>49</xdr:row>
                    <xdr:rowOff>22860</xdr:rowOff>
                  </from>
                  <to>
                    <xdr:col>4</xdr:col>
                    <xdr:colOff>723900</xdr:colOff>
                    <xdr:row>49</xdr:row>
                    <xdr:rowOff>152400</xdr:rowOff>
                  </to>
                </anchor>
              </controlPr>
            </control>
          </mc:Choice>
        </mc:AlternateContent>
        <mc:AlternateContent xmlns:mc="http://schemas.openxmlformats.org/markup-compatibility/2006">
          <mc:Choice Requires="x14">
            <control shapeId="188421" r:id="rId7" name="Button 5">
              <controlPr defaultSize="0" print="0" autoFill="0" autoPict="0" macro="[0]!SinglePitch">
                <anchor moveWithCells="1" sizeWithCells="1">
                  <from>
                    <xdr:col>3</xdr:col>
                    <xdr:colOff>891540</xdr:colOff>
                    <xdr:row>32</xdr:row>
                    <xdr:rowOff>38100</xdr:rowOff>
                  </from>
                  <to>
                    <xdr:col>4</xdr:col>
                    <xdr:colOff>708660</xdr:colOff>
                    <xdr:row>33</xdr:row>
                    <xdr:rowOff>0</xdr:rowOff>
                  </to>
                </anchor>
              </controlPr>
            </control>
          </mc:Choice>
        </mc:AlternateContent>
        <mc:AlternateContent xmlns:mc="http://schemas.openxmlformats.org/markup-compatibility/2006">
          <mc:Choice Requires="x14">
            <control shapeId="188422" r:id="rId8" name="Button 6">
              <controlPr defaultSize="0" print="0" autoFill="0" autoPict="0" macro="[0]!IntWalls">
                <anchor moveWithCells="1" sizeWithCells="1">
                  <from>
                    <xdr:col>3</xdr:col>
                    <xdr:colOff>22860</xdr:colOff>
                    <xdr:row>54</xdr:row>
                    <xdr:rowOff>22860</xdr:rowOff>
                  </from>
                  <to>
                    <xdr:col>4</xdr:col>
                    <xdr:colOff>723900</xdr:colOff>
                    <xdr:row>55</xdr:row>
                    <xdr:rowOff>15240</xdr:rowOff>
                  </to>
                </anchor>
              </controlPr>
            </control>
          </mc:Choice>
        </mc:AlternateContent>
        <mc:AlternateContent xmlns:mc="http://schemas.openxmlformats.org/markup-compatibility/2006">
          <mc:Choice Requires="x14">
            <control shapeId="188423" r:id="rId9" name="Button 7">
              <controlPr defaultSize="0" print="0" autoFill="0" autoPict="0" macro="[0]!PartyWall">
                <anchor moveWithCells="1" sizeWithCells="1">
                  <from>
                    <xdr:col>5</xdr:col>
                    <xdr:colOff>15240</xdr:colOff>
                    <xdr:row>54</xdr:row>
                    <xdr:rowOff>22860</xdr:rowOff>
                  </from>
                  <to>
                    <xdr:col>6</xdr:col>
                    <xdr:colOff>708660</xdr:colOff>
                    <xdr:row>54</xdr:row>
                    <xdr:rowOff>152400</xdr:rowOff>
                  </to>
                </anchor>
              </controlPr>
            </control>
          </mc:Choice>
        </mc:AlternateContent>
        <mc:AlternateContent xmlns:mc="http://schemas.openxmlformats.org/markup-compatibility/2006">
          <mc:Choice Requires="x14">
            <control shapeId="188424" r:id="rId10" name="Button 8">
              <controlPr defaultSize="0" print="0" autoFill="0" autoPict="0" macro="[0]!UseRoomDims">
                <anchor moveWithCells="1" sizeWithCells="1">
                  <from>
                    <xdr:col>3</xdr:col>
                    <xdr:colOff>22860</xdr:colOff>
                    <xdr:row>18</xdr:row>
                    <xdr:rowOff>22860</xdr:rowOff>
                  </from>
                  <to>
                    <xdr:col>4</xdr:col>
                    <xdr:colOff>723900</xdr:colOff>
                    <xdr:row>18</xdr:row>
                    <xdr:rowOff>152400</xdr:rowOff>
                  </to>
                </anchor>
              </controlPr>
            </control>
          </mc:Choice>
        </mc:AlternateContent>
        <mc:AlternateContent xmlns:mc="http://schemas.openxmlformats.org/markup-compatibility/2006">
          <mc:Choice Requires="x14">
            <control shapeId="188425" r:id="rId11" name="Button 9">
              <controlPr defaultSize="0" print="0" autoFill="0" autoPict="0" macro="[0]!Pitched">
                <anchor moveWithCells="1" sizeWithCells="1">
                  <from>
                    <xdr:col>3</xdr:col>
                    <xdr:colOff>38100</xdr:colOff>
                    <xdr:row>32</xdr:row>
                    <xdr:rowOff>22860</xdr:rowOff>
                  </from>
                  <to>
                    <xdr:col>3</xdr:col>
                    <xdr:colOff>800100</xdr:colOff>
                    <xdr:row>33</xdr:row>
                    <xdr:rowOff>0</xdr:rowOff>
                  </to>
                </anchor>
              </controlPr>
            </control>
          </mc:Choice>
        </mc:AlternateContent>
        <mc:AlternateContent xmlns:mc="http://schemas.openxmlformats.org/markup-compatibility/2006">
          <mc:Choice Requires="x14">
            <control shapeId="188426" r:id="rId12" name="Button 10">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188427" r:id="rId13" name="Button 11">
              <controlPr defaultSize="0" print="0" autoFill="0" autoPict="0" macro="[0]!unhideExtWall">
                <anchor moveWithCells="1">
                  <from>
                    <xdr:col>3</xdr:col>
                    <xdr:colOff>22860</xdr:colOff>
                    <xdr:row>22</xdr:row>
                    <xdr:rowOff>38100</xdr:rowOff>
                  </from>
                  <to>
                    <xdr:col>5</xdr:col>
                    <xdr:colOff>114300</xdr:colOff>
                    <xdr:row>22</xdr:row>
                    <xdr:rowOff>152400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70612-1822-8140-BAAA-C8D095D69F3B}">
  <sheetPr codeName="Sheet33">
    <tabColor theme="4" tint="0.59999389629810485"/>
  </sheetPr>
  <dimension ref="B1:Z61"/>
  <sheetViews>
    <sheetView showGridLines="0" showRowColHeaders="0" workbookViewId="0">
      <selection activeCell="C2" sqref="C2"/>
    </sheetView>
  </sheetViews>
  <sheetFormatPr defaultColWidth="13.77734375" defaultRowHeight="13.8" x14ac:dyDescent="0.3"/>
  <cols>
    <col min="1" max="1" width="2" style="2" customWidth="1"/>
    <col min="2" max="12" width="13.77734375" style="2"/>
    <col min="13" max="15" width="10" style="2" customWidth="1"/>
    <col min="16" max="16" width="13.77734375" style="2"/>
    <col min="17" max="19" width="13.77734375" style="2" hidden="1" customWidth="1"/>
    <col min="20" max="20" width="16" style="2" hidden="1" customWidth="1"/>
    <col min="21" max="26" width="13.77734375" style="2" hidden="1" customWidth="1"/>
    <col min="27" max="16384" width="13.77734375" style="2"/>
  </cols>
  <sheetData>
    <row r="1" spans="2:25" ht="34.049999999999997" customHeight="1" x14ac:dyDescent="0.3">
      <c r="B1" s="520" t="s">
        <v>2</v>
      </c>
      <c r="C1" s="520"/>
      <c r="D1" s="520"/>
      <c r="E1" s="520" t="s">
        <v>4</v>
      </c>
      <c r="F1" s="520"/>
      <c r="G1" s="520"/>
      <c r="H1" s="13" t="s">
        <v>26</v>
      </c>
      <c r="I1" s="14" t="s">
        <v>34</v>
      </c>
      <c r="J1" s="15" t="s">
        <v>36</v>
      </c>
      <c r="K1" s="536" t="s">
        <v>120</v>
      </c>
      <c r="L1" s="536"/>
      <c r="M1" s="14" t="s">
        <v>121</v>
      </c>
      <c r="N1" s="14" t="s">
        <v>1079</v>
      </c>
      <c r="O1" s="14" t="s">
        <v>416</v>
      </c>
    </row>
    <row r="2" spans="2:25" ht="12.75" customHeight="1" x14ac:dyDescent="0.3">
      <c r="B2" s="2" t="s">
        <v>0</v>
      </c>
      <c r="C2" s="227"/>
      <c r="D2" s="227"/>
      <c r="E2" s="529" t="s">
        <v>1257</v>
      </c>
      <c r="F2" s="529"/>
      <c r="G2" s="216">
        <f>'Design Details'!G110</f>
        <v>0</v>
      </c>
      <c r="H2" s="2" t="s">
        <v>16</v>
      </c>
      <c r="I2" s="223">
        <f>SUM(K20:K22)</f>
        <v>0</v>
      </c>
      <c r="J2" s="223">
        <f>SUM(L20:L22)</f>
        <v>0</v>
      </c>
      <c r="K2" s="2" t="s">
        <v>119</v>
      </c>
      <c r="M2" s="228">
        <v>0</v>
      </c>
      <c r="N2" s="223">
        <f ca="1">SUM(I$2:I$6)*M2</f>
        <v>0</v>
      </c>
      <c r="O2" s="223">
        <f ca="1">SUM(J$2:J$6)*M2</f>
        <v>0</v>
      </c>
      <c r="Q2" s="2" t="s">
        <v>1056</v>
      </c>
      <c r="R2" s="2" t="s">
        <v>1</v>
      </c>
      <c r="Y2" s="2">
        <v>1</v>
      </c>
    </row>
    <row r="3" spans="2:25" ht="12.75" customHeight="1" x14ac:dyDescent="0.3">
      <c r="B3" s="2" t="s">
        <v>1</v>
      </c>
      <c r="C3" s="537"/>
      <c r="D3" s="538"/>
      <c r="E3" s="529" t="s">
        <v>9</v>
      </c>
      <c r="F3" s="529"/>
      <c r="G3" s="216">
        <v>0.33</v>
      </c>
      <c r="H3" s="2" t="s">
        <v>28</v>
      </c>
      <c r="I3" s="223">
        <f>K27</f>
        <v>0</v>
      </c>
      <c r="J3" s="223">
        <f>L27</f>
        <v>0</v>
      </c>
      <c r="K3" s="2" t="s">
        <v>116</v>
      </c>
      <c r="M3" s="228">
        <v>0</v>
      </c>
      <c r="N3" s="223">
        <f ca="1">SUM(I$2:I$6)*M3</f>
        <v>0</v>
      </c>
      <c r="O3" s="223">
        <f ca="1">SUM(J$2:J$6)*M3</f>
        <v>0</v>
      </c>
      <c r="Q3" s="2" t="s">
        <v>1055</v>
      </c>
      <c r="R3" s="2" t="s">
        <v>410</v>
      </c>
      <c r="S3" s="9" t="str">
        <f>IF($C$3="Ground floor","Solid Floor (in contact with ground)",IF($C$3="Single Storey","Solid Floor (in contact with ground)","n/a"))</f>
        <v>n/a</v>
      </c>
      <c r="T3" s="2">
        <f>'Design Details'!C21</f>
        <v>10</v>
      </c>
      <c r="U3" s="3" t="s">
        <v>115</v>
      </c>
      <c r="V3" s="11">
        <v>0</v>
      </c>
      <c r="W3" s="11">
        <v>0</v>
      </c>
      <c r="X3" s="11">
        <v>0</v>
      </c>
      <c r="Y3" s="2">
        <v>2</v>
      </c>
    </row>
    <row r="4" spans="2:25" ht="12.75" customHeight="1" x14ac:dyDescent="0.3">
      <c r="B4" s="529" t="s">
        <v>10</v>
      </c>
      <c r="C4" s="529"/>
      <c r="D4" s="216">
        <f>'Design Details'!E110</f>
        <v>0</v>
      </c>
      <c r="E4" s="529" t="s">
        <v>14</v>
      </c>
      <c r="F4" s="529"/>
      <c r="G4" s="216">
        <f>SUM(I10:I12,I14:I18)</f>
        <v>0</v>
      </c>
      <c r="H4" s="2" t="s">
        <v>30</v>
      </c>
      <c r="I4" s="223">
        <f ca="1">SUM(K32,K36)</f>
        <v>0</v>
      </c>
      <c r="J4" s="223">
        <f ca="1">SUM(L32,L36)</f>
        <v>0</v>
      </c>
      <c r="K4" s="2" t="s">
        <v>117</v>
      </c>
      <c r="M4" s="228">
        <v>0</v>
      </c>
      <c r="N4" s="223">
        <f ca="1">SUM(I$2:I$6)*M4</f>
        <v>0</v>
      </c>
      <c r="O4" s="223">
        <f ca="1">SUM(J$2:J$6)*M4</f>
        <v>0</v>
      </c>
      <c r="Q4" s="2" t="s">
        <v>1054</v>
      </c>
      <c r="R4" s="2" t="s">
        <v>37</v>
      </c>
      <c r="S4" s="9" t="str">
        <f>IF($C$3="Ground floor","Suspended Floor",IF($C$3="Single Storey","Suspended Floor","n/a"))</f>
        <v>n/a</v>
      </c>
      <c r="U4" s="3">
        <v>16</v>
      </c>
      <c r="V4" s="11">
        <v>0.1</v>
      </c>
      <c r="W4" s="11">
        <v>0.2</v>
      </c>
      <c r="X4" s="11">
        <v>2.5000000000000001E-2</v>
      </c>
      <c r="Y4" s="2">
        <v>3</v>
      </c>
    </row>
    <row r="5" spans="2:25" ht="12.75" customHeight="1" x14ac:dyDescent="0.3">
      <c r="B5" s="529" t="s">
        <v>11</v>
      </c>
      <c r="C5" s="529"/>
      <c r="D5" s="216">
        <f>'Design Details'!C19</f>
        <v>-2.5</v>
      </c>
      <c r="E5" s="529" t="s">
        <v>27</v>
      </c>
      <c r="F5" s="529"/>
      <c r="G5" s="216">
        <f>G4*G3*D6*G2</f>
        <v>0</v>
      </c>
      <c r="H5" s="2" t="s">
        <v>29</v>
      </c>
      <c r="I5" s="223">
        <f>SUM(K38:K44,K46:K49,K51:K54)</f>
        <v>0</v>
      </c>
      <c r="J5" s="223">
        <f>SUM(L38:L44,L46:L49,L51:L54)</f>
        <v>0</v>
      </c>
      <c r="K5" s="2" t="s">
        <v>118</v>
      </c>
      <c r="M5" s="228">
        <v>0</v>
      </c>
      <c r="N5" s="223">
        <f ca="1">SUM(I$2:I$6)*M5</f>
        <v>0</v>
      </c>
      <c r="O5" s="223">
        <f ca="1">SUM(J$2:J$6)*M5</f>
        <v>0</v>
      </c>
      <c r="Q5" s="2" t="s">
        <v>1052</v>
      </c>
      <c r="R5" s="2" t="s">
        <v>39</v>
      </c>
      <c r="U5" s="3">
        <v>18</v>
      </c>
      <c r="X5" s="11">
        <v>0.05</v>
      </c>
      <c r="Y5" s="2">
        <v>4</v>
      </c>
    </row>
    <row r="6" spans="2:25" ht="12.75" customHeight="1" x14ac:dyDescent="0.3">
      <c r="B6" s="529" t="s">
        <v>12</v>
      </c>
      <c r="C6" s="529"/>
      <c r="D6" s="216">
        <f>D4-D5</f>
        <v>2.5</v>
      </c>
      <c r="E6" s="529" t="s">
        <v>15</v>
      </c>
      <c r="F6" s="529"/>
      <c r="G6" s="216">
        <f>G4*G3*D7*24/1000</f>
        <v>0</v>
      </c>
      <c r="H6" s="2" t="s">
        <v>122</v>
      </c>
      <c r="I6" s="223">
        <f>SUM(K56:K59,K61)</f>
        <v>0</v>
      </c>
      <c r="J6" s="223">
        <f>SUM(L61)</f>
        <v>0</v>
      </c>
      <c r="M6" s="12"/>
      <c r="N6" s="12" t="s">
        <v>123</v>
      </c>
      <c r="O6" s="119">
        <f ca="1">SUM(G5,I2:I6,N2:N5)</f>
        <v>0</v>
      </c>
      <c r="Q6" s="2" t="s">
        <v>1053</v>
      </c>
      <c r="R6" s="2" t="s">
        <v>40</v>
      </c>
      <c r="U6" s="3">
        <v>21</v>
      </c>
      <c r="X6" s="11">
        <v>7.4999999999999997E-2</v>
      </c>
      <c r="Y6" s="2">
        <v>5</v>
      </c>
    </row>
    <row r="7" spans="2:25" ht="12.75" customHeight="1" x14ac:dyDescent="0.3">
      <c r="B7" s="529" t="s">
        <v>3</v>
      </c>
      <c r="C7" s="529"/>
      <c r="D7" s="217">
        <f>'Design Details'!C20</f>
        <v>2228</v>
      </c>
      <c r="I7" s="7"/>
      <c r="J7" s="7"/>
      <c r="M7" s="12"/>
      <c r="N7" s="12" t="s">
        <v>124</v>
      </c>
      <c r="O7" s="119">
        <f ca="1">SUM(G6,J2:J6,O2:O5)</f>
        <v>0</v>
      </c>
      <c r="R7" s="2" t="s">
        <v>41</v>
      </c>
      <c r="U7" s="3">
        <v>22</v>
      </c>
      <c r="X7" s="11">
        <v>0.1</v>
      </c>
      <c r="Y7" s="2">
        <v>6</v>
      </c>
    </row>
    <row r="8" spans="2:25" x14ac:dyDescent="0.3">
      <c r="R8" s="2">
        <f>IF($C$3="Ground floor",'Design Details'!C$45,IF($C$3="Mid-floor",'Design Details'!C$55,IF($C$3="Upper floor",'Design Details'!C$65,IF($C$3="Single Storey",'Design Details'!C$75,0))))</f>
        <v>0</v>
      </c>
      <c r="Y8" s="2">
        <v>7</v>
      </c>
    </row>
    <row r="9" spans="2:25" x14ac:dyDescent="0.3">
      <c r="B9" s="1" t="s">
        <v>5</v>
      </c>
      <c r="Y9" s="2">
        <v>8</v>
      </c>
    </row>
    <row r="10" spans="2:25" x14ac:dyDescent="0.3">
      <c r="B10" s="3" t="s">
        <v>6</v>
      </c>
      <c r="C10" s="224"/>
      <c r="D10" s="3" t="s">
        <v>7</v>
      </c>
      <c r="E10" s="224"/>
      <c r="F10" s="3" t="s">
        <v>8</v>
      </c>
      <c r="G10" s="224"/>
      <c r="H10" s="3" t="s">
        <v>13</v>
      </c>
      <c r="I10" s="218">
        <f>C10*E10*G10</f>
        <v>0</v>
      </c>
      <c r="J10" s="7"/>
      <c r="L10" s="530"/>
      <c r="M10" s="530"/>
      <c r="N10" s="530"/>
      <c r="O10" s="531"/>
      <c r="Y10" s="2">
        <v>9</v>
      </c>
    </row>
    <row r="11" spans="2:25" x14ac:dyDescent="0.3">
      <c r="B11" s="3" t="s">
        <v>6</v>
      </c>
      <c r="C11" s="224"/>
      <c r="D11" s="3" t="s">
        <v>7</v>
      </c>
      <c r="E11" s="224"/>
      <c r="F11" s="3" t="s">
        <v>8</v>
      </c>
      <c r="G11" s="224"/>
      <c r="H11" s="3" t="s">
        <v>13</v>
      </c>
      <c r="I11" s="218">
        <f>C11*E11*G11</f>
        <v>0</v>
      </c>
      <c r="J11" s="7"/>
      <c r="L11" s="530"/>
      <c r="M11" s="530"/>
      <c r="N11" s="530"/>
      <c r="O11" s="532"/>
      <c r="Y11" s="2">
        <v>10</v>
      </c>
    </row>
    <row r="12" spans="2:25" x14ac:dyDescent="0.3">
      <c r="B12" s="3" t="s">
        <v>6</v>
      </c>
      <c r="C12" s="224"/>
      <c r="D12" s="3" t="s">
        <v>7</v>
      </c>
      <c r="E12" s="224"/>
      <c r="F12" s="3" t="s">
        <v>8</v>
      </c>
      <c r="G12" s="224"/>
      <c r="H12" s="3" t="s">
        <v>13</v>
      </c>
      <c r="I12" s="218">
        <f>C12*E12*G12</f>
        <v>0</v>
      </c>
      <c r="J12" s="7"/>
    </row>
    <row r="13" spans="2:25" hidden="1" x14ac:dyDescent="0.3">
      <c r="B13" s="1" t="s">
        <v>20</v>
      </c>
      <c r="E13" s="7"/>
      <c r="G13" s="7"/>
      <c r="I13" s="7"/>
      <c r="J13" s="7"/>
    </row>
    <row r="14" spans="2:25" hidden="1" x14ac:dyDescent="0.3">
      <c r="B14" s="3" t="s">
        <v>6</v>
      </c>
      <c r="C14" s="20"/>
      <c r="D14" s="3" t="s">
        <v>7</v>
      </c>
      <c r="E14" s="20"/>
      <c r="F14" s="3" t="s">
        <v>8</v>
      </c>
      <c r="G14" s="20"/>
      <c r="H14" s="3" t="s">
        <v>13</v>
      </c>
      <c r="I14" s="17">
        <f>((G14*E14)/2)*C14</f>
        <v>0</v>
      </c>
      <c r="J14" s="4" t="s">
        <v>17</v>
      </c>
    </row>
    <row r="15" spans="2:25" hidden="1" x14ac:dyDescent="0.3">
      <c r="B15" s="3" t="s">
        <v>6</v>
      </c>
      <c r="C15" s="20"/>
      <c r="D15" s="3" t="s">
        <v>7</v>
      </c>
      <c r="E15" s="20"/>
      <c r="F15" s="3" t="s">
        <v>8</v>
      </c>
      <c r="G15" s="20"/>
      <c r="H15" s="3" t="s">
        <v>13</v>
      </c>
      <c r="I15" s="17">
        <f>C15*E15*G15/2</f>
        <v>0</v>
      </c>
      <c r="J15" s="4" t="s">
        <v>18</v>
      </c>
    </row>
    <row r="16" spans="2:25" hidden="1" x14ac:dyDescent="0.3">
      <c r="B16" s="3" t="s">
        <v>6</v>
      </c>
      <c r="C16" s="20"/>
      <c r="D16" s="3" t="s">
        <v>8</v>
      </c>
      <c r="E16" s="20"/>
      <c r="F16" s="3" t="s">
        <v>19</v>
      </c>
      <c r="G16" s="20"/>
      <c r="H16" s="3" t="s">
        <v>13</v>
      </c>
      <c r="I16" s="17">
        <f>E16*G16*C16/2</f>
        <v>0</v>
      </c>
      <c r="J16" s="4" t="s">
        <v>22</v>
      </c>
    </row>
    <row r="17" spans="2:23" hidden="1" x14ac:dyDescent="0.3">
      <c r="B17" s="3" t="s">
        <v>6</v>
      </c>
      <c r="C17" s="20"/>
      <c r="D17" s="3" t="s">
        <v>8</v>
      </c>
      <c r="E17" s="20"/>
      <c r="F17" s="3" t="s">
        <v>19</v>
      </c>
      <c r="G17" s="20"/>
      <c r="H17" s="3" t="s">
        <v>13</v>
      </c>
      <c r="I17" s="17">
        <f>E17*G17*C17/2</f>
        <v>0</v>
      </c>
      <c r="J17" s="4" t="s">
        <v>21</v>
      </c>
    </row>
    <row r="18" spans="2:23" hidden="1" x14ac:dyDescent="0.3">
      <c r="B18" s="3" t="s">
        <v>6</v>
      </c>
      <c r="C18" s="20"/>
      <c r="D18" s="3" t="s">
        <v>8</v>
      </c>
      <c r="E18" s="20"/>
      <c r="F18" s="3" t="s">
        <v>19</v>
      </c>
      <c r="G18" s="20"/>
      <c r="H18" s="3" t="s">
        <v>13</v>
      </c>
      <c r="I18" s="17">
        <f>E18*G18*C18/2</f>
        <v>0</v>
      </c>
      <c r="J18" s="4" t="s">
        <v>23</v>
      </c>
    </row>
    <row r="19" spans="2:23" x14ac:dyDescent="0.3">
      <c r="B19" s="1" t="s">
        <v>16</v>
      </c>
      <c r="C19" s="7"/>
      <c r="E19" s="7"/>
      <c r="G19" s="7"/>
      <c r="I19" s="7"/>
      <c r="J19" s="8" t="s">
        <v>50</v>
      </c>
      <c r="K19" s="1" t="s">
        <v>34</v>
      </c>
      <c r="L19" s="1" t="s">
        <v>35</v>
      </c>
      <c r="M19" s="533" t="str">
        <f>IF($C$3="Ground Floor","Select type of Ground Floor",IF($C$3="Single Storey","Select type of Ground Floor","#N/A"))</f>
        <v>#N/A</v>
      </c>
      <c r="N19" s="534"/>
      <c r="O19" s="534"/>
    </row>
    <row r="20" spans="2:23" x14ac:dyDescent="0.3">
      <c r="B20" s="3" t="str">
        <f t="shared" ref="B20:D22" si="0">B10</f>
        <v>Length (m)</v>
      </c>
      <c r="C20" s="224"/>
      <c r="D20" s="3" t="str">
        <f t="shared" ref="D20" si="1">D10</f>
        <v>Width (m)</v>
      </c>
      <c r="E20" s="224"/>
      <c r="F20" s="3" t="s">
        <v>24</v>
      </c>
      <c r="G20" s="218">
        <f>C20*E20</f>
        <v>0</v>
      </c>
      <c r="H20" s="2" t="s">
        <v>25</v>
      </c>
      <c r="I20" s="218">
        <f>IF(M22="",R8,'floor u values'!K25)</f>
        <v>0</v>
      </c>
      <c r="J20" s="218">
        <f>IF(C$3="Ground Floor",IF(M20="Solid Floor (in contact with ground)",D$4-T$3,D$4-D$5),IF(C$3="Single Storey",IF(M20="Solid Floor (in contact with ground)",D$4-T$3,D$4-D$5),0))</f>
        <v>0</v>
      </c>
      <c r="K20" s="218">
        <f>G20*I20*J20</f>
        <v>0</v>
      </c>
      <c r="L20" s="218">
        <f>IF($C$3=$R$5,0,IF($C$3=$R$7,0,G20*I20*$D$7*24/1000))</f>
        <v>0</v>
      </c>
      <c r="M20" s="535" t="s">
        <v>336</v>
      </c>
      <c r="N20" s="535"/>
      <c r="O20" s="535"/>
    </row>
    <row r="21" spans="2:23" x14ac:dyDescent="0.3">
      <c r="B21" s="3" t="str">
        <f t="shared" si="0"/>
        <v>Length (m)</v>
      </c>
      <c r="C21" s="224"/>
      <c r="D21" s="3" t="str">
        <f t="shared" si="0"/>
        <v>Width (m)</v>
      </c>
      <c r="E21" s="224"/>
      <c r="F21" s="3" t="s">
        <v>24</v>
      </c>
      <c r="G21" s="218">
        <f t="shared" ref="G21:G31" si="2">C21*E21</f>
        <v>0</v>
      </c>
      <c r="H21" s="2" t="s">
        <v>25</v>
      </c>
      <c r="I21" s="218">
        <f>I20</f>
        <v>0</v>
      </c>
      <c r="J21" s="218">
        <f>IF(C$3="Ground Floor",IF(M20="Solid Floor (in contact with ground)",D$4-T$3,D$4-D$5),IF(C$3="Single Storey",IF(M20="Solid Floor (in contact with ground)",D$4-T$3,D$4-D$5),0))</f>
        <v>0</v>
      </c>
      <c r="K21" s="218">
        <f>G21*I21*J21</f>
        <v>0</v>
      </c>
      <c r="L21" s="218">
        <f>IF($C$3=$R$5,0,IF($C$3=$R$7,0,G21*I21*$D$7*24/1000))</f>
        <v>0</v>
      </c>
      <c r="M21" s="528" t="s">
        <v>1070</v>
      </c>
      <c r="N21" s="528"/>
      <c r="O21" s="528"/>
    </row>
    <row r="22" spans="2:23" x14ac:dyDescent="0.3">
      <c r="B22" s="3" t="str">
        <f t="shared" si="0"/>
        <v>Length (m)</v>
      </c>
      <c r="C22" s="224"/>
      <c r="D22" s="3" t="str">
        <f t="shared" si="0"/>
        <v>Width (m)</v>
      </c>
      <c r="E22" s="224"/>
      <c r="F22" s="3" t="s">
        <v>24</v>
      </c>
      <c r="G22" s="218">
        <f t="shared" si="2"/>
        <v>0</v>
      </c>
      <c r="H22" s="2" t="s">
        <v>25</v>
      </c>
      <c r="I22" s="218">
        <f>I20</f>
        <v>0</v>
      </c>
      <c r="J22" s="218">
        <f>IF(C$3="Ground Floor",IF(M20="Solid Floor (in contact with ground)",D$4-T$3,D$4-D$5),IF(C$3="Single Storey",IF(M20="Solid Floor (in contact with ground)",D$4-T$3,D$4-D$5),0))</f>
        <v>0</v>
      </c>
      <c r="K22" s="218">
        <f>G22*I22*J22</f>
        <v>0</v>
      </c>
      <c r="L22" s="218">
        <f>IF($C$3=$R$5,0,IF($C$3=$R$7,0,G22*I22*$D$7*24/1000))</f>
        <v>0</v>
      </c>
      <c r="M22" s="521"/>
      <c r="N22" s="521"/>
      <c r="O22" s="521"/>
    </row>
    <row r="23" spans="2:23" ht="15" customHeight="1" x14ac:dyDescent="0.3">
      <c r="B23" s="1" t="s">
        <v>31</v>
      </c>
      <c r="C23" s="7"/>
      <c r="E23" s="7"/>
      <c r="G23" s="7"/>
      <c r="M23" s="13" t="str">
        <f>IF(M22="Two opposite","Between edges",IF(M22="One edge","Depth of room",IF(M22="3 edges (short single)","Short length",IF(M22="3 edges (long single)","Short length",""))))</f>
        <v/>
      </c>
      <c r="N23" s="13"/>
      <c r="O23" s="13" t="str">
        <f>IF(M22="3 edges (short single)","Long length",IF(M22="3 edges (long single)","Long length",""))</f>
        <v/>
      </c>
    </row>
    <row r="24" spans="2:23" ht="15" customHeight="1" x14ac:dyDescent="0.3">
      <c r="B24" s="3" t="s">
        <v>6</v>
      </c>
      <c r="C24" s="224"/>
      <c r="D24" s="3" t="s">
        <v>8</v>
      </c>
      <c r="E24" s="224"/>
      <c r="F24" s="3" t="s">
        <v>24</v>
      </c>
      <c r="G24" s="218">
        <f t="shared" si="2"/>
        <v>0</v>
      </c>
      <c r="M24" s="61"/>
      <c r="N24" s="61"/>
      <c r="O24" s="7"/>
    </row>
    <row r="25" spans="2:23" ht="13.95" hidden="1" customHeight="1" x14ac:dyDescent="0.3">
      <c r="B25" s="3" t="s">
        <v>6</v>
      </c>
      <c r="C25" s="226"/>
      <c r="D25" s="3" t="s">
        <v>8</v>
      </c>
      <c r="E25" s="226"/>
      <c r="F25" s="3" t="s">
        <v>24</v>
      </c>
      <c r="G25" s="218">
        <f t="shared" si="2"/>
        <v>0</v>
      </c>
      <c r="I25" s="7"/>
      <c r="J25" s="7"/>
      <c r="K25" s="7"/>
      <c r="L25" s="7"/>
    </row>
    <row r="26" spans="2:23" ht="13.95" hidden="1" customHeight="1" x14ac:dyDescent="0.3">
      <c r="B26" s="3" t="s">
        <v>6</v>
      </c>
      <c r="C26" s="20"/>
      <c r="D26" s="3" t="s">
        <v>8</v>
      </c>
      <c r="E26" s="20"/>
      <c r="F26" s="3" t="s">
        <v>24</v>
      </c>
      <c r="G26" s="218">
        <f t="shared" si="2"/>
        <v>0</v>
      </c>
      <c r="I26" s="7"/>
      <c r="J26" s="7"/>
      <c r="K26" s="7"/>
      <c r="L26" s="7"/>
    </row>
    <row r="27" spans="2:23" ht="15" customHeight="1" x14ac:dyDescent="0.3">
      <c r="C27" s="7"/>
      <c r="E27" s="3" t="s">
        <v>75</v>
      </c>
      <c r="F27" s="3" t="s">
        <v>24</v>
      </c>
      <c r="G27" s="218">
        <f>SUM(G24:G26)-SUM(G38:G44,G51:G54)</f>
        <v>0</v>
      </c>
      <c r="H27" s="2" t="s">
        <v>25</v>
      </c>
      <c r="I27" s="218">
        <f>IF($C$3="Ground floor",'Design Details'!C$48,IF($C$3="Mid-floor",'Design Details'!C$58,IF($C$3="Upper floor",'Design Details'!C$68,IF($C$3="Single Storey",'Design Details'!C$78,0))))</f>
        <v>0</v>
      </c>
      <c r="J27" s="218">
        <f t="shared" ref="J27" si="3">$D$6</f>
        <v>2.5</v>
      </c>
      <c r="K27" s="218">
        <f t="shared" ref="K27" si="4">G27*I27*J27</f>
        <v>0</v>
      </c>
      <c r="L27" s="218">
        <f>G27*I27*$D$7*24/1000</f>
        <v>0</v>
      </c>
      <c r="V27" s="421"/>
      <c r="W27" s="421"/>
    </row>
    <row r="28" spans="2:23" x14ac:dyDescent="0.3">
      <c r="B28" s="5" t="s">
        <v>1245</v>
      </c>
      <c r="C28" s="7"/>
      <c r="E28" s="7"/>
      <c r="G28" s="7"/>
      <c r="I28" s="7"/>
      <c r="J28" s="7"/>
      <c r="K28" s="7"/>
      <c r="L28" s="7"/>
      <c r="V28" s="421"/>
      <c r="W28" s="421"/>
    </row>
    <row r="29" spans="2:23" ht="13.95" customHeight="1" x14ac:dyDescent="0.3">
      <c r="B29" s="3" t="s">
        <v>6</v>
      </c>
      <c r="C29" s="224"/>
      <c r="D29" s="3" t="s">
        <v>7</v>
      </c>
      <c r="E29" s="224"/>
      <c r="F29" s="3" t="s">
        <v>24</v>
      </c>
      <c r="G29" s="218">
        <f t="shared" si="2"/>
        <v>0</v>
      </c>
      <c r="I29" s="7"/>
      <c r="J29" s="7"/>
      <c r="K29" s="7"/>
      <c r="L29" s="7"/>
      <c r="V29" s="421"/>
      <c r="W29" s="421"/>
    </row>
    <row r="30" spans="2:23" x14ac:dyDescent="0.3">
      <c r="B30" s="3" t="s">
        <v>6</v>
      </c>
      <c r="C30" s="224"/>
      <c r="D30" s="3" t="s">
        <v>7</v>
      </c>
      <c r="E30" s="224"/>
      <c r="F30" s="3" t="s">
        <v>24</v>
      </c>
      <c r="G30" s="218">
        <f t="shared" si="2"/>
        <v>0</v>
      </c>
      <c r="I30" s="7"/>
      <c r="J30" s="7"/>
      <c r="K30" s="7"/>
      <c r="L30" s="7"/>
      <c r="V30" s="421"/>
      <c r="W30" s="421"/>
    </row>
    <row r="31" spans="2:23" x14ac:dyDescent="0.3">
      <c r="B31" s="3" t="s">
        <v>6</v>
      </c>
      <c r="C31" s="224"/>
      <c r="D31" s="3" t="s">
        <v>7</v>
      </c>
      <c r="E31" s="224"/>
      <c r="F31" s="3" t="s">
        <v>24</v>
      </c>
      <c r="G31" s="218">
        <f t="shared" si="2"/>
        <v>0</v>
      </c>
      <c r="I31" s="7"/>
      <c r="J31" s="7"/>
      <c r="K31" s="7"/>
      <c r="L31" s="7"/>
      <c r="M31" s="520" t="s">
        <v>1258</v>
      </c>
      <c r="N31" s="520"/>
      <c r="O31" s="520"/>
      <c r="V31" s="421"/>
      <c r="W31" s="421"/>
    </row>
    <row r="32" spans="2:23" ht="14.4" x14ac:dyDescent="0.3">
      <c r="C32" s="7"/>
      <c r="D32" s="3"/>
      <c r="E32" s="3" t="s">
        <v>75</v>
      </c>
      <c r="F32" s="3" t="s">
        <v>24</v>
      </c>
      <c r="G32" s="218">
        <f>SUM(G29:G31)-SUM(G46:G49)</f>
        <v>0</v>
      </c>
      <c r="H32" s="2" t="s">
        <v>25</v>
      </c>
      <c r="I32" s="218" cm="1">
        <f t="array" aca="1" ref="I32" ca="1">IF($C$3="Ground floor",'Design Details'!C$49,IF($C$3="Mid-floor",'Design Details'!C$59,IF($C$3="Upper floor",INDIRECT(T52),IF($C$3="Single Storey",INDIRECT(T53),0))))</f>
        <v>0</v>
      </c>
      <c r="J32" s="218">
        <f>U51</f>
        <v>0</v>
      </c>
      <c r="K32" s="218">
        <f t="shared" ref="K32:K61" ca="1" si="5">G32*I32*J32</f>
        <v>0</v>
      </c>
      <c r="L32" s="218">
        <f ca="1">IF($C$3=$R$4,0,IF($C$3=$R$5,0,G32*I32*$D$7*24/1000))</f>
        <v>0</v>
      </c>
      <c r="M32" s="522" t="s">
        <v>1248</v>
      </c>
      <c r="N32" s="523"/>
      <c r="O32" s="524"/>
      <c r="V32" s="421"/>
      <c r="W32" s="421"/>
    </row>
    <row r="33" spans="2:23" ht="14.4" hidden="1" x14ac:dyDescent="0.3">
      <c r="B33" s="5" t="s">
        <v>1246</v>
      </c>
      <c r="C33" s="61"/>
      <c r="D33" s="3"/>
      <c r="E33" s="3"/>
      <c r="F33" s="3"/>
      <c r="G33" s="230"/>
      <c r="I33" s="230"/>
      <c r="J33" s="230"/>
      <c r="K33" s="230"/>
      <c r="L33" s="230"/>
      <c r="M33"/>
      <c r="N33"/>
      <c r="O33"/>
      <c r="V33" s="423"/>
      <c r="W33" s="423"/>
    </row>
    <row r="34" spans="2:23" hidden="1" x14ac:dyDescent="0.3">
      <c r="B34" s="3" t="s">
        <v>6</v>
      </c>
      <c r="C34" s="20">
        <f>C14*2</f>
        <v>0</v>
      </c>
      <c r="D34" s="3" t="s">
        <v>470</v>
      </c>
      <c r="E34" s="20">
        <f>SQRT(POWER(E14,2)+POWER(G14,2))</f>
        <v>0</v>
      </c>
      <c r="F34" s="3" t="s">
        <v>24</v>
      </c>
      <c r="G34" s="17">
        <f t="shared" ref="G34:G61" si="6">C34*E34</f>
        <v>0</v>
      </c>
      <c r="H34" s="4" t="s">
        <v>17</v>
      </c>
      <c r="I34" s="7"/>
      <c r="J34" s="7"/>
      <c r="K34" s="7"/>
      <c r="L34" s="7"/>
      <c r="S34" s="424"/>
    </row>
    <row r="35" spans="2:23" hidden="1" x14ac:dyDescent="0.3">
      <c r="B35" s="3" t="s">
        <v>6</v>
      </c>
      <c r="C35" s="20">
        <f>C15</f>
        <v>0</v>
      </c>
      <c r="D35" s="3" t="s">
        <v>470</v>
      </c>
      <c r="E35" s="20">
        <f>SQRT(POWER(E15,2)+POWER(G15,2))</f>
        <v>0</v>
      </c>
      <c r="F35" s="3" t="s">
        <v>24</v>
      </c>
      <c r="G35" s="62">
        <f t="shared" si="6"/>
        <v>0</v>
      </c>
      <c r="H35" s="4" t="s">
        <v>18</v>
      </c>
      <c r="I35" s="7"/>
      <c r="J35" s="7"/>
      <c r="K35" s="7"/>
      <c r="L35" s="7"/>
      <c r="S35" s="424"/>
    </row>
    <row r="36" spans="2:23" hidden="1" x14ac:dyDescent="0.3">
      <c r="C36" s="61"/>
      <c r="E36" s="3" t="s">
        <v>75</v>
      </c>
      <c r="F36" s="3" t="s">
        <v>24</v>
      </c>
      <c r="G36" s="17">
        <f>SUM(G34:G35)-SUM(G46:G49)</f>
        <v>0</v>
      </c>
      <c r="H36" s="2" t="s">
        <v>25</v>
      </c>
      <c r="I36" s="438">
        <f>IF($C$3="Ground floor",'Design Details'!C$50,IF($C$3="Mid-floor",'Design Details'!C$60,IF($C$3="Upper floor",'Design Details'!C$70,IF($C$3="Single Storey",'Design Details'!C$80,0))))</f>
        <v>0</v>
      </c>
      <c r="J36" s="17">
        <f t="shared" ref="J36:J54" si="7">$D$6</f>
        <v>2.5</v>
      </c>
      <c r="K36" s="17">
        <f t="shared" si="5"/>
        <v>0</v>
      </c>
      <c r="L36" s="17">
        <f>IF($C$3=$R$4,0,IF($C$3=$R$5,0,G36*I36*$D$7*24/1000))</f>
        <v>0</v>
      </c>
      <c r="M36" s="4"/>
      <c r="N36" s="4"/>
      <c r="S36" s="424"/>
    </row>
    <row r="37" spans="2:23" x14ac:dyDescent="0.3">
      <c r="B37" s="1" t="s">
        <v>32</v>
      </c>
      <c r="C37" s="7"/>
      <c r="E37" s="7"/>
      <c r="G37" s="7"/>
      <c r="I37" s="7"/>
      <c r="J37" s="7"/>
      <c r="K37" s="7"/>
      <c r="L37" s="7"/>
      <c r="R37" s="428"/>
    </row>
    <row r="38" spans="2:23" x14ac:dyDescent="0.3">
      <c r="B38" s="3" t="s">
        <v>7</v>
      </c>
      <c r="C38" s="224"/>
      <c r="D38" s="3" t="s">
        <v>8</v>
      </c>
      <c r="E38" s="224"/>
      <c r="F38" s="3" t="s">
        <v>24</v>
      </c>
      <c r="G38" s="218">
        <f t="shared" si="6"/>
        <v>0</v>
      </c>
      <c r="H38" s="2" t="s">
        <v>25</v>
      </c>
      <c r="I38" s="218">
        <f>IF($C$3="Ground floor",'Design Details'!C$46,IF($C$3="Mid-floor",'Design Details'!C$56,IF($C$3="Upper floor",'Design Details'!C$66,IF($C$3="Single Storey",'Design Details'!C$76,0))))</f>
        <v>0</v>
      </c>
      <c r="J38" s="218">
        <f t="shared" si="7"/>
        <v>2.5</v>
      </c>
      <c r="K38" s="218">
        <f t="shared" si="5"/>
        <v>0</v>
      </c>
      <c r="L38" s="218">
        <f t="shared" ref="L38:L44" si="8">G38*I38*$D$7*24/1000</f>
        <v>0</v>
      </c>
    </row>
    <row r="39" spans="2:23" hidden="1" x14ac:dyDescent="0.3">
      <c r="B39" s="3" t="s">
        <v>7</v>
      </c>
      <c r="C39" s="224"/>
      <c r="D39" s="3" t="s">
        <v>8</v>
      </c>
      <c r="E39" s="224"/>
      <c r="F39" s="3" t="s">
        <v>24</v>
      </c>
      <c r="G39" s="218">
        <f t="shared" si="6"/>
        <v>0</v>
      </c>
      <c r="H39" s="2" t="s">
        <v>25</v>
      </c>
      <c r="I39" s="218">
        <f>IF($C$3="Ground floor",'Design Details'!C$46,IF($C$3="Mid-floor",'Design Details'!C$56,IF($C$3="Upper floor",'Design Details'!C$66,IF($C$3="Single Storey",'Design Details'!C$76,0))))</f>
        <v>0</v>
      </c>
      <c r="J39" s="218">
        <f t="shared" si="7"/>
        <v>2.5</v>
      </c>
      <c r="K39" s="218">
        <f t="shared" si="5"/>
        <v>0</v>
      </c>
      <c r="L39" s="218">
        <f t="shared" si="8"/>
        <v>0</v>
      </c>
    </row>
    <row r="40" spans="2:23" hidden="1" x14ac:dyDescent="0.3">
      <c r="B40" s="3" t="s">
        <v>7</v>
      </c>
      <c r="C40" s="226"/>
      <c r="D40" s="3" t="s">
        <v>8</v>
      </c>
      <c r="E40" s="226"/>
      <c r="F40" s="3" t="s">
        <v>24</v>
      </c>
      <c r="G40" s="220">
        <f t="shared" si="6"/>
        <v>0</v>
      </c>
      <c r="H40" s="2" t="s">
        <v>25</v>
      </c>
      <c r="I40" s="439">
        <f>IF($C$3="Ground floor",'Design Details'!C$46,IF($C$3="Mid-floor",'Design Details'!C$56,IF($C$3="Upper floor",'Design Details'!C$66,IF($C$3="Single Storey",'Design Details'!C$76,0))))</f>
        <v>0</v>
      </c>
      <c r="J40" s="220">
        <f t="shared" si="7"/>
        <v>2.5</v>
      </c>
      <c r="K40" s="220">
        <f t="shared" si="5"/>
        <v>0</v>
      </c>
      <c r="L40" s="220">
        <f t="shared" si="8"/>
        <v>0</v>
      </c>
    </row>
    <row r="41" spans="2:23" hidden="1" x14ac:dyDescent="0.3">
      <c r="B41" s="3" t="s">
        <v>7</v>
      </c>
      <c r="C41" s="20"/>
      <c r="D41" s="3" t="s">
        <v>8</v>
      </c>
      <c r="E41" s="20"/>
      <c r="F41" s="3" t="s">
        <v>24</v>
      </c>
      <c r="G41" s="17">
        <f t="shared" si="6"/>
        <v>0</v>
      </c>
      <c r="H41" s="2" t="s">
        <v>25</v>
      </c>
      <c r="I41" s="438">
        <f>IF($C$3="Ground floor",'Design Details'!C$46,IF($C$3="Mid-floor",'Design Details'!C$56,IF($C$3="Upper floor",'Design Details'!C$66,IF($C$3="Single Storey",'Design Details'!C$76,0))))</f>
        <v>0</v>
      </c>
      <c r="J41" s="17">
        <f t="shared" si="7"/>
        <v>2.5</v>
      </c>
      <c r="K41" s="17">
        <f t="shared" si="5"/>
        <v>0</v>
      </c>
      <c r="L41" s="17">
        <f t="shared" si="8"/>
        <v>0</v>
      </c>
    </row>
    <row r="42" spans="2:23" hidden="1" x14ac:dyDescent="0.3">
      <c r="B42" s="3" t="s">
        <v>7</v>
      </c>
      <c r="C42" s="20"/>
      <c r="D42" s="3" t="s">
        <v>8</v>
      </c>
      <c r="E42" s="20"/>
      <c r="F42" s="3" t="s">
        <v>24</v>
      </c>
      <c r="G42" s="17">
        <f t="shared" si="6"/>
        <v>0</v>
      </c>
      <c r="H42" s="2" t="s">
        <v>25</v>
      </c>
      <c r="I42" s="438">
        <f>IF($C$3="Ground floor",'Design Details'!C$46,IF($C$3="Mid-floor",'Design Details'!C$56,IF($C$3="Upper floor",'Design Details'!C$66,IF($C$3="Single Storey",'Design Details'!C$76,0))))</f>
        <v>0</v>
      </c>
      <c r="J42" s="17">
        <f t="shared" si="7"/>
        <v>2.5</v>
      </c>
      <c r="K42" s="17">
        <f t="shared" si="5"/>
        <v>0</v>
      </c>
      <c r="L42" s="17">
        <f t="shared" si="8"/>
        <v>0</v>
      </c>
    </row>
    <row r="43" spans="2:23" hidden="1" x14ac:dyDescent="0.3">
      <c r="B43" s="3" t="s">
        <v>7</v>
      </c>
      <c r="C43" s="20"/>
      <c r="D43" s="3" t="s">
        <v>8</v>
      </c>
      <c r="E43" s="20"/>
      <c r="F43" s="3" t="s">
        <v>24</v>
      </c>
      <c r="G43" s="17">
        <f t="shared" si="6"/>
        <v>0</v>
      </c>
      <c r="H43" s="2" t="s">
        <v>25</v>
      </c>
      <c r="I43" s="438">
        <f>IF($C$3="Ground floor",'Design Details'!C$46,IF($C$3="Mid-floor",'Design Details'!C$56,IF($C$3="Upper floor",'Design Details'!C$66,IF($C$3="Single Storey",'Design Details'!C$76,0))))</f>
        <v>0</v>
      </c>
      <c r="J43" s="17">
        <f t="shared" si="7"/>
        <v>2.5</v>
      </c>
      <c r="K43" s="17">
        <f t="shared" si="5"/>
        <v>0</v>
      </c>
      <c r="L43" s="17">
        <f t="shared" si="8"/>
        <v>0</v>
      </c>
    </row>
    <row r="44" spans="2:23" hidden="1" x14ac:dyDescent="0.3">
      <c r="B44" s="3" t="s">
        <v>7</v>
      </c>
      <c r="C44" s="20"/>
      <c r="D44" s="3" t="s">
        <v>8</v>
      </c>
      <c r="E44" s="20"/>
      <c r="F44" s="3" t="s">
        <v>24</v>
      </c>
      <c r="G44" s="17">
        <f t="shared" si="6"/>
        <v>0</v>
      </c>
      <c r="H44" s="2" t="s">
        <v>25</v>
      </c>
      <c r="I44" s="438">
        <f>IF($C$3="Ground floor",'Design Details'!C$46,IF($C$3="Mid-floor",'Design Details'!C$56,IF($C$3="Upper floor",'Design Details'!C$66,IF($C$3="Single Storey",'Design Details'!C$76,0))))</f>
        <v>0</v>
      </c>
      <c r="J44" s="17">
        <f t="shared" si="7"/>
        <v>2.5</v>
      </c>
      <c r="K44" s="17">
        <f t="shared" si="5"/>
        <v>0</v>
      </c>
      <c r="L44" s="17">
        <f t="shared" si="8"/>
        <v>0</v>
      </c>
    </row>
    <row r="45" spans="2:23" x14ac:dyDescent="0.3">
      <c r="B45" s="1" t="s">
        <v>33</v>
      </c>
      <c r="C45" s="7"/>
      <c r="E45" s="7"/>
      <c r="G45" s="7"/>
      <c r="I45" s="7"/>
      <c r="J45" s="7"/>
      <c r="K45" s="7"/>
      <c r="L45" s="7"/>
      <c r="Q45" s="517" t="s">
        <v>1254</v>
      </c>
      <c r="R45" s="525" t="s">
        <v>1255</v>
      </c>
      <c r="S45" s="517" t="s">
        <v>1256</v>
      </c>
      <c r="T45" s="514" t="s">
        <v>1249</v>
      </c>
      <c r="U45" s="517" t="s">
        <v>1250</v>
      </c>
    </row>
    <row r="46" spans="2:23" x14ac:dyDescent="0.3">
      <c r="B46" s="3" t="s">
        <v>7</v>
      </c>
      <c r="C46" s="224"/>
      <c r="D46" s="3" t="s">
        <v>8</v>
      </c>
      <c r="E46" s="224"/>
      <c r="F46" s="3" t="s">
        <v>24</v>
      </c>
      <c r="G46" s="218">
        <f t="shared" si="6"/>
        <v>0</v>
      </c>
      <c r="H46" s="2" t="s">
        <v>25</v>
      </c>
      <c r="I46" s="218">
        <f>IF($C$3="Ground floor",'Design Details'!C$53,IF($C$3="Mid-floor",'Design Details'!C$63,IF($C$3="Upper floor",'Design Details'!C$73,IF($C$3="Single Storey",'Design Details'!C$83,0))))</f>
        <v>0</v>
      </c>
      <c r="J46" s="218">
        <f t="shared" si="7"/>
        <v>2.5</v>
      </c>
      <c r="K46" s="218">
        <f t="shared" si="5"/>
        <v>0</v>
      </c>
      <c r="L46" s="218">
        <f>G46*I46*$D$7*24/1000</f>
        <v>0</v>
      </c>
      <c r="Q46" s="518"/>
      <c r="R46" s="526"/>
      <c r="S46" s="518"/>
      <c r="T46" s="515"/>
      <c r="U46" s="518"/>
    </row>
    <row r="47" spans="2:23" x14ac:dyDescent="0.3">
      <c r="B47" s="3" t="s">
        <v>7</v>
      </c>
      <c r="C47" s="224"/>
      <c r="D47" s="3" t="s">
        <v>8</v>
      </c>
      <c r="E47" s="224"/>
      <c r="F47" s="3" t="s">
        <v>24</v>
      </c>
      <c r="G47" s="218">
        <f t="shared" si="6"/>
        <v>0</v>
      </c>
      <c r="H47" s="2" t="s">
        <v>25</v>
      </c>
      <c r="I47" s="218">
        <f>IF($C$3="Ground floor",'Design Details'!C$53,IF($C$3="Mid-floor",'Design Details'!C$63,IF($C$3="Upper floor",'Design Details'!C$73,IF($C$3="Single Storey",'Design Details'!C$83,0))))</f>
        <v>0</v>
      </c>
      <c r="J47" s="218">
        <f t="shared" si="7"/>
        <v>2.5</v>
      </c>
      <c r="K47" s="218">
        <f t="shared" si="5"/>
        <v>0</v>
      </c>
      <c r="L47" s="218">
        <f>G47*I47*$D$7*24/1000</f>
        <v>0</v>
      </c>
      <c r="Q47" s="518"/>
      <c r="R47" s="526"/>
      <c r="S47" s="518"/>
      <c r="T47" s="515"/>
      <c r="U47" s="518"/>
    </row>
    <row r="48" spans="2:23" x14ac:dyDescent="0.3">
      <c r="B48" s="3" t="s">
        <v>7</v>
      </c>
      <c r="C48" s="224"/>
      <c r="D48" s="3" t="s">
        <v>8</v>
      </c>
      <c r="E48" s="224"/>
      <c r="F48" s="3" t="s">
        <v>24</v>
      </c>
      <c r="G48" s="218">
        <f t="shared" si="6"/>
        <v>0</v>
      </c>
      <c r="H48" s="2" t="s">
        <v>25</v>
      </c>
      <c r="I48" s="218">
        <f>IF($C$3="Ground floor",'Design Details'!C$53,IF($C$3="Mid-floor",'Design Details'!C$63,IF($C$3="Upper floor",'Design Details'!C$73,IF($C$3="Single Storey",'Design Details'!C$83,0))))</f>
        <v>0</v>
      </c>
      <c r="J48" s="218">
        <f t="shared" si="7"/>
        <v>2.5</v>
      </c>
      <c r="K48" s="218">
        <f t="shared" si="5"/>
        <v>0</v>
      </c>
      <c r="L48" s="218">
        <f>G48*I48*$D$7*24/1000</f>
        <v>0</v>
      </c>
      <c r="Q48" s="518"/>
      <c r="R48" s="526"/>
      <c r="S48" s="518"/>
      <c r="T48" s="515"/>
      <c r="U48" s="518"/>
    </row>
    <row r="49" spans="2:21" x14ac:dyDescent="0.3">
      <c r="B49" s="3" t="s">
        <v>7</v>
      </c>
      <c r="C49" s="224"/>
      <c r="D49" s="3" t="s">
        <v>8</v>
      </c>
      <c r="E49" s="224"/>
      <c r="F49" s="3" t="s">
        <v>24</v>
      </c>
      <c r="G49" s="218">
        <f t="shared" si="6"/>
        <v>0</v>
      </c>
      <c r="H49" s="2" t="s">
        <v>25</v>
      </c>
      <c r="I49" s="218">
        <f>IF($C$3="Ground floor",'Design Details'!C$53,IF($C$3="Mid-floor",'Design Details'!C$63,IF($C$3="Upper floor",'Design Details'!C$73,IF($C$3="Single Storey",'Design Details'!C$83,0))))</f>
        <v>0</v>
      </c>
      <c r="J49" s="218">
        <f t="shared" si="7"/>
        <v>2.5</v>
      </c>
      <c r="K49" s="218">
        <f t="shared" si="5"/>
        <v>0</v>
      </c>
      <c r="L49" s="218">
        <f>G49*I49*$D$7*24/1000</f>
        <v>0</v>
      </c>
      <c r="Q49" s="519"/>
      <c r="R49" s="527"/>
      <c r="S49" s="519"/>
      <c r="T49" s="516"/>
      <c r="U49" s="519"/>
    </row>
    <row r="50" spans="2:21" x14ac:dyDescent="0.3">
      <c r="B50" s="1" t="s">
        <v>1260</v>
      </c>
      <c r="C50" s="7"/>
      <c r="E50" s="7"/>
      <c r="G50" s="7"/>
      <c r="I50" s="7"/>
      <c r="J50" s="7"/>
      <c r="K50" s="7"/>
      <c r="L50" s="7"/>
      <c r="Q50" s="426"/>
      <c r="R50" s="425"/>
      <c r="S50" s="425" t="s">
        <v>1248</v>
      </c>
      <c r="T50" s="425"/>
      <c r="U50" s="430"/>
    </row>
    <row r="51" spans="2:21" x14ac:dyDescent="0.3">
      <c r="B51" s="3" t="s">
        <v>7</v>
      </c>
      <c r="C51" s="224"/>
      <c r="D51" s="3" t="s">
        <v>8</v>
      </c>
      <c r="E51" s="224"/>
      <c r="F51" s="3" t="s">
        <v>24</v>
      </c>
      <c r="G51" s="218">
        <f t="shared" si="6"/>
        <v>0</v>
      </c>
      <c r="H51" s="2" t="s">
        <v>25</v>
      </c>
      <c r="I51" s="218">
        <f>IF($C$3="Ground floor",'Design Details'!C$47,IF($C$3="Mid-floor",'Design Details'!C$57,IF($C$3="Upper floor",'Design Details'!C$67,IF($C$3="Single Storey",'Design Details'!C$77,0))))</f>
        <v>0</v>
      </c>
      <c r="J51" s="218">
        <f t="shared" si="7"/>
        <v>2.5</v>
      </c>
      <c r="K51" s="218">
        <f t="shared" si="5"/>
        <v>0</v>
      </c>
      <c r="L51" s="218">
        <f>G51*I51*$D$7*24/1000</f>
        <v>0</v>
      </c>
      <c r="Q51" s="429" t="s">
        <v>1241</v>
      </c>
      <c r="R51" s="431" t="s">
        <v>1247</v>
      </c>
      <c r="S51" s="431" t="str">
        <f>IF(OR($C$3="Ground Floor",$C$3="Mid-floor"),R51,Q51)</f>
        <v>Outside</v>
      </c>
      <c r="T51" s="426">
        <f>IF(M32="Unheated",1,0)</f>
        <v>0</v>
      </c>
      <c r="U51" s="429">
        <f>IF(M32="Select...",0,(IF(M32="Outside",D6,IF(M32="Unheated",D4-10,D4-M32))))</f>
        <v>0</v>
      </c>
    </row>
    <row r="52" spans="2:21" x14ac:dyDescent="0.3">
      <c r="B52" s="3" t="s">
        <v>7</v>
      </c>
      <c r="C52" s="224"/>
      <c r="D52" s="3" t="s">
        <v>8</v>
      </c>
      <c r="E52" s="224"/>
      <c r="F52" s="3" t="s">
        <v>24</v>
      </c>
      <c r="G52" s="218">
        <f t="shared" si="6"/>
        <v>0</v>
      </c>
      <c r="H52" s="2" t="s">
        <v>25</v>
      </c>
      <c r="I52" s="218">
        <f>IF($C$3="Ground floor",'Design Details'!C$47,IF($C$3="Mid-floor",'Design Details'!C$57,IF($C$3="Upper floor",'Design Details'!C$67,IF($C$3="Single Storey",'Design Details'!C$77,0))))</f>
        <v>0</v>
      </c>
      <c r="J52" s="218">
        <f t="shared" si="7"/>
        <v>2.5</v>
      </c>
      <c r="K52" s="218">
        <f t="shared" si="5"/>
        <v>0</v>
      </c>
      <c r="L52" s="218">
        <f>G52*I52*$D$7*24/1000</f>
        <v>0</v>
      </c>
      <c r="Q52" s="429" t="s">
        <v>1247</v>
      </c>
      <c r="R52" s="431" t="s">
        <v>1251</v>
      </c>
      <c r="S52" s="431" t="str">
        <f>IF(OR($C$3="Ground Floor",$C$3="Mid-floor"),R52,Q52)</f>
        <v>Unheated</v>
      </c>
      <c r="T52" s="426" t="str">
        <f>"'Design Details'!C$"&amp;69+T51</f>
        <v>'Design Details'!C$69</v>
      </c>
      <c r="U52" s="427"/>
    </row>
    <row r="53" spans="2:21" hidden="1" x14ac:dyDescent="0.3">
      <c r="B53" s="3" t="s">
        <v>7</v>
      </c>
      <c r="C53" s="226"/>
      <c r="D53" s="3" t="s">
        <v>8</v>
      </c>
      <c r="E53" s="226"/>
      <c r="F53" s="3" t="s">
        <v>24</v>
      </c>
      <c r="G53" s="220">
        <f t="shared" si="6"/>
        <v>0</v>
      </c>
      <c r="H53" s="2" t="s">
        <v>25</v>
      </c>
      <c r="I53" s="439">
        <f>IF($C$3="Ground floor",'Design Details'!C$47,IF($C$3="Mid-floor",'Design Details'!C$57,IF($C$3="Upper floor",'Design Details'!C$67,IF($C$3="Single Storey",'Design Details'!C$77,0))))</f>
        <v>0</v>
      </c>
      <c r="J53" s="220">
        <f t="shared" si="7"/>
        <v>2.5</v>
      </c>
      <c r="K53" s="220">
        <f t="shared" si="5"/>
        <v>0</v>
      </c>
      <c r="L53" s="220">
        <f>G53*I53*$D$7*24/1000</f>
        <v>0</v>
      </c>
      <c r="Q53" s="429"/>
      <c r="R53" s="431" t="s">
        <v>1252</v>
      </c>
      <c r="S53" s="431">
        <f>IF(OR($C$3="Ground Floor",$C$3="Mid-floor"),R53,Q53)</f>
        <v>0</v>
      </c>
      <c r="T53" s="432" t="str">
        <f>"'Design Details'!C$"&amp;79+T51</f>
        <v>'Design Details'!C$79</v>
      </c>
      <c r="U53" s="423"/>
    </row>
    <row r="54" spans="2:21" hidden="1" x14ac:dyDescent="0.3">
      <c r="B54" s="3" t="s">
        <v>7</v>
      </c>
      <c r="C54" s="20"/>
      <c r="D54" s="3" t="s">
        <v>8</v>
      </c>
      <c r="E54" s="20"/>
      <c r="F54" s="3" t="s">
        <v>24</v>
      </c>
      <c r="G54" s="17">
        <f t="shared" si="6"/>
        <v>0</v>
      </c>
      <c r="H54" s="2" t="s">
        <v>25</v>
      </c>
      <c r="I54" s="438">
        <f>IF($C$3="Ground floor",'Design Details'!C$47,IF($C$3="Mid-floor",'Design Details'!C$57,IF($C$3="Upper floor",'Design Details'!C$67,IF($C$3="Single Storey",'Design Details'!C$77,0))))</f>
        <v>0</v>
      </c>
      <c r="J54" s="17">
        <f t="shared" si="7"/>
        <v>2.5</v>
      </c>
      <c r="K54" s="17">
        <f t="shared" si="5"/>
        <v>0</v>
      </c>
      <c r="L54" s="17">
        <f>G54*I54*$D$7*24/1000</f>
        <v>0</v>
      </c>
      <c r="Q54" s="429"/>
      <c r="R54" s="431" t="s">
        <v>1253</v>
      </c>
      <c r="S54" s="431">
        <f>IF(OR($C$3="Ground Floor",$C$3="Mid-floor"),R54,Q54)</f>
        <v>0</v>
      </c>
      <c r="T54" s="423"/>
      <c r="U54" s="423"/>
    </row>
    <row r="55" spans="2:21" x14ac:dyDescent="0.3">
      <c r="B55" s="1" t="s">
        <v>114</v>
      </c>
      <c r="G55" s="7"/>
      <c r="I55" s="7"/>
      <c r="K55" s="7"/>
      <c r="L55" s="7"/>
      <c r="M55" s="520" t="s">
        <v>1092</v>
      </c>
      <c r="N55" s="520"/>
      <c r="O55" s="520"/>
      <c r="Q55" s="432"/>
      <c r="R55" s="432">
        <v>22</v>
      </c>
      <c r="S55" s="433">
        <f>IF(OR($C$3="Ground Floor",$C$3="Mid-floor"),R55,Q37)</f>
        <v>0</v>
      </c>
      <c r="T55" s="422"/>
      <c r="U55" s="422"/>
    </row>
    <row r="56" spans="2:21" x14ac:dyDescent="0.3">
      <c r="B56" s="3" t="s">
        <v>6</v>
      </c>
      <c r="C56" s="229"/>
      <c r="D56" s="3" t="s">
        <v>8</v>
      </c>
      <c r="E56" s="229"/>
      <c r="F56" s="3" t="s">
        <v>24</v>
      </c>
      <c r="G56" s="218">
        <f t="shared" si="6"/>
        <v>0</v>
      </c>
      <c r="H56" s="2" t="s">
        <v>25</v>
      </c>
      <c r="I56" s="218">
        <f>IF($C$3="Ground floor",'Design Details'!C$51,IF($C$3="Mid-floor",'Design Details'!C$61,IF($C$3="Upper floor",'Design Details'!C$71,IF($C$3="Single Storey",'Design Details'!C$81,0))))</f>
        <v>0</v>
      </c>
      <c r="J56" s="225">
        <f>IF(M56="",0,IF(M56="unheated",D$4-10,D$4-M56))</f>
        <v>0</v>
      </c>
      <c r="K56" s="218">
        <f t="shared" si="5"/>
        <v>0</v>
      </c>
      <c r="L56" s="7"/>
      <c r="M56" s="513"/>
      <c r="N56" s="513"/>
      <c r="O56" s="513"/>
    </row>
    <row r="57" spans="2:21" hidden="1" x14ac:dyDescent="0.3">
      <c r="B57" s="3" t="s">
        <v>6</v>
      </c>
      <c r="C57" s="229"/>
      <c r="D57" s="3" t="s">
        <v>8</v>
      </c>
      <c r="E57" s="229"/>
      <c r="F57" s="3" t="s">
        <v>24</v>
      </c>
      <c r="G57" s="218">
        <f t="shared" si="6"/>
        <v>0</v>
      </c>
      <c r="H57" s="2" t="s">
        <v>25</v>
      </c>
      <c r="I57" s="224">
        <f>IF($C$3="Ground floor",'Design Details'!C$51,IF($C$3="Mid-floor",'Design Details'!C$61,IF($C$3="Upper floor",'Design Details'!C$71,IF($C$3="Single Storey",'Design Details'!C$81,0))))</f>
        <v>0</v>
      </c>
      <c r="J57" s="225">
        <f>IF(M57="",0,IF(M57="unheated",D$4-10,D$4-M57))</f>
        <v>0</v>
      </c>
      <c r="K57" s="218">
        <f t="shared" si="5"/>
        <v>0</v>
      </c>
      <c r="L57" s="7"/>
      <c r="M57" s="513"/>
      <c r="N57" s="513"/>
      <c r="O57" s="513"/>
    </row>
    <row r="58" spans="2:21" hidden="1" x14ac:dyDescent="0.3">
      <c r="B58" s="3" t="s">
        <v>6</v>
      </c>
      <c r="C58" s="219"/>
      <c r="D58" s="3" t="s">
        <v>8</v>
      </c>
      <c r="E58" s="219"/>
      <c r="F58" s="3" t="s">
        <v>24</v>
      </c>
      <c r="G58" s="220">
        <f t="shared" si="6"/>
        <v>0</v>
      </c>
      <c r="H58" s="2" t="s">
        <v>25</v>
      </c>
      <c r="I58" s="221">
        <f>IF($C$3="Ground floor",'Design Details'!C$51,IF($C$3="Mid-floor",'Design Details'!C$61,IF($C$3="Upper floor",'Design Details'!C$71,IF($C$3="Single Storey",'Design Details'!C$81,0))))</f>
        <v>0</v>
      </c>
      <c r="J58" s="222">
        <f>IF(M58="",0,IF(M58="unheated",D$4-10,D$4-M58))</f>
        <v>0</v>
      </c>
      <c r="K58" s="220">
        <f t="shared" si="5"/>
        <v>0</v>
      </c>
      <c r="L58" s="7"/>
      <c r="M58" s="513"/>
      <c r="N58" s="513"/>
      <c r="O58" s="513"/>
    </row>
    <row r="59" spans="2:21" hidden="1" x14ac:dyDescent="0.3">
      <c r="B59" s="3" t="s">
        <v>6</v>
      </c>
      <c r="C59" s="19"/>
      <c r="D59" s="3" t="s">
        <v>8</v>
      </c>
      <c r="E59" s="19"/>
      <c r="F59" s="3" t="s">
        <v>24</v>
      </c>
      <c r="G59" s="17">
        <f t="shared" si="6"/>
        <v>0</v>
      </c>
      <c r="H59" s="2" t="s">
        <v>25</v>
      </c>
      <c r="I59" s="105">
        <f>IF($C$3="Ground floor",'Design Details'!C$51,IF($C$3="Mid-floor",'Design Details'!C$61,IF($C$3="Upper floor",'Design Details'!C$71,IF($C$3="Single Storey",'Design Details'!C$81,0))))</f>
        <v>0</v>
      </c>
      <c r="J59" s="18">
        <f>IF(M59="",0,IF(M59="unheated",D$4-10,D$4-M59))</f>
        <v>0</v>
      </c>
      <c r="K59" s="17">
        <f t="shared" si="5"/>
        <v>0</v>
      </c>
      <c r="L59" s="7"/>
      <c r="M59" s="513"/>
      <c r="N59" s="513"/>
      <c r="O59" s="513"/>
    </row>
    <row r="60" spans="2:21" hidden="1" x14ac:dyDescent="0.3">
      <c r="B60" s="1" t="s">
        <v>48</v>
      </c>
      <c r="G60" s="7"/>
      <c r="I60" s="7"/>
      <c r="K60" s="7"/>
      <c r="L60" s="7"/>
    </row>
    <row r="61" spans="2:21" hidden="1" x14ac:dyDescent="0.3">
      <c r="B61" s="3" t="s">
        <v>6</v>
      </c>
      <c r="C61" s="19"/>
      <c r="D61" s="3" t="s">
        <v>8</v>
      </c>
      <c r="E61" s="19"/>
      <c r="F61" s="3" t="s">
        <v>24</v>
      </c>
      <c r="G61" s="17">
        <f t="shared" si="6"/>
        <v>0</v>
      </c>
      <c r="H61" s="2" t="s">
        <v>25</v>
      </c>
      <c r="I61" s="105">
        <f>IF($C$3="Ground floor",'Design Details'!C$52,IF($C$3="Mid-floor",'Design Details'!C$62,IF($C$3="Upper floor",'Design Details'!C$72,IF($C$3="Single Storey",'Design Details'!C$82,0))))</f>
        <v>0</v>
      </c>
      <c r="J61" s="18">
        <f>D4-10</f>
        <v>-10</v>
      </c>
      <c r="K61" s="17">
        <f t="shared" si="5"/>
        <v>0</v>
      </c>
      <c r="L61" s="17">
        <f>G61*I61*$D$7*24/1000</f>
        <v>0</v>
      </c>
    </row>
  </sheetData>
  <sheetProtection formatRows="0"/>
  <mergeCells count="31">
    <mergeCell ref="B1:D1"/>
    <mergeCell ref="E1:G1"/>
    <mergeCell ref="K1:L1"/>
    <mergeCell ref="E2:F2"/>
    <mergeCell ref="C3:D3"/>
    <mergeCell ref="E3:F3"/>
    <mergeCell ref="M21:O21"/>
    <mergeCell ref="B4:C4"/>
    <mergeCell ref="E4:F4"/>
    <mergeCell ref="B5:C5"/>
    <mergeCell ref="E5:F5"/>
    <mergeCell ref="B6:C6"/>
    <mergeCell ref="E6:F6"/>
    <mergeCell ref="B7:C7"/>
    <mergeCell ref="L10:O10"/>
    <mergeCell ref="L11:O11"/>
    <mergeCell ref="M19:O19"/>
    <mergeCell ref="M20:O20"/>
    <mergeCell ref="M22:O22"/>
    <mergeCell ref="M31:O31"/>
    <mergeCell ref="M32:O32"/>
    <mergeCell ref="Q45:Q49"/>
    <mergeCell ref="R45:R49"/>
    <mergeCell ref="M59:O59"/>
    <mergeCell ref="T45:T49"/>
    <mergeCell ref="U45:U49"/>
    <mergeCell ref="M55:O55"/>
    <mergeCell ref="M56:O56"/>
    <mergeCell ref="M57:O57"/>
    <mergeCell ref="M58:O58"/>
    <mergeCell ref="S45:S49"/>
  </mergeCells>
  <conditionalFormatting sqref="M24:N24">
    <cfRule type="expression" dxfId="13" priority="2">
      <formula>IF($M$23="Short length",TRUE,IF($M$23="Between edges",TRUE,IF($M$23="Depth of room",TRUE,FALSE)))</formula>
    </cfRule>
  </conditionalFormatting>
  <conditionalFormatting sqref="O24">
    <cfRule type="expression" dxfId="12" priority="1">
      <formula>IF($O$23="Long length",TRUE,FALSE)</formula>
    </cfRule>
  </conditionalFormatting>
  <dataValidations count="10">
    <dataValidation type="list" allowBlank="1" showInputMessage="1" showErrorMessage="1" sqref="M32:O32" xr:uid="{877AC269-D756-FD43-835F-7F42B379D018}">
      <formula1>OFFSET($S$50,,,COUNTIF($S$50:$S$55,"&lt;&gt;0"))</formula1>
    </dataValidation>
    <dataValidation type="list" errorStyle="information" allowBlank="1" showInputMessage="1" showErrorMessage="1" errorTitle="Room Name" error="If an alternative room name is entered, you will need to manually select room design temp and air changes per hour." sqref="D2" xr:uid="{A8DC0D28-7129-D04B-AD30-8AC8EE77B88F}">
      <formula1>$Y$2:$Y$11</formula1>
    </dataValidation>
    <dataValidation type="list" errorStyle="information" allowBlank="1" showInputMessage="1" showErrorMessage="1" errorTitle="Room Name" error="If an alternative room name is entered, you will need to manually select room design temp and air changes per hour." sqref="C2" xr:uid="{933BF1E9-F0CE-254A-A0CC-341B07617555}">
      <formula1>Rooms</formula1>
    </dataValidation>
    <dataValidation type="list" allowBlank="1" showInputMessage="1" showErrorMessage="1" sqref="M22:O22" xr:uid="{14D42BCD-2FCC-F248-B0DB-38925A830D3A}">
      <formula1>$Q$2:$Q$6</formula1>
    </dataValidation>
    <dataValidation type="list" allowBlank="1" showInputMessage="1" showErrorMessage="1" sqref="C3:D3" xr:uid="{851CE6F5-9958-3240-9DD3-7ADCB2F35FF9}">
      <formula1>$R$4:$R$7</formula1>
    </dataValidation>
    <dataValidation type="list" allowBlank="1" showInputMessage="1" showErrorMessage="1" sqref="M20:O20" xr:uid="{23DF1FFE-72EC-B84B-9B5E-77E89602E02D}">
      <formula1>$S$3:$S$4</formula1>
    </dataValidation>
    <dataValidation type="list" allowBlank="1" showInputMessage="1" showErrorMessage="1" sqref="M56:O59" xr:uid="{A06EB516-3C43-1E43-8DA9-E6AC0488CA81}">
      <formula1>$U$3:$U$7</formula1>
    </dataValidation>
    <dataValidation type="list" allowBlank="1" showInputMessage="1" showErrorMessage="1" sqref="M3" xr:uid="{43A286D9-198D-C74B-BEFF-1EF37F96F733}">
      <formula1>$V$3:$V$4</formula1>
    </dataValidation>
    <dataValidation type="list" allowBlank="1" showInputMessage="1" showErrorMessage="1" promptTitle="High Ceilings" prompt="Room Height_x000a_4.5m - 2.5%_x000a_5.5m - 5.0%_x000a_6.5m - 7.5%_x000a_7.5m - 10.0%" sqref="M4" xr:uid="{134BF0CF-4DFB-8F47-A88C-E7223704223A}">
      <formula1>$X$3:$X$7</formula1>
    </dataValidation>
    <dataValidation type="list" allowBlank="1" showInputMessage="1" showErrorMessage="1" sqref="M5" xr:uid="{0376EEF5-DB5C-F94A-9E80-4EB706D7B689}">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9441" r:id="rId3" name="Button 1">
              <controlPr defaultSize="0" print="0" autoFill="0" autoPict="0" macro="[0]!unhideAwkDim">
                <anchor moveWithCells="1" sizeWithCells="1">
                  <from>
                    <xdr:col>3</xdr:col>
                    <xdr:colOff>15240</xdr:colOff>
                    <xdr:row>8</xdr:row>
                    <xdr:rowOff>15240</xdr:rowOff>
                  </from>
                  <to>
                    <xdr:col>4</xdr:col>
                    <xdr:colOff>723900</xdr:colOff>
                    <xdr:row>8</xdr:row>
                    <xdr:rowOff>152400</xdr:rowOff>
                  </to>
                </anchor>
              </controlPr>
            </control>
          </mc:Choice>
        </mc:AlternateContent>
        <mc:AlternateContent xmlns:mc="http://schemas.openxmlformats.org/markup-compatibility/2006">
          <mc:Choice Requires="x14">
            <control shapeId="189442" r:id="rId4" name="Button 2">
              <controlPr defaultSize="0" print="0" autoFill="0" autoPict="0" macro="[0]!unhideWindows">
                <anchor moveWithCells="1" sizeWithCells="1">
                  <from>
                    <xdr:col>3</xdr:col>
                    <xdr:colOff>38100</xdr:colOff>
                    <xdr:row>36</xdr:row>
                    <xdr:rowOff>15240</xdr:rowOff>
                  </from>
                  <to>
                    <xdr:col>4</xdr:col>
                    <xdr:colOff>723900</xdr:colOff>
                    <xdr:row>36</xdr:row>
                    <xdr:rowOff>152400</xdr:rowOff>
                  </to>
                </anchor>
              </controlPr>
            </control>
          </mc:Choice>
        </mc:AlternateContent>
        <mc:AlternateContent xmlns:mc="http://schemas.openxmlformats.org/markup-compatibility/2006">
          <mc:Choice Requires="x14">
            <control shapeId="189443" r:id="rId5" name="Button 3">
              <controlPr defaultSize="0" print="0" autoFill="0" autoPict="0" macro="[0]!unhideRoofWin">
                <anchor moveWithCells="1" sizeWithCells="1">
                  <from>
                    <xdr:col>5</xdr:col>
                    <xdr:colOff>22860</xdr:colOff>
                    <xdr:row>36</xdr:row>
                    <xdr:rowOff>15240</xdr:rowOff>
                  </from>
                  <to>
                    <xdr:col>6</xdr:col>
                    <xdr:colOff>723900</xdr:colOff>
                    <xdr:row>36</xdr:row>
                    <xdr:rowOff>152400</xdr:rowOff>
                  </to>
                </anchor>
              </controlPr>
            </control>
          </mc:Choice>
        </mc:AlternateContent>
        <mc:AlternateContent xmlns:mc="http://schemas.openxmlformats.org/markup-compatibility/2006">
          <mc:Choice Requires="x14">
            <control shapeId="189444" r:id="rId6" name="Button 4">
              <controlPr defaultSize="0" print="0" autoFill="0" autoPict="0" macro="[0]!unhideDoors">
                <anchor moveWithCells="1" sizeWithCells="1">
                  <from>
                    <xdr:col>3</xdr:col>
                    <xdr:colOff>15240</xdr:colOff>
                    <xdr:row>49</xdr:row>
                    <xdr:rowOff>22860</xdr:rowOff>
                  </from>
                  <to>
                    <xdr:col>4</xdr:col>
                    <xdr:colOff>723900</xdr:colOff>
                    <xdr:row>49</xdr:row>
                    <xdr:rowOff>152400</xdr:rowOff>
                  </to>
                </anchor>
              </controlPr>
            </control>
          </mc:Choice>
        </mc:AlternateContent>
        <mc:AlternateContent xmlns:mc="http://schemas.openxmlformats.org/markup-compatibility/2006">
          <mc:Choice Requires="x14">
            <control shapeId="189445" r:id="rId7" name="Button 5">
              <controlPr defaultSize="0" print="0" autoFill="0" autoPict="0" macro="[0]!SinglePitch">
                <anchor moveWithCells="1" sizeWithCells="1">
                  <from>
                    <xdr:col>3</xdr:col>
                    <xdr:colOff>891540</xdr:colOff>
                    <xdr:row>32</xdr:row>
                    <xdr:rowOff>38100</xdr:rowOff>
                  </from>
                  <to>
                    <xdr:col>4</xdr:col>
                    <xdr:colOff>708660</xdr:colOff>
                    <xdr:row>33</xdr:row>
                    <xdr:rowOff>0</xdr:rowOff>
                  </to>
                </anchor>
              </controlPr>
            </control>
          </mc:Choice>
        </mc:AlternateContent>
        <mc:AlternateContent xmlns:mc="http://schemas.openxmlformats.org/markup-compatibility/2006">
          <mc:Choice Requires="x14">
            <control shapeId="189446" r:id="rId8" name="Button 6">
              <controlPr defaultSize="0" print="0" autoFill="0" autoPict="0" macro="[0]!IntWalls">
                <anchor moveWithCells="1" sizeWithCells="1">
                  <from>
                    <xdr:col>3</xdr:col>
                    <xdr:colOff>22860</xdr:colOff>
                    <xdr:row>54</xdr:row>
                    <xdr:rowOff>22860</xdr:rowOff>
                  </from>
                  <to>
                    <xdr:col>4</xdr:col>
                    <xdr:colOff>723900</xdr:colOff>
                    <xdr:row>55</xdr:row>
                    <xdr:rowOff>15240</xdr:rowOff>
                  </to>
                </anchor>
              </controlPr>
            </control>
          </mc:Choice>
        </mc:AlternateContent>
        <mc:AlternateContent xmlns:mc="http://schemas.openxmlformats.org/markup-compatibility/2006">
          <mc:Choice Requires="x14">
            <control shapeId="189447" r:id="rId9" name="Button 7">
              <controlPr defaultSize="0" print="0" autoFill="0" autoPict="0" macro="[0]!PartyWall">
                <anchor moveWithCells="1" sizeWithCells="1">
                  <from>
                    <xdr:col>5</xdr:col>
                    <xdr:colOff>15240</xdr:colOff>
                    <xdr:row>54</xdr:row>
                    <xdr:rowOff>22860</xdr:rowOff>
                  </from>
                  <to>
                    <xdr:col>6</xdr:col>
                    <xdr:colOff>708660</xdr:colOff>
                    <xdr:row>54</xdr:row>
                    <xdr:rowOff>152400</xdr:rowOff>
                  </to>
                </anchor>
              </controlPr>
            </control>
          </mc:Choice>
        </mc:AlternateContent>
        <mc:AlternateContent xmlns:mc="http://schemas.openxmlformats.org/markup-compatibility/2006">
          <mc:Choice Requires="x14">
            <control shapeId="189448" r:id="rId10" name="Button 8">
              <controlPr defaultSize="0" print="0" autoFill="0" autoPict="0" macro="[0]!UseRoomDims">
                <anchor moveWithCells="1" sizeWithCells="1">
                  <from>
                    <xdr:col>3</xdr:col>
                    <xdr:colOff>22860</xdr:colOff>
                    <xdr:row>18</xdr:row>
                    <xdr:rowOff>22860</xdr:rowOff>
                  </from>
                  <to>
                    <xdr:col>4</xdr:col>
                    <xdr:colOff>723900</xdr:colOff>
                    <xdr:row>18</xdr:row>
                    <xdr:rowOff>152400</xdr:rowOff>
                  </to>
                </anchor>
              </controlPr>
            </control>
          </mc:Choice>
        </mc:AlternateContent>
        <mc:AlternateContent xmlns:mc="http://schemas.openxmlformats.org/markup-compatibility/2006">
          <mc:Choice Requires="x14">
            <control shapeId="189449" r:id="rId11" name="Button 9">
              <controlPr defaultSize="0" print="0" autoFill="0" autoPict="0" macro="[0]!Pitched">
                <anchor moveWithCells="1" sizeWithCells="1">
                  <from>
                    <xdr:col>3</xdr:col>
                    <xdr:colOff>38100</xdr:colOff>
                    <xdr:row>32</xdr:row>
                    <xdr:rowOff>22860</xdr:rowOff>
                  </from>
                  <to>
                    <xdr:col>3</xdr:col>
                    <xdr:colOff>800100</xdr:colOff>
                    <xdr:row>33</xdr:row>
                    <xdr:rowOff>0</xdr:rowOff>
                  </to>
                </anchor>
              </controlPr>
            </control>
          </mc:Choice>
        </mc:AlternateContent>
        <mc:AlternateContent xmlns:mc="http://schemas.openxmlformats.org/markup-compatibility/2006">
          <mc:Choice Requires="x14">
            <control shapeId="189450" r:id="rId12" name="Button 10">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189451" r:id="rId13" name="Button 11">
              <controlPr defaultSize="0" print="0" autoFill="0" autoPict="0" macro="[0]!unhideExtWall">
                <anchor moveWithCells="1">
                  <from>
                    <xdr:col>3</xdr:col>
                    <xdr:colOff>22860</xdr:colOff>
                    <xdr:row>22</xdr:row>
                    <xdr:rowOff>38100</xdr:rowOff>
                  </from>
                  <to>
                    <xdr:col>5</xdr:col>
                    <xdr:colOff>114300</xdr:colOff>
                    <xdr:row>22</xdr:row>
                    <xdr:rowOff>152400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5451A-0483-7D49-8494-0F0E5535F829}">
  <sheetPr codeName="Sheet34">
    <tabColor theme="4" tint="0.59999389629810485"/>
  </sheetPr>
  <dimension ref="B1:Z61"/>
  <sheetViews>
    <sheetView showGridLines="0" showRowColHeaders="0" workbookViewId="0">
      <selection activeCell="C2" sqref="C2"/>
    </sheetView>
  </sheetViews>
  <sheetFormatPr defaultColWidth="13.77734375" defaultRowHeight="13.8" x14ac:dyDescent="0.3"/>
  <cols>
    <col min="1" max="1" width="2" style="2" customWidth="1"/>
    <col min="2" max="12" width="13.77734375" style="2"/>
    <col min="13" max="15" width="10" style="2" customWidth="1"/>
    <col min="16" max="16" width="13.77734375" style="2"/>
    <col min="17" max="19" width="13.77734375" style="2" hidden="1" customWidth="1"/>
    <col min="20" max="20" width="16" style="2" hidden="1" customWidth="1"/>
    <col min="21" max="26" width="13.77734375" style="2" hidden="1" customWidth="1"/>
    <col min="27" max="16384" width="13.77734375" style="2"/>
  </cols>
  <sheetData>
    <row r="1" spans="2:25" ht="34.049999999999997" customHeight="1" x14ac:dyDescent="0.3">
      <c r="B1" s="520" t="s">
        <v>2</v>
      </c>
      <c r="C1" s="520"/>
      <c r="D1" s="520"/>
      <c r="E1" s="520" t="s">
        <v>4</v>
      </c>
      <c r="F1" s="520"/>
      <c r="G1" s="520"/>
      <c r="H1" s="13" t="s">
        <v>26</v>
      </c>
      <c r="I1" s="14" t="s">
        <v>34</v>
      </c>
      <c r="J1" s="15" t="s">
        <v>36</v>
      </c>
      <c r="K1" s="536" t="s">
        <v>120</v>
      </c>
      <c r="L1" s="536"/>
      <c r="M1" s="14" t="s">
        <v>121</v>
      </c>
      <c r="N1" s="14" t="s">
        <v>1079</v>
      </c>
      <c r="O1" s="14" t="s">
        <v>416</v>
      </c>
    </row>
    <row r="2" spans="2:25" ht="12.75" customHeight="1" x14ac:dyDescent="0.3">
      <c r="B2" s="2" t="s">
        <v>0</v>
      </c>
      <c r="C2" s="227"/>
      <c r="D2" s="227"/>
      <c r="E2" s="529" t="s">
        <v>1257</v>
      </c>
      <c r="F2" s="529"/>
      <c r="G2" s="216">
        <f>'Design Details'!G111</f>
        <v>0</v>
      </c>
      <c r="H2" s="2" t="s">
        <v>16</v>
      </c>
      <c r="I2" s="223">
        <f>SUM(K20:K22)</f>
        <v>0</v>
      </c>
      <c r="J2" s="223">
        <f>SUM(L20:L22)</f>
        <v>0</v>
      </c>
      <c r="K2" s="2" t="s">
        <v>119</v>
      </c>
      <c r="M2" s="228">
        <v>0</v>
      </c>
      <c r="N2" s="223">
        <f ca="1">SUM(I$2:I$6)*M2</f>
        <v>0</v>
      </c>
      <c r="O2" s="223">
        <f ca="1">SUM(J$2:J$6)*M2</f>
        <v>0</v>
      </c>
      <c r="Q2" s="2" t="s">
        <v>1056</v>
      </c>
      <c r="R2" s="2" t="s">
        <v>1</v>
      </c>
      <c r="Y2" s="2">
        <v>1</v>
      </c>
    </row>
    <row r="3" spans="2:25" ht="12.75" customHeight="1" x14ac:dyDescent="0.3">
      <c r="B3" s="2" t="s">
        <v>1</v>
      </c>
      <c r="C3" s="537"/>
      <c r="D3" s="538"/>
      <c r="E3" s="529" t="s">
        <v>9</v>
      </c>
      <c r="F3" s="529"/>
      <c r="G3" s="216">
        <v>0.33</v>
      </c>
      <c r="H3" s="2" t="s">
        <v>28</v>
      </c>
      <c r="I3" s="223">
        <f>K27</f>
        <v>0</v>
      </c>
      <c r="J3" s="223">
        <f>L27</f>
        <v>0</v>
      </c>
      <c r="K3" s="2" t="s">
        <v>116</v>
      </c>
      <c r="M3" s="228">
        <v>0</v>
      </c>
      <c r="N3" s="223">
        <f ca="1">SUM(I$2:I$6)*M3</f>
        <v>0</v>
      </c>
      <c r="O3" s="223">
        <f ca="1">SUM(J$2:J$6)*M3</f>
        <v>0</v>
      </c>
      <c r="Q3" s="2" t="s">
        <v>1055</v>
      </c>
      <c r="R3" s="2" t="s">
        <v>410</v>
      </c>
      <c r="S3" s="9" t="str">
        <f>IF($C$3="Ground floor","Solid Floor (in contact with ground)",IF($C$3="Single Storey","Solid Floor (in contact with ground)","n/a"))</f>
        <v>n/a</v>
      </c>
      <c r="T3" s="2">
        <f>'Design Details'!C21</f>
        <v>10</v>
      </c>
      <c r="U3" s="3" t="s">
        <v>115</v>
      </c>
      <c r="V3" s="11">
        <v>0</v>
      </c>
      <c r="W3" s="11">
        <v>0</v>
      </c>
      <c r="X3" s="11">
        <v>0</v>
      </c>
      <c r="Y3" s="2">
        <v>2</v>
      </c>
    </row>
    <row r="4" spans="2:25" ht="12.75" customHeight="1" x14ac:dyDescent="0.3">
      <c r="B4" s="529" t="s">
        <v>10</v>
      </c>
      <c r="C4" s="529"/>
      <c r="D4" s="216">
        <f>'Design Details'!E111</f>
        <v>0</v>
      </c>
      <c r="E4" s="529" t="s">
        <v>14</v>
      </c>
      <c r="F4" s="529"/>
      <c r="G4" s="216">
        <f>SUM(I10:I12,I14:I18)</f>
        <v>0</v>
      </c>
      <c r="H4" s="2" t="s">
        <v>30</v>
      </c>
      <c r="I4" s="223">
        <f ca="1">SUM(K32,K36)</f>
        <v>0</v>
      </c>
      <c r="J4" s="223">
        <f ca="1">SUM(L32,L36)</f>
        <v>0</v>
      </c>
      <c r="K4" s="2" t="s">
        <v>117</v>
      </c>
      <c r="M4" s="228">
        <v>0</v>
      </c>
      <c r="N4" s="223">
        <f ca="1">SUM(I$2:I$6)*M4</f>
        <v>0</v>
      </c>
      <c r="O4" s="223">
        <f ca="1">SUM(J$2:J$6)*M4</f>
        <v>0</v>
      </c>
      <c r="Q4" s="2" t="s">
        <v>1054</v>
      </c>
      <c r="R4" s="2" t="s">
        <v>37</v>
      </c>
      <c r="S4" s="9" t="str">
        <f>IF($C$3="Ground floor","Suspended Floor",IF($C$3="Single Storey","Suspended Floor","n/a"))</f>
        <v>n/a</v>
      </c>
      <c r="U4" s="3">
        <v>16</v>
      </c>
      <c r="V4" s="11">
        <v>0.1</v>
      </c>
      <c r="W4" s="11">
        <v>0.2</v>
      </c>
      <c r="X4" s="11">
        <v>2.5000000000000001E-2</v>
      </c>
      <c r="Y4" s="2">
        <v>3</v>
      </c>
    </row>
    <row r="5" spans="2:25" ht="12.75" customHeight="1" x14ac:dyDescent="0.3">
      <c r="B5" s="529" t="s">
        <v>11</v>
      </c>
      <c r="C5" s="529"/>
      <c r="D5" s="216">
        <f>'Design Details'!C19</f>
        <v>-2.5</v>
      </c>
      <c r="E5" s="529" t="s">
        <v>27</v>
      </c>
      <c r="F5" s="529"/>
      <c r="G5" s="216">
        <f>G4*G3*D6*G2</f>
        <v>0</v>
      </c>
      <c r="H5" s="2" t="s">
        <v>29</v>
      </c>
      <c r="I5" s="223">
        <f>SUM(K38:K44,K46:K49,K51:K54)</f>
        <v>0</v>
      </c>
      <c r="J5" s="223">
        <f>SUM(L38:L44,L46:L49,L51:L54)</f>
        <v>0</v>
      </c>
      <c r="K5" s="2" t="s">
        <v>118</v>
      </c>
      <c r="M5" s="228">
        <v>0</v>
      </c>
      <c r="N5" s="223">
        <f ca="1">SUM(I$2:I$6)*M5</f>
        <v>0</v>
      </c>
      <c r="O5" s="223">
        <f ca="1">SUM(J$2:J$6)*M5</f>
        <v>0</v>
      </c>
      <c r="Q5" s="2" t="s">
        <v>1052</v>
      </c>
      <c r="R5" s="2" t="s">
        <v>39</v>
      </c>
      <c r="U5" s="3">
        <v>18</v>
      </c>
      <c r="X5" s="11">
        <v>0.05</v>
      </c>
      <c r="Y5" s="2">
        <v>4</v>
      </c>
    </row>
    <row r="6" spans="2:25" ht="12.75" customHeight="1" x14ac:dyDescent="0.3">
      <c r="B6" s="529" t="s">
        <v>12</v>
      </c>
      <c r="C6" s="529"/>
      <c r="D6" s="216">
        <f>D4-D5</f>
        <v>2.5</v>
      </c>
      <c r="E6" s="529" t="s">
        <v>15</v>
      </c>
      <c r="F6" s="529"/>
      <c r="G6" s="216">
        <f>G4*G3*D7*24/1000</f>
        <v>0</v>
      </c>
      <c r="H6" s="2" t="s">
        <v>122</v>
      </c>
      <c r="I6" s="223">
        <f>SUM(K56:K59,K61)</f>
        <v>0</v>
      </c>
      <c r="J6" s="223">
        <f>SUM(L61)</f>
        <v>0</v>
      </c>
      <c r="M6" s="12"/>
      <c r="N6" s="12" t="s">
        <v>123</v>
      </c>
      <c r="O6" s="119">
        <f ca="1">SUM(G5,I2:I6,N2:N5)</f>
        <v>0</v>
      </c>
      <c r="Q6" s="2" t="s">
        <v>1053</v>
      </c>
      <c r="R6" s="2" t="s">
        <v>40</v>
      </c>
      <c r="U6" s="3">
        <v>21</v>
      </c>
      <c r="X6" s="11">
        <v>7.4999999999999997E-2</v>
      </c>
      <c r="Y6" s="2">
        <v>5</v>
      </c>
    </row>
    <row r="7" spans="2:25" ht="12.75" customHeight="1" x14ac:dyDescent="0.3">
      <c r="B7" s="529" t="s">
        <v>3</v>
      </c>
      <c r="C7" s="529"/>
      <c r="D7" s="217">
        <f>'Design Details'!C20</f>
        <v>2228</v>
      </c>
      <c r="I7" s="7"/>
      <c r="J7" s="7"/>
      <c r="M7" s="12"/>
      <c r="N7" s="12" t="s">
        <v>124</v>
      </c>
      <c r="O7" s="119">
        <f ca="1">SUM(G6,J2:J6,O2:O5)</f>
        <v>0</v>
      </c>
      <c r="R7" s="2" t="s">
        <v>41</v>
      </c>
      <c r="U7" s="3">
        <v>22</v>
      </c>
      <c r="X7" s="11">
        <v>0.1</v>
      </c>
      <c r="Y7" s="2">
        <v>6</v>
      </c>
    </row>
    <row r="8" spans="2:25" x14ac:dyDescent="0.3">
      <c r="R8" s="2">
        <f>IF($C$3="Ground floor",'Design Details'!C$45,IF($C$3="Mid-floor",'Design Details'!C$55,IF($C$3="Upper floor",'Design Details'!C$65,IF($C$3="Single Storey",'Design Details'!C$75,0))))</f>
        <v>0</v>
      </c>
      <c r="Y8" s="2">
        <v>7</v>
      </c>
    </row>
    <row r="9" spans="2:25" x14ac:dyDescent="0.3">
      <c r="B9" s="1" t="s">
        <v>5</v>
      </c>
      <c r="Y9" s="2">
        <v>8</v>
      </c>
    </row>
    <row r="10" spans="2:25" x14ac:dyDescent="0.3">
      <c r="B10" s="3" t="s">
        <v>6</v>
      </c>
      <c r="C10" s="224"/>
      <c r="D10" s="3" t="s">
        <v>7</v>
      </c>
      <c r="E10" s="224"/>
      <c r="F10" s="3" t="s">
        <v>8</v>
      </c>
      <c r="G10" s="224"/>
      <c r="H10" s="3" t="s">
        <v>13</v>
      </c>
      <c r="I10" s="218">
        <f>C10*E10*G10</f>
        <v>0</v>
      </c>
      <c r="J10" s="7"/>
      <c r="L10" s="530"/>
      <c r="M10" s="530"/>
      <c r="N10" s="530"/>
      <c r="O10" s="531"/>
      <c r="Y10" s="2">
        <v>9</v>
      </c>
    </row>
    <row r="11" spans="2:25" x14ac:dyDescent="0.3">
      <c r="B11" s="3" t="s">
        <v>6</v>
      </c>
      <c r="C11" s="224"/>
      <c r="D11" s="3" t="s">
        <v>7</v>
      </c>
      <c r="E11" s="224"/>
      <c r="F11" s="3" t="s">
        <v>8</v>
      </c>
      <c r="G11" s="224"/>
      <c r="H11" s="3" t="s">
        <v>13</v>
      </c>
      <c r="I11" s="218">
        <f>C11*E11*G11</f>
        <v>0</v>
      </c>
      <c r="J11" s="7"/>
      <c r="L11" s="530"/>
      <c r="M11" s="530"/>
      <c r="N11" s="530"/>
      <c r="O11" s="532"/>
      <c r="Y11" s="2">
        <v>10</v>
      </c>
    </row>
    <row r="12" spans="2:25" x14ac:dyDescent="0.3">
      <c r="B12" s="3" t="s">
        <v>6</v>
      </c>
      <c r="C12" s="224"/>
      <c r="D12" s="3" t="s">
        <v>7</v>
      </c>
      <c r="E12" s="224"/>
      <c r="F12" s="3" t="s">
        <v>8</v>
      </c>
      <c r="G12" s="224"/>
      <c r="H12" s="3" t="s">
        <v>13</v>
      </c>
      <c r="I12" s="218">
        <f>C12*E12*G12</f>
        <v>0</v>
      </c>
      <c r="J12" s="7"/>
    </row>
    <row r="13" spans="2:25" hidden="1" x14ac:dyDescent="0.3">
      <c r="B13" s="1" t="s">
        <v>20</v>
      </c>
      <c r="E13" s="7"/>
      <c r="G13" s="7"/>
      <c r="I13" s="7"/>
      <c r="J13" s="7"/>
    </row>
    <row r="14" spans="2:25" hidden="1" x14ac:dyDescent="0.3">
      <c r="B14" s="3" t="s">
        <v>6</v>
      </c>
      <c r="C14" s="20"/>
      <c r="D14" s="3" t="s">
        <v>7</v>
      </c>
      <c r="E14" s="20"/>
      <c r="F14" s="3" t="s">
        <v>8</v>
      </c>
      <c r="G14" s="20"/>
      <c r="H14" s="3" t="s">
        <v>13</v>
      </c>
      <c r="I14" s="17">
        <f>((G14*E14)/2)*C14</f>
        <v>0</v>
      </c>
      <c r="J14" s="4" t="s">
        <v>17</v>
      </c>
    </row>
    <row r="15" spans="2:25" hidden="1" x14ac:dyDescent="0.3">
      <c r="B15" s="3" t="s">
        <v>6</v>
      </c>
      <c r="C15" s="20"/>
      <c r="D15" s="3" t="s">
        <v>7</v>
      </c>
      <c r="E15" s="20"/>
      <c r="F15" s="3" t="s">
        <v>8</v>
      </c>
      <c r="G15" s="20"/>
      <c r="H15" s="3" t="s">
        <v>13</v>
      </c>
      <c r="I15" s="17">
        <f>C15*E15*G15/2</f>
        <v>0</v>
      </c>
      <c r="J15" s="4" t="s">
        <v>18</v>
      </c>
    </row>
    <row r="16" spans="2:25" hidden="1" x14ac:dyDescent="0.3">
      <c r="B16" s="3" t="s">
        <v>6</v>
      </c>
      <c r="C16" s="20"/>
      <c r="D16" s="3" t="s">
        <v>8</v>
      </c>
      <c r="E16" s="20"/>
      <c r="F16" s="3" t="s">
        <v>19</v>
      </c>
      <c r="G16" s="20"/>
      <c r="H16" s="3" t="s">
        <v>13</v>
      </c>
      <c r="I16" s="17">
        <f>E16*G16*C16/2</f>
        <v>0</v>
      </c>
      <c r="J16" s="4" t="s">
        <v>22</v>
      </c>
    </row>
    <row r="17" spans="2:23" hidden="1" x14ac:dyDescent="0.3">
      <c r="B17" s="3" t="s">
        <v>6</v>
      </c>
      <c r="C17" s="20"/>
      <c r="D17" s="3" t="s">
        <v>8</v>
      </c>
      <c r="E17" s="20"/>
      <c r="F17" s="3" t="s">
        <v>19</v>
      </c>
      <c r="G17" s="20"/>
      <c r="H17" s="3" t="s">
        <v>13</v>
      </c>
      <c r="I17" s="17">
        <f>E17*G17*C17/2</f>
        <v>0</v>
      </c>
      <c r="J17" s="4" t="s">
        <v>21</v>
      </c>
    </row>
    <row r="18" spans="2:23" hidden="1" x14ac:dyDescent="0.3">
      <c r="B18" s="3" t="s">
        <v>6</v>
      </c>
      <c r="C18" s="20"/>
      <c r="D18" s="3" t="s">
        <v>8</v>
      </c>
      <c r="E18" s="20"/>
      <c r="F18" s="3" t="s">
        <v>19</v>
      </c>
      <c r="G18" s="20"/>
      <c r="H18" s="3" t="s">
        <v>13</v>
      </c>
      <c r="I18" s="17">
        <f>E18*G18*C18/2</f>
        <v>0</v>
      </c>
      <c r="J18" s="4" t="s">
        <v>23</v>
      </c>
    </row>
    <row r="19" spans="2:23" x14ac:dyDescent="0.3">
      <c r="B19" s="1" t="s">
        <v>16</v>
      </c>
      <c r="C19" s="7"/>
      <c r="E19" s="7"/>
      <c r="G19" s="7"/>
      <c r="I19" s="7"/>
      <c r="J19" s="8" t="s">
        <v>50</v>
      </c>
      <c r="K19" s="1" t="s">
        <v>34</v>
      </c>
      <c r="L19" s="1" t="s">
        <v>35</v>
      </c>
      <c r="M19" s="533" t="str">
        <f>IF($C$3="Ground Floor","Select type of Ground Floor",IF($C$3="Single Storey","Select type of Ground Floor","#N/A"))</f>
        <v>#N/A</v>
      </c>
      <c r="N19" s="534"/>
      <c r="O19" s="534"/>
    </row>
    <row r="20" spans="2:23" x14ac:dyDescent="0.3">
      <c r="B20" s="3" t="str">
        <f t="shared" ref="B20:D22" si="0">B10</f>
        <v>Length (m)</v>
      </c>
      <c r="C20" s="224"/>
      <c r="D20" s="3" t="str">
        <f t="shared" ref="D20" si="1">D10</f>
        <v>Width (m)</v>
      </c>
      <c r="E20" s="224"/>
      <c r="F20" s="3" t="s">
        <v>24</v>
      </c>
      <c r="G20" s="218">
        <f>C20*E20</f>
        <v>0</v>
      </c>
      <c r="H20" s="2" t="s">
        <v>25</v>
      </c>
      <c r="I20" s="218">
        <f>IF(M22="",R8,'floor u values'!K26)</f>
        <v>0</v>
      </c>
      <c r="J20" s="218">
        <f>IF(C$3="Ground Floor",IF(M20="Solid Floor (in contact with ground)",D$4-T$3,D$4-D$5),IF(C$3="Single Storey",IF(M20="Solid Floor (in contact with ground)",D$4-T$3,D$4-D$5),0))</f>
        <v>0</v>
      </c>
      <c r="K20" s="218">
        <f>G20*I20*J20</f>
        <v>0</v>
      </c>
      <c r="L20" s="218">
        <f>IF($C$3=$R$5,0,IF($C$3=$R$7,0,G20*I20*$D$7*24/1000))</f>
        <v>0</v>
      </c>
      <c r="M20" s="535" t="s">
        <v>336</v>
      </c>
      <c r="N20" s="535"/>
      <c r="O20" s="535"/>
    </row>
    <row r="21" spans="2:23" x14ac:dyDescent="0.3">
      <c r="B21" s="3" t="str">
        <f t="shared" si="0"/>
        <v>Length (m)</v>
      </c>
      <c r="C21" s="224"/>
      <c r="D21" s="3" t="str">
        <f t="shared" si="0"/>
        <v>Width (m)</v>
      </c>
      <c r="E21" s="224"/>
      <c r="F21" s="3" t="s">
        <v>24</v>
      </c>
      <c r="G21" s="218">
        <f t="shared" ref="G21:G31" si="2">C21*E21</f>
        <v>0</v>
      </c>
      <c r="H21" s="2" t="s">
        <v>25</v>
      </c>
      <c r="I21" s="218">
        <f>I20</f>
        <v>0</v>
      </c>
      <c r="J21" s="218">
        <f>IF(C$3="Ground Floor",IF(M20="Solid Floor (in contact with ground)",D$4-T$3,D$4-D$5),IF(C$3="Single Storey",IF(M20="Solid Floor (in contact with ground)",D$4-T$3,D$4-D$5),0))</f>
        <v>0</v>
      </c>
      <c r="K21" s="218">
        <f>G21*I21*J21</f>
        <v>0</v>
      </c>
      <c r="L21" s="218">
        <f>IF($C$3=$R$5,0,IF($C$3=$R$7,0,G21*I21*$D$7*24/1000))</f>
        <v>0</v>
      </c>
      <c r="M21" s="528" t="s">
        <v>1070</v>
      </c>
      <c r="N21" s="528"/>
      <c r="O21" s="528"/>
    </row>
    <row r="22" spans="2:23" x14ac:dyDescent="0.3">
      <c r="B22" s="3" t="str">
        <f t="shared" si="0"/>
        <v>Length (m)</v>
      </c>
      <c r="C22" s="224"/>
      <c r="D22" s="3" t="str">
        <f t="shared" si="0"/>
        <v>Width (m)</v>
      </c>
      <c r="E22" s="224"/>
      <c r="F22" s="3" t="s">
        <v>24</v>
      </c>
      <c r="G22" s="218">
        <f t="shared" si="2"/>
        <v>0</v>
      </c>
      <c r="H22" s="2" t="s">
        <v>25</v>
      </c>
      <c r="I22" s="218">
        <f>I20</f>
        <v>0</v>
      </c>
      <c r="J22" s="218">
        <f>IF(C$3="Ground Floor",IF(M20="Solid Floor (in contact with ground)",D$4-T$3,D$4-D$5),IF(C$3="Single Storey",IF(M20="Solid Floor (in contact with ground)",D$4-T$3,D$4-D$5),0))</f>
        <v>0</v>
      </c>
      <c r="K22" s="218">
        <f>G22*I22*J22</f>
        <v>0</v>
      </c>
      <c r="L22" s="218">
        <f>IF($C$3=$R$5,0,IF($C$3=$R$7,0,G22*I22*$D$7*24/1000))</f>
        <v>0</v>
      </c>
      <c r="M22" s="521"/>
      <c r="N22" s="521"/>
      <c r="O22" s="521"/>
    </row>
    <row r="23" spans="2:23" ht="15" customHeight="1" x14ac:dyDescent="0.3">
      <c r="B23" s="1" t="s">
        <v>31</v>
      </c>
      <c r="C23" s="7"/>
      <c r="E23" s="7"/>
      <c r="G23" s="7"/>
      <c r="M23" s="13" t="str">
        <f>IF(M22="Two opposite","Between edges",IF(M22="One edge","Depth of room",IF(M22="3 edges (short single)","Short length",IF(M22="3 edges (long single)","Short length",""))))</f>
        <v/>
      </c>
      <c r="N23" s="13"/>
      <c r="O23" s="13" t="str">
        <f>IF(M22="3 edges (short single)","Long length",IF(M22="3 edges (long single)","Long length",""))</f>
        <v/>
      </c>
    </row>
    <row r="24" spans="2:23" ht="15" customHeight="1" x14ac:dyDescent="0.3">
      <c r="B24" s="3" t="s">
        <v>6</v>
      </c>
      <c r="C24" s="224"/>
      <c r="D24" s="3" t="s">
        <v>8</v>
      </c>
      <c r="E24" s="224"/>
      <c r="F24" s="3" t="s">
        <v>24</v>
      </c>
      <c r="G24" s="218">
        <f t="shared" si="2"/>
        <v>0</v>
      </c>
      <c r="M24" s="61"/>
      <c r="N24" s="61"/>
      <c r="O24" s="7"/>
    </row>
    <row r="25" spans="2:23" ht="13.95" hidden="1" customHeight="1" x14ac:dyDescent="0.3">
      <c r="B25" s="3" t="s">
        <v>6</v>
      </c>
      <c r="C25" s="226"/>
      <c r="D25" s="3" t="s">
        <v>8</v>
      </c>
      <c r="E25" s="226"/>
      <c r="F25" s="3" t="s">
        <v>24</v>
      </c>
      <c r="G25" s="218">
        <f t="shared" si="2"/>
        <v>0</v>
      </c>
      <c r="I25" s="7"/>
      <c r="J25" s="7"/>
      <c r="K25" s="7"/>
      <c r="L25" s="7"/>
    </row>
    <row r="26" spans="2:23" ht="13.95" hidden="1" customHeight="1" x14ac:dyDescent="0.3">
      <c r="B26" s="3" t="s">
        <v>6</v>
      </c>
      <c r="C26" s="20"/>
      <c r="D26" s="3" t="s">
        <v>8</v>
      </c>
      <c r="E26" s="20"/>
      <c r="F26" s="3" t="s">
        <v>24</v>
      </c>
      <c r="G26" s="218">
        <f t="shared" si="2"/>
        <v>0</v>
      </c>
      <c r="I26" s="7"/>
      <c r="J26" s="7"/>
      <c r="K26" s="7"/>
      <c r="L26" s="7"/>
    </row>
    <row r="27" spans="2:23" ht="15" customHeight="1" x14ac:dyDescent="0.3">
      <c r="C27" s="7"/>
      <c r="E27" s="3" t="s">
        <v>75</v>
      </c>
      <c r="F27" s="3" t="s">
        <v>24</v>
      </c>
      <c r="G27" s="218">
        <f>SUM(G24:G26)-SUM(G38:G44,G51:G54)</f>
        <v>0</v>
      </c>
      <c r="H27" s="2" t="s">
        <v>25</v>
      </c>
      <c r="I27" s="218">
        <f>IF($C$3="Ground floor",'Design Details'!C$48,IF($C$3="Mid-floor",'Design Details'!C$58,IF($C$3="Upper floor",'Design Details'!C$68,IF($C$3="Single Storey",'Design Details'!C$78,0))))</f>
        <v>0</v>
      </c>
      <c r="J27" s="218">
        <f t="shared" ref="J27" si="3">$D$6</f>
        <v>2.5</v>
      </c>
      <c r="K27" s="218">
        <f t="shared" ref="K27" si="4">G27*I27*J27</f>
        <v>0</v>
      </c>
      <c r="L27" s="218">
        <f>G27*I27*$D$7*24/1000</f>
        <v>0</v>
      </c>
      <c r="V27" s="421"/>
      <c r="W27" s="421"/>
    </row>
    <row r="28" spans="2:23" x14ac:dyDescent="0.3">
      <c r="B28" s="5" t="s">
        <v>1245</v>
      </c>
      <c r="C28" s="7"/>
      <c r="E28" s="7"/>
      <c r="G28" s="7"/>
      <c r="I28" s="7"/>
      <c r="J28" s="7"/>
      <c r="K28" s="7"/>
      <c r="L28" s="7"/>
      <c r="V28" s="421"/>
      <c r="W28" s="421"/>
    </row>
    <row r="29" spans="2:23" ht="13.95" customHeight="1" x14ac:dyDescent="0.3">
      <c r="B29" s="3" t="s">
        <v>6</v>
      </c>
      <c r="C29" s="224"/>
      <c r="D29" s="3" t="s">
        <v>7</v>
      </c>
      <c r="E29" s="224"/>
      <c r="F29" s="3" t="s">
        <v>24</v>
      </c>
      <c r="G29" s="218">
        <f t="shared" si="2"/>
        <v>0</v>
      </c>
      <c r="I29" s="7"/>
      <c r="J29" s="7"/>
      <c r="K29" s="7"/>
      <c r="L29" s="7"/>
      <c r="V29" s="421"/>
      <c r="W29" s="421"/>
    </row>
    <row r="30" spans="2:23" x14ac:dyDescent="0.3">
      <c r="B30" s="3" t="s">
        <v>6</v>
      </c>
      <c r="C30" s="224"/>
      <c r="D30" s="3" t="s">
        <v>7</v>
      </c>
      <c r="E30" s="224"/>
      <c r="F30" s="3" t="s">
        <v>24</v>
      </c>
      <c r="G30" s="218">
        <f t="shared" si="2"/>
        <v>0</v>
      </c>
      <c r="I30" s="7"/>
      <c r="J30" s="7"/>
      <c r="K30" s="7"/>
      <c r="L30" s="7"/>
      <c r="V30" s="421"/>
      <c r="W30" s="421"/>
    </row>
    <row r="31" spans="2:23" x14ac:dyDescent="0.3">
      <c r="B31" s="3" t="s">
        <v>6</v>
      </c>
      <c r="C31" s="224"/>
      <c r="D31" s="3" t="s">
        <v>7</v>
      </c>
      <c r="E31" s="224"/>
      <c r="F31" s="3" t="s">
        <v>24</v>
      </c>
      <c r="G31" s="218">
        <f t="shared" si="2"/>
        <v>0</v>
      </c>
      <c r="I31" s="7"/>
      <c r="J31" s="7"/>
      <c r="K31" s="7"/>
      <c r="L31" s="7"/>
      <c r="M31" s="520" t="s">
        <v>1258</v>
      </c>
      <c r="N31" s="520"/>
      <c r="O31" s="520"/>
      <c r="V31" s="421"/>
      <c r="W31" s="421"/>
    </row>
    <row r="32" spans="2:23" ht="14.4" x14ac:dyDescent="0.3">
      <c r="C32" s="7"/>
      <c r="D32" s="3"/>
      <c r="E32" s="3" t="s">
        <v>75</v>
      </c>
      <c r="F32" s="3" t="s">
        <v>24</v>
      </c>
      <c r="G32" s="218">
        <f>SUM(G29:G31)-SUM(G46:G49)</f>
        <v>0</v>
      </c>
      <c r="H32" s="2" t="s">
        <v>25</v>
      </c>
      <c r="I32" s="218" cm="1">
        <f t="array" aca="1" ref="I32" ca="1">IF($C$3="Ground floor",'Design Details'!C$49,IF($C$3="Mid-floor",'Design Details'!C$59,IF($C$3="Upper floor",INDIRECT(T52),IF($C$3="Single Storey",INDIRECT(T53),0))))</f>
        <v>0</v>
      </c>
      <c r="J32" s="218">
        <f>U51</f>
        <v>0</v>
      </c>
      <c r="K32" s="218">
        <f t="shared" ref="K32:K61" ca="1" si="5">G32*I32*J32</f>
        <v>0</v>
      </c>
      <c r="L32" s="218">
        <f ca="1">IF($C$3=$R$4,0,IF($C$3=$R$5,0,G32*I32*$D$7*24/1000))</f>
        <v>0</v>
      </c>
      <c r="M32" s="522" t="s">
        <v>1248</v>
      </c>
      <c r="N32" s="523"/>
      <c r="O32" s="524"/>
      <c r="V32" s="421"/>
      <c r="W32" s="421"/>
    </row>
    <row r="33" spans="2:23" ht="14.4" hidden="1" x14ac:dyDescent="0.3">
      <c r="B33" s="5" t="s">
        <v>1246</v>
      </c>
      <c r="C33" s="61"/>
      <c r="D33" s="3"/>
      <c r="E33" s="3"/>
      <c r="F33" s="3"/>
      <c r="G33" s="230"/>
      <c r="I33" s="230"/>
      <c r="J33" s="230"/>
      <c r="K33" s="230"/>
      <c r="L33" s="230"/>
      <c r="M33"/>
      <c r="N33"/>
      <c r="O33"/>
      <c r="V33" s="423"/>
      <c r="W33" s="423"/>
    </row>
    <row r="34" spans="2:23" hidden="1" x14ac:dyDescent="0.3">
      <c r="B34" s="3" t="s">
        <v>6</v>
      </c>
      <c r="C34" s="20">
        <f>C14*2</f>
        <v>0</v>
      </c>
      <c r="D34" s="3" t="s">
        <v>470</v>
      </c>
      <c r="E34" s="20">
        <f>SQRT(POWER(E14,2)+POWER(G14,2))</f>
        <v>0</v>
      </c>
      <c r="F34" s="3" t="s">
        <v>24</v>
      </c>
      <c r="G34" s="17">
        <f t="shared" ref="G34:G61" si="6">C34*E34</f>
        <v>0</v>
      </c>
      <c r="H34" s="4" t="s">
        <v>17</v>
      </c>
      <c r="I34" s="7"/>
      <c r="J34" s="7"/>
      <c r="K34" s="7"/>
      <c r="L34" s="7"/>
      <c r="S34" s="424"/>
    </row>
    <row r="35" spans="2:23" hidden="1" x14ac:dyDescent="0.3">
      <c r="B35" s="3" t="s">
        <v>6</v>
      </c>
      <c r="C35" s="20">
        <f>C15</f>
        <v>0</v>
      </c>
      <c r="D35" s="3" t="s">
        <v>470</v>
      </c>
      <c r="E35" s="20">
        <f>SQRT(POWER(E15,2)+POWER(G15,2))</f>
        <v>0</v>
      </c>
      <c r="F35" s="3" t="s">
        <v>24</v>
      </c>
      <c r="G35" s="62">
        <f t="shared" si="6"/>
        <v>0</v>
      </c>
      <c r="H35" s="4" t="s">
        <v>18</v>
      </c>
      <c r="I35" s="7"/>
      <c r="J35" s="7"/>
      <c r="K35" s="7"/>
      <c r="L35" s="7"/>
      <c r="S35" s="424"/>
    </row>
    <row r="36" spans="2:23" hidden="1" x14ac:dyDescent="0.3">
      <c r="C36" s="61"/>
      <c r="E36" s="3" t="s">
        <v>75</v>
      </c>
      <c r="F36" s="3" t="s">
        <v>24</v>
      </c>
      <c r="G36" s="17">
        <f>SUM(G34:G35)-SUM(G46:G49)</f>
        <v>0</v>
      </c>
      <c r="H36" s="2" t="s">
        <v>25</v>
      </c>
      <c r="I36" s="438">
        <f>IF($C$3="Ground floor",'Design Details'!C$50,IF($C$3="Mid-floor",'Design Details'!C$60,IF($C$3="Upper floor",'Design Details'!C$70,IF($C$3="Single Storey",'Design Details'!C$80,0))))</f>
        <v>0</v>
      </c>
      <c r="J36" s="17">
        <f t="shared" ref="J36:J54" si="7">$D$6</f>
        <v>2.5</v>
      </c>
      <c r="K36" s="17">
        <f t="shared" si="5"/>
        <v>0</v>
      </c>
      <c r="L36" s="17">
        <f>IF($C$3=$R$4,0,IF($C$3=$R$5,0,G36*I36*$D$7*24/1000))</f>
        <v>0</v>
      </c>
      <c r="M36" s="4"/>
      <c r="N36" s="4"/>
      <c r="S36" s="424"/>
    </row>
    <row r="37" spans="2:23" x14ac:dyDescent="0.3">
      <c r="B37" s="1" t="s">
        <v>32</v>
      </c>
      <c r="C37" s="7"/>
      <c r="E37" s="7"/>
      <c r="G37" s="7"/>
      <c r="I37" s="7"/>
      <c r="J37" s="7"/>
      <c r="K37" s="7"/>
      <c r="L37" s="7"/>
      <c r="R37" s="428"/>
    </row>
    <row r="38" spans="2:23" x14ac:dyDescent="0.3">
      <c r="B38" s="3" t="s">
        <v>7</v>
      </c>
      <c r="C38" s="224"/>
      <c r="D38" s="3" t="s">
        <v>8</v>
      </c>
      <c r="E38" s="224"/>
      <c r="F38" s="3" t="s">
        <v>24</v>
      </c>
      <c r="G38" s="218">
        <f t="shared" si="6"/>
        <v>0</v>
      </c>
      <c r="H38" s="2" t="s">
        <v>25</v>
      </c>
      <c r="I38" s="218">
        <f>IF($C$3="Ground floor",'Design Details'!C$46,IF($C$3="Mid-floor",'Design Details'!C$56,IF($C$3="Upper floor",'Design Details'!C$66,IF($C$3="Single Storey",'Design Details'!C$76,0))))</f>
        <v>0</v>
      </c>
      <c r="J38" s="218">
        <f t="shared" si="7"/>
        <v>2.5</v>
      </c>
      <c r="K38" s="218">
        <f t="shared" si="5"/>
        <v>0</v>
      </c>
      <c r="L38" s="218">
        <f t="shared" ref="L38:L44" si="8">G38*I38*$D$7*24/1000</f>
        <v>0</v>
      </c>
    </row>
    <row r="39" spans="2:23" hidden="1" x14ac:dyDescent="0.3">
      <c r="B39" s="3" t="s">
        <v>7</v>
      </c>
      <c r="C39" s="224"/>
      <c r="D39" s="3" t="s">
        <v>8</v>
      </c>
      <c r="E39" s="224"/>
      <c r="F39" s="3" t="s">
        <v>24</v>
      </c>
      <c r="G39" s="218">
        <f t="shared" si="6"/>
        <v>0</v>
      </c>
      <c r="H39" s="2" t="s">
        <v>25</v>
      </c>
      <c r="I39" s="218">
        <f>IF($C$3="Ground floor",'Design Details'!C$46,IF($C$3="Mid-floor",'Design Details'!C$56,IF($C$3="Upper floor",'Design Details'!C$66,IF($C$3="Single Storey",'Design Details'!C$76,0))))</f>
        <v>0</v>
      </c>
      <c r="J39" s="218">
        <f t="shared" si="7"/>
        <v>2.5</v>
      </c>
      <c r="K39" s="218">
        <f t="shared" si="5"/>
        <v>0</v>
      </c>
      <c r="L39" s="218">
        <f t="shared" si="8"/>
        <v>0</v>
      </c>
    </row>
    <row r="40" spans="2:23" hidden="1" x14ac:dyDescent="0.3">
      <c r="B40" s="3" t="s">
        <v>7</v>
      </c>
      <c r="C40" s="226"/>
      <c r="D40" s="3" t="s">
        <v>8</v>
      </c>
      <c r="E40" s="226"/>
      <c r="F40" s="3" t="s">
        <v>24</v>
      </c>
      <c r="G40" s="220">
        <f t="shared" si="6"/>
        <v>0</v>
      </c>
      <c r="H40" s="2" t="s">
        <v>25</v>
      </c>
      <c r="I40" s="439">
        <f>IF($C$3="Ground floor",'Design Details'!C$46,IF($C$3="Mid-floor",'Design Details'!C$56,IF($C$3="Upper floor",'Design Details'!C$66,IF($C$3="Single Storey",'Design Details'!C$76,0))))</f>
        <v>0</v>
      </c>
      <c r="J40" s="220">
        <f t="shared" si="7"/>
        <v>2.5</v>
      </c>
      <c r="K40" s="220">
        <f t="shared" si="5"/>
        <v>0</v>
      </c>
      <c r="L40" s="220">
        <f t="shared" si="8"/>
        <v>0</v>
      </c>
    </row>
    <row r="41" spans="2:23" hidden="1" x14ac:dyDescent="0.3">
      <c r="B41" s="3" t="s">
        <v>7</v>
      </c>
      <c r="C41" s="20"/>
      <c r="D41" s="3" t="s">
        <v>8</v>
      </c>
      <c r="E41" s="20"/>
      <c r="F41" s="3" t="s">
        <v>24</v>
      </c>
      <c r="G41" s="17">
        <f t="shared" si="6"/>
        <v>0</v>
      </c>
      <c r="H41" s="2" t="s">
        <v>25</v>
      </c>
      <c r="I41" s="438">
        <f>IF($C$3="Ground floor",'Design Details'!C$46,IF($C$3="Mid-floor",'Design Details'!C$56,IF($C$3="Upper floor",'Design Details'!C$66,IF($C$3="Single Storey",'Design Details'!C$76,0))))</f>
        <v>0</v>
      </c>
      <c r="J41" s="17">
        <f t="shared" si="7"/>
        <v>2.5</v>
      </c>
      <c r="K41" s="17">
        <f t="shared" si="5"/>
        <v>0</v>
      </c>
      <c r="L41" s="17">
        <f t="shared" si="8"/>
        <v>0</v>
      </c>
    </row>
    <row r="42" spans="2:23" hidden="1" x14ac:dyDescent="0.3">
      <c r="B42" s="3" t="s">
        <v>7</v>
      </c>
      <c r="C42" s="20"/>
      <c r="D42" s="3" t="s">
        <v>8</v>
      </c>
      <c r="E42" s="20"/>
      <c r="F42" s="3" t="s">
        <v>24</v>
      </c>
      <c r="G42" s="17">
        <f t="shared" si="6"/>
        <v>0</v>
      </c>
      <c r="H42" s="2" t="s">
        <v>25</v>
      </c>
      <c r="I42" s="438">
        <f>IF($C$3="Ground floor",'Design Details'!C$46,IF($C$3="Mid-floor",'Design Details'!C$56,IF($C$3="Upper floor",'Design Details'!C$66,IF($C$3="Single Storey",'Design Details'!C$76,0))))</f>
        <v>0</v>
      </c>
      <c r="J42" s="17">
        <f t="shared" si="7"/>
        <v>2.5</v>
      </c>
      <c r="K42" s="17">
        <f t="shared" si="5"/>
        <v>0</v>
      </c>
      <c r="L42" s="17">
        <f t="shared" si="8"/>
        <v>0</v>
      </c>
    </row>
    <row r="43" spans="2:23" hidden="1" x14ac:dyDescent="0.3">
      <c r="B43" s="3" t="s">
        <v>7</v>
      </c>
      <c r="C43" s="20"/>
      <c r="D43" s="3" t="s">
        <v>8</v>
      </c>
      <c r="E43" s="20"/>
      <c r="F43" s="3" t="s">
        <v>24</v>
      </c>
      <c r="G43" s="17">
        <f t="shared" si="6"/>
        <v>0</v>
      </c>
      <c r="H43" s="2" t="s">
        <v>25</v>
      </c>
      <c r="I43" s="438">
        <f>IF($C$3="Ground floor",'Design Details'!C$46,IF($C$3="Mid-floor",'Design Details'!C$56,IF($C$3="Upper floor",'Design Details'!C$66,IF($C$3="Single Storey",'Design Details'!C$76,0))))</f>
        <v>0</v>
      </c>
      <c r="J43" s="17">
        <f t="shared" si="7"/>
        <v>2.5</v>
      </c>
      <c r="K43" s="17">
        <f t="shared" si="5"/>
        <v>0</v>
      </c>
      <c r="L43" s="17">
        <f t="shared" si="8"/>
        <v>0</v>
      </c>
    </row>
    <row r="44" spans="2:23" hidden="1" x14ac:dyDescent="0.3">
      <c r="B44" s="3" t="s">
        <v>7</v>
      </c>
      <c r="C44" s="20"/>
      <c r="D44" s="3" t="s">
        <v>8</v>
      </c>
      <c r="E44" s="20"/>
      <c r="F44" s="3" t="s">
        <v>24</v>
      </c>
      <c r="G44" s="17">
        <f t="shared" si="6"/>
        <v>0</v>
      </c>
      <c r="H44" s="2" t="s">
        <v>25</v>
      </c>
      <c r="I44" s="438">
        <f>IF($C$3="Ground floor",'Design Details'!C$46,IF($C$3="Mid-floor",'Design Details'!C$56,IF($C$3="Upper floor",'Design Details'!C$66,IF($C$3="Single Storey",'Design Details'!C$76,0))))</f>
        <v>0</v>
      </c>
      <c r="J44" s="17">
        <f t="shared" si="7"/>
        <v>2.5</v>
      </c>
      <c r="K44" s="17">
        <f t="shared" si="5"/>
        <v>0</v>
      </c>
      <c r="L44" s="17">
        <f t="shared" si="8"/>
        <v>0</v>
      </c>
    </row>
    <row r="45" spans="2:23" x14ac:dyDescent="0.3">
      <c r="B45" s="1" t="s">
        <v>33</v>
      </c>
      <c r="C45" s="7"/>
      <c r="E45" s="7"/>
      <c r="G45" s="7"/>
      <c r="I45" s="7"/>
      <c r="J45" s="7"/>
      <c r="K45" s="7"/>
      <c r="L45" s="7"/>
      <c r="Q45" s="517" t="s">
        <v>1254</v>
      </c>
      <c r="R45" s="525" t="s">
        <v>1255</v>
      </c>
      <c r="S45" s="517" t="s">
        <v>1256</v>
      </c>
      <c r="T45" s="514" t="s">
        <v>1249</v>
      </c>
      <c r="U45" s="517" t="s">
        <v>1250</v>
      </c>
    </row>
    <row r="46" spans="2:23" x14ac:dyDescent="0.3">
      <c r="B46" s="3" t="s">
        <v>7</v>
      </c>
      <c r="C46" s="224"/>
      <c r="D46" s="3" t="s">
        <v>8</v>
      </c>
      <c r="E46" s="224"/>
      <c r="F46" s="3" t="s">
        <v>24</v>
      </c>
      <c r="G46" s="218">
        <f t="shared" si="6"/>
        <v>0</v>
      </c>
      <c r="H46" s="2" t="s">
        <v>25</v>
      </c>
      <c r="I46" s="218">
        <f>IF($C$3="Ground floor",'Design Details'!C$53,IF($C$3="Mid-floor",'Design Details'!C$63,IF($C$3="Upper floor",'Design Details'!C$73,IF($C$3="Single Storey",'Design Details'!C$83,0))))</f>
        <v>0</v>
      </c>
      <c r="J46" s="218">
        <f t="shared" si="7"/>
        <v>2.5</v>
      </c>
      <c r="K46" s="218">
        <f t="shared" si="5"/>
        <v>0</v>
      </c>
      <c r="L46" s="218">
        <f>G46*I46*$D$7*24/1000</f>
        <v>0</v>
      </c>
      <c r="Q46" s="518"/>
      <c r="R46" s="526"/>
      <c r="S46" s="518"/>
      <c r="T46" s="515"/>
      <c r="U46" s="518"/>
    </row>
    <row r="47" spans="2:23" x14ac:dyDescent="0.3">
      <c r="B47" s="3" t="s">
        <v>7</v>
      </c>
      <c r="C47" s="224"/>
      <c r="D47" s="3" t="s">
        <v>8</v>
      </c>
      <c r="E47" s="224"/>
      <c r="F47" s="3" t="s">
        <v>24</v>
      </c>
      <c r="G47" s="218">
        <f t="shared" si="6"/>
        <v>0</v>
      </c>
      <c r="H47" s="2" t="s">
        <v>25</v>
      </c>
      <c r="I47" s="218">
        <f>IF($C$3="Ground floor",'Design Details'!C$53,IF($C$3="Mid-floor",'Design Details'!C$63,IF($C$3="Upper floor",'Design Details'!C$73,IF($C$3="Single Storey",'Design Details'!C$83,0))))</f>
        <v>0</v>
      </c>
      <c r="J47" s="218">
        <f t="shared" si="7"/>
        <v>2.5</v>
      </c>
      <c r="K47" s="218">
        <f t="shared" si="5"/>
        <v>0</v>
      </c>
      <c r="L47" s="218">
        <f>G47*I47*$D$7*24/1000</f>
        <v>0</v>
      </c>
      <c r="Q47" s="518"/>
      <c r="R47" s="526"/>
      <c r="S47" s="518"/>
      <c r="T47" s="515"/>
      <c r="U47" s="518"/>
    </row>
    <row r="48" spans="2:23" x14ac:dyDescent="0.3">
      <c r="B48" s="3" t="s">
        <v>7</v>
      </c>
      <c r="C48" s="224"/>
      <c r="D48" s="3" t="s">
        <v>8</v>
      </c>
      <c r="E48" s="224"/>
      <c r="F48" s="3" t="s">
        <v>24</v>
      </c>
      <c r="G48" s="218">
        <f t="shared" si="6"/>
        <v>0</v>
      </c>
      <c r="H48" s="2" t="s">
        <v>25</v>
      </c>
      <c r="I48" s="218">
        <f>IF($C$3="Ground floor",'Design Details'!C$53,IF($C$3="Mid-floor",'Design Details'!C$63,IF($C$3="Upper floor",'Design Details'!C$73,IF($C$3="Single Storey",'Design Details'!C$83,0))))</f>
        <v>0</v>
      </c>
      <c r="J48" s="218">
        <f t="shared" si="7"/>
        <v>2.5</v>
      </c>
      <c r="K48" s="218">
        <f t="shared" si="5"/>
        <v>0</v>
      </c>
      <c r="L48" s="218">
        <f>G48*I48*$D$7*24/1000</f>
        <v>0</v>
      </c>
      <c r="Q48" s="518"/>
      <c r="R48" s="526"/>
      <c r="S48" s="518"/>
      <c r="T48" s="515"/>
      <c r="U48" s="518"/>
    </row>
    <row r="49" spans="2:21" x14ac:dyDescent="0.3">
      <c r="B49" s="3" t="s">
        <v>7</v>
      </c>
      <c r="C49" s="224"/>
      <c r="D49" s="3" t="s">
        <v>8</v>
      </c>
      <c r="E49" s="224"/>
      <c r="F49" s="3" t="s">
        <v>24</v>
      </c>
      <c r="G49" s="218">
        <f t="shared" si="6"/>
        <v>0</v>
      </c>
      <c r="H49" s="2" t="s">
        <v>25</v>
      </c>
      <c r="I49" s="218">
        <f>IF($C$3="Ground floor",'Design Details'!C$53,IF($C$3="Mid-floor",'Design Details'!C$63,IF($C$3="Upper floor",'Design Details'!C$73,IF($C$3="Single Storey",'Design Details'!C$83,0))))</f>
        <v>0</v>
      </c>
      <c r="J49" s="218">
        <f t="shared" si="7"/>
        <v>2.5</v>
      </c>
      <c r="K49" s="218">
        <f t="shared" si="5"/>
        <v>0</v>
      </c>
      <c r="L49" s="218">
        <f>G49*I49*$D$7*24/1000</f>
        <v>0</v>
      </c>
      <c r="Q49" s="519"/>
      <c r="R49" s="527"/>
      <c r="S49" s="519"/>
      <c r="T49" s="516"/>
      <c r="U49" s="519"/>
    </row>
    <row r="50" spans="2:21" x14ac:dyDescent="0.3">
      <c r="B50" s="1" t="s">
        <v>1260</v>
      </c>
      <c r="C50" s="7"/>
      <c r="E50" s="7"/>
      <c r="G50" s="7"/>
      <c r="I50" s="7"/>
      <c r="J50" s="7"/>
      <c r="K50" s="7"/>
      <c r="L50" s="7"/>
      <c r="Q50" s="426"/>
      <c r="R50" s="425"/>
      <c r="S50" s="425" t="s">
        <v>1248</v>
      </c>
      <c r="T50" s="425"/>
      <c r="U50" s="430"/>
    </row>
    <row r="51" spans="2:21" x14ac:dyDescent="0.3">
      <c r="B51" s="3" t="s">
        <v>7</v>
      </c>
      <c r="C51" s="224"/>
      <c r="D51" s="3" t="s">
        <v>8</v>
      </c>
      <c r="E51" s="224"/>
      <c r="F51" s="3" t="s">
        <v>24</v>
      </c>
      <c r="G51" s="218">
        <f t="shared" si="6"/>
        <v>0</v>
      </c>
      <c r="H51" s="2" t="s">
        <v>25</v>
      </c>
      <c r="I51" s="218">
        <f>IF($C$3="Ground floor",'Design Details'!C$47,IF($C$3="Mid-floor",'Design Details'!C$57,IF($C$3="Upper floor",'Design Details'!C$67,IF($C$3="Single Storey",'Design Details'!C$77,0))))</f>
        <v>0</v>
      </c>
      <c r="J51" s="218">
        <f t="shared" si="7"/>
        <v>2.5</v>
      </c>
      <c r="K51" s="218">
        <f t="shared" si="5"/>
        <v>0</v>
      </c>
      <c r="L51" s="218">
        <f>G51*I51*$D$7*24/1000</f>
        <v>0</v>
      </c>
      <c r="Q51" s="429" t="s">
        <v>1241</v>
      </c>
      <c r="R51" s="431" t="s">
        <v>1247</v>
      </c>
      <c r="S51" s="431" t="str">
        <f>IF(OR($C$3="Ground Floor",$C$3="Mid-floor"),R51,Q51)</f>
        <v>Outside</v>
      </c>
      <c r="T51" s="426">
        <f>IF(M32="Unheated",1,0)</f>
        <v>0</v>
      </c>
      <c r="U51" s="429">
        <f>IF(M32="Select...",0,(IF(M32="Outside",D6,IF(M32="Unheated",D4-10,D4-M32))))</f>
        <v>0</v>
      </c>
    </row>
    <row r="52" spans="2:21" x14ac:dyDescent="0.3">
      <c r="B52" s="3" t="s">
        <v>7</v>
      </c>
      <c r="C52" s="224"/>
      <c r="D52" s="3" t="s">
        <v>8</v>
      </c>
      <c r="E52" s="224"/>
      <c r="F52" s="3" t="s">
        <v>24</v>
      </c>
      <c r="G52" s="218">
        <f t="shared" si="6"/>
        <v>0</v>
      </c>
      <c r="H52" s="2" t="s">
        <v>25</v>
      </c>
      <c r="I52" s="218">
        <f>IF($C$3="Ground floor",'Design Details'!C$47,IF($C$3="Mid-floor",'Design Details'!C$57,IF($C$3="Upper floor",'Design Details'!C$67,IF($C$3="Single Storey",'Design Details'!C$77,0))))</f>
        <v>0</v>
      </c>
      <c r="J52" s="218">
        <f t="shared" si="7"/>
        <v>2.5</v>
      </c>
      <c r="K52" s="218">
        <f t="shared" si="5"/>
        <v>0</v>
      </c>
      <c r="L52" s="218">
        <f>G52*I52*$D$7*24/1000</f>
        <v>0</v>
      </c>
      <c r="Q52" s="429" t="s">
        <v>1247</v>
      </c>
      <c r="R52" s="431" t="s">
        <v>1251</v>
      </c>
      <c r="S52" s="431" t="str">
        <f>IF(OR($C$3="Ground Floor",$C$3="Mid-floor"),R52,Q52)</f>
        <v>Unheated</v>
      </c>
      <c r="T52" s="426" t="str">
        <f>"'Design Details'!C$"&amp;69+T51</f>
        <v>'Design Details'!C$69</v>
      </c>
      <c r="U52" s="427"/>
    </row>
    <row r="53" spans="2:21" hidden="1" x14ac:dyDescent="0.3">
      <c r="B53" s="3" t="s">
        <v>7</v>
      </c>
      <c r="C53" s="226"/>
      <c r="D53" s="3" t="s">
        <v>8</v>
      </c>
      <c r="E53" s="226"/>
      <c r="F53" s="3" t="s">
        <v>24</v>
      </c>
      <c r="G53" s="220">
        <f t="shared" si="6"/>
        <v>0</v>
      </c>
      <c r="H53" s="2" t="s">
        <v>25</v>
      </c>
      <c r="I53" s="439">
        <f>IF($C$3="Ground floor",'Design Details'!C$47,IF($C$3="Mid-floor",'Design Details'!C$57,IF($C$3="Upper floor",'Design Details'!C$67,IF($C$3="Single Storey",'Design Details'!C$77,0))))</f>
        <v>0</v>
      </c>
      <c r="J53" s="220">
        <f t="shared" si="7"/>
        <v>2.5</v>
      </c>
      <c r="K53" s="220">
        <f t="shared" si="5"/>
        <v>0</v>
      </c>
      <c r="L53" s="220">
        <f>G53*I53*$D$7*24/1000</f>
        <v>0</v>
      </c>
      <c r="Q53" s="429"/>
      <c r="R53" s="431" t="s">
        <v>1252</v>
      </c>
      <c r="S53" s="431">
        <f>IF(OR($C$3="Ground Floor",$C$3="Mid-floor"),R53,Q53)</f>
        <v>0</v>
      </c>
      <c r="T53" s="432" t="str">
        <f>"'Design Details'!C$"&amp;79+T51</f>
        <v>'Design Details'!C$79</v>
      </c>
      <c r="U53" s="423"/>
    </row>
    <row r="54" spans="2:21" hidden="1" x14ac:dyDescent="0.3">
      <c r="B54" s="3" t="s">
        <v>7</v>
      </c>
      <c r="C54" s="20"/>
      <c r="D54" s="3" t="s">
        <v>8</v>
      </c>
      <c r="E54" s="20"/>
      <c r="F54" s="3" t="s">
        <v>24</v>
      </c>
      <c r="G54" s="17">
        <f t="shared" si="6"/>
        <v>0</v>
      </c>
      <c r="H54" s="2" t="s">
        <v>25</v>
      </c>
      <c r="I54" s="438">
        <f>IF($C$3="Ground floor",'Design Details'!C$47,IF($C$3="Mid-floor",'Design Details'!C$57,IF($C$3="Upper floor",'Design Details'!C$67,IF($C$3="Single Storey",'Design Details'!C$77,0))))</f>
        <v>0</v>
      </c>
      <c r="J54" s="17">
        <f t="shared" si="7"/>
        <v>2.5</v>
      </c>
      <c r="K54" s="17">
        <f t="shared" si="5"/>
        <v>0</v>
      </c>
      <c r="L54" s="17">
        <f>G54*I54*$D$7*24/1000</f>
        <v>0</v>
      </c>
      <c r="Q54" s="429"/>
      <c r="R54" s="431" t="s">
        <v>1253</v>
      </c>
      <c r="S54" s="431">
        <f>IF(OR($C$3="Ground Floor",$C$3="Mid-floor"),R54,Q54)</f>
        <v>0</v>
      </c>
      <c r="T54" s="423"/>
      <c r="U54" s="423"/>
    </row>
    <row r="55" spans="2:21" x14ac:dyDescent="0.3">
      <c r="B55" s="1" t="s">
        <v>114</v>
      </c>
      <c r="G55" s="7"/>
      <c r="I55" s="7"/>
      <c r="K55" s="7"/>
      <c r="L55" s="7"/>
      <c r="M55" s="520" t="s">
        <v>1092</v>
      </c>
      <c r="N55" s="520"/>
      <c r="O55" s="520"/>
      <c r="Q55" s="432"/>
      <c r="R55" s="432">
        <v>22</v>
      </c>
      <c r="S55" s="433">
        <f>IF(OR($C$3="Ground Floor",$C$3="Mid-floor"),R55,Q37)</f>
        <v>0</v>
      </c>
      <c r="T55" s="422"/>
      <c r="U55" s="422"/>
    </row>
    <row r="56" spans="2:21" x14ac:dyDescent="0.3">
      <c r="B56" s="3" t="s">
        <v>6</v>
      </c>
      <c r="C56" s="229"/>
      <c r="D56" s="3" t="s">
        <v>8</v>
      </c>
      <c r="E56" s="229"/>
      <c r="F56" s="3" t="s">
        <v>24</v>
      </c>
      <c r="G56" s="218">
        <f t="shared" si="6"/>
        <v>0</v>
      </c>
      <c r="H56" s="2" t="s">
        <v>25</v>
      </c>
      <c r="I56" s="218">
        <f>IF($C$3="Ground floor",'Design Details'!C$51,IF($C$3="Mid-floor",'Design Details'!C$61,IF($C$3="Upper floor",'Design Details'!C$71,IF($C$3="Single Storey",'Design Details'!C$81,0))))</f>
        <v>0</v>
      </c>
      <c r="J56" s="225">
        <f>IF(M56="",0,IF(M56="unheated",D$4-10,D$4-M56))</f>
        <v>0</v>
      </c>
      <c r="K56" s="218">
        <f t="shared" si="5"/>
        <v>0</v>
      </c>
      <c r="L56" s="7"/>
      <c r="M56" s="513"/>
      <c r="N56" s="513"/>
      <c r="O56" s="513"/>
    </row>
    <row r="57" spans="2:21" hidden="1" x14ac:dyDescent="0.3">
      <c r="B57" s="3" t="s">
        <v>6</v>
      </c>
      <c r="C57" s="229"/>
      <c r="D57" s="3" t="s">
        <v>8</v>
      </c>
      <c r="E57" s="229"/>
      <c r="F57" s="3" t="s">
        <v>24</v>
      </c>
      <c r="G57" s="218">
        <f t="shared" si="6"/>
        <v>0</v>
      </c>
      <c r="H57" s="2" t="s">
        <v>25</v>
      </c>
      <c r="I57" s="224">
        <f>IF($C$3="Ground floor",'Design Details'!C$51,IF($C$3="Mid-floor",'Design Details'!C$61,IF($C$3="Upper floor",'Design Details'!C$71,IF($C$3="Single Storey",'Design Details'!C$81,0))))</f>
        <v>0</v>
      </c>
      <c r="J57" s="225">
        <f>IF(M57="",0,IF(M57="unheated",D$4-10,D$4-M57))</f>
        <v>0</v>
      </c>
      <c r="K57" s="218">
        <f t="shared" si="5"/>
        <v>0</v>
      </c>
      <c r="L57" s="7"/>
      <c r="M57" s="513"/>
      <c r="N57" s="513"/>
      <c r="O57" s="513"/>
    </row>
    <row r="58" spans="2:21" hidden="1" x14ac:dyDescent="0.3">
      <c r="B58" s="3" t="s">
        <v>6</v>
      </c>
      <c r="C58" s="219"/>
      <c r="D58" s="3" t="s">
        <v>8</v>
      </c>
      <c r="E58" s="219"/>
      <c r="F58" s="3" t="s">
        <v>24</v>
      </c>
      <c r="G58" s="220">
        <f t="shared" si="6"/>
        <v>0</v>
      </c>
      <c r="H58" s="2" t="s">
        <v>25</v>
      </c>
      <c r="I58" s="221">
        <f>IF($C$3="Ground floor",'Design Details'!C$51,IF($C$3="Mid-floor",'Design Details'!C$61,IF($C$3="Upper floor",'Design Details'!C$71,IF($C$3="Single Storey",'Design Details'!C$81,0))))</f>
        <v>0</v>
      </c>
      <c r="J58" s="222">
        <f>IF(M58="",0,IF(M58="unheated",D$4-10,D$4-M58))</f>
        <v>0</v>
      </c>
      <c r="K58" s="220">
        <f t="shared" si="5"/>
        <v>0</v>
      </c>
      <c r="L58" s="7"/>
      <c r="M58" s="513"/>
      <c r="N58" s="513"/>
      <c r="O58" s="513"/>
    </row>
    <row r="59" spans="2:21" hidden="1" x14ac:dyDescent="0.3">
      <c r="B59" s="3" t="s">
        <v>6</v>
      </c>
      <c r="C59" s="19"/>
      <c r="D59" s="3" t="s">
        <v>8</v>
      </c>
      <c r="E59" s="19"/>
      <c r="F59" s="3" t="s">
        <v>24</v>
      </c>
      <c r="G59" s="17">
        <f t="shared" si="6"/>
        <v>0</v>
      </c>
      <c r="H59" s="2" t="s">
        <v>25</v>
      </c>
      <c r="I59" s="105">
        <f>IF($C$3="Ground floor",'Design Details'!C$51,IF($C$3="Mid-floor",'Design Details'!C$61,IF($C$3="Upper floor",'Design Details'!C$71,IF($C$3="Single Storey",'Design Details'!C$81,0))))</f>
        <v>0</v>
      </c>
      <c r="J59" s="18">
        <f>IF(M59="",0,IF(M59="unheated",D$4-10,D$4-M59))</f>
        <v>0</v>
      </c>
      <c r="K59" s="17">
        <f t="shared" si="5"/>
        <v>0</v>
      </c>
      <c r="L59" s="7"/>
      <c r="M59" s="513"/>
      <c r="N59" s="513"/>
      <c r="O59" s="513"/>
    </row>
    <row r="60" spans="2:21" hidden="1" x14ac:dyDescent="0.3">
      <c r="B60" s="1" t="s">
        <v>48</v>
      </c>
      <c r="G60" s="7"/>
      <c r="I60" s="7"/>
      <c r="K60" s="7"/>
      <c r="L60" s="7"/>
    </row>
    <row r="61" spans="2:21" hidden="1" x14ac:dyDescent="0.3">
      <c r="B61" s="3" t="s">
        <v>6</v>
      </c>
      <c r="C61" s="19"/>
      <c r="D61" s="3" t="s">
        <v>8</v>
      </c>
      <c r="E61" s="19"/>
      <c r="F61" s="3" t="s">
        <v>24</v>
      </c>
      <c r="G61" s="17">
        <f t="shared" si="6"/>
        <v>0</v>
      </c>
      <c r="H61" s="2" t="s">
        <v>25</v>
      </c>
      <c r="I61" s="105">
        <f>IF($C$3="Ground floor",'Design Details'!C$52,IF($C$3="Mid-floor",'Design Details'!C$62,IF($C$3="Upper floor",'Design Details'!C$72,IF($C$3="Single Storey",'Design Details'!C$82,0))))</f>
        <v>0</v>
      </c>
      <c r="J61" s="18">
        <f>D4-10</f>
        <v>-10</v>
      </c>
      <c r="K61" s="17">
        <f t="shared" si="5"/>
        <v>0</v>
      </c>
      <c r="L61" s="17">
        <f>G61*I61*$D$7*24/1000</f>
        <v>0</v>
      </c>
    </row>
  </sheetData>
  <sheetProtection formatRows="0"/>
  <mergeCells count="31">
    <mergeCell ref="B1:D1"/>
    <mergeCell ref="E1:G1"/>
    <mergeCell ref="K1:L1"/>
    <mergeCell ref="E2:F2"/>
    <mergeCell ref="C3:D3"/>
    <mergeCell ref="E3:F3"/>
    <mergeCell ref="M21:O21"/>
    <mergeCell ref="B4:C4"/>
    <mergeCell ref="E4:F4"/>
    <mergeCell ref="B5:C5"/>
    <mergeCell ref="E5:F5"/>
    <mergeCell ref="B6:C6"/>
    <mergeCell ref="E6:F6"/>
    <mergeCell ref="B7:C7"/>
    <mergeCell ref="L10:O10"/>
    <mergeCell ref="L11:O11"/>
    <mergeCell ref="M19:O19"/>
    <mergeCell ref="M20:O20"/>
    <mergeCell ref="M22:O22"/>
    <mergeCell ref="M31:O31"/>
    <mergeCell ref="M32:O32"/>
    <mergeCell ref="Q45:Q49"/>
    <mergeCell ref="R45:R49"/>
    <mergeCell ref="M59:O59"/>
    <mergeCell ref="T45:T49"/>
    <mergeCell ref="U45:U49"/>
    <mergeCell ref="M55:O55"/>
    <mergeCell ref="M56:O56"/>
    <mergeCell ref="M57:O57"/>
    <mergeCell ref="M58:O58"/>
    <mergeCell ref="S45:S49"/>
  </mergeCells>
  <conditionalFormatting sqref="M24:N24">
    <cfRule type="expression" dxfId="11" priority="2">
      <formula>IF($M$23="Short length",TRUE,IF($M$23="Between edges",TRUE,IF($M$23="Depth of room",TRUE,FALSE)))</formula>
    </cfRule>
  </conditionalFormatting>
  <conditionalFormatting sqref="O24">
    <cfRule type="expression" dxfId="10" priority="1">
      <formula>IF($O$23="Long length",TRUE,FALSE)</formula>
    </cfRule>
  </conditionalFormatting>
  <dataValidations count="10">
    <dataValidation type="list" allowBlank="1" showInputMessage="1" showErrorMessage="1" sqref="M32:O32" xr:uid="{A017CBBB-0BA5-D741-B0E7-C0FA8AA8C5C6}">
      <formula1>OFFSET($S$50,,,COUNTIF($S$50:$S$55,"&lt;&gt;0"))</formula1>
    </dataValidation>
    <dataValidation type="list" errorStyle="information" allowBlank="1" showInputMessage="1" showErrorMessage="1" errorTitle="Room Name" error="If an alternative room name is entered, you will need to manually select room design temp and air changes per hour." sqref="D2" xr:uid="{4FEE7937-1BB8-724A-81A0-93C6CCCCC0B1}">
      <formula1>$Y$2:$Y$11</formula1>
    </dataValidation>
    <dataValidation type="list" errorStyle="information" allowBlank="1" showInputMessage="1" showErrorMessage="1" errorTitle="Room Name" error="If an alternative room name is entered, you will need to manually select room design temp and air changes per hour." sqref="C2" xr:uid="{C43F6FA4-8D9E-5C41-A50A-487064912434}">
      <formula1>Rooms</formula1>
    </dataValidation>
    <dataValidation type="list" allowBlank="1" showInputMessage="1" showErrorMessage="1" sqref="M22:O22" xr:uid="{F2F602DE-B8E1-2B48-9F5D-C87A75A81839}">
      <formula1>$Q$2:$Q$6</formula1>
    </dataValidation>
    <dataValidation type="list" allowBlank="1" showInputMessage="1" showErrorMessage="1" sqref="C3:D3" xr:uid="{BED35C1B-2A18-2D4B-8A81-08C163A982D9}">
      <formula1>$R$4:$R$7</formula1>
    </dataValidation>
    <dataValidation type="list" allowBlank="1" showInputMessage="1" showErrorMessage="1" sqref="M20:O20" xr:uid="{F074F370-6F45-A545-B488-CFFDE2B4A622}">
      <formula1>$S$3:$S$4</formula1>
    </dataValidation>
    <dataValidation type="list" allowBlank="1" showInputMessage="1" showErrorMessage="1" sqref="M56:O59" xr:uid="{7A308D7E-B1FC-C34B-ABE0-537994AC8013}">
      <formula1>$U$3:$U$7</formula1>
    </dataValidation>
    <dataValidation type="list" allowBlank="1" showInputMessage="1" showErrorMessage="1" sqref="M3" xr:uid="{168FE6FD-7A57-654C-A1ED-D2D523091AA9}">
      <formula1>$V$3:$V$4</formula1>
    </dataValidation>
    <dataValidation type="list" allowBlank="1" showInputMessage="1" showErrorMessage="1" promptTitle="High Ceilings" prompt="Room Height_x000a_4.5m - 2.5%_x000a_5.5m - 5.0%_x000a_6.5m - 7.5%_x000a_7.5m - 10.0%" sqref="M4" xr:uid="{510DF62D-E526-264F-A91D-53D0A97791D2}">
      <formula1>$X$3:$X$7</formula1>
    </dataValidation>
    <dataValidation type="list" allowBlank="1" showInputMessage="1" showErrorMessage="1" sqref="M5" xr:uid="{937CE912-1809-EB4F-B4A2-7CDDEA2074A6}">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0225" r:id="rId3" name="Button 1">
              <controlPr defaultSize="0" print="0" autoFill="0" autoPict="0" macro="[0]!unhideAwkDim">
                <anchor moveWithCells="1" sizeWithCells="1">
                  <from>
                    <xdr:col>3</xdr:col>
                    <xdr:colOff>15240</xdr:colOff>
                    <xdr:row>8</xdr:row>
                    <xdr:rowOff>15240</xdr:rowOff>
                  </from>
                  <to>
                    <xdr:col>4</xdr:col>
                    <xdr:colOff>723900</xdr:colOff>
                    <xdr:row>8</xdr:row>
                    <xdr:rowOff>152400</xdr:rowOff>
                  </to>
                </anchor>
              </controlPr>
            </control>
          </mc:Choice>
        </mc:AlternateContent>
        <mc:AlternateContent xmlns:mc="http://schemas.openxmlformats.org/markup-compatibility/2006">
          <mc:Choice Requires="x14">
            <control shapeId="180226" r:id="rId4" name="Button 2">
              <controlPr defaultSize="0" print="0" autoFill="0" autoPict="0" macro="[0]!unhideWindows">
                <anchor moveWithCells="1" sizeWithCells="1">
                  <from>
                    <xdr:col>3</xdr:col>
                    <xdr:colOff>38100</xdr:colOff>
                    <xdr:row>36</xdr:row>
                    <xdr:rowOff>15240</xdr:rowOff>
                  </from>
                  <to>
                    <xdr:col>4</xdr:col>
                    <xdr:colOff>723900</xdr:colOff>
                    <xdr:row>36</xdr:row>
                    <xdr:rowOff>152400</xdr:rowOff>
                  </to>
                </anchor>
              </controlPr>
            </control>
          </mc:Choice>
        </mc:AlternateContent>
        <mc:AlternateContent xmlns:mc="http://schemas.openxmlformats.org/markup-compatibility/2006">
          <mc:Choice Requires="x14">
            <control shapeId="180227" r:id="rId5" name="Button 3">
              <controlPr defaultSize="0" print="0" autoFill="0" autoPict="0" macro="[0]!unhideRoofWin">
                <anchor moveWithCells="1" sizeWithCells="1">
                  <from>
                    <xdr:col>5</xdr:col>
                    <xdr:colOff>22860</xdr:colOff>
                    <xdr:row>36</xdr:row>
                    <xdr:rowOff>15240</xdr:rowOff>
                  </from>
                  <to>
                    <xdr:col>6</xdr:col>
                    <xdr:colOff>723900</xdr:colOff>
                    <xdr:row>36</xdr:row>
                    <xdr:rowOff>152400</xdr:rowOff>
                  </to>
                </anchor>
              </controlPr>
            </control>
          </mc:Choice>
        </mc:AlternateContent>
        <mc:AlternateContent xmlns:mc="http://schemas.openxmlformats.org/markup-compatibility/2006">
          <mc:Choice Requires="x14">
            <control shapeId="180228" r:id="rId6" name="Button 4">
              <controlPr defaultSize="0" print="0" autoFill="0" autoPict="0" macro="[0]!unhideDoors">
                <anchor moveWithCells="1" sizeWithCells="1">
                  <from>
                    <xdr:col>3</xdr:col>
                    <xdr:colOff>15240</xdr:colOff>
                    <xdr:row>49</xdr:row>
                    <xdr:rowOff>22860</xdr:rowOff>
                  </from>
                  <to>
                    <xdr:col>4</xdr:col>
                    <xdr:colOff>723900</xdr:colOff>
                    <xdr:row>49</xdr:row>
                    <xdr:rowOff>152400</xdr:rowOff>
                  </to>
                </anchor>
              </controlPr>
            </control>
          </mc:Choice>
        </mc:AlternateContent>
        <mc:AlternateContent xmlns:mc="http://schemas.openxmlformats.org/markup-compatibility/2006">
          <mc:Choice Requires="x14">
            <control shapeId="180229" r:id="rId7" name="Button 5">
              <controlPr defaultSize="0" print="0" autoFill="0" autoPict="0" macro="[0]!SinglePitch">
                <anchor moveWithCells="1" sizeWithCells="1">
                  <from>
                    <xdr:col>3</xdr:col>
                    <xdr:colOff>891540</xdr:colOff>
                    <xdr:row>32</xdr:row>
                    <xdr:rowOff>38100</xdr:rowOff>
                  </from>
                  <to>
                    <xdr:col>4</xdr:col>
                    <xdr:colOff>708660</xdr:colOff>
                    <xdr:row>33</xdr:row>
                    <xdr:rowOff>0</xdr:rowOff>
                  </to>
                </anchor>
              </controlPr>
            </control>
          </mc:Choice>
        </mc:AlternateContent>
        <mc:AlternateContent xmlns:mc="http://schemas.openxmlformats.org/markup-compatibility/2006">
          <mc:Choice Requires="x14">
            <control shapeId="180230" r:id="rId8" name="Button 6">
              <controlPr defaultSize="0" print="0" autoFill="0" autoPict="0" macro="[0]!IntWalls">
                <anchor moveWithCells="1" sizeWithCells="1">
                  <from>
                    <xdr:col>3</xdr:col>
                    <xdr:colOff>22860</xdr:colOff>
                    <xdr:row>54</xdr:row>
                    <xdr:rowOff>22860</xdr:rowOff>
                  </from>
                  <to>
                    <xdr:col>4</xdr:col>
                    <xdr:colOff>723900</xdr:colOff>
                    <xdr:row>55</xdr:row>
                    <xdr:rowOff>15240</xdr:rowOff>
                  </to>
                </anchor>
              </controlPr>
            </control>
          </mc:Choice>
        </mc:AlternateContent>
        <mc:AlternateContent xmlns:mc="http://schemas.openxmlformats.org/markup-compatibility/2006">
          <mc:Choice Requires="x14">
            <control shapeId="180231" r:id="rId9" name="Button 7">
              <controlPr defaultSize="0" print="0" autoFill="0" autoPict="0" macro="[0]!PartyWall">
                <anchor moveWithCells="1" sizeWithCells="1">
                  <from>
                    <xdr:col>5</xdr:col>
                    <xdr:colOff>15240</xdr:colOff>
                    <xdr:row>54</xdr:row>
                    <xdr:rowOff>22860</xdr:rowOff>
                  </from>
                  <to>
                    <xdr:col>6</xdr:col>
                    <xdr:colOff>708660</xdr:colOff>
                    <xdr:row>54</xdr:row>
                    <xdr:rowOff>152400</xdr:rowOff>
                  </to>
                </anchor>
              </controlPr>
            </control>
          </mc:Choice>
        </mc:AlternateContent>
        <mc:AlternateContent xmlns:mc="http://schemas.openxmlformats.org/markup-compatibility/2006">
          <mc:Choice Requires="x14">
            <control shapeId="180232" r:id="rId10" name="Button 8">
              <controlPr defaultSize="0" print="0" autoFill="0" autoPict="0" macro="[0]!UseRoomDims">
                <anchor moveWithCells="1" sizeWithCells="1">
                  <from>
                    <xdr:col>3</xdr:col>
                    <xdr:colOff>22860</xdr:colOff>
                    <xdr:row>18</xdr:row>
                    <xdr:rowOff>22860</xdr:rowOff>
                  </from>
                  <to>
                    <xdr:col>4</xdr:col>
                    <xdr:colOff>723900</xdr:colOff>
                    <xdr:row>18</xdr:row>
                    <xdr:rowOff>152400</xdr:rowOff>
                  </to>
                </anchor>
              </controlPr>
            </control>
          </mc:Choice>
        </mc:AlternateContent>
        <mc:AlternateContent xmlns:mc="http://schemas.openxmlformats.org/markup-compatibility/2006">
          <mc:Choice Requires="x14">
            <control shapeId="180233" r:id="rId11" name="Button 9">
              <controlPr defaultSize="0" print="0" autoFill="0" autoPict="0" macro="[0]!Pitched">
                <anchor moveWithCells="1" sizeWithCells="1">
                  <from>
                    <xdr:col>3</xdr:col>
                    <xdr:colOff>38100</xdr:colOff>
                    <xdr:row>32</xdr:row>
                    <xdr:rowOff>22860</xdr:rowOff>
                  </from>
                  <to>
                    <xdr:col>3</xdr:col>
                    <xdr:colOff>800100</xdr:colOff>
                    <xdr:row>33</xdr:row>
                    <xdr:rowOff>0</xdr:rowOff>
                  </to>
                </anchor>
              </controlPr>
            </control>
          </mc:Choice>
        </mc:AlternateContent>
        <mc:AlternateContent xmlns:mc="http://schemas.openxmlformats.org/markup-compatibility/2006">
          <mc:Choice Requires="x14">
            <control shapeId="180234" r:id="rId12" name="Button 10">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180235" r:id="rId13" name="Button 11">
              <controlPr defaultSize="0" print="0" autoFill="0" autoPict="0" macro="[0]!unhideExtWall">
                <anchor moveWithCells="1">
                  <from>
                    <xdr:col>3</xdr:col>
                    <xdr:colOff>22860</xdr:colOff>
                    <xdr:row>22</xdr:row>
                    <xdr:rowOff>38100</xdr:rowOff>
                  </from>
                  <to>
                    <xdr:col>5</xdr:col>
                    <xdr:colOff>114300</xdr:colOff>
                    <xdr:row>22</xdr:row>
                    <xdr:rowOff>152400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F2E10-44A2-FE4F-86BF-960A8CAF7CD9}">
  <sheetPr codeName="Sheet35">
    <tabColor theme="4" tint="0.59999389629810485"/>
  </sheetPr>
  <dimension ref="B1:Z61"/>
  <sheetViews>
    <sheetView showGridLines="0" showRowColHeaders="0" workbookViewId="0">
      <selection activeCell="C2" sqref="C2"/>
    </sheetView>
  </sheetViews>
  <sheetFormatPr defaultColWidth="13.77734375" defaultRowHeight="13.8" x14ac:dyDescent="0.3"/>
  <cols>
    <col min="1" max="1" width="2" style="2" customWidth="1"/>
    <col min="2" max="12" width="13.77734375" style="2"/>
    <col min="13" max="15" width="10" style="2" customWidth="1"/>
    <col min="16" max="16" width="13.77734375" style="2"/>
    <col min="17" max="19" width="13.77734375" style="2" hidden="1" customWidth="1"/>
    <col min="20" max="20" width="16" style="2" hidden="1" customWidth="1"/>
    <col min="21" max="26" width="13.77734375" style="2" hidden="1" customWidth="1"/>
    <col min="27" max="16384" width="13.77734375" style="2"/>
  </cols>
  <sheetData>
    <row r="1" spans="2:25" ht="34.049999999999997" customHeight="1" x14ac:dyDescent="0.3">
      <c r="B1" s="520" t="s">
        <v>2</v>
      </c>
      <c r="C1" s="520"/>
      <c r="D1" s="520"/>
      <c r="E1" s="520" t="s">
        <v>4</v>
      </c>
      <c r="F1" s="520"/>
      <c r="G1" s="520"/>
      <c r="H1" s="13" t="s">
        <v>26</v>
      </c>
      <c r="I1" s="14" t="s">
        <v>34</v>
      </c>
      <c r="J1" s="15" t="s">
        <v>36</v>
      </c>
      <c r="K1" s="536" t="s">
        <v>120</v>
      </c>
      <c r="L1" s="536"/>
      <c r="M1" s="14" t="s">
        <v>121</v>
      </c>
      <c r="N1" s="14" t="s">
        <v>1079</v>
      </c>
      <c r="O1" s="14" t="s">
        <v>416</v>
      </c>
    </row>
    <row r="2" spans="2:25" ht="12.75" customHeight="1" x14ac:dyDescent="0.3">
      <c r="B2" s="2" t="s">
        <v>0</v>
      </c>
      <c r="C2" s="227"/>
      <c r="D2" s="227"/>
      <c r="E2" s="529" t="s">
        <v>1257</v>
      </c>
      <c r="F2" s="529"/>
      <c r="G2" s="216">
        <f>'Design Details'!G112</f>
        <v>0</v>
      </c>
      <c r="H2" s="2" t="s">
        <v>16</v>
      </c>
      <c r="I2" s="223">
        <f>SUM(K20:K22)</f>
        <v>0</v>
      </c>
      <c r="J2" s="223">
        <f>SUM(L20:L22)</f>
        <v>0</v>
      </c>
      <c r="K2" s="2" t="s">
        <v>119</v>
      </c>
      <c r="M2" s="228">
        <v>0</v>
      </c>
      <c r="N2" s="223">
        <f ca="1">SUM(I$2:I$6)*M2</f>
        <v>0</v>
      </c>
      <c r="O2" s="223">
        <f ca="1">SUM(J$2:J$6)*M2</f>
        <v>0</v>
      </c>
      <c r="Q2" s="2" t="s">
        <v>1056</v>
      </c>
      <c r="R2" s="2" t="s">
        <v>1</v>
      </c>
      <c r="Y2" s="2">
        <v>1</v>
      </c>
    </row>
    <row r="3" spans="2:25" ht="12.75" customHeight="1" x14ac:dyDescent="0.3">
      <c r="B3" s="2" t="s">
        <v>1</v>
      </c>
      <c r="C3" s="537"/>
      <c r="D3" s="538"/>
      <c r="E3" s="529" t="s">
        <v>9</v>
      </c>
      <c r="F3" s="529"/>
      <c r="G3" s="216">
        <v>0.33</v>
      </c>
      <c r="H3" s="2" t="s">
        <v>28</v>
      </c>
      <c r="I3" s="223">
        <f>K27</f>
        <v>0</v>
      </c>
      <c r="J3" s="223">
        <f>L27</f>
        <v>0</v>
      </c>
      <c r="K3" s="2" t="s">
        <v>116</v>
      </c>
      <c r="M3" s="228">
        <v>0</v>
      </c>
      <c r="N3" s="223">
        <f ca="1">SUM(I$2:I$6)*M3</f>
        <v>0</v>
      </c>
      <c r="O3" s="223">
        <f ca="1">SUM(J$2:J$6)*M3</f>
        <v>0</v>
      </c>
      <c r="Q3" s="2" t="s">
        <v>1055</v>
      </c>
      <c r="R3" s="2" t="s">
        <v>410</v>
      </c>
      <c r="S3" s="9" t="str">
        <f>IF($C$3="Ground floor","Solid Floor (in contact with ground)",IF($C$3="Single Storey","Solid Floor (in contact with ground)","n/a"))</f>
        <v>n/a</v>
      </c>
      <c r="T3" s="2">
        <f>'Design Details'!C21</f>
        <v>10</v>
      </c>
      <c r="U3" s="3" t="s">
        <v>115</v>
      </c>
      <c r="V3" s="11">
        <v>0</v>
      </c>
      <c r="W3" s="11">
        <v>0</v>
      </c>
      <c r="X3" s="11">
        <v>0</v>
      </c>
      <c r="Y3" s="2">
        <v>2</v>
      </c>
    </row>
    <row r="4" spans="2:25" ht="12.75" customHeight="1" x14ac:dyDescent="0.3">
      <c r="B4" s="529" t="s">
        <v>10</v>
      </c>
      <c r="C4" s="529"/>
      <c r="D4" s="216">
        <f>'Design Details'!E112</f>
        <v>0</v>
      </c>
      <c r="E4" s="529" t="s">
        <v>14</v>
      </c>
      <c r="F4" s="529"/>
      <c r="G4" s="216">
        <f>SUM(I10:I12,I14:I18)</f>
        <v>0</v>
      </c>
      <c r="H4" s="2" t="s">
        <v>30</v>
      </c>
      <c r="I4" s="223">
        <f ca="1">SUM(K32,K36)</f>
        <v>0</v>
      </c>
      <c r="J4" s="223">
        <f ca="1">SUM(L32,L36)</f>
        <v>0</v>
      </c>
      <c r="K4" s="2" t="s">
        <v>117</v>
      </c>
      <c r="M4" s="228">
        <v>0</v>
      </c>
      <c r="N4" s="223">
        <f ca="1">SUM(I$2:I$6)*M4</f>
        <v>0</v>
      </c>
      <c r="O4" s="223">
        <f ca="1">SUM(J$2:J$6)*M4</f>
        <v>0</v>
      </c>
      <c r="Q4" s="2" t="s">
        <v>1054</v>
      </c>
      <c r="R4" s="2" t="s">
        <v>37</v>
      </c>
      <c r="S4" s="9" t="str">
        <f>IF($C$3="Ground floor","Suspended Floor",IF($C$3="Single Storey","Suspended Floor","n/a"))</f>
        <v>n/a</v>
      </c>
      <c r="U4" s="3">
        <v>16</v>
      </c>
      <c r="V4" s="11">
        <v>0.1</v>
      </c>
      <c r="W4" s="11">
        <v>0.2</v>
      </c>
      <c r="X4" s="11">
        <v>2.5000000000000001E-2</v>
      </c>
      <c r="Y4" s="2">
        <v>3</v>
      </c>
    </row>
    <row r="5" spans="2:25" ht="12.75" customHeight="1" x14ac:dyDescent="0.3">
      <c r="B5" s="529" t="s">
        <v>11</v>
      </c>
      <c r="C5" s="529"/>
      <c r="D5" s="216">
        <f>'Design Details'!C19</f>
        <v>-2.5</v>
      </c>
      <c r="E5" s="529" t="s">
        <v>27</v>
      </c>
      <c r="F5" s="529"/>
      <c r="G5" s="216">
        <f>G4*G3*D6*G2</f>
        <v>0</v>
      </c>
      <c r="H5" s="2" t="s">
        <v>29</v>
      </c>
      <c r="I5" s="223">
        <f>SUM(K38:K44,K46:K49,K51:K54)</f>
        <v>0</v>
      </c>
      <c r="J5" s="223">
        <f>SUM(L38:L44,L46:L49,L51:L54)</f>
        <v>0</v>
      </c>
      <c r="K5" s="2" t="s">
        <v>118</v>
      </c>
      <c r="M5" s="228">
        <v>0</v>
      </c>
      <c r="N5" s="223">
        <f ca="1">SUM(I$2:I$6)*M5</f>
        <v>0</v>
      </c>
      <c r="O5" s="223">
        <f ca="1">SUM(J$2:J$6)*M5</f>
        <v>0</v>
      </c>
      <c r="Q5" s="2" t="s">
        <v>1052</v>
      </c>
      <c r="R5" s="2" t="s">
        <v>39</v>
      </c>
      <c r="U5" s="3">
        <v>18</v>
      </c>
      <c r="X5" s="11">
        <v>0.05</v>
      </c>
      <c r="Y5" s="2">
        <v>4</v>
      </c>
    </row>
    <row r="6" spans="2:25" ht="12.75" customHeight="1" x14ac:dyDescent="0.3">
      <c r="B6" s="529" t="s">
        <v>12</v>
      </c>
      <c r="C6" s="529"/>
      <c r="D6" s="216">
        <f>D4-D5</f>
        <v>2.5</v>
      </c>
      <c r="E6" s="529" t="s">
        <v>15</v>
      </c>
      <c r="F6" s="529"/>
      <c r="G6" s="216">
        <f>G4*G3*D7*24/1000</f>
        <v>0</v>
      </c>
      <c r="H6" s="2" t="s">
        <v>122</v>
      </c>
      <c r="I6" s="223">
        <f>SUM(K56:K59,K61)</f>
        <v>0</v>
      </c>
      <c r="J6" s="223">
        <f>SUM(L61)</f>
        <v>0</v>
      </c>
      <c r="M6" s="12"/>
      <c r="N6" s="12" t="s">
        <v>123</v>
      </c>
      <c r="O6" s="119">
        <f ca="1">SUM(G5,I2:I6,N2:N5)</f>
        <v>0</v>
      </c>
      <c r="Q6" s="2" t="s">
        <v>1053</v>
      </c>
      <c r="R6" s="2" t="s">
        <v>40</v>
      </c>
      <c r="U6" s="3">
        <v>21</v>
      </c>
      <c r="X6" s="11">
        <v>7.4999999999999997E-2</v>
      </c>
      <c r="Y6" s="2">
        <v>5</v>
      </c>
    </row>
    <row r="7" spans="2:25" ht="12.75" customHeight="1" x14ac:dyDescent="0.3">
      <c r="B7" s="529" t="s">
        <v>3</v>
      </c>
      <c r="C7" s="529"/>
      <c r="D7" s="217">
        <f>'Design Details'!C20</f>
        <v>2228</v>
      </c>
      <c r="I7" s="7"/>
      <c r="J7" s="7"/>
      <c r="M7" s="12"/>
      <c r="N7" s="12" t="s">
        <v>124</v>
      </c>
      <c r="O7" s="119">
        <f ca="1">SUM(G6,J2:J6,O2:O5)</f>
        <v>0</v>
      </c>
      <c r="R7" s="2" t="s">
        <v>41</v>
      </c>
      <c r="U7" s="3">
        <v>22</v>
      </c>
      <c r="X7" s="11">
        <v>0.1</v>
      </c>
      <c r="Y7" s="2">
        <v>6</v>
      </c>
    </row>
    <row r="8" spans="2:25" x14ac:dyDescent="0.3">
      <c r="R8" s="2">
        <f>IF($C$3="Ground floor",'Design Details'!C$45,IF($C$3="Mid-floor",'Design Details'!C$55,IF($C$3="Upper floor",'Design Details'!C$65,IF($C$3="Single Storey",'Design Details'!C$75,0))))</f>
        <v>0</v>
      </c>
      <c r="Y8" s="2">
        <v>7</v>
      </c>
    </row>
    <row r="9" spans="2:25" x14ac:dyDescent="0.3">
      <c r="B9" s="1" t="s">
        <v>5</v>
      </c>
      <c r="Y9" s="2">
        <v>8</v>
      </c>
    </row>
    <row r="10" spans="2:25" x14ac:dyDescent="0.3">
      <c r="B10" s="3" t="s">
        <v>6</v>
      </c>
      <c r="C10" s="224"/>
      <c r="D10" s="3" t="s">
        <v>7</v>
      </c>
      <c r="E10" s="224"/>
      <c r="F10" s="3" t="s">
        <v>8</v>
      </c>
      <c r="G10" s="224"/>
      <c r="H10" s="3" t="s">
        <v>13</v>
      </c>
      <c r="I10" s="218">
        <f>C10*E10*G10</f>
        <v>0</v>
      </c>
      <c r="J10" s="7"/>
      <c r="L10" s="530"/>
      <c r="M10" s="530"/>
      <c r="N10" s="530"/>
      <c r="O10" s="531"/>
      <c r="Y10" s="2">
        <v>9</v>
      </c>
    </row>
    <row r="11" spans="2:25" x14ac:dyDescent="0.3">
      <c r="B11" s="3" t="s">
        <v>6</v>
      </c>
      <c r="C11" s="224"/>
      <c r="D11" s="3" t="s">
        <v>7</v>
      </c>
      <c r="E11" s="224"/>
      <c r="F11" s="3" t="s">
        <v>8</v>
      </c>
      <c r="G11" s="224"/>
      <c r="H11" s="3" t="s">
        <v>13</v>
      </c>
      <c r="I11" s="218">
        <f>C11*E11*G11</f>
        <v>0</v>
      </c>
      <c r="J11" s="7"/>
      <c r="L11" s="530"/>
      <c r="M11" s="530"/>
      <c r="N11" s="530"/>
      <c r="O11" s="532"/>
      <c r="Y11" s="2">
        <v>10</v>
      </c>
    </row>
    <row r="12" spans="2:25" x14ac:dyDescent="0.3">
      <c r="B12" s="3" t="s">
        <v>6</v>
      </c>
      <c r="C12" s="224"/>
      <c r="D12" s="3" t="s">
        <v>7</v>
      </c>
      <c r="E12" s="224"/>
      <c r="F12" s="3" t="s">
        <v>8</v>
      </c>
      <c r="G12" s="224"/>
      <c r="H12" s="3" t="s">
        <v>13</v>
      </c>
      <c r="I12" s="218">
        <f>C12*E12*G12</f>
        <v>0</v>
      </c>
      <c r="J12" s="7"/>
    </row>
    <row r="13" spans="2:25" hidden="1" x14ac:dyDescent="0.3">
      <c r="B13" s="1" t="s">
        <v>20</v>
      </c>
      <c r="E13" s="7"/>
      <c r="G13" s="7"/>
      <c r="I13" s="7"/>
      <c r="J13" s="7"/>
    </row>
    <row r="14" spans="2:25" hidden="1" x14ac:dyDescent="0.3">
      <c r="B14" s="3" t="s">
        <v>6</v>
      </c>
      <c r="C14" s="20"/>
      <c r="D14" s="3" t="s">
        <v>7</v>
      </c>
      <c r="E14" s="20"/>
      <c r="F14" s="3" t="s">
        <v>8</v>
      </c>
      <c r="G14" s="20"/>
      <c r="H14" s="3" t="s">
        <v>13</v>
      </c>
      <c r="I14" s="17">
        <f>((G14*E14)/2)*C14</f>
        <v>0</v>
      </c>
      <c r="J14" s="4" t="s">
        <v>17</v>
      </c>
    </row>
    <row r="15" spans="2:25" hidden="1" x14ac:dyDescent="0.3">
      <c r="B15" s="3" t="s">
        <v>6</v>
      </c>
      <c r="C15" s="20"/>
      <c r="D15" s="3" t="s">
        <v>7</v>
      </c>
      <c r="E15" s="20"/>
      <c r="F15" s="3" t="s">
        <v>8</v>
      </c>
      <c r="G15" s="20"/>
      <c r="H15" s="3" t="s">
        <v>13</v>
      </c>
      <c r="I15" s="17">
        <f>C15*E15*G15/2</f>
        <v>0</v>
      </c>
      <c r="J15" s="4" t="s">
        <v>18</v>
      </c>
    </row>
    <row r="16" spans="2:25" hidden="1" x14ac:dyDescent="0.3">
      <c r="B16" s="3" t="s">
        <v>6</v>
      </c>
      <c r="C16" s="20"/>
      <c r="D16" s="3" t="s">
        <v>8</v>
      </c>
      <c r="E16" s="20"/>
      <c r="F16" s="3" t="s">
        <v>19</v>
      </c>
      <c r="G16" s="20"/>
      <c r="H16" s="3" t="s">
        <v>13</v>
      </c>
      <c r="I16" s="17">
        <f>E16*G16*C16/2</f>
        <v>0</v>
      </c>
      <c r="J16" s="4" t="s">
        <v>22</v>
      </c>
    </row>
    <row r="17" spans="2:23" hidden="1" x14ac:dyDescent="0.3">
      <c r="B17" s="3" t="s">
        <v>6</v>
      </c>
      <c r="C17" s="20"/>
      <c r="D17" s="3" t="s">
        <v>8</v>
      </c>
      <c r="E17" s="20"/>
      <c r="F17" s="3" t="s">
        <v>19</v>
      </c>
      <c r="G17" s="20"/>
      <c r="H17" s="3" t="s">
        <v>13</v>
      </c>
      <c r="I17" s="17">
        <f>E17*G17*C17/2</f>
        <v>0</v>
      </c>
      <c r="J17" s="4" t="s">
        <v>21</v>
      </c>
    </row>
    <row r="18" spans="2:23" hidden="1" x14ac:dyDescent="0.3">
      <c r="B18" s="3" t="s">
        <v>6</v>
      </c>
      <c r="C18" s="20"/>
      <c r="D18" s="3" t="s">
        <v>8</v>
      </c>
      <c r="E18" s="20"/>
      <c r="F18" s="3" t="s">
        <v>19</v>
      </c>
      <c r="G18" s="20"/>
      <c r="H18" s="3" t="s">
        <v>13</v>
      </c>
      <c r="I18" s="17">
        <f>E18*G18*C18/2</f>
        <v>0</v>
      </c>
      <c r="J18" s="4" t="s">
        <v>23</v>
      </c>
    </row>
    <row r="19" spans="2:23" x14ac:dyDescent="0.3">
      <c r="B19" s="1" t="s">
        <v>16</v>
      </c>
      <c r="C19" s="7"/>
      <c r="E19" s="7"/>
      <c r="G19" s="7"/>
      <c r="I19" s="7"/>
      <c r="J19" s="8" t="s">
        <v>50</v>
      </c>
      <c r="K19" s="1" t="s">
        <v>34</v>
      </c>
      <c r="L19" s="1" t="s">
        <v>35</v>
      </c>
      <c r="M19" s="533" t="str">
        <f>IF($C$3="Ground Floor","Select type of Ground Floor",IF($C$3="Single Storey","Select type of Ground Floor","#N/A"))</f>
        <v>#N/A</v>
      </c>
      <c r="N19" s="534"/>
      <c r="O19" s="534"/>
    </row>
    <row r="20" spans="2:23" x14ac:dyDescent="0.3">
      <c r="B20" s="3" t="str">
        <f t="shared" ref="B20:D22" si="0">B10</f>
        <v>Length (m)</v>
      </c>
      <c r="C20" s="224"/>
      <c r="D20" s="3" t="str">
        <f t="shared" ref="D20" si="1">D10</f>
        <v>Width (m)</v>
      </c>
      <c r="E20" s="224"/>
      <c r="F20" s="3" t="s">
        <v>24</v>
      </c>
      <c r="G20" s="218">
        <f>C20*E20</f>
        <v>0</v>
      </c>
      <c r="H20" s="2" t="s">
        <v>25</v>
      </c>
      <c r="I20" s="218">
        <f>IF(M22="",R8,'floor u values'!K27)</f>
        <v>0</v>
      </c>
      <c r="J20" s="218">
        <f>IF(C$3="Ground Floor",IF(M20="Solid Floor (in contact with ground)",D$4-T$3,D$4-D$5),IF(C$3="Single Storey",IF(M20="Solid Floor (in contact with ground)",D$4-T$3,D$4-D$5),0))</f>
        <v>0</v>
      </c>
      <c r="K20" s="218">
        <f>G20*I20*J20</f>
        <v>0</v>
      </c>
      <c r="L20" s="218">
        <f>IF($C$3=$R$5,0,IF($C$3=$R$7,0,G20*I20*$D$7*24/1000))</f>
        <v>0</v>
      </c>
      <c r="M20" s="535" t="s">
        <v>336</v>
      </c>
      <c r="N20" s="535"/>
      <c r="O20" s="535"/>
    </row>
    <row r="21" spans="2:23" x14ac:dyDescent="0.3">
      <c r="B21" s="3" t="str">
        <f t="shared" si="0"/>
        <v>Length (m)</v>
      </c>
      <c r="C21" s="224"/>
      <c r="D21" s="3" t="str">
        <f t="shared" si="0"/>
        <v>Width (m)</v>
      </c>
      <c r="E21" s="224"/>
      <c r="F21" s="3" t="s">
        <v>24</v>
      </c>
      <c r="G21" s="218">
        <f t="shared" ref="G21:G31" si="2">C21*E21</f>
        <v>0</v>
      </c>
      <c r="H21" s="2" t="s">
        <v>25</v>
      </c>
      <c r="I21" s="218">
        <f>I20</f>
        <v>0</v>
      </c>
      <c r="J21" s="218">
        <f>IF(C$3="Ground Floor",IF(M20="Solid Floor (in contact with ground)",D$4-T$3,D$4-D$5),IF(C$3="Single Storey",IF(M20="Solid Floor (in contact with ground)",D$4-T$3,D$4-D$5),0))</f>
        <v>0</v>
      </c>
      <c r="K21" s="218">
        <f>G21*I21*J21</f>
        <v>0</v>
      </c>
      <c r="L21" s="218">
        <f>IF($C$3=$R$5,0,IF($C$3=$R$7,0,G21*I21*$D$7*24/1000))</f>
        <v>0</v>
      </c>
      <c r="M21" s="528" t="s">
        <v>1070</v>
      </c>
      <c r="N21" s="528"/>
      <c r="O21" s="528"/>
    </row>
    <row r="22" spans="2:23" x14ac:dyDescent="0.3">
      <c r="B22" s="3" t="str">
        <f t="shared" si="0"/>
        <v>Length (m)</v>
      </c>
      <c r="C22" s="224"/>
      <c r="D22" s="3" t="str">
        <f t="shared" si="0"/>
        <v>Width (m)</v>
      </c>
      <c r="E22" s="224"/>
      <c r="F22" s="3" t="s">
        <v>24</v>
      </c>
      <c r="G22" s="218">
        <f t="shared" si="2"/>
        <v>0</v>
      </c>
      <c r="H22" s="2" t="s">
        <v>25</v>
      </c>
      <c r="I22" s="218">
        <f>I20</f>
        <v>0</v>
      </c>
      <c r="J22" s="218">
        <f>IF(C$3="Ground Floor",IF(M20="Solid Floor (in contact with ground)",D$4-T$3,D$4-D$5),IF(C$3="Single Storey",IF(M20="Solid Floor (in contact with ground)",D$4-T$3,D$4-D$5),0))</f>
        <v>0</v>
      </c>
      <c r="K22" s="218">
        <f>G22*I22*J22</f>
        <v>0</v>
      </c>
      <c r="L22" s="218">
        <f>IF($C$3=$R$5,0,IF($C$3=$R$7,0,G22*I22*$D$7*24/1000))</f>
        <v>0</v>
      </c>
      <c r="M22" s="521"/>
      <c r="N22" s="521"/>
      <c r="O22" s="521"/>
    </row>
    <row r="23" spans="2:23" ht="15" customHeight="1" x14ac:dyDescent="0.3">
      <c r="B23" s="1" t="s">
        <v>31</v>
      </c>
      <c r="C23" s="7"/>
      <c r="E23" s="7"/>
      <c r="G23" s="7"/>
      <c r="M23" s="13" t="str">
        <f>IF(M22="Two opposite","Between edges",IF(M22="One edge","Depth of room",IF(M22="3 edges (short single)","Short length",IF(M22="3 edges (long single)","Short length",""))))</f>
        <v/>
      </c>
      <c r="N23" s="13"/>
      <c r="O23" s="13" t="str">
        <f>IF(M22="3 edges (short single)","Long length",IF(M22="3 edges (long single)","Long length",""))</f>
        <v/>
      </c>
    </row>
    <row r="24" spans="2:23" ht="15" customHeight="1" x14ac:dyDescent="0.3">
      <c r="B24" s="3" t="s">
        <v>6</v>
      </c>
      <c r="C24" s="224"/>
      <c r="D24" s="3" t="s">
        <v>8</v>
      </c>
      <c r="E24" s="224"/>
      <c r="F24" s="3" t="s">
        <v>24</v>
      </c>
      <c r="G24" s="218">
        <f t="shared" si="2"/>
        <v>0</v>
      </c>
      <c r="M24" s="61"/>
      <c r="N24" s="61"/>
      <c r="O24" s="7"/>
    </row>
    <row r="25" spans="2:23" ht="13.95" hidden="1" customHeight="1" x14ac:dyDescent="0.3">
      <c r="B25" s="3" t="s">
        <v>6</v>
      </c>
      <c r="C25" s="226"/>
      <c r="D25" s="3" t="s">
        <v>8</v>
      </c>
      <c r="E25" s="226"/>
      <c r="F25" s="3" t="s">
        <v>24</v>
      </c>
      <c r="G25" s="218">
        <f t="shared" si="2"/>
        <v>0</v>
      </c>
      <c r="I25" s="7"/>
      <c r="J25" s="7"/>
      <c r="K25" s="7"/>
      <c r="L25" s="7"/>
    </row>
    <row r="26" spans="2:23" ht="13.95" hidden="1" customHeight="1" x14ac:dyDescent="0.3">
      <c r="B26" s="3" t="s">
        <v>6</v>
      </c>
      <c r="C26" s="20"/>
      <c r="D26" s="3" t="s">
        <v>8</v>
      </c>
      <c r="E26" s="20"/>
      <c r="F26" s="3" t="s">
        <v>24</v>
      </c>
      <c r="G26" s="218">
        <f t="shared" si="2"/>
        <v>0</v>
      </c>
      <c r="I26" s="7"/>
      <c r="J26" s="7"/>
      <c r="K26" s="7"/>
      <c r="L26" s="7"/>
    </row>
    <row r="27" spans="2:23" ht="15" customHeight="1" x14ac:dyDescent="0.3">
      <c r="C27" s="7"/>
      <c r="E27" s="3" t="s">
        <v>75</v>
      </c>
      <c r="F27" s="3" t="s">
        <v>24</v>
      </c>
      <c r="G27" s="218">
        <f>SUM(G24:G26)-SUM(G38:G44,G51:G54)</f>
        <v>0</v>
      </c>
      <c r="H27" s="2" t="s">
        <v>25</v>
      </c>
      <c r="I27" s="218">
        <f>IF($C$3="Ground floor",'Design Details'!C$48,IF($C$3="Mid-floor",'Design Details'!C$58,IF($C$3="Upper floor",'Design Details'!C$68,IF($C$3="Single Storey",'Design Details'!C$78,0))))</f>
        <v>0</v>
      </c>
      <c r="J27" s="218">
        <f t="shared" ref="J27" si="3">$D$6</f>
        <v>2.5</v>
      </c>
      <c r="K27" s="218">
        <f t="shared" ref="K27" si="4">G27*I27*J27</f>
        <v>0</v>
      </c>
      <c r="L27" s="218">
        <f>G27*I27*$D$7*24/1000</f>
        <v>0</v>
      </c>
      <c r="V27" s="421"/>
      <c r="W27" s="421"/>
    </row>
    <row r="28" spans="2:23" x14ac:dyDescent="0.3">
      <c r="B28" s="5" t="s">
        <v>1245</v>
      </c>
      <c r="C28" s="7"/>
      <c r="E28" s="7"/>
      <c r="G28" s="7"/>
      <c r="I28" s="7"/>
      <c r="J28" s="7"/>
      <c r="K28" s="7"/>
      <c r="L28" s="7"/>
      <c r="V28" s="421"/>
      <c r="W28" s="421"/>
    </row>
    <row r="29" spans="2:23" ht="13.95" customHeight="1" x14ac:dyDescent="0.3">
      <c r="B29" s="3" t="s">
        <v>6</v>
      </c>
      <c r="C29" s="224"/>
      <c r="D29" s="3" t="s">
        <v>7</v>
      </c>
      <c r="E29" s="224"/>
      <c r="F29" s="3" t="s">
        <v>24</v>
      </c>
      <c r="G29" s="218">
        <f t="shared" si="2"/>
        <v>0</v>
      </c>
      <c r="I29" s="7"/>
      <c r="J29" s="7"/>
      <c r="K29" s="7"/>
      <c r="L29" s="7"/>
      <c r="V29" s="421"/>
      <c r="W29" s="421"/>
    </row>
    <row r="30" spans="2:23" x14ac:dyDescent="0.3">
      <c r="B30" s="3" t="s">
        <v>6</v>
      </c>
      <c r="C30" s="224"/>
      <c r="D30" s="3" t="s">
        <v>7</v>
      </c>
      <c r="E30" s="224"/>
      <c r="F30" s="3" t="s">
        <v>24</v>
      </c>
      <c r="G30" s="218">
        <f t="shared" si="2"/>
        <v>0</v>
      </c>
      <c r="I30" s="7"/>
      <c r="J30" s="7"/>
      <c r="K30" s="7"/>
      <c r="L30" s="7"/>
      <c r="V30" s="421"/>
      <c r="W30" s="421"/>
    </row>
    <row r="31" spans="2:23" x14ac:dyDescent="0.3">
      <c r="B31" s="3" t="s">
        <v>6</v>
      </c>
      <c r="C31" s="224"/>
      <c r="D31" s="3" t="s">
        <v>7</v>
      </c>
      <c r="E31" s="224"/>
      <c r="F31" s="3" t="s">
        <v>24</v>
      </c>
      <c r="G31" s="218">
        <f t="shared" si="2"/>
        <v>0</v>
      </c>
      <c r="I31" s="7"/>
      <c r="J31" s="7"/>
      <c r="K31" s="7"/>
      <c r="L31" s="7"/>
      <c r="M31" s="520" t="s">
        <v>1258</v>
      </c>
      <c r="N31" s="520"/>
      <c r="O31" s="520"/>
      <c r="V31" s="421"/>
      <c r="W31" s="421"/>
    </row>
    <row r="32" spans="2:23" ht="14.4" x14ac:dyDescent="0.3">
      <c r="C32" s="7"/>
      <c r="D32" s="3"/>
      <c r="E32" s="3" t="s">
        <v>75</v>
      </c>
      <c r="F32" s="3" t="s">
        <v>24</v>
      </c>
      <c r="G32" s="218">
        <f>SUM(G29:G31)-SUM(G46:G49)</f>
        <v>0</v>
      </c>
      <c r="H32" s="2" t="s">
        <v>25</v>
      </c>
      <c r="I32" s="218" cm="1">
        <f t="array" aca="1" ref="I32" ca="1">IF($C$3="Ground floor",'Design Details'!C$49,IF($C$3="Mid-floor",'Design Details'!C$59,IF($C$3="Upper floor",INDIRECT(T52),IF($C$3="Single Storey",INDIRECT(T53),0))))</f>
        <v>0</v>
      </c>
      <c r="J32" s="218">
        <f>U51</f>
        <v>0</v>
      </c>
      <c r="K32" s="218">
        <f t="shared" ref="K32:K61" ca="1" si="5">G32*I32*J32</f>
        <v>0</v>
      </c>
      <c r="L32" s="218">
        <f ca="1">IF($C$3=$R$4,0,IF($C$3=$R$5,0,G32*I32*$D$7*24/1000))</f>
        <v>0</v>
      </c>
      <c r="M32" s="522" t="s">
        <v>1248</v>
      </c>
      <c r="N32" s="523"/>
      <c r="O32" s="524"/>
      <c r="V32" s="421"/>
      <c r="W32" s="421"/>
    </row>
    <row r="33" spans="2:23" ht="14.4" hidden="1" x14ac:dyDescent="0.3">
      <c r="B33" s="5" t="s">
        <v>1246</v>
      </c>
      <c r="C33" s="61"/>
      <c r="D33" s="3"/>
      <c r="E33" s="3"/>
      <c r="F33" s="3"/>
      <c r="G33" s="230"/>
      <c r="I33" s="230"/>
      <c r="J33" s="230"/>
      <c r="K33" s="230"/>
      <c r="L33" s="230"/>
      <c r="M33"/>
      <c r="N33"/>
      <c r="O33"/>
      <c r="V33" s="423"/>
      <c r="W33" s="423"/>
    </row>
    <row r="34" spans="2:23" hidden="1" x14ac:dyDescent="0.3">
      <c r="B34" s="3" t="s">
        <v>6</v>
      </c>
      <c r="C34" s="20">
        <f>C14*2</f>
        <v>0</v>
      </c>
      <c r="D34" s="3" t="s">
        <v>470</v>
      </c>
      <c r="E34" s="20">
        <f>SQRT(POWER(E14,2)+POWER(G14,2))</f>
        <v>0</v>
      </c>
      <c r="F34" s="3" t="s">
        <v>24</v>
      </c>
      <c r="G34" s="17">
        <f t="shared" ref="G34:G61" si="6">C34*E34</f>
        <v>0</v>
      </c>
      <c r="H34" s="4" t="s">
        <v>17</v>
      </c>
      <c r="I34" s="7"/>
      <c r="J34" s="7"/>
      <c r="K34" s="7"/>
      <c r="L34" s="7"/>
      <c r="S34" s="424"/>
    </row>
    <row r="35" spans="2:23" hidden="1" x14ac:dyDescent="0.3">
      <c r="B35" s="3" t="s">
        <v>6</v>
      </c>
      <c r="C35" s="20">
        <f>C15</f>
        <v>0</v>
      </c>
      <c r="D35" s="3" t="s">
        <v>470</v>
      </c>
      <c r="E35" s="20">
        <f>SQRT(POWER(E15,2)+POWER(G15,2))</f>
        <v>0</v>
      </c>
      <c r="F35" s="3" t="s">
        <v>24</v>
      </c>
      <c r="G35" s="62">
        <f t="shared" si="6"/>
        <v>0</v>
      </c>
      <c r="H35" s="4" t="s">
        <v>18</v>
      </c>
      <c r="I35" s="7"/>
      <c r="J35" s="7"/>
      <c r="K35" s="7"/>
      <c r="L35" s="7"/>
      <c r="S35" s="424"/>
    </row>
    <row r="36" spans="2:23" hidden="1" x14ac:dyDescent="0.3">
      <c r="C36" s="61"/>
      <c r="E36" s="3" t="s">
        <v>75</v>
      </c>
      <c r="F36" s="3" t="s">
        <v>24</v>
      </c>
      <c r="G36" s="17">
        <f>SUM(G34:G35)-SUM(G46:G49)</f>
        <v>0</v>
      </c>
      <c r="H36" s="2" t="s">
        <v>25</v>
      </c>
      <c r="I36" s="438">
        <f>IF($C$3="Ground floor",'Design Details'!C$50,IF($C$3="Mid-floor",'Design Details'!C$60,IF($C$3="Upper floor",'Design Details'!C$70,IF($C$3="Single Storey",'Design Details'!C$80,0))))</f>
        <v>0</v>
      </c>
      <c r="J36" s="17">
        <f t="shared" ref="J36:J54" si="7">$D$6</f>
        <v>2.5</v>
      </c>
      <c r="K36" s="17">
        <f t="shared" si="5"/>
        <v>0</v>
      </c>
      <c r="L36" s="17">
        <f>IF($C$3=$R$4,0,IF($C$3=$R$5,0,G36*I36*$D$7*24/1000))</f>
        <v>0</v>
      </c>
      <c r="M36" s="4"/>
      <c r="N36" s="4"/>
      <c r="S36" s="424"/>
    </row>
    <row r="37" spans="2:23" x14ac:dyDescent="0.3">
      <c r="B37" s="1" t="s">
        <v>32</v>
      </c>
      <c r="C37" s="7"/>
      <c r="E37" s="7"/>
      <c r="G37" s="7"/>
      <c r="I37" s="7"/>
      <c r="J37" s="7"/>
      <c r="K37" s="7"/>
      <c r="L37" s="7"/>
      <c r="R37" s="428"/>
    </row>
    <row r="38" spans="2:23" x14ac:dyDescent="0.3">
      <c r="B38" s="3" t="s">
        <v>7</v>
      </c>
      <c r="C38" s="224"/>
      <c r="D38" s="3" t="s">
        <v>8</v>
      </c>
      <c r="E38" s="224"/>
      <c r="F38" s="3" t="s">
        <v>24</v>
      </c>
      <c r="G38" s="218">
        <f t="shared" si="6"/>
        <v>0</v>
      </c>
      <c r="H38" s="2" t="s">
        <v>25</v>
      </c>
      <c r="I38" s="218">
        <f>IF($C$3="Ground floor",'Design Details'!C$46,IF($C$3="Mid-floor",'Design Details'!C$56,IF($C$3="Upper floor",'Design Details'!C$66,IF($C$3="Single Storey",'Design Details'!C$76,0))))</f>
        <v>0</v>
      </c>
      <c r="J38" s="218">
        <f t="shared" si="7"/>
        <v>2.5</v>
      </c>
      <c r="K38" s="218">
        <f t="shared" si="5"/>
        <v>0</v>
      </c>
      <c r="L38" s="218">
        <f t="shared" ref="L38:L44" si="8">G38*I38*$D$7*24/1000</f>
        <v>0</v>
      </c>
    </row>
    <row r="39" spans="2:23" hidden="1" x14ac:dyDescent="0.3">
      <c r="B39" s="3" t="s">
        <v>7</v>
      </c>
      <c r="C39" s="224"/>
      <c r="D39" s="3" t="s">
        <v>8</v>
      </c>
      <c r="E39" s="224"/>
      <c r="F39" s="3" t="s">
        <v>24</v>
      </c>
      <c r="G39" s="218">
        <f t="shared" si="6"/>
        <v>0</v>
      </c>
      <c r="H39" s="2" t="s">
        <v>25</v>
      </c>
      <c r="I39" s="218">
        <f>IF($C$3="Ground floor",'Design Details'!C$46,IF($C$3="Mid-floor",'Design Details'!C$56,IF($C$3="Upper floor",'Design Details'!C$66,IF($C$3="Single Storey",'Design Details'!C$76,0))))</f>
        <v>0</v>
      </c>
      <c r="J39" s="218">
        <f t="shared" si="7"/>
        <v>2.5</v>
      </c>
      <c r="K39" s="218">
        <f t="shared" si="5"/>
        <v>0</v>
      </c>
      <c r="L39" s="218">
        <f t="shared" si="8"/>
        <v>0</v>
      </c>
    </row>
    <row r="40" spans="2:23" hidden="1" x14ac:dyDescent="0.3">
      <c r="B40" s="3" t="s">
        <v>7</v>
      </c>
      <c r="C40" s="226"/>
      <c r="D40" s="3" t="s">
        <v>8</v>
      </c>
      <c r="E40" s="226"/>
      <c r="F40" s="3" t="s">
        <v>24</v>
      </c>
      <c r="G40" s="220">
        <f t="shared" si="6"/>
        <v>0</v>
      </c>
      <c r="H40" s="2" t="s">
        <v>25</v>
      </c>
      <c r="I40" s="439">
        <f>IF($C$3="Ground floor",'Design Details'!C$46,IF($C$3="Mid-floor",'Design Details'!C$56,IF($C$3="Upper floor",'Design Details'!C$66,IF($C$3="Single Storey",'Design Details'!C$76,0))))</f>
        <v>0</v>
      </c>
      <c r="J40" s="220">
        <f t="shared" si="7"/>
        <v>2.5</v>
      </c>
      <c r="K40" s="220">
        <f t="shared" si="5"/>
        <v>0</v>
      </c>
      <c r="L40" s="220">
        <f t="shared" si="8"/>
        <v>0</v>
      </c>
    </row>
    <row r="41" spans="2:23" hidden="1" x14ac:dyDescent="0.3">
      <c r="B41" s="3" t="s">
        <v>7</v>
      </c>
      <c r="C41" s="20"/>
      <c r="D41" s="3" t="s">
        <v>8</v>
      </c>
      <c r="E41" s="20"/>
      <c r="F41" s="3" t="s">
        <v>24</v>
      </c>
      <c r="G41" s="17">
        <f t="shared" si="6"/>
        <v>0</v>
      </c>
      <c r="H41" s="2" t="s">
        <v>25</v>
      </c>
      <c r="I41" s="438">
        <f>IF($C$3="Ground floor",'Design Details'!C$46,IF($C$3="Mid-floor",'Design Details'!C$56,IF($C$3="Upper floor",'Design Details'!C$66,IF($C$3="Single Storey",'Design Details'!C$76,0))))</f>
        <v>0</v>
      </c>
      <c r="J41" s="17">
        <f t="shared" si="7"/>
        <v>2.5</v>
      </c>
      <c r="K41" s="17">
        <f t="shared" si="5"/>
        <v>0</v>
      </c>
      <c r="L41" s="17">
        <f t="shared" si="8"/>
        <v>0</v>
      </c>
    </row>
    <row r="42" spans="2:23" hidden="1" x14ac:dyDescent="0.3">
      <c r="B42" s="3" t="s">
        <v>7</v>
      </c>
      <c r="C42" s="20"/>
      <c r="D42" s="3" t="s">
        <v>8</v>
      </c>
      <c r="E42" s="20"/>
      <c r="F42" s="3" t="s">
        <v>24</v>
      </c>
      <c r="G42" s="17">
        <f t="shared" si="6"/>
        <v>0</v>
      </c>
      <c r="H42" s="2" t="s">
        <v>25</v>
      </c>
      <c r="I42" s="438">
        <f>IF($C$3="Ground floor",'Design Details'!C$46,IF($C$3="Mid-floor",'Design Details'!C$56,IF($C$3="Upper floor",'Design Details'!C$66,IF($C$3="Single Storey",'Design Details'!C$76,0))))</f>
        <v>0</v>
      </c>
      <c r="J42" s="17">
        <f t="shared" si="7"/>
        <v>2.5</v>
      </c>
      <c r="K42" s="17">
        <f t="shared" si="5"/>
        <v>0</v>
      </c>
      <c r="L42" s="17">
        <f t="shared" si="8"/>
        <v>0</v>
      </c>
    </row>
    <row r="43" spans="2:23" hidden="1" x14ac:dyDescent="0.3">
      <c r="B43" s="3" t="s">
        <v>7</v>
      </c>
      <c r="C43" s="20"/>
      <c r="D43" s="3" t="s">
        <v>8</v>
      </c>
      <c r="E43" s="20"/>
      <c r="F43" s="3" t="s">
        <v>24</v>
      </c>
      <c r="G43" s="17">
        <f t="shared" si="6"/>
        <v>0</v>
      </c>
      <c r="H43" s="2" t="s">
        <v>25</v>
      </c>
      <c r="I43" s="438">
        <f>IF($C$3="Ground floor",'Design Details'!C$46,IF($C$3="Mid-floor",'Design Details'!C$56,IF($C$3="Upper floor",'Design Details'!C$66,IF($C$3="Single Storey",'Design Details'!C$76,0))))</f>
        <v>0</v>
      </c>
      <c r="J43" s="17">
        <f t="shared" si="7"/>
        <v>2.5</v>
      </c>
      <c r="K43" s="17">
        <f t="shared" si="5"/>
        <v>0</v>
      </c>
      <c r="L43" s="17">
        <f t="shared" si="8"/>
        <v>0</v>
      </c>
    </row>
    <row r="44" spans="2:23" hidden="1" x14ac:dyDescent="0.3">
      <c r="B44" s="3" t="s">
        <v>7</v>
      </c>
      <c r="C44" s="20"/>
      <c r="D44" s="3" t="s">
        <v>8</v>
      </c>
      <c r="E44" s="20"/>
      <c r="F44" s="3" t="s">
        <v>24</v>
      </c>
      <c r="G44" s="17">
        <f t="shared" si="6"/>
        <v>0</v>
      </c>
      <c r="H44" s="2" t="s">
        <v>25</v>
      </c>
      <c r="I44" s="438">
        <f>IF($C$3="Ground floor",'Design Details'!C$46,IF($C$3="Mid-floor",'Design Details'!C$56,IF($C$3="Upper floor",'Design Details'!C$66,IF($C$3="Single Storey",'Design Details'!C$76,0))))</f>
        <v>0</v>
      </c>
      <c r="J44" s="17">
        <f t="shared" si="7"/>
        <v>2.5</v>
      </c>
      <c r="K44" s="17">
        <f t="shared" si="5"/>
        <v>0</v>
      </c>
      <c r="L44" s="17">
        <f t="shared" si="8"/>
        <v>0</v>
      </c>
    </row>
    <row r="45" spans="2:23" x14ac:dyDescent="0.3">
      <c r="B45" s="1" t="s">
        <v>33</v>
      </c>
      <c r="C45" s="7"/>
      <c r="E45" s="7"/>
      <c r="G45" s="7"/>
      <c r="I45" s="7"/>
      <c r="J45" s="7"/>
      <c r="K45" s="7"/>
      <c r="L45" s="7"/>
      <c r="Q45" s="517" t="s">
        <v>1254</v>
      </c>
      <c r="R45" s="525" t="s">
        <v>1255</v>
      </c>
      <c r="S45" s="517" t="s">
        <v>1256</v>
      </c>
      <c r="T45" s="514" t="s">
        <v>1249</v>
      </c>
      <c r="U45" s="517" t="s">
        <v>1250</v>
      </c>
    </row>
    <row r="46" spans="2:23" x14ac:dyDescent="0.3">
      <c r="B46" s="3" t="s">
        <v>7</v>
      </c>
      <c r="C46" s="224"/>
      <c r="D46" s="3" t="s">
        <v>8</v>
      </c>
      <c r="E46" s="224"/>
      <c r="F46" s="3" t="s">
        <v>24</v>
      </c>
      <c r="G46" s="218">
        <f t="shared" si="6"/>
        <v>0</v>
      </c>
      <c r="H46" s="2" t="s">
        <v>25</v>
      </c>
      <c r="I46" s="218">
        <f>IF($C$3="Ground floor",'Design Details'!C$53,IF($C$3="Mid-floor",'Design Details'!C$63,IF($C$3="Upper floor",'Design Details'!C$73,IF($C$3="Single Storey",'Design Details'!C$83,0))))</f>
        <v>0</v>
      </c>
      <c r="J46" s="218">
        <f t="shared" si="7"/>
        <v>2.5</v>
      </c>
      <c r="K46" s="218">
        <f t="shared" si="5"/>
        <v>0</v>
      </c>
      <c r="L46" s="218">
        <f>G46*I46*$D$7*24/1000</f>
        <v>0</v>
      </c>
      <c r="Q46" s="518"/>
      <c r="R46" s="526"/>
      <c r="S46" s="518"/>
      <c r="T46" s="515"/>
      <c r="U46" s="518"/>
    </row>
    <row r="47" spans="2:23" x14ac:dyDescent="0.3">
      <c r="B47" s="3" t="s">
        <v>7</v>
      </c>
      <c r="C47" s="224"/>
      <c r="D47" s="3" t="s">
        <v>8</v>
      </c>
      <c r="E47" s="224"/>
      <c r="F47" s="3" t="s">
        <v>24</v>
      </c>
      <c r="G47" s="218">
        <f t="shared" si="6"/>
        <v>0</v>
      </c>
      <c r="H47" s="2" t="s">
        <v>25</v>
      </c>
      <c r="I47" s="218">
        <f>IF($C$3="Ground floor",'Design Details'!C$53,IF($C$3="Mid-floor",'Design Details'!C$63,IF($C$3="Upper floor",'Design Details'!C$73,IF($C$3="Single Storey",'Design Details'!C$83,0))))</f>
        <v>0</v>
      </c>
      <c r="J47" s="218">
        <f t="shared" si="7"/>
        <v>2.5</v>
      </c>
      <c r="K47" s="218">
        <f t="shared" si="5"/>
        <v>0</v>
      </c>
      <c r="L47" s="218">
        <f>G47*I47*$D$7*24/1000</f>
        <v>0</v>
      </c>
      <c r="Q47" s="518"/>
      <c r="R47" s="526"/>
      <c r="S47" s="518"/>
      <c r="T47" s="515"/>
      <c r="U47" s="518"/>
    </row>
    <row r="48" spans="2:23" x14ac:dyDescent="0.3">
      <c r="B48" s="3" t="s">
        <v>7</v>
      </c>
      <c r="C48" s="224"/>
      <c r="D48" s="3" t="s">
        <v>8</v>
      </c>
      <c r="E48" s="224"/>
      <c r="F48" s="3" t="s">
        <v>24</v>
      </c>
      <c r="G48" s="218">
        <f t="shared" si="6"/>
        <v>0</v>
      </c>
      <c r="H48" s="2" t="s">
        <v>25</v>
      </c>
      <c r="I48" s="218">
        <f>IF($C$3="Ground floor",'Design Details'!C$53,IF($C$3="Mid-floor",'Design Details'!C$63,IF($C$3="Upper floor",'Design Details'!C$73,IF($C$3="Single Storey",'Design Details'!C$83,0))))</f>
        <v>0</v>
      </c>
      <c r="J48" s="218">
        <f t="shared" si="7"/>
        <v>2.5</v>
      </c>
      <c r="K48" s="218">
        <f t="shared" si="5"/>
        <v>0</v>
      </c>
      <c r="L48" s="218">
        <f>G48*I48*$D$7*24/1000</f>
        <v>0</v>
      </c>
      <c r="Q48" s="518"/>
      <c r="R48" s="526"/>
      <c r="S48" s="518"/>
      <c r="T48" s="515"/>
      <c r="U48" s="518"/>
    </row>
    <row r="49" spans="2:21" x14ac:dyDescent="0.3">
      <c r="B49" s="3" t="s">
        <v>7</v>
      </c>
      <c r="C49" s="224"/>
      <c r="D49" s="3" t="s">
        <v>8</v>
      </c>
      <c r="E49" s="224"/>
      <c r="F49" s="3" t="s">
        <v>24</v>
      </c>
      <c r="G49" s="218">
        <f t="shared" si="6"/>
        <v>0</v>
      </c>
      <c r="H49" s="2" t="s">
        <v>25</v>
      </c>
      <c r="I49" s="218">
        <f>IF($C$3="Ground floor",'Design Details'!C$53,IF($C$3="Mid-floor",'Design Details'!C$63,IF($C$3="Upper floor",'Design Details'!C$73,IF($C$3="Single Storey",'Design Details'!C$83,0))))</f>
        <v>0</v>
      </c>
      <c r="J49" s="218">
        <f t="shared" si="7"/>
        <v>2.5</v>
      </c>
      <c r="K49" s="218">
        <f t="shared" si="5"/>
        <v>0</v>
      </c>
      <c r="L49" s="218">
        <f>G49*I49*$D$7*24/1000</f>
        <v>0</v>
      </c>
      <c r="Q49" s="519"/>
      <c r="R49" s="527"/>
      <c r="S49" s="519"/>
      <c r="T49" s="516"/>
      <c r="U49" s="519"/>
    </row>
    <row r="50" spans="2:21" x14ac:dyDescent="0.3">
      <c r="B50" s="1" t="s">
        <v>1260</v>
      </c>
      <c r="C50" s="7"/>
      <c r="E50" s="7"/>
      <c r="G50" s="7"/>
      <c r="I50" s="7"/>
      <c r="J50" s="7"/>
      <c r="K50" s="7"/>
      <c r="L50" s="7"/>
      <c r="Q50" s="426"/>
      <c r="R50" s="425"/>
      <c r="S50" s="425" t="s">
        <v>1248</v>
      </c>
      <c r="T50" s="425"/>
      <c r="U50" s="430"/>
    </row>
    <row r="51" spans="2:21" x14ac:dyDescent="0.3">
      <c r="B51" s="3" t="s">
        <v>7</v>
      </c>
      <c r="C51" s="224"/>
      <c r="D51" s="3" t="s">
        <v>8</v>
      </c>
      <c r="E51" s="224"/>
      <c r="F51" s="3" t="s">
        <v>24</v>
      </c>
      <c r="G51" s="218">
        <f t="shared" si="6"/>
        <v>0</v>
      </c>
      <c r="H51" s="2" t="s">
        <v>25</v>
      </c>
      <c r="I51" s="218">
        <f>IF($C$3="Ground floor",'Design Details'!C$47,IF($C$3="Mid-floor",'Design Details'!C$57,IF($C$3="Upper floor",'Design Details'!C$67,IF($C$3="Single Storey",'Design Details'!C$77,0))))</f>
        <v>0</v>
      </c>
      <c r="J51" s="218">
        <f t="shared" si="7"/>
        <v>2.5</v>
      </c>
      <c r="K51" s="218">
        <f t="shared" si="5"/>
        <v>0</v>
      </c>
      <c r="L51" s="218">
        <f>G51*I51*$D$7*24/1000</f>
        <v>0</v>
      </c>
      <c r="Q51" s="429" t="s">
        <v>1241</v>
      </c>
      <c r="R51" s="431" t="s">
        <v>1247</v>
      </c>
      <c r="S51" s="431" t="str">
        <f>IF(OR($C$3="Ground Floor",$C$3="Mid-floor"),R51,Q51)</f>
        <v>Outside</v>
      </c>
      <c r="T51" s="426">
        <f>IF(M32="Unheated",1,0)</f>
        <v>0</v>
      </c>
      <c r="U51" s="429">
        <f>IF(M32="Select...",0,(IF(M32="Outside",D6,IF(M32="Unheated",D4-10,D4-M32))))</f>
        <v>0</v>
      </c>
    </row>
    <row r="52" spans="2:21" x14ac:dyDescent="0.3">
      <c r="B52" s="3" t="s">
        <v>7</v>
      </c>
      <c r="C52" s="224"/>
      <c r="D52" s="3" t="s">
        <v>8</v>
      </c>
      <c r="E52" s="224"/>
      <c r="F52" s="3" t="s">
        <v>24</v>
      </c>
      <c r="G52" s="218">
        <f t="shared" si="6"/>
        <v>0</v>
      </c>
      <c r="H52" s="2" t="s">
        <v>25</v>
      </c>
      <c r="I52" s="218">
        <f>IF($C$3="Ground floor",'Design Details'!C$47,IF($C$3="Mid-floor",'Design Details'!C$57,IF($C$3="Upper floor",'Design Details'!C$67,IF($C$3="Single Storey",'Design Details'!C$77,0))))</f>
        <v>0</v>
      </c>
      <c r="J52" s="218">
        <f t="shared" si="7"/>
        <v>2.5</v>
      </c>
      <c r="K52" s="218">
        <f t="shared" si="5"/>
        <v>0</v>
      </c>
      <c r="L52" s="218">
        <f>G52*I52*$D$7*24/1000</f>
        <v>0</v>
      </c>
      <c r="Q52" s="429" t="s">
        <v>1247</v>
      </c>
      <c r="R52" s="431" t="s">
        <v>1251</v>
      </c>
      <c r="S52" s="431" t="str">
        <f>IF(OR($C$3="Ground Floor",$C$3="Mid-floor"),R52,Q52)</f>
        <v>Unheated</v>
      </c>
      <c r="T52" s="426" t="str">
        <f>"'Design Details'!C$"&amp;69+T51</f>
        <v>'Design Details'!C$69</v>
      </c>
      <c r="U52" s="427"/>
    </row>
    <row r="53" spans="2:21" hidden="1" x14ac:dyDescent="0.3">
      <c r="B53" s="3" t="s">
        <v>7</v>
      </c>
      <c r="C53" s="226"/>
      <c r="D53" s="3" t="s">
        <v>8</v>
      </c>
      <c r="E53" s="226"/>
      <c r="F53" s="3" t="s">
        <v>24</v>
      </c>
      <c r="G53" s="220">
        <f t="shared" si="6"/>
        <v>0</v>
      </c>
      <c r="H53" s="2" t="s">
        <v>25</v>
      </c>
      <c r="I53" s="439">
        <f>IF($C$3="Ground floor",'Design Details'!C$47,IF($C$3="Mid-floor",'Design Details'!C$57,IF($C$3="Upper floor",'Design Details'!C$67,IF($C$3="Single Storey",'Design Details'!C$77,0))))</f>
        <v>0</v>
      </c>
      <c r="J53" s="220">
        <f t="shared" si="7"/>
        <v>2.5</v>
      </c>
      <c r="K53" s="220">
        <f t="shared" si="5"/>
        <v>0</v>
      </c>
      <c r="L53" s="220">
        <f>G53*I53*$D$7*24/1000</f>
        <v>0</v>
      </c>
      <c r="Q53" s="429"/>
      <c r="R53" s="431" t="s">
        <v>1252</v>
      </c>
      <c r="S53" s="431">
        <f>IF(OR($C$3="Ground Floor",$C$3="Mid-floor"),R53,Q53)</f>
        <v>0</v>
      </c>
      <c r="T53" s="432" t="str">
        <f>"'Design Details'!C$"&amp;79+T51</f>
        <v>'Design Details'!C$79</v>
      </c>
      <c r="U53" s="423"/>
    </row>
    <row r="54" spans="2:21" hidden="1" x14ac:dyDescent="0.3">
      <c r="B54" s="3" t="s">
        <v>7</v>
      </c>
      <c r="C54" s="20"/>
      <c r="D54" s="3" t="s">
        <v>8</v>
      </c>
      <c r="E54" s="20"/>
      <c r="F54" s="3" t="s">
        <v>24</v>
      </c>
      <c r="G54" s="17">
        <f t="shared" si="6"/>
        <v>0</v>
      </c>
      <c r="H54" s="2" t="s">
        <v>25</v>
      </c>
      <c r="I54" s="438">
        <f>IF($C$3="Ground floor",'Design Details'!C$47,IF($C$3="Mid-floor",'Design Details'!C$57,IF($C$3="Upper floor",'Design Details'!C$67,IF($C$3="Single Storey",'Design Details'!C$77,0))))</f>
        <v>0</v>
      </c>
      <c r="J54" s="17">
        <f t="shared" si="7"/>
        <v>2.5</v>
      </c>
      <c r="K54" s="17">
        <f t="shared" si="5"/>
        <v>0</v>
      </c>
      <c r="L54" s="17">
        <f>G54*I54*$D$7*24/1000</f>
        <v>0</v>
      </c>
      <c r="Q54" s="429"/>
      <c r="R54" s="431" t="s">
        <v>1253</v>
      </c>
      <c r="S54" s="431">
        <f>IF(OR($C$3="Ground Floor",$C$3="Mid-floor"),R54,Q54)</f>
        <v>0</v>
      </c>
      <c r="T54" s="423"/>
      <c r="U54" s="423"/>
    </row>
    <row r="55" spans="2:21" x14ac:dyDescent="0.3">
      <c r="B55" s="1" t="s">
        <v>114</v>
      </c>
      <c r="G55" s="7"/>
      <c r="I55" s="7"/>
      <c r="K55" s="7"/>
      <c r="L55" s="7"/>
      <c r="M55" s="520" t="s">
        <v>1092</v>
      </c>
      <c r="N55" s="520"/>
      <c r="O55" s="520"/>
      <c r="Q55" s="432"/>
      <c r="R55" s="432">
        <v>22</v>
      </c>
      <c r="S55" s="433">
        <f>IF(OR($C$3="Ground Floor",$C$3="Mid-floor"),R55,Q37)</f>
        <v>0</v>
      </c>
      <c r="T55" s="422"/>
      <c r="U55" s="422"/>
    </row>
    <row r="56" spans="2:21" x14ac:dyDescent="0.3">
      <c r="B56" s="3" t="s">
        <v>6</v>
      </c>
      <c r="C56" s="229"/>
      <c r="D56" s="3" t="s">
        <v>8</v>
      </c>
      <c r="E56" s="229"/>
      <c r="F56" s="3" t="s">
        <v>24</v>
      </c>
      <c r="G56" s="218">
        <f t="shared" si="6"/>
        <v>0</v>
      </c>
      <c r="H56" s="2" t="s">
        <v>25</v>
      </c>
      <c r="I56" s="218">
        <f>IF($C$3="Ground floor",'Design Details'!C$51,IF($C$3="Mid-floor",'Design Details'!C$61,IF($C$3="Upper floor",'Design Details'!C$71,IF($C$3="Single Storey",'Design Details'!C$81,0))))</f>
        <v>0</v>
      </c>
      <c r="J56" s="225">
        <f>IF(M56="",0,IF(M56="unheated",D$4-10,D$4-M56))</f>
        <v>0</v>
      </c>
      <c r="K56" s="218">
        <f t="shared" si="5"/>
        <v>0</v>
      </c>
      <c r="L56" s="7"/>
      <c r="M56" s="513"/>
      <c r="N56" s="513"/>
      <c r="O56" s="513"/>
    </row>
    <row r="57" spans="2:21" hidden="1" x14ac:dyDescent="0.3">
      <c r="B57" s="3" t="s">
        <v>6</v>
      </c>
      <c r="C57" s="229"/>
      <c r="D57" s="3" t="s">
        <v>8</v>
      </c>
      <c r="E57" s="229"/>
      <c r="F57" s="3" t="s">
        <v>24</v>
      </c>
      <c r="G57" s="218">
        <f t="shared" si="6"/>
        <v>0</v>
      </c>
      <c r="H57" s="2" t="s">
        <v>25</v>
      </c>
      <c r="I57" s="224">
        <f>IF($C$3="Ground floor",'Design Details'!C$51,IF($C$3="Mid-floor",'Design Details'!C$61,IF($C$3="Upper floor",'Design Details'!C$71,IF($C$3="Single Storey",'Design Details'!C$81,0))))</f>
        <v>0</v>
      </c>
      <c r="J57" s="225">
        <f>IF(M57="",0,IF(M57="unheated",D$4-10,D$4-M57))</f>
        <v>0</v>
      </c>
      <c r="K57" s="218">
        <f t="shared" si="5"/>
        <v>0</v>
      </c>
      <c r="L57" s="7"/>
      <c r="M57" s="513"/>
      <c r="N57" s="513"/>
      <c r="O57" s="513"/>
    </row>
    <row r="58" spans="2:21" hidden="1" x14ac:dyDescent="0.3">
      <c r="B58" s="3" t="s">
        <v>6</v>
      </c>
      <c r="C58" s="219"/>
      <c r="D58" s="3" t="s">
        <v>8</v>
      </c>
      <c r="E58" s="219"/>
      <c r="F58" s="3" t="s">
        <v>24</v>
      </c>
      <c r="G58" s="220">
        <f t="shared" si="6"/>
        <v>0</v>
      </c>
      <c r="H58" s="2" t="s">
        <v>25</v>
      </c>
      <c r="I58" s="221">
        <f>IF($C$3="Ground floor",'Design Details'!C$51,IF($C$3="Mid-floor",'Design Details'!C$61,IF($C$3="Upper floor",'Design Details'!C$71,IF($C$3="Single Storey",'Design Details'!C$81,0))))</f>
        <v>0</v>
      </c>
      <c r="J58" s="222">
        <f>IF(M58="",0,IF(M58="unheated",D$4-10,D$4-M58))</f>
        <v>0</v>
      </c>
      <c r="K58" s="220">
        <f t="shared" si="5"/>
        <v>0</v>
      </c>
      <c r="L58" s="7"/>
      <c r="M58" s="513"/>
      <c r="N58" s="513"/>
      <c r="O58" s="513"/>
    </row>
    <row r="59" spans="2:21" hidden="1" x14ac:dyDescent="0.3">
      <c r="B59" s="3" t="s">
        <v>6</v>
      </c>
      <c r="C59" s="19"/>
      <c r="D59" s="3" t="s">
        <v>8</v>
      </c>
      <c r="E59" s="19"/>
      <c r="F59" s="3" t="s">
        <v>24</v>
      </c>
      <c r="G59" s="17">
        <f t="shared" si="6"/>
        <v>0</v>
      </c>
      <c r="H59" s="2" t="s">
        <v>25</v>
      </c>
      <c r="I59" s="105">
        <f>IF($C$3="Ground floor",'Design Details'!C$51,IF($C$3="Mid-floor",'Design Details'!C$61,IF($C$3="Upper floor",'Design Details'!C$71,IF($C$3="Single Storey",'Design Details'!C$81,0))))</f>
        <v>0</v>
      </c>
      <c r="J59" s="18">
        <f>IF(M59="",0,IF(M59="unheated",D$4-10,D$4-M59))</f>
        <v>0</v>
      </c>
      <c r="K59" s="17">
        <f t="shared" si="5"/>
        <v>0</v>
      </c>
      <c r="L59" s="7"/>
      <c r="M59" s="513"/>
      <c r="N59" s="513"/>
      <c r="O59" s="513"/>
    </row>
    <row r="60" spans="2:21" hidden="1" x14ac:dyDescent="0.3">
      <c r="B60" s="1" t="s">
        <v>48</v>
      </c>
      <c r="G60" s="7"/>
      <c r="I60" s="7"/>
      <c r="K60" s="7"/>
      <c r="L60" s="7"/>
    </row>
    <row r="61" spans="2:21" hidden="1" x14ac:dyDescent="0.3">
      <c r="B61" s="3" t="s">
        <v>6</v>
      </c>
      <c r="C61" s="19"/>
      <c r="D61" s="3" t="s">
        <v>8</v>
      </c>
      <c r="E61" s="19"/>
      <c r="F61" s="3" t="s">
        <v>24</v>
      </c>
      <c r="G61" s="17">
        <f t="shared" si="6"/>
        <v>0</v>
      </c>
      <c r="H61" s="2" t="s">
        <v>25</v>
      </c>
      <c r="I61" s="105">
        <f>IF($C$3="Ground floor",'Design Details'!C$52,IF($C$3="Mid-floor",'Design Details'!C$62,IF($C$3="Upper floor",'Design Details'!C$72,IF($C$3="Single Storey",'Design Details'!C$82,0))))</f>
        <v>0</v>
      </c>
      <c r="J61" s="18">
        <f>D4-10</f>
        <v>-10</v>
      </c>
      <c r="K61" s="17">
        <f t="shared" si="5"/>
        <v>0</v>
      </c>
      <c r="L61" s="17">
        <f>G61*I61*$D$7*24/1000</f>
        <v>0</v>
      </c>
    </row>
  </sheetData>
  <sheetProtection formatRows="0"/>
  <mergeCells count="31">
    <mergeCell ref="B1:D1"/>
    <mergeCell ref="E1:G1"/>
    <mergeCell ref="K1:L1"/>
    <mergeCell ref="E2:F2"/>
    <mergeCell ref="C3:D3"/>
    <mergeCell ref="E3:F3"/>
    <mergeCell ref="M21:O21"/>
    <mergeCell ref="B4:C4"/>
    <mergeCell ref="E4:F4"/>
    <mergeCell ref="B5:C5"/>
    <mergeCell ref="E5:F5"/>
    <mergeCell ref="B6:C6"/>
    <mergeCell ref="E6:F6"/>
    <mergeCell ref="B7:C7"/>
    <mergeCell ref="L10:O10"/>
    <mergeCell ref="L11:O11"/>
    <mergeCell ref="M19:O19"/>
    <mergeCell ref="M20:O20"/>
    <mergeCell ref="M22:O22"/>
    <mergeCell ref="M31:O31"/>
    <mergeCell ref="M32:O32"/>
    <mergeCell ref="Q45:Q49"/>
    <mergeCell ref="R45:R49"/>
    <mergeCell ref="M59:O59"/>
    <mergeCell ref="T45:T49"/>
    <mergeCell ref="U45:U49"/>
    <mergeCell ref="M55:O55"/>
    <mergeCell ref="M56:O56"/>
    <mergeCell ref="M57:O57"/>
    <mergeCell ref="M58:O58"/>
    <mergeCell ref="S45:S49"/>
  </mergeCells>
  <conditionalFormatting sqref="M24:N24">
    <cfRule type="expression" dxfId="9" priority="2">
      <formula>IF($M$23="Short length",TRUE,IF($M$23="Between edges",TRUE,IF($M$23="Depth of room",TRUE,FALSE)))</formula>
    </cfRule>
  </conditionalFormatting>
  <conditionalFormatting sqref="O24">
    <cfRule type="expression" dxfId="8" priority="1">
      <formula>IF($O$23="Long length",TRUE,FALSE)</formula>
    </cfRule>
  </conditionalFormatting>
  <dataValidations count="10">
    <dataValidation type="list" allowBlank="1" showInputMessage="1" showErrorMessage="1" sqref="M32:O32" xr:uid="{9DDBA434-8D17-5542-9F39-17BAF9D6145F}">
      <formula1>OFFSET($S$50,,,COUNTIF($S$50:$S$55,"&lt;&gt;0"))</formula1>
    </dataValidation>
    <dataValidation type="list" errorStyle="information" allowBlank="1" showInputMessage="1" showErrorMessage="1" errorTitle="Room Name" error="If an alternative room name is entered, you will need to manually select room design temp and air changes per hour." sqref="D2" xr:uid="{013B9B81-3EA3-A54B-999A-F13594E8DB33}">
      <formula1>$Y$2:$Y$11</formula1>
    </dataValidation>
    <dataValidation type="list" errorStyle="information" allowBlank="1" showInputMessage="1" showErrorMessage="1" errorTitle="Room Name" error="If an alternative room name is entered, you will need to manually select room design temp and air changes per hour." sqref="C2" xr:uid="{779F95DD-64A4-9B40-94FC-584D3E2CF394}">
      <formula1>Rooms</formula1>
    </dataValidation>
    <dataValidation type="list" allowBlank="1" showInputMessage="1" showErrorMessage="1" sqref="M22:O22" xr:uid="{BF0EAC6A-C1F0-494A-8FDA-ACD0FDA30253}">
      <formula1>$Q$2:$Q$6</formula1>
    </dataValidation>
    <dataValidation type="list" allowBlank="1" showInputMessage="1" showErrorMessage="1" sqref="C3:D3" xr:uid="{188512A4-FDB8-FA42-A50E-9BAAEB8E1D2F}">
      <formula1>$R$4:$R$7</formula1>
    </dataValidation>
    <dataValidation type="list" allowBlank="1" showInputMessage="1" showErrorMessage="1" sqref="M20:O20" xr:uid="{FD0D2CC8-A181-FF4D-81AA-E8D85D4BE844}">
      <formula1>$S$3:$S$4</formula1>
    </dataValidation>
    <dataValidation type="list" allowBlank="1" showInputMessage="1" showErrorMessage="1" sqref="M56:O59" xr:uid="{AB17D396-C473-DC44-AD61-3359D7FC9E66}">
      <formula1>$U$3:$U$7</formula1>
    </dataValidation>
    <dataValidation type="list" allowBlank="1" showInputMessage="1" showErrorMessage="1" sqref="M3" xr:uid="{F2179829-DA18-0842-83A9-4E915717868C}">
      <formula1>$V$3:$V$4</formula1>
    </dataValidation>
    <dataValidation type="list" allowBlank="1" showInputMessage="1" showErrorMessage="1" promptTitle="High Ceilings" prompt="Room Height_x000a_4.5m - 2.5%_x000a_5.5m - 5.0%_x000a_6.5m - 7.5%_x000a_7.5m - 10.0%" sqref="M4" xr:uid="{D79762C2-F418-6043-BF68-68F9D52FDB3B}">
      <formula1>$X$3:$X$7</formula1>
    </dataValidation>
    <dataValidation type="list" allowBlank="1" showInputMessage="1" showErrorMessage="1" sqref="M5" xr:uid="{ACAC306C-57F4-E94B-82F2-8848BA7F96FF}">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2513" r:id="rId3" name="Button 1">
              <controlPr defaultSize="0" print="0" autoFill="0" autoPict="0" macro="[0]!unhideAwkDim">
                <anchor moveWithCells="1" sizeWithCells="1">
                  <from>
                    <xdr:col>3</xdr:col>
                    <xdr:colOff>15240</xdr:colOff>
                    <xdr:row>8</xdr:row>
                    <xdr:rowOff>15240</xdr:rowOff>
                  </from>
                  <to>
                    <xdr:col>4</xdr:col>
                    <xdr:colOff>723900</xdr:colOff>
                    <xdr:row>8</xdr:row>
                    <xdr:rowOff>152400</xdr:rowOff>
                  </to>
                </anchor>
              </controlPr>
            </control>
          </mc:Choice>
        </mc:AlternateContent>
        <mc:AlternateContent xmlns:mc="http://schemas.openxmlformats.org/markup-compatibility/2006">
          <mc:Choice Requires="x14">
            <control shapeId="192514" r:id="rId4" name="Button 2">
              <controlPr defaultSize="0" print="0" autoFill="0" autoPict="0" macro="[0]!unhideWindows">
                <anchor moveWithCells="1" sizeWithCells="1">
                  <from>
                    <xdr:col>3</xdr:col>
                    <xdr:colOff>38100</xdr:colOff>
                    <xdr:row>36</xdr:row>
                    <xdr:rowOff>15240</xdr:rowOff>
                  </from>
                  <to>
                    <xdr:col>4</xdr:col>
                    <xdr:colOff>723900</xdr:colOff>
                    <xdr:row>36</xdr:row>
                    <xdr:rowOff>152400</xdr:rowOff>
                  </to>
                </anchor>
              </controlPr>
            </control>
          </mc:Choice>
        </mc:AlternateContent>
        <mc:AlternateContent xmlns:mc="http://schemas.openxmlformats.org/markup-compatibility/2006">
          <mc:Choice Requires="x14">
            <control shapeId="192515" r:id="rId5" name="Button 3">
              <controlPr defaultSize="0" print="0" autoFill="0" autoPict="0" macro="[0]!unhideRoofWin">
                <anchor moveWithCells="1" sizeWithCells="1">
                  <from>
                    <xdr:col>5</xdr:col>
                    <xdr:colOff>22860</xdr:colOff>
                    <xdr:row>36</xdr:row>
                    <xdr:rowOff>15240</xdr:rowOff>
                  </from>
                  <to>
                    <xdr:col>6</xdr:col>
                    <xdr:colOff>723900</xdr:colOff>
                    <xdr:row>36</xdr:row>
                    <xdr:rowOff>152400</xdr:rowOff>
                  </to>
                </anchor>
              </controlPr>
            </control>
          </mc:Choice>
        </mc:AlternateContent>
        <mc:AlternateContent xmlns:mc="http://schemas.openxmlformats.org/markup-compatibility/2006">
          <mc:Choice Requires="x14">
            <control shapeId="192516" r:id="rId6" name="Button 4">
              <controlPr defaultSize="0" print="0" autoFill="0" autoPict="0" macro="[0]!unhideDoors">
                <anchor moveWithCells="1" sizeWithCells="1">
                  <from>
                    <xdr:col>3</xdr:col>
                    <xdr:colOff>15240</xdr:colOff>
                    <xdr:row>49</xdr:row>
                    <xdr:rowOff>22860</xdr:rowOff>
                  </from>
                  <to>
                    <xdr:col>4</xdr:col>
                    <xdr:colOff>723900</xdr:colOff>
                    <xdr:row>49</xdr:row>
                    <xdr:rowOff>152400</xdr:rowOff>
                  </to>
                </anchor>
              </controlPr>
            </control>
          </mc:Choice>
        </mc:AlternateContent>
        <mc:AlternateContent xmlns:mc="http://schemas.openxmlformats.org/markup-compatibility/2006">
          <mc:Choice Requires="x14">
            <control shapeId="192517" r:id="rId7" name="Button 5">
              <controlPr defaultSize="0" print="0" autoFill="0" autoPict="0" macro="[0]!SinglePitch">
                <anchor moveWithCells="1" sizeWithCells="1">
                  <from>
                    <xdr:col>3</xdr:col>
                    <xdr:colOff>891540</xdr:colOff>
                    <xdr:row>32</xdr:row>
                    <xdr:rowOff>38100</xdr:rowOff>
                  </from>
                  <to>
                    <xdr:col>4</xdr:col>
                    <xdr:colOff>708660</xdr:colOff>
                    <xdr:row>33</xdr:row>
                    <xdr:rowOff>0</xdr:rowOff>
                  </to>
                </anchor>
              </controlPr>
            </control>
          </mc:Choice>
        </mc:AlternateContent>
        <mc:AlternateContent xmlns:mc="http://schemas.openxmlformats.org/markup-compatibility/2006">
          <mc:Choice Requires="x14">
            <control shapeId="192518" r:id="rId8" name="Button 6">
              <controlPr defaultSize="0" print="0" autoFill="0" autoPict="0" macro="[0]!IntWalls">
                <anchor moveWithCells="1" sizeWithCells="1">
                  <from>
                    <xdr:col>3</xdr:col>
                    <xdr:colOff>22860</xdr:colOff>
                    <xdr:row>54</xdr:row>
                    <xdr:rowOff>22860</xdr:rowOff>
                  </from>
                  <to>
                    <xdr:col>4</xdr:col>
                    <xdr:colOff>723900</xdr:colOff>
                    <xdr:row>55</xdr:row>
                    <xdr:rowOff>15240</xdr:rowOff>
                  </to>
                </anchor>
              </controlPr>
            </control>
          </mc:Choice>
        </mc:AlternateContent>
        <mc:AlternateContent xmlns:mc="http://schemas.openxmlformats.org/markup-compatibility/2006">
          <mc:Choice Requires="x14">
            <control shapeId="192519" r:id="rId9" name="Button 7">
              <controlPr defaultSize="0" print="0" autoFill="0" autoPict="0" macro="[0]!PartyWall">
                <anchor moveWithCells="1" sizeWithCells="1">
                  <from>
                    <xdr:col>5</xdr:col>
                    <xdr:colOff>15240</xdr:colOff>
                    <xdr:row>54</xdr:row>
                    <xdr:rowOff>22860</xdr:rowOff>
                  </from>
                  <to>
                    <xdr:col>6</xdr:col>
                    <xdr:colOff>708660</xdr:colOff>
                    <xdr:row>54</xdr:row>
                    <xdr:rowOff>152400</xdr:rowOff>
                  </to>
                </anchor>
              </controlPr>
            </control>
          </mc:Choice>
        </mc:AlternateContent>
        <mc:AlternateContent xmlns:mc="http://schemas.openxmlformats.org/markup-compatibility/2006">
          <mc:Choice Requires="x14">
            <control shapeId="192520" r:id="rId10" name="Button 8">
              <controlPr defaultSize="0" print="0" autoFill="0" autoPict="0" macro="[0]!UseRoomDims">
                <anchor moveWithCells="1" sizeWithCells="1">
                  <from>
                    <xdr:col>3</xdr:col>
                    <xdr:colOff>22860</xdr:colOff>
                    <xdr:row>18</xdr:row>
                    <xdr:rowOff>22860</xdr:rowOff>
                  </from>
                  <to>
                    <xdr:col>4</xdr:col>
                    <xdr:colOff>723900</xdr:colOff>
                    <xdr:row>18</xdr:row>
                    <xdr:rowOff>152400</xdr:rowOff>
                  </to>
                </anchor>
              </controlPr>
            </control>
          </mc:Choice>
        </mc:AlternateContent>
        <mc:AlternateContent xmlns:mc="http://schemas.openxmlformats.org/markup-compatibility/2006">
          <mc:Choice Requires="x14">
            <control shapeId="192521" r:id="rId11" name="Button 9">
              <controlPr defaultSize="0" print="0" autoFill="0" autoPict="0" macro="[0]!Pitched">
                <anchor moveWithCells="1" sizeWithCells="1">
                  <from>
                    <xdr:col>3</xdr:col>
                    <xdr:colOff>38100</xdr:colOff>
                    <xdr:row>32</xdr:row>
                    <xdr:rowOff>22860</xdr:rowOff>
                  </from>
                  <to>
                    <xdr:col>3</xdr:col>
                    <xdr:colOff>800100</xdr:colOff>
                    <xdr:row>33</xdr:row>
                    <xdr:rowOff>0</xdr:rowOff>
                  </to>
                </anchor>
              </controlPr>
            </control>
          </mc:Choice>
        </mc:AlternateContent>
        <mc:AlternateContent xmlns:mc="http://schemas.openxmlformats.org/markup-compatibility/2006">
          <mc:Choice Requires="x14">
            <control shapeId="192522" r:id="rId12" name="Button 10">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192523" r:id="rId13" name="Button 11">
              <controlPr defaultSize="0" print="0" autoFill="0" autoPict="0" macro="[0]!unhideExtWall">
                <anchor moveWithCells="1">
                  <from>
                    <xdr:col>3</xdr:col>
                    <xdr:colOff>22860</xdr:colOff>
                    <xdr:row>22</xdr:row>
                    <xdr:rowOff>38100</xdr:rowOff>
                  </from>
                  <to>
                    <xdr:col>5</xdr:col>
                    <xdr:colOff>114300</xdr:colOff>
                    <xdr:row>22</xdr:row>
                    <xdr:rowOff>152400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E01BF-3974-DC40-B75B-A5C824B9FD84}">
  <sheetPr codeName="Sheet36">
    <tabColor theme="4" tint="0.59999389629810485"/>
  </sheetPr>
  <dimension ref="B1:Z61"/>
  <sheetViews>
    <sheetView showGridLines="0" showRowColHeaders="0" workbookViewId="0">
      <selection activeCell="C2" sqref="C2"/>
    </sheetView>
  </sheetViews>
  <sheetFormatPr defaultColWidth="13.77734375" defaultRowHeight="13.8" x14ac:dyDescent="0.3"/>
  <cols>
    <col min="1" max="1" width="2" style="2" customWidth="1"/>
    <col min="2" max="12" width="13.77734375" style="2"/>
    <col min="13" max="15" width="10" style="2" customWidth="1"/>
    <col min="16" max="16" width="13.77734375" style="2"/>
    <col min="17" max="19" width="13.77734375" style="2" hidden="1" customWidth="1"/>
    <col min="20" max="20" width="16" style="2" hidden="1" customWidth="1"/>
    <col min="21" max="26" width="13.77734375" style="2" hidden="1" customWidth="1"/>
    <col min="27" max="16384" width="13.77734375" style="2"/>
  </cols>
  <sheetData>
    <row r="1" spans="2:25" ht="34.049999999999997" customHeight="1" x14ac:dyDescent="0.3">
      <c r="B1" s="520" t="s">
        <v>2</v>
      </c>
      <c r="C1" s="520"/>
      <c r="D1" s="520"/>
      <c r="E1" s="520" t="s">
        <v>4</v>
      </c>
      <c r="F1" s="520"/>
      <c r="G1" s="520"/>
      <c r="H1" s="13" t="s">
        <v>26</v>
      </c>
      <c r="I1" s="14" t="s">
        <v>34</v>
      </c>
      <c r="J1" s="15" t="s">
        <v>36</v>
      </c>
      <c r="K1" s="536" t="s">
        <v>120</v>
      </c>
      <c r="L1" s="536"/>
      <c r="M1" s="14" t="s">
        <v>121</v>
      </c>
      <c r="N1" s="14" t="s">
        <v>1079</v>
      </c>
      <c r="O1" s="14" t="s">
        <v>416</v>
      </c>
    </row>
    <row r="2" spans="2:25" ht="12.75" customHeight="1" x14ac:dyDescent="0.3">
      <c r="B2" s="2" t="s">
        <v>0</v>
      </c>
      <c r="C2" s="227"/>
      <c r="D2" s="227"/>
      <c r="E2" s="529" t="s">
        <v>1257</v>
      </c>
      <c r="F2" s="529"/>
      <c r="G2" s="216">
        <f>'Design Details'!G113</f>
        <v>0</v>
      </c>
      <c r="H2" s="2" t="s">
        <v>16</v>
      </c>
      <c r="I2" s="223">
        <f>SUM(K20:K22)</f>
        <v>0</v>
      </c>
      <c r="J2" s="223">
        <f>SUM(L20:L22)</f>
        <v>0</v>
      </c>
      <c r="K2" s="2" t="s">
        <v>119</v>
      </c>
      <c r="M2" s="228">
        <v>0</v>
      </c>
      <c r="N2" s="223">
        <f ca="1">SUM(I$2:I$6)*M2</f>
        <v>0</v>
      </c>
      <c r="O2" s="223">
        <f ca="1">SUM(J$2:J$6)*M2</f>
        <v>0</v>
      </c>
      <c r="Q2" s="2" t="s">
        <v>1056</v>
      </c>
      <c r="R2" s="2" t="s">
        <v>1</v>
      </c>
      <c r="Y2" s="2">
        <v>1</v>
      </c>
    </row>
    <row r="3" spans="2:25" ht="12.75" customHeight="1" x14ac:dyDescent="0.3">
      <c r="B3" s="2" t="s">
        <v>1</v>
      </c>
      <c r="C3" s="537"/>
      <c r="D3" s="538"/>
      <c r="E3" s="529" t="s">
        <v>9</v>
      </c>
      <c r="F3" s="529"/>
      <c r="G3" s="216">
        <v>0.33</v>
      </c>
      <c r="H3" s="2" t="s">
        <v>28</v>
      </c>
      <c r="I3" s="223">
        <f>K27</f>
        <v>0</v>
      </c>
      <c r="J3" s="223">
        <f>L27</f>
        <v>0</v>
      </c>
      <c r="K3" s="2" t="s">
        <v>116</v>
      </c>
      <c r="M3" s="228">
        <v>0</v>
      </c>
      <c r="N3" s="223">
        <f ca="1">SUM(I$2:I$6)*M3</f>
        <v>0</v>
      </c>
      <c r="O3" s="223">
        <f ca="1">SUM(J$2:J$6)*M3</f>
        <v>0</v>
      </c>
      <c r="Q3" s="2" t="s">
        <v>1055</v>
      </c>
      <c r="R3" s="2" t="s">
        <v>410</v>
      </c>
      <c r="S3" s="9" t="str">
        <f>IF($C$3="Ground floor","Solid Floor (in contact with ground)",IF($C$3="Single Storey","Solid Floor (in contact with ground)","n/a"))</f>
        <v>n/a</v>
      </c>
      <c r="T3" s="2">
        <f>'Design Details'!C21</f>
        <v>10</v>
      </c>
      <c r="U3" s="3" t="s">
        <v>115</v>
      </c>
      <c r="V3" s="11">
        <v>0</v>
      </c>
      <c r="W3" s="11">
        <v>0</v>
      </c>
      <c r="X3" s="11">
        <v>0</v>
      </c>
      <c r="Y3" s="2">
        <v>2</v>
      </c>
    </row>
    <row r="4" spans="2:25" ht="12.75" customHeight="1" x14ac:dyDescent="0.3">
      <c r="B4" s="529" t="s">
        <v>10</v>
      </c>
      <c r="C4" s="529"/>
      <c r="D4" s="216">
        <f>'Design Details'!E113</f>
        <v>0</v>
      </c>
      <c r="E4" s="529" t="s">
        <v>14</v>
      </c>
      <c r="F4" s="529"/>
      <c r="G4" s="216">
        <f>SUM(I10:I12,I14:I18)</f>
        <v>0</v>
      </c>
      <c r="H4" s="2" t="s">
        <v>30</v>
      </c>
      <c r="I4" s="223">
        <f ca="1">SUM(K32,K36)</f>
        <v>0</v>
      </c>
      <c r="J4" s="223">
        <f ca="1">SUM(L32,L36)</f>
        <v>0</v>
      </c>
      <c r="K4" s="2" t="s">
        <v>117</v>
      </c>
      <c r="M4" s="228">
        <v>0</v>
      </c>
      <c r="N4" s="223">
        <f ca="1">SUM(I$2:I$6)*M4</f>
        <v>0</v>
      </c>
      <c r="O4" s="223">
        <f ca="1">SUM(J$2:J$6)*M4</f>
        <v>0</v>
      </c>
      <c r="Q4" s="2" t="s">
        <v>1054</v>
      </c>
      <c r="R4" s="2" t="s">
        <v>37</v>
      </c>
      <c r="S4" s="9" t="str">
        <f>IF($C$3="Ground floor","Suspended Floor",IF($C$3="Single Storey","Suspended Floor","n/a"))</f>
        <v>n/a</v>
      </c>
      <c r="U4" s="3">
        <v>16</v>
      </c>
      <c r="V4" s="11">
        <v>0.1</v>
      </c>
      <c r="W4" s="11">
        <v>0.2</v>
      </c>
      <c r="X4" s="11">
        <v>2.5000000000000001E-2</v>
      </c>
      <c r="Y4" s="2">
        <v>3</v>
      </c>
    </row>
    <row r="5" spans="2:25" ht="12.75" customHeight="1" x14ac:dyDescent="0.3">
      <c r="B5" s="529" t="s">
        <v>11</v>
      </c>
      <c r="C5" s="529"/>
      <c r="D5" s="216">
        <f>'Design Details'!C19</f>
        <v>-2.5</v>
      </c>
      <c r="E5" s="529" t="s">
        <v>27</v>
      </c>
      <c r="F5" s="529"/>
      <c r="G5" s="216">
        <f>G4*G3*D6*G2</f>
        <v>0</v>
      </c>
      <c r="H5" s="2" t="s">
        <v>29</v>
      </c>
      <c r="I5" s="223">
        <f>SUM(K38:K44,K46:K49,K51:K54)</f>
        <v>0</v>
      </c>
      <c r="J5" s="223">
        <f>SUM(L38:L44,L46:L49,L51:L54)</f>
        <v>0</v>
      </c>
      <c r="K5" s="2" t="s">
        <v>118</v>
      </c>
      <c r="M5" s="228">
        <v>0</v>
      </c>
      <c r="N5" s="223">
        <f ca="1">SUM(I$2:I$6)*M5</f>
        <v>0</v>
      </c>
      <c r="O5" s="223">
        <f ca="1">SUM(J$2:J$6)*M5</f>
        <v>0</v>
      </c>
      <c r="Q5" s="2" t="s">
        <v>1052</v>
      </c>
      <c r="R5" s="2" t="s">
        <v>39</v>
      </c>
      <c r="U5" s="3">
        <v>18</v>
      </c>
      <c r="X5" s="11">
        <v>0.05</v>
      </c>
      <c r="Y5" s="2">
        <v>4</v>
      </c>
    </row>
    <row r="6" spans="2:25" ht="12.75" customHeight="1" x14ac:dyDescent="0.3">
      <c r="B6" s="529" t="s">
        <v>12</v>
      </c>
      <c r="C6" s="529"/>
      <c r="D6" s="216">
        <f>D4-D5</f>
        <v>2.5</v>
      </c>
      <c r="E6" s="529" t="s">
        <v>15</v>
      </c>
      <c r="F6" s="529"/>
      <c r="G6" s="216">
        <f>G4*G3*D7*24/1000</f>
        <v>0</v>
      </c>
      <c r="H6" s="2" t="s">
        <v>122</v>
      </c>
      <c r="I6" s="223">
        <f>SUM(K56:K59,K61)</f>
        <v>0</v>
      </c>
      <c r="J6" s="223">
        <f>SUM(L61)</f>
        <v>0</v>
      </c>
      <c r="M6" s="12"/>
      <c r="N6" s="12" t="s">
        <v>123</v>
      </c>
      <c r="O6" s="119">
        <f ca="1">SUM(G5,I2:I6,N2:N5)</f>
        <v>0</v>
      </c>
      <c r="Q6" s="2" t="s">
        <v>1053</v>
      </c>
      <c r="R6" s="2" t="s">
        <v>40</v>
      </c>
      <c r="U6" s="3">
        <v>21</v>
      </c>
      <c r="X6" s="11">
        <v>7.4999999999999997E-2</v>
      </c>
      <c r="Y6" s="2">
        <v>5</v>
      </c>
    </row>
    <row r="7" spans="2:25" ht="12.75" customHeight="1" x14ac:dyDescent="0.3">
      <c r="B7" s="529" t="s">
        <v>3</v>
      </c>
      <c r="C7" s="529"/>
      <c r="D7" s="217">
        <f>'Design Details'!C20</f>
        <v>2228</v>
      </c>
      <c r="I7" s="7"/>
      <c r="J7" s="7"/>
      <c r="M7" s="12"/>
      <c r="N7" s="12" t="s">
        <v>124</v>
      </c>
      <c r="O7" s="119">
        <f ca="1">SUM(G6,J2:J6,O2:O5)</f>
        <v>0</v>
      </c>
      <c r="R7" s="2" t="s">
        <v>41</v>
      </c>
      <c r="U7" s="3">
        <v>22</v>
      </c>
      <c r="X7" s="11">
        <v>0.1</v>
      </c>
      <c r="Y7" s="2">
        <v>6</v>
      </c>
    </row>
    <row r="8" spans="2:25" x14ac:dyDescent="0.3">
      <c r="R8" s="2">
        <f>IF($C$3="Ground floor",'Design Details'!C$45,IF($C$3="Mid-floor",'Design Details'!C$55,IF($C$3="Upper floor",'Design Details'!C$65,IF($C$3="Single Storey",'Design Details'!C$75,0))))</f>
        <v>0</v>
      </c>
      <c r="Y8" s="2">
        <v>7</v>
      </c>
    </row>
    <row r="9" spans="2:25" x14ac:dyDescent="0.3">
      <c r="B9" s="1" t="s">
        <v>5</v>
      </c>
      <c r="Y9" s="2">
        <v>8</v>
      </c>
    </row>
    <row r="10" spans="2:25" x14ac:dyDescent="0.3">
      <c r="B10" s="3" t="s">
        <v>6</v>
      </c>
      <c r="C10" s="224"/>
      <c r="D10" s="3" t="s">
        <v>7</v>
      </c>
      <c r="E10" s="224"/>
      <c r="F10" s="3" t="s">
        <v>8</v>
      </c>
      <c r="G10" s="224"/>
      <c r="H10" s="3" t="s">
        <v>13</v>
      </c>
      <c r="I10" s="218">
        <f>C10*E10*G10</f>
        <v>0</v>
      </c>
      <c r="J10" s="7"/>
      <c r="L10" s="530"/>
      <c r="M10" s="530"/>
      <c r="N10" s="530"/>
      <c r="O10" s="531"/>
      <c r="Y10" s="2">
        <v>9</v>
      </c>
    </row>
    <row r="11" spans="2:25" x14ac:dyDescent="0.3">
      <c r="B11" s="3" t="s">
        <v>6</v>
      </c>
      <c r="C11" s="224"/>
      <c r="D11" s="3" t="s">
        <v>7</v>
      </c>
      <c r="E11" s="224"/>
      <c r="F11" s="3" t="s">
        <v>8</v>
      </c>
      <c r="G11" s="224"/>
      <c r="H11" s="3" t="s">
        <v>13</v>
      </c>
      <c r="I11" s="218">
        <f>C11*E11*G11</f>
        <v>0</v>
      </c>
      <c r="J11" s="7"/>
      <c r="L11" s="530"/>
      <c r="M11" s="530"/>
      <c r="N11" s="530"/>
      <c r="O11" s="532"/>
      <c r="Y11" s="2">
        <v>10</v>
      </c>
    </row>
    <row r="12" spans="2:25" x14ac:dyDescent="0.3">
      <c r="B12" s="3" t="s">
        <v>6</v>
      </c>
      <c r="C12" s="224"/>
      <c r="D12" s="3" t="s">
        <v>7</v>
      </c>
      <c r="E12" s="224"/>
      <c r="F12" s="3" t="s">
        <v>8</v>
      </c>
      <c r="G12" s="224"/>
      <c r="H12" s="3" t="s">
        <v>13</v>
      </c>
      <c r="I12" s="218">
        <f>C12*E12*G12</f>
        <v>0</v>
      </c>
      <c r="J12" s="7"/>
    </row>
    <row r="13" spans="2:25" hidden="1" x14ac:dyDescent="0.3">
      <c r="B13" s="1" t="s">
        <v>20</v>
      </c>
      <c r="E13" s="7"/>
      <c r="G13" s="7"/>
      <c r="I13" s="7"/>
      <c r="J13" s="7"/>
    </row>
    <row r="14" spans="2:25" hidden="1" x14ac:dyDescent="0.3">
      <c r="B14" s="3" t="s">
        <v>6</v>
      </c>
      <c r="C14" s="20"/>
      <c r="D14" s="3" t="s">
        <v>7</v>
      </c>
      <c r="E14" s="20"/>
      <c r="F14" s="3" t="s">
        <v>8</v>
      </c>
      <c r="G14" s="20"/>
      <c r="H14" s="3" t="s">
        <v>13</v>
      </c>
      <c r="I14" s="17">
        <f>((G14*E14)/2)*C14</f>
        <v>0</v>
      </c>
      <c r="J14" s="4" t="s">
        <v>17</v>
      </c>
    </row>
    <row r="15" spans="2:25" hidden="1" x14ac:dyDescent="0.3">
      <c r="B15" s="3" t="s">
        <v>6</v>
      </c>
      <c r="C15" s="20"/>
      <c r="D15" s="3" t="s">
        <v>7</v>
      </c>
      <c r="E15" s="20"/>
      <c r="F15" s="3" t="s">
        <v>8</v>
      </c>
      <c r="G15" s="20"/>
      <c r="H15" s="3" t="s">
        <v>13</v>
      </c>
      <c r="I15" s="17">
        <f>C15*E15*G15/2</f>
        <v>0</v>
      </c>
      <c r="J15" s="4" t="s">
        <v>18</v>
      </c>
    </row>
    <row r="16" spans="2:25" hidden="1" x14ac:dyDescent="0.3">
      <c r="B16" s="3" t="s">
        <v>6</v>
      </c>
      <c r="C16" s="20"/>
      <c r="D16" s="3" t="s">
        <v>8</v>
      </c>
      <c r="E16" s="20"/>
      <c r="F16" s="3" t="s">
        <v>19</v>
      </c>
      <c r="G16" s="20"/>
      <c r="H16" s="3" t="s">
        <v>13</v>
      </c>
      <c r="I16" s="17">
        <f>E16*G16*C16/2</f>
        <v>0</v>
      </c>
      <c r="J16" s="4" t="s">
        <v>22</v>
      </c>
    </row>
    <row r="17" spans="2:23" hidden="1" x14ac:dyDescent="0.3">
      <c r="B17" s="3" t="s">
        <v>6</v>
      </c>
      <c r="C17" s="20"/>
      <c r="D17" s="3" t="s">
        <v>8</v>
      </c>
      <c r="E17" s="20"/>
      <c r="F17" s="3" t="s">
        <v>19</v>
      </c>
      <c r="G17" s="20"/>
      <c r="H17" s="3" t="s">
        <v>13</v>
      </c>
      <c r="I17" s="17">
        <f>E17*G17*C17/2</f>
        <v>0</v>
      </c>
      <c r="J17" s="4" t="s">
        <v>21</v>
      </c>
    </row>
    <row r="18" spans="2:23" hidden="1" x14ac:dyDescent="0.3">
      <c r="B18" s="3" t="s">
        <v>6</v>
      </c>
      <c r="C18" s="20"/>
      <c r="D18" s="3" t="s">
        <v>8</v>
      </c>
      <c r="E18" s="20"/>
      <c r="F18" s="3" t="s">
        <v>19</v>
      </c>
      <c r="G18" s="20"/>
      <c r="H18" s="3" t="s">
        <v>13</v>
      </c>
      <c r="I18" s="17">
        <f>E18*G18*C18/2</f>
        <v>0</v>
      </c>
      <c r="J18" s="4" t="s">
        <v>23</v>
      </c>
    </row>
    <row r="19" spans="2:23" x14ac:dyDescent="0.3">
      <c r="B19" s="1" t="s">
        <v>16</v>
      </c>
      <c r="C19" s="7"/>
      <c r="E19" s="7"/>
      <c r="G19" s="7"/>
      <c r="I19" s="7"/>
      <c r="J19" s="8" t="s">
        <v>50</v>
      </c>
      <c r="K19" s="1" t="s">
        <v>34</v>
      </c>
      <c r="L19" s="1" t="s">
        <v>35</v>
      </c>
      <c r="M19" s="533" t="str">
        <f>IF($C$3="Ground Floor","Select type of Ground Floor",IF($C$3="Single Storey","Select type of Ground Floor","#N/A"))</f>
        <v>#N/A</v>
      </c>
      <c r="N19" s="534"/>
      <c r="O19" s="534"/>
    </row>
    <row r="20" spans="2:23" x14ac:dyDescent="0.3">
      <c r="B20" s="3" t="str">
        <f t="shared" ref="B20:D22" si="0">B10</f>
        <v>Length (m)</v>
      </c>
      <c r="C20" s="224"/>
      <c r="D20" s="3" t="str">
        <f t="shared" ref="D20" si="1">D10</f>
        <v>Width (m)</v>
      </c>
      <c r="E20" s="224"/>
      <c r="F20" s="3" t="s">
        <v>24</v>
      </c>
      <c r="G20" s="218">
        <f>C20*E20</f>
        <v>0</v>
      </c>
      <c r="H20" s="2" t="s">
        <v>25</v>
      </c>
      <c r="I20" s="218">
        <f>IF(M22="",R8,'floor u values'!K28)</f>
        <v>0</v>
      </c>
      <c r="J20" s="218">
        <f>IF(C$3="Ground Floor",IF(M20="Solid Floor (in contact with ground)",D$4-T$3,D$4-D$5),IF(C$3="Single Storey",IF(M20="Solid Floor (in contact with ground)",D$4-T$3,D$4-D$5),0))</f>
        <v>0</v>
      </c>
      <c r="K20" s="218">
        <f>G20*I20*J20</f>
        <v>0</v>
      </c>
      <c r="L20" s="218">
        <f>IF($C$3=$R$5,0,IF($C$3=$R$7,0,G20*I20*$D$7*24/1000))</f>
        <v>0</v>
      </c>
      <c r="M20" s="535" t="s">
        <v>336</v>
      </c>
      <c r="N20" s="535"/>
      <c r="O20" s="535"/>
    </row>
    <row r="21" spans="2:23" x14ac:dyDescent="0.3">
      <c r="B21" s="3" t="str">
        <f t="shared" si="0"/>
        <v>Length (m)</v>
      </c>
      <c r="C21" s="224"/>
      <c r="D21" s="3" t="str">
        <f t="shared" si="0"/>
        <v>Width (m)</v>
      </c>
      <c r="E21" s="224"/>
      <c r="F21" s="3" t="s">
        <v>24</v>
      </c>
      <c r="G21" s="218">
        <f t="shared" ref="G21:G31" si="2">C21*E21</f>
        <v>0</v>
      </c>
      <c r="H21" s="2" t="s">
        <v>25</v>
      </c>
      <c r="I21" s="218">
        <f>I20</f>
        <v>0</v>
      </c>
      <c r="J21" s="218">
        <f>IF(C$3="Ground Floor",IF(M20="Solid Floor (in contact with ground)",D$4-T$3,D$4-D$5),IF(C$3="Single Storey",IF(M20="Solid Floor (in contact with ground)",D$4-T$3,D$4-D$5),0))</f>
        <v>0</v>
      </c>
      <c r="K21" s="218">
        <f>G21*I21*J21</f>
        <v>0</v>
      </c>
      <c r="L21" s="218">
        <f>IF($C$3=$R$5,0,IF($C$3=$R$7,0,G21*I21*$D$7*24/1000))</f>
        <v>0</v>
      </c>
      <c r="M21" s="528" t="s">
        <v>1070</v>
      </c>
      <c r="N21" s="528"/>
      <c r="O21" s="528"/>
    </row>
    <row r="22" spans="2:23" x14ac:dyDescent="0.3">
      <c r="B22" s="3" t="str">
        <f t="shared" si="0"/>
        <v>Length (m)</v>
      </c>
      <c r="C22" s="224"/>
      <c r="D22" s="3" t="str">
        <f t="shared" si="0"/>
        <v>Width (m)</v>
      </c>
      <c r="E22" s="224"/>
      <c r="F22" s="3" t="s">
        <v>24</v>
      </c>
      <c r="G22" s="218">
        <f t="shared" si="2"/>
        <v>0</v>
      </c>
      <c r="H22" s="2" t="s">
        <v>25</v>
      </c>
      <c r="I22" s="218">
        <f>I20</f>
        <v>0</v>
      </c>
      <c r="J22" s="218">
        <f>IF(C$3="Ground Floor",IF(M20="Solid Floor (in contact with ground)",D$4-T$3,D$4-D$5),IF(C$3="Single Storey",IF(M20="Solid Floor (in contact with ground)",D$4-T$3,D$4-D$5),0))</f>
        <v>0</v>
      </c>
      <c r="K22" s="218">
        <f>G22*I22*J22</f>
        <v>0</v>
      </c>
      <c r="L22" s="218">
        <f>IF($C$3=$R$5,0,IF($C$3=$R$7,0,G22*I22*$D$7*24/1000))</f>
        <v>0</v>
      </c>
      <c r="M22" s="521"/>
      <c r="N22" s="521"/>
      <c r="O22" s="521"/>
    </row>
    <row r="23" spans="2:23" ht="15" customHeight="1" x14ac:dyDescent="0.3">
      <c r="B23" s="1" t="s">
        <v>31</v>
      </c>
      <c r="C23" s="7"/>
      <c r="E23" s="7"/>
      <c r="G23" s="7"/>
      <c r="M23" s="13" t="str">
        <f>IF(M22="Two opposite","Between edges",IF(M22="One edge","Depth of room",IF(M22="3 edges (short single)","Short length",IF(M22="3 edges (long single)","Short length",""))))</f>
        <v/>
      </c>
      <c r="N23" s="13"/>
      <c r="O23" s="13" t="str">
        <f>IF(M22="3 edges (short single)","Long length",IF(M22="3 edges (long single)","Long length",""))</f>
        <v/>
      </c>
    </row>
    <row r="24" spans="2:23" ht="15" customHeight="1" x14ac:dyDescent="0.3">
      <c r="B24" s="3" t="s">
        <v>6</v>
      </c>
      <c r="C24" s="224"/>
      <c r="D24" s="3" t="s">
        <v>8</v>
      </c>
      <c r="E24" s="224"/>
      <c r="F24" s="3" t="s">
        <v>24</v>
      </c>
      <c r="G24" s="218">
        <f t="shared" si="2"/>
        <v>0</v>
      </c>
      <c r="M24" s="61"/>
      <c r="N24" s="61"/>
      <c r="O24" s="7"/>
    </row>
    <row r="25" spans="2:23" ht="13.95" hidden="1" customHeight="1" x14ac:dyDescent="0.3">
      <c r="B25" s="3" t="s">
        <v>6</v>
      </c>
      <c r="C25" s="226"/>
      <c r="D25" s="3" t="s">
        <v>8</v>
      </c>
      <c r="E25" s="226"/>
      <c r="F25" s="3" t="s">
        <v>24</v>
      </c>
      <c r="G25" s="218">
        <f t="shared" si="2"/>
        <v>0</v>
      </c>
      <c r="I25" s="7"/>
      <c r="J25" s="7"/>
      <c r="K25" s="7"/>
      <c r="L25" s="7"/>
    </row>
    <row r="26" spans="2:23" ht="13.95" hidden="1" customHeight="1" x14ac:dyDescent="0.3">
      <c r="B26" s="3" t="s">
        <v>6</v>
      </c>
      <c r="C26" s="20"/>
      <c r="D26" s="3" t="s">
        <v>8</v>
      </c>
      <c r="E26" s="20"/>
      <c r="F26" s="3" t="s">
        <v>24</v>
      </c>
      <c r="G26" s="218">
        <f t="shared" si="2"/>
        <v>0</v>
      </c>
      <c r="I26" s="7"/>
      <c r="J26" s="7"/>
      <c r="K26" s="7"/>
      <c r="L26" s="7"/>
    </row>
    <row r="27" spans="2:23" ht="15" customHeight="1" x14ac:dyDescent="0.3">
      <c r="C27" s="7"/>
      <c r="E27" s="3" t="s">
        <v>75</v>
      </c>
      <c r="F27" s="3" t="s">
        <v>24</v>
      </c>
      <c r="G27" s="218">
        <f>SUM(G24:G26)-SUM(G38:G44,G51:G54)</f>
        <v>0</v>
      </c>
      <c r="H27" s="2" t="s">
        <v>25</v>
      </c>
      <c r="I27" s="218">
        <f>IF($C$3="Ground floor",'Design Details'!C$48,IF($C$3="Mid-floor",'Design Details'!C$58,IF($C$3="Upper floor",'Design Details'!C$68,IF($C$3="Single Storey",'Design Details'!C$78,0))))</f>
        <v>0</v>
      </c>
      <c r="J27" s="218">
        <f t="shared" ref="J27" si="3">$D$6</f>
        <v>2.5</v>
      </c>
      <c r="K27" s="218">
        <f t="shared" ref="K27" si="4">G27*I27*J27</f>
        <v>0</v>
      </c>
      <c r="L27" s="218">
        <f>G27*I27*$D$7*24/1000</f>
        <v>0</v>
      </c>
      <c r="V27" s="421"/>
      <c r="W27" s="421"/>
    </row>
    <row r="28" spans="2:23" x14ac:dyDescent="0.3">
      <c r="B28" s="5" t="s">
        <v>1245</v>
      </c>
      <c r="C28" s="7"/>
      <c r="E28" s="7"/>
      <c r="G28" s="7"/>
      <c r="I28" s="7"/>
      <c r="J28" s="7"/>
      <c r="K28" s="7"/>
      <c r="L28" s="7"/>
      <c r="V28" s="421"/>
      <c r="W28" s="421"/>
    </row>
    <row r="29" spans="2:23" ht="13.95" customHeight="1" x14ac:dyDescent="0.3">
      <c r="B29" s="3" t="s">
        <v>6</v>
      </c>
      <c r="C29" s="224"/>
      <c r="D29" s="3" t="s">
        <v>7</v>
      </c>
      <c r="E29" s="224"/>
      <c r="F29" s="3" t="s">
        <v>24</v>
      </c>
      <c r="G29" s="218">
        <f t="shared" si="2"/>
        <v>0</v>
      </c>
      <c r="I29" s="7"/>
      <c r="J29" s="7"/>
      <c r="K29" s="7"/>
      <c r="L29" s="7"/>
      <c r="V29" s="421"/>
      <c r="W29" s="421"/>
    </row>
    <row r="30" spans="2:23" x14ac:dyDescent="0.3">
      <c r="B30" s="3" t="s">
        <v>6</v>
      </c>
      <c r="C30" s="224"/>
      <c r="D30" s="3" t="s">
        <v>7</v>
      </c>
      <c r="E30" s="224"/>
      <c r="F30" s="3" t="s">
        <v>24</v>
      </c>
      <c r="G30" s="218">
        <f t="shared" si="2"/>
        <v>0</v>
      </c>
      <c r="I30" s="7"/>
      <c r="J30" s="7"/>
      <c r="K30" s="7"/>
      <c r="L30" s="7"/>
      <c r="V30" s="421"/>
      <c r="W30" s="421"/>
    </row>
    <row r="31" spans="2:23" x14ac:dyDescent="0.3">
      <c r="B31" s="3" t="s">
        <v>6</v>
      </c>
      <c r="C31" s="224"/>
      <c r="D31" s="3" t="s">
        <v>7</v>
      </c>
      <c r="E31" s="224"/>
      <c r="F31" s="3" t="s">
        <v>24</v>
      </c>
      <c r="G31" s="218">
        <f t="shared" si="2"/>
        <v>0</v>
      </c>
      <c r="I31" s="7"/>
      <c r="J31" s="7"/>
      <c r="K31" s="7"/>
      <c r="L31" s="7"/>
      <c r="M31" s="520" t="s">
        <v>1258</v>
      </c>
      <c r="N31" s="520"/>
      <c r="O31" s="520"/>
      <c r="V31" s="421"/>
      <c r="W31" s="421"/>
    </row>
    <row r="32" spans="2:23" ht="14.4" x14ac:dyDescent="0.3">
      <c r="C32" s="7"/>
      <c r="D32" s="3"/>
      <c r="E32" s="3" t="s">
        <v>75</v>
      </c>
      <c r="F32" s="3" t="s">
        <v>24</v>
      </c>
      <c r="G32" s="218">
        <f>SUM(G29:G31)-SUM(G46:G49)</f>
        <v>0</v>
      </c>
      <c r="H32" s="2" t="s">
        <v>25</v>
      </c>
      <c r="I32" s="218" cm="1">
        <f t="array" aca="1" ref="I32" ca="1">IF($C$3="Ground floor",'Design Details'!C$49,IF($C$3="Mid-floor",'Design Details'!C$59,IF($C$3="Upper floor",INDIRECT(T52),IF($C$3="Single Storey",INDIRECT(T53),0))))</f>
        <v>0</v>
      </c>
      <c r="J32" s="218">
        <f>U51</f>
        <v>0</v>
      </c>
      <c r="K32" s="218">
        <f t="shared" ref="K32:K61" ca="1" si="5">G32*I32*J32</f>
        <v>0</v>
      </c>
      <c r="L32" s="218">
        <f ca="1">IF($C$3=$R$4,0,IF($C$3=$R$5,0,G32*I32*$D$7*24/1000))</f>
        <v>0</v>
      </c>
      <c r="M32" s="522" t="s">
        <v>1248</v>
      </c>
      <c r="N32" s="523"/>
      <c r="O32" s="524"/>
      <c r="V32" s="421"/>
      <c r="W32" s="421"/>
    </row>
    <row r="33" spans="2:23" ht="14.4" hidden="1" x14ac:dyDescent="0.3">
      <c r="B33" s="5" t="s">
        <v>1246</v>
      </c>
      <c r="C33" s="61"/>
      <c r="D33" s="3"/>
      <c r="E33" s="3"/>
      <c r="F33" s="3"/>
      <c r="G33" s="230"/>
      <c r="I33" s="230"/>
      <c r="J33" s="230"/>
      <c r="K33" s="230"/>
      <c r="L33" s="230"/>
      <c r="M33"/>
      <c r="N33"/>
      <c r="O33"/>
      <c r="V33" s="423"/>
      <c r="W33" s="423"/>
    </row>
    <row r="34" spans="2:23" hidden="1" x14ac:dyDescent="0.3">
      <c r="B34" s="3" t="s">
        <v>6</v>
      </c>
      <c r="C34" s="20">
        <f>C14*2</f>
        <v>0</v>
      </c>
      <c r="D34" s="3" t="s">
        <v>470</v>
      </c>
      <c r="E34" s="20">
        <f>SQRT(POWER(E14,2)+POWER(G14,2))</f>
        <v>0</v>
      </c>
      <c r="F34" s="3" t="s">
        <v>24</v>
      </c>
      <c r="G34" s="17">
        <f t="shared" ref="G34:G61" si="6">C34*E34</f>
        <v>0</v>
      </c>
      <c r="H34" s="4" t="s">
        <v>17</v>
      </c>
      <c r="I34" s="7"/>
      <c r="J34" s="7"/>
      <c r="K34" s="7"/>
      <c r="L34" s="7"/>
      <c r="S34" s="424"/>
    </row>
    <row r="35" spans="2:23" hidden="1" x14ac:dyDescent="0.3">
      <c r="B35" s="3" t="s">
        <v>6</v>
      </c>
      <c r="C35" s="20">
        <f>C15</f>
        <v>0</v>
      </c>
      <c r="D35" s="3" t="s">
        <v>470</v>
      </c>
      <c r="E35" s="20">
        <f>SQRT(POWER(E15,2)+POWER(G15,2))</f>
        <v>0</v>
      </c>
      <c r="F35" s="3" t="s">
        <v>24</v>
      </c>
      <c r="G35" s="62">
        <f t="shared" si="6"/>
        <v>0</v>
      </c>
      <c r="H35" s="4" t="s">
        <v>18</v>
      </c>
      <c r="I35" s="7"/>
      <c r="J35" s="7"/>
      <c r="K35" s="7"/>
      <c r="L35" s="7"/>
      <c r="S35" s="424"/>
    </row>
    <row r="36" spans="2:23" hidden="1" x14ac:dyDescent="0.3">
      <c r="C36" s="61"/>
      <c r="E36" s="3" t="s">
        <v>75</v>
      </c>
      <c r="F36" s="3" t="s">
        <v>24</v>
      </c>
      <c r="G36" s="17">
        <f>SUM(G34:G35)-SUM(G46:G49)</f>
        <v>0</v>
      </c>
      <c r="H36" s="2" t="s">
        <v>25</v>
      </c>
      <c r="I36" s="438">
        <f>IF($C$3="Ground floor",'Design Details'!C$50,IF($C$3="Mid-floor",'Design Details'!C$60,IF($C$3="Upper floor",'Design Details'!C$70,IF($C$3="Single Storey",'Design Details'!C$80,0))))</f>
        <v>0</v>
      </c>
      <c r="J36" s="17">
        <f t="shared" ref="J36:J54" si="7">$D$6</f>
        <v>2.5</v>
      </c>
      <c r="K36" s="17">
        <f t="shared" si="5"/>
        <v>0</v>
      </c>
      <c r="L36" s="17">
        <f>IF($C$3=$R$4,0,IF($C$3=$R$5,0,G36*I36*$D$7*24/1000))</f>
        <v>0</v>
      </c>
      <c r="M36" s="4"/>
      <c r="N36" s="4"/>
      <c r="S36" s="424"/>
    </row>
    <row r="37" spans="2:23" x14ac:dyDescent="0.3">
      <c r="B37" s="1" t="s">
        <v>32</v>
      </c>
      <c r="C37" s="7"/>
      <c r="E37" s="7"/>
      <c r="G37" s="7"/>
      <c r="I37" s="7"/>
      <c r="J37" s="7"/>
      <c r="K37" s="7"/>
      <c r="L37" s="7"/>
      <c r="R37" s="428"/>
    </row>
    <row r="38" spans="2:23" x14ac:dyDescent="0.3">
      <c r="B38" s="3" t="s">
        <v>7</v>
      </c>
      <c r="C38" s="224"/>
      <c r="D38" s="3" t="s">
        <v>8</v>
      </c>
      <c r="E38" s="224"/>
      <c r="F38" s="3" t="s">
        <v>24</v>
      </c>
      <c r="G38" s="218">
        <f t="shared" si="6"/>
        <v>0</v>
      </c>
      <c r="H38" s="2" t="s">
        <v>25</v>
      </c>
      <c r="I38" s="218">
        <f>IF($C$3="Ground floor",'Design Details'!C$46,IF($C$3="Mid-floor",'Design Details'!C$56,IF($C$3="Upper floor",'Design Details'!C$66,IF($C$3="Single Storey",'Design Details'!C$76,0))))</f>
        <v>0</v>
      </c>
      <c r="J38" s="218">
        <f t="shared" si="7"/>
        <v>2.5</v>
      </c>
      <c r="K38" s="218">
        <f t="shared" si="5"/>
        <v>0</v>
      </c>
      <c r="L38" s="218">
        <f t="shared" ref="L38:L44" si="8">G38*I38*$D$7*24/1000</f>
        <v>0</v>
      </c>
    </row>
    <row r="39" spans="2:23" hidden="1" x14ac:dyDescent="0.3">
      <c r="B39" s="3" t="s">
        <v>7</v>
      </c>
      <c r="C39" s="224"/>
      <c r="D39" s="3" t="s">
        <v>8</v>
      </c>
      <c r="E39" s="224"/>
      <c r="F39" s="3" t="s">
        <v>24</v>
      </c>
      <c r="G39" s="218">
        <f t="shared" si="6"/>
        <v>0</v>
      </c>
      <c r="H39" s="2" t="s">
        <v>25</v>
      </c>
      <c r="I39" s="218">
        <f>IF($C$3="Ground floor",'Design Details'!C$46,IF($C$3="Mid-floor",'Design Details'!C$56,IF($C$3="Upper floor",'Design Details'!C$66,IF($C$3="Single Storey",'Design Details'!C$76,0))))</f>
        <v>0</v>
      </c>
      <c r="J39" s="218">
        <f t="shared" si="7"/>
        <v>2.5</v>
      </c>
      <c r="K39" s="218">
        <f t="shared" si="5"/>
        <v>0</v>
      </c>
      <c r="L39" s="218">
        <f t="shared" si="8"/>
        <v>0</v>
      </c>
    </row>
    <row r="40" spans="2:23" hidden="1" x14ac:dyDescent="0.3">
      <c r="B40" s="3" t="s">
        <v>7</v>
      </c>
      <c r="C40" s="226"/>
      <c r="D40" s="3" t="s">
        <v>8</v>
      </c>
      <c r="E40" s="226"/>
      <c r="F40" s="3" t="s">
        <v>24</v>
      </c>
      <c r="G40" s="220">
        <f t="shared" si="6"/>
        <v>0</v>
      </c>
      <c r="H40" s="2" t="s">
        <v>25</v>
      </c>
      <c r="I40" s="439">
        <f>IF($C$3="Ground floor",'Design Details'!C$46,IF($C$3="Mid-floor",'Design Details'!C$56,IF($C$3="Upper floor",'Design Details'!C$66,IF($C$3="Single Storey",'Design Details'!C$76,0))))</f>
        <v>0</v>
      </c>
      <c r="J40" s="220">
        <f t="shared" si="7"/>
        <v>2.5</v>
      </c>
      <c r="K40" s="220">
        <f t="shared" si="5"/>
        <v>0</v>
      </c>
      <c r="L40" s="220">
        <f t="shared" si="8"/>
        <v>0</v>
      </c>
    </row>
    <row r="41" spans="2:23" hidden="1" x14ac:dyDescent="0.3">
      <c r="B41" s="3" t="s">
        <v>7</v>
      </c>
      <c r="C41" s="20"/>
      <c r="D41" s="3" t="s">
        <v>8</v>
      </c>
      <c r="E41" s="20"/>
      <c r="F41" s="3" t="s">
        <v>24</v>
      </c>
      <c r="G41" s="17">
        <f t="shared" si="6"/>
        <v>0</v>
      </c>
      <c r="H41" s="2" t="s">
        <v>25</v>
      </c>
      <c r="I41" s="438">
        <f>IF($C$3="Ground floor",'Design Details'!C$46,IF($C$3="Mid-floor",'Design Details'!C$56,IF($C$3="Upper floor",'Design Details'!C$66,IF($C$3="Single Storey",'Design Details'!C$76,0))))</f>
        <v>0</v>
      </c>
      <c r="J41" s="17">
        <f t="shared" si="7"/>
        <v>2.5</v>
      </c>
      <c r="K41" s="17">
        <f t="shared" si="5"/>
        <v>0</v>
      </c>
      <c r="L41" s="17">
        <f t="shared" si="8"/>
        <v>0</v>
      </c>
    </row>
    <row r="42" spans="2:23" hidden="1" x14ac:dyDescent="0.3">
      <c r="B42" s="3" t="s">
        <v>7</v>
      </c>
      <c r="C42" s="20"/>
      <c r="D42" s="3" t="s">
        <v>8</v>
      </c>
      <c r="E42" s="20"/>
      <c r="F42" s="3" t="s">
        <v>24</v>
      </c>
      <c r="G42" s="17">
        <f t="shared" si="6"/>
        <v>0</v>
      </c>
      <c r="H42" s="2" t="s">
        <v>25</v>
      </c>
      <c r="I42" s="438">
        <f>IF($C$3="Ground floor",'Design Details'!C$46,IF($C$3="Mid-floor",'Design Details'!C$56,IF($C$3="Upper floor",'Design Details'!C$66,IF($C$3="Single Storey",'Design Details'!C$76,0))))</f>
        <v>0</v>
      </c>
      <c r="J42" s="17">
        <f t="shared" si="7"/>
        <v>2.5</v>
      </c>
      <c r="K42" s="17">
        <f t="shared" si="5"/>
        <v>0</v>
      </c>
      <c r="L42" s="17">
        <f t="shared" si="8"/>
        <v>0</v>
      </c>
    </row>
    <row r="43" spans="2:23" hidden="1" x14ac:dyDescent="0.3">
      <c r="B43" s="3" t="s">
        <v>7</v>
      </c>
      <c r="C43" s="20"/>
      <c r="D43" s="3" t="s">
        <v>8</v>
      </c>
      <c r="E43" s="20"/>
      <c r="F43" s="3" t="s">
        <v>24</v>
      </c>
      <c r="G43" s="17">
        <f t="shared" si="6"/>
        <v>0</v>
      </c>
      <c r="H43" s="2" t="s">
        <v>25</v>
      </c>
      <c r="I43" s="438">
        <f>IF($C$3="Ground floor",'Design Details'!C$46,IF($C$3="Mid-floor",'Design Details'!C$56,IF($C$3="Upper floor",'Design Details'!C$66,IF($C$3="Single Storey",'Design Details'!C$76,0))))</f>
        <v>0</v>
      </c>
      <c r="J43" s="17">
        <f t="shared" si="7"/>
        <v>2.5</v>
      </c>
      <c r="K43" s="17">
        <f t="shared" si="5"/>
        <v>0</v>
      </c>
      <c r="L43" s="17">
        <f t="shared" si="8"/>
        <v>0</v>
      </c>
    </row>
    <row r="44" spans="2:23" hidden="1" x14ac:dyDescent="0.3">
      <c r="B44" s="3" t="s">
        <v>7</v>
      </c>
      <c r="C44" s="20"/>
      <c r="D44" s="3" t="s">
        <v>8</v>
      </c>
      <c r="E44" s="20"/>
      <c r="F44" s="3" t="s">
        <v>24</v>
      </c>
      <c r="G44" s="17">
        <f t="shared" si="6"/>
        <v>0</v>
      </c>
      <c r="H44" s="2" t="s">
        <v>25</v>
      </c>
      <c r="I44" s="438">
        <f>IF($C$3="Ground floor",'Design Details'!C$46,IF($C$3="Mid-floor",'Design Details'!C$56,IF($C$3="Upper floor",'Design Details'!C$66,IF($C$3="Single Storey",'Design Details'!C$76,0))))</f>
        <v>0</v>
      </c>
      <c r="J44" s="17">
        <f t="shared" si="7"/>
        <v>2.5</v>
      </c>
      <c r="K44" s="17">
        <f t="shared" si="5"/>
        <v>0</v>
      </c>
      <c r="L44" s="17">
        <f t="shared" si="8"/>
        <v>0</v>
      </c>
    </row>
    <row r="45" spans="2:23" x14ac:dyDescent="0.3">
      <c r="B45" s="1" t="s">
        <v>33</v>
      </c>
      <c r="C45" s="7"/>
      <c r="E45" s="7"/>
      <c r="G45" s="7"/>
      <c r="I45" s="7"/>
      <c r="J45" s="7"/>
      <c r="K45" s="7"/>
      <c r="L45" s="7"/>
      <c r="Q45" s="517" t="s">
        <v>1254</v>
      </c>
      <c r="R45" s="525" t="s">
        <v>1255</v>
      </c>
      <c r="S45" s="517" t="s">
        <v>1256</v>
      </c>
      <c r="T45" s="514" t="s">
        <v>1249</v>
      </c>
      <c r="U45" s="517" t="s">
        <v>1250</v>
      </c>
    </row>
    <row r="46" spans="2:23" x14ac:dyDescent="0.3">
      <c r="B46" s="3" t="s">
        <v>7</v>
      </c>
      <c r="C46" s="224"/>
      <c r="D46" s="3" t="s">
        <v>8</v>
      </c>
      <c r="E46" s="224"/>
      <c r="F46" s="3" t="s">
        <v>24</v>
      </c>
      <c r="G46" s="218">
        <f t="shared" si="6"/>
        <v>0</v>
      </c>
      <c r="H46" s="2" t="s">
        <v>25</v>
      </c>
      <c r="I46" s="218">
        <f>IF($C$3="Ground floor",'Design Details'!C$53,IF($C$3="Mid-floor",'Design Details'!C$63,IF($C$3="Upper floor",'Design Details'!C$73,IF($C$3="Single Storey",'Design Details'!C$83,0))))</f>
        <v>0</v>
      </c>
      <c r="J46" s="218">
        <f t="shared" si="7"/>
        <v>2.5</v>
      </c>
      <c r="K46" s="218">
        <f t="shared" si="5"/>
        <v>0</v>
      </c>
      <c r="L46" s="218">
        <f>G46*I46*$D$7*24/1000</f>
        <v>0</v>
      </c>
      <c r="Q46" s="518"/>
      <c r="R46" s="526"/>
      <c r="S46" s="518"/>
      <c r="T46" s="515"/>
      <c r="U46" s="518"/>
    </row>
    <row r="47" spans="2:23" x14ac:dyDescent="0.3">
      <c r="B47" s="3" t="s">
        <v>7</v>
      </c>
      <c r="C47" s="224"/>
      <c r="D47" s="3" t="s">
        <v>8</v>
      </c>
      <c r="E47" s="224"/>
      <c r="F47" s="3" t="s">
        <v>24</v>
      </c>
      <c r="G47" s="218">
        <f t="shared" si="6"/>
        <v>0</v>
      </c>
      <c r="H47" s="2" t="s">
        <v>25</v>
      </c>
      <c r="I47" s="218">
        <f>IF($C$3="Ground floor",'Design Details'!C$53,IF($C$3="Mid-floor",'Design Details'!C$63,IF($C$3="Upper floor",'Design Details'!C$73,IF($C$3="Single Storey",'Design Details'!C$83,0))))</f>
        <v>0</v>
      </c>
      <c r="J47" s="218">
        <f t="shared" si="7"/>
        <v>2.5</v>
      </c>
      <c r="K47" s="218">
        <f t="shared" si="5"/>
        <v>0</v>
      </c>
      <c r="L47" s="218">
        <f>G47*I47*$D$7*24/1000</f>
        <v>0</v>
      </c>
      <c r="Q47" s="518"/>
      <c r="R47" s="526"/>
      <c r="S47" s="518"/>
      <c r="T47" s="515"/>
      <c r="U47" s="518"/>
    </row>
    <row r="48" spans="2:23" x14ac:dyDescent="0.3">
      <c r="B48" s="3" t="s">
        <v>7</v>
      </c>
      <c r="C48" s="224"/>
      <c r="D48" s="3" t="s">
        <v>8</v>
      </c>
      <c r="E48" s="224"/>
      <c r="F48" s="3" t="s">
        <v>24</v>
      </c>
      <c r="G48" s="218">
        <f t="shared" si="6"/>
        <v>0</v>
      </c>
      <c r="H48" s="2" t="s">
        <v>25</v>
      </c>
      <c r="I48" s="218">
        <f>IF($C$3="Ground floor",'Design Details'!C$53,IF($C$3="Mid-floor",'Design Details'!C$63,IF($C$3="Upper floor",'Design Details'!C$73,IF($C$3="Single Storey",'Design Details'!C$83,0))))</f>
        <v>0</v>
      </c>
      <c r="J48" s="218">
        <f t="shared" si="7"/>
        <v>2.5</v>
      </c>
      <c r="K48" s="218">
        <f t="shared" si="5"/>
        <v>0</v>
      </c>
      <c r="L48" s="218">
        <f>G48*I48*$D$7*24/1000</f>
        <v>0</v>
      </c>
      <c r="Q48" s="518"/>
      <c r="R48" s="526"/>
      <c r="S48" s="518"/>
      <c r="T48" s="515"/>
      <c r="U48" s="518"/>
    </row>
    <row r="49" spans="2:21" x14ac:dyDescent="0.3">
      <c r="B49" s="3" t="s">
        <v>7</v>
      </c>
      <c r="C49" s="224"/>
      <c r="D49" s="3" t="s">
        <v>8</v>
      </c>
      <c r="E49" s="224"/>
      <c r="F49" s="3" t="s">
        <v>24</v>
      </c>
      <c r="G49" s="218">
        <f t="shared" si="6"/>
        <v>0</v>
      </c>
      <c r="H49" s="2" t="s">
        <v>25</v>
      </c>
      <c r="I49" s="218">
        <f>IF($C$3="Ground floor",'Design Details'!C$53,IF($C$3="Mid-floor",'Design Details'!C$63,IF($C$3="Upper floor",'Design Details'!C$73,IF($C$3="Single Storey",'Design Details'!C$83,0))))</f>
        <v>0</v>
      </c>
      <c r="J49" s="218">
        <f t="shared" si="7"/>
        <v>2.5</v>
      </c>
      <c r="K49" s="218">
        <f t="shared" si="5"/>
        <v>0</v>
      </c>
      <c r="L49" s="218">
        <f>G49*I49*$D$7*24/1000</f>
        <v>0</v>
      </c>
      <c r="Q49" s="519"/>
      <c r="R49" s="527"/>
      <c r="S49" s="519"/>
      <c r="T49" s="516"/>
      <c r="U49" s="519"/>
    </row>
    <row r="50" spans="2:21" x14ac:dyDescent="0.3">
      <c r="B50" s="1" t="s">
        <v>1260</v>
      </c>
      <c r="C50" s="7"/>
      <c r="E50" s="7"/>
      <c r="G50" s="7"/>
      <c r="I50" s="7"/>
      <c r="J50" s="7"/>
      <c r="K50" s="7"/>
      <c r="L50" s="7"/>
      <c r="Q50" s="426"/>
      <c r="R50" s="425"/>
      <c r="S50" s="425" t="s">
        <v>1248</v>
      </c>
      <c r="T50" s="425"/>
      <c r="U50" s="430"/>
    </row>
    <row r="51" spans="2:21" x14ac:dyDescent="0.3">
      <c r="B51" s="3" t="s">
        <v>7</v>
      </c>
      <c r="C51" s="224"/>
      <c r="D51" s="3" t="s">
        <v>8</v>
      </c>
      <c r="E51" s="224"/>
      <c r="F51" s="3" t="s">
        <v>24</v>
      </c>
      <c r="G51" s="218">
        <f t="shared" si="6"/>
        <v>0</v>
      </c>
      <c r="H51" s="2" t="s">
        <v>25</v>
      </c>
      <c r="I51" s="218">
        <f>IF($C$3="Ground floor",'Design Details'!C$47,IF($C$3="Mid-floor",'Design Details'!C$57,IF($C$3="Upper floor",'Design Details'!C$67,IF($C$3="Single Storey",'Design Details'!C$77,0))))</f>
        <v>0</v>
      </c>
      <c r="J51" s="218">
        <f t="shared" si="7"/>
        <v>2.5</v>
      </c>
      <c r="K51" s="218">
        <f t="shared" si="5"/>
        <v>0</v>
      </c>
      <c r="L51" s="218">
        <f>G51*I51*$D$7*24/1000</f>
        <v>0</v>
      </c>
      <c r="Q51" s="429" t="s">
        <v>1241</v>
      </c>
      <c r="R51" s="431" t="s">
        <v>1247</v>
      </c>
      <c r="S51" s="431" t="str">
        <f>IF(OR($C$3="Ground Floor",$C$3="Mid-floor"),R51,Q51)</f>
        <v>Outside</v>
      </c>
      <c r="T51" s="426">
        <f>IF(M32="Unheated",1,0)</f>
        <v>0</v>
      </c>
      <c r="U51" s="429">
        <f>IF(M32="Select...",0,(IF(M32="Outside",D6,IF(M32="Unheated",D4-10,D4-M32))))</f>
        <v>0</v>
      </c>
    </row>
    <row r="52" spans="2:21" x14ac:dyDescent="0.3">
      <c r="B52" s="3" t="s">
        <v>7</v>
      </c>
      <c r="C52" s="224"/>
      <c r="D52" s="3" t="s">
        <v>8</v>
      </c>
      <c r="E52" s="224"/>
      <c r="F52" s="3" t="s">
        <v>24</v>
      </c>
      <c r="G52" s="218">
        <f t="shared" si="6"/>
        <v>0</v>
      </c>
      <c r="H52" s="2" t="s">
        <v>25</v>
      </c>
      <c r="I52" s="218">
        <f>IF($C$3="Ground floor",'Design Details'!C$47,IF($C$3="Mid-floor",'Design Details'!C$57,IF($C$3="Upper floor",'Design Details'!C$67,IF($C$3="Single Storey",'Design Details'!C$77,0))))</f>
        <v>0</v>
      </c>
      <c r="J52" s="218">
        <f t="shared" si="7"/>
        <v>2.5</v>
      </c>
      <c r="K52" s="218">
        <f t="shared" si="5"/>
        <v>0</v>
      </c>
      <c r="L52" s="218">
        <f>G52*I52*$D$7*24/1000</f>
        <v>0</v>
      </c>
      <c r="Q52" s="429" t="s">
        <v>1247</v>
      </c>
      <c r="R52" s="431" t="s">
        <v>1251</v>
      </c>
      <c r="S52" s="431" t="str">
        <f>IF(OR($C$3="Ground Floor",$C$3="Mid-floor"),R52,Q52)</f>
        <v>Unheated</v>
      </c>
      <c r="T52" s="426" t="str">
        <f>"'Design Details'!C$"&amp;69+T51</f>
        <v>'Design Details'!C$69</v>
      </c>
      <c r="U52" s="427"/>
    </row>
    <row r="53" spans="2:21" hidden="1" x14ac:dyDescent="0.3">
      <c r="B53" s="3" t="s">
        <v>7</v>
      </c>
      <c r="C53" s="226"/>
      <c r="D53" s="3" t="s">
        <v>8</v>
      </c>
      <c r="E53" s="226"/>
      <c r="F53" s="3" t="s">
        <v>24</v>
      </c>
      <c r="G53" s="220">
        <f t="shared" si="6"/>
        <v>0</v>
      </c>
      <c r="H53" s="2" t="s">
        <v>25</v>
      </c>
      <c r="I53" s="439">
        <f>IF($C$3="Ground floor",'Design Details'!C$47,IF($C$3="Mid-floor",'Design Details'!C$57,IF($C$3="Upper floor",'Design Details'!C$67,IF($C$3="Single Storey",'Design Details'!C$77,0))))</f>
        <v>0</v>
      </c>
      <c r="J53" s="220">
        <f t="shared" si="7"/>
        <v>2.5</v>
      </c>
      <c r="K53" s="220">
        <f t="shared" si="5"/>
        <v>0</v>
      </c>
      <c r="L53" s="220">
        <f>G53*I53*$D$7*24/1000</f>
        <v>0</v>
      </c>
      <c r="Q53" s="429"/>
      <c r="R53" s="431" t="s">
        <v>1252</v>
      </c>
      <c r="S53" s="431">
        <f>IF(OR($C$3="Ground Floor",$C$3="Mid-floor"),R53,Q53)</f>
        <v>0</v>
      </c>
      <c r="T53" s="432" t="str">
        <f>"'Design Details'!C$"&amp;79+T51</f>
        <v>'Design Details'!C$79</v>
      </c>
      <c r="U53" s="423"/>
    </row>
    <row r="54" spans="2:21" hidden="1" x14ac:dyDescent="0.3">
      <c r="B54" s="3" t="s">
        <v>7</v>
      </c>
      <c r="C54" s="20"/>
      <c r="D54" s="3" t="s">
        <v>8</v>
      </c>
      <c r="E54" s="20"/>
      <c r="F54" s="3" t="s">
        <v>24</v>
      </c>
      <c r="G54" s="17">
        <f t="shared" si="6"/>
        <v>0</v>
      </c>
      <c r="H54" s="2" t="s">
        <v>25</v>
      </c>
      <c r="I54" s="438">
        <f>IF($C$3="Ground floor",'Design Details'!C$47,IF($C$3="Mid-floor",'Design Details'!C$57,IF($C$3="Upper floor",'Design Details'!C$67,IF($C$3="Single Storey",'Design Details'!C$77,0))))</f>
        <v>0</v>
      </c>
      <c r="J54" s="17">
        <f t="shared" si="7"/>
        <v>2.5</v>
      </c>
      <c r="K54" s="17">
        <f t="shared" si="5"/>
        <v>0</v>
      </c>
      <c r="L54" s="17">
        <f>G54*I54*$D$7*24/1000</f>
        <v>0</v>
      </c>
      <c r="Q54" s="429"/>
      <c r="R54" s="431" t="s">
        <v>1253</v>
      </c>
      <c r="S54" s="431">
        <f>IF(OR($C$3="Ground Floor",$C$3="Mid-floor"),R54,Q54)</f>
        <v>0</v>
      </c>
      <c r="T54" s="423"/>
      <c r="U54" s="423"/>
    </row>
    <row r="55" spans="2:21" x14ac:dyDescent="0.3">
      <c r="B55" s="1" t="s">
        <v>114</v>
      </c>
      <c r="G55" s="7"/>
      <c r="I55" s="7"/>
      <c r="K55" s="7"/>
      <c r="L55" s="7"/>
      <c r="M55" s="520" t="s">
        <v>1092</v>
      </c>
      <c r="N55" s="520"/>
      <c r="O55" s="520"/>
      <c r="Q55" s="432"/>
      <c r="R55" s="432">
        <v>22</v>
      </c>
      <c r="S55" s="433">
        <f>IF(OR($C$3="Ground Floor",$C$3="Mid-floor"),R55,Q37)</f>
        <v>0</v>
      </c>
      <c r="T55" s="422"/>
      <c r="U55" s="422"/>
    </row>
    <row r="56" spans="2:21" x14ac:dyDescent="0.3">
      <c r="B56" s="3" t="s">
        <v>6</v>
      </c>
      <c r="C56" s="229"/>
      <c r="D56" s="3" t="s">
        <v>8</v>
      </c>
      <c r="E56" s="229"/>
      <c r="F56" s="3" t="s">
        <v>24</v>
      </c>
      <c r="G56" s="218">
        <f t="shared" si="6"/>
        <v>0</v>
      </c>
      <c r="H56" s="2" t="s">
        <v>25</v>
      </c>
      <c r="I56" s="218">
        <f>IF($C$3="Ground floor",'Design Details'!C$51,IF($C$3="Mid-floor",'Design Details'!C$61,IF($C$3="Upper floor",'Design Details'!C$71,IF($C$3="Single Storey",'Design Details'!C$81,0))))</f>
        <v>0</v>
      </c>
      <c r="J56" s="225">
        <f>IF(M56="",0,IF(M56="unheated",D$4-10,D$4-M56))</f>
        <v>0</v>
      </c>
      <c r="K56" s="218">
        <f t="shared" si="5"/>
        <v>0</v>
      </c>
      <c r="L56" s="7"/>
      <c r="M56" s="513"/>
      <c r="N56" s="513"/>
      <c r="O56" s="513"/>
    </row>
    <row r="57" spans="2:21" hidden="1" x14ac:dyDescent="0.3">
      <c r="B57" s="3" t="s">
        <v>6</v>
      </c>
      <c r="C57" s="229"/>
      <c r="D57" s="3" t="s">
        <v>8</v>
      </c>
      <c r="E57" s="229"/>
      <c r="F57" s="3" t="s">
        <v>24</v>
      </c>
      <c r="G57" s="218">
        <f t="shared" si="6"/>
        <v>0</v>
      </c>
      <c r="H57" s="2" t="s">
        <v>25</v>
      </c>
      <c r="I57" s="224">
        <f>IF($C$3="Ground floor",'Design Details'!C$51,IF($C$3="Mid-floor",'Design Details'!C$61,IF($C$3="Upper floor",'Design Details'!C$71,IF($C$3="Single Storey",'Design Details'!C$81,0))))</f>
        <v>0</v>
      </c>
      <c r="J57" s="225">
        <f>IF(M57="",0,IF(M57="unheated",D$4-10,D$4-M57))</f>
        <v>0</v>
      </c>
      <c r="K57" s="218">
        <f t="shared" si="5"/>
        <v>0</v>
      </c>
      <c r="L57" s="7"/>
      <c r="M57" s="513"/>
      <c r="N57" s="513"/>
      <c r="O57" s="513"/>
    </row>
    <row r="58" spans="2:21" hidden="1" x14ac:dyDescent="0.3">
      <c r="B58" s="3" t="s">
        <v>6</v>
      </c>
      <c r="C58" s="219"/>
      <c r="D58" s="3" t="s">
        <v>8</v>
      </c>
      <c r="E58" s="219"/>
      <c r="F58" s="3" t="s">
        <v>24</v>
      </c>
      <c r="G58" s="220">
        <f t="shared" si="6"/>
        <v>0</v>
      </c>
      <c r="H58" s="2" t="s">
        <v>25</v>
      </c>
      <c r="I58" s="221">
        <f>IF($C$3="Ground floor",'Design Details'!C$51,IF($C$3="Mid-floor",'Design Details'!C$61,IF($C$3="Upper floor",'Design Details'!C$71,IF($C$3="Single Storey",'Design Details'!C$81,0))))</f>
        <v>0</v>
      </c>
      <c r="J58" s="222">
        <f>IF(M58="",0,IF(M58="unheated",D$4-10,D$4-M58))</f>
        <v>0</v>
      </c>
      <c r="K58" s="220">
        <f t="shared" si="5"/>
        <v>0</v>
      </c>
      <c r="L58" s="7"/>
      <c r="M58" s="513"/>
      <c r="N58" s="513"/>
      <c r="O58" s="513"/>
    </row>
    <row r="59" spans="2:21" hidden="1" x14ac:dyDescent="0.3">
      <c r="B59" s="3" t="s">
        <v>6</v>
      </c>
      <c r="C59" s="19"/>
      <c r="D59" s="3" t="s">
        <v>8</v>
      </c>
      <c r="E59" s="19"/>
      <c r="F59" s="3" t="s">
        <v>24</v>
      </c>
      <c r="G59" s="17">
        <f t="shared" si="6"/>
        <v>0</v>
      </c>
      <c r="H59" s="2" t="s">
        <v>25</v>
      </c>
      <c r="I59" s="105">
        <f>IF($C$3="Ground floor",'Design Details'!C$51,IF($C$3="Mid-floor",'Design Details'!C$61,IF($C$3="Upper floor",'Design Details'!C$71,IF($C$3="Single Storey",'Design Details'!C$81,0))))</f>
        <v>0</v>
      </c>
      <c r="J59" s="18">
        <f>IF(M59="",0,IF(M59="unheated",D$4-10,D$4-M59))</f>
        <v>0</v>
      </c>
      <c r="K59" s="17">
        <f t="shared" si="5"/>
        <v>0</v>
      </c>
      <c r="L59" s="7"/>
      <c r="M59" s="513"/>
      <c r="N59" s="513"/>
      <c r="O59" s="513"/>
    </row>
    <row r="60" spans="2:21" hidden="1" x14ac:dyDescent="0.3">
      <c r="B60" s="1" t="s">
        <v>48</v>
      </c>
      <c r="G60" s="7"/>
      <c r="I60" s="7"/>
      <c r="K60" s="7"/>
      <c r="L60" s="7"/>
    </row>
    <row r="61" spans="2:21" hidden="1" x14ac:dyDescent="0.3">
      <c r="B61" s="3" t="s">
        <v>6</v>
      </c>
      <c r="C61" s="19"/>
      <c r="D61" s="3" t="s">
        <v>8</v>
      </c>
      <c r="E61" s="19"/>
      <c r="F61" s="3" t="s">
        <v>24</v>
      </c>
      <c r="G61" s="17">
        <f t="shared" si="6"/>
        <v>0</v>
      </c>
      <c r="H61" s="2" t="s">
        <v>25</v>
      </c>
      <c r="I61" s="105">
        <f>IF($C$3="Ground floor",'Design Details'!C$52,IF($C$3="Mid-floor",'Design Details'!C$62,IF($C$3="Upper floor",'Design Details'!C$72,IF($C$3="Single Storey",'Design Details'!C$82,0))))</f>
        <v>0</v>
      </c>
      <c r="J61" s="18">
        <f>D4-10</f>
        <v>-10</v>
      </c>
      <c r="K61" s="17">
        <f t="shared" si="5"/>
        <v>0</v>
      </c>
      <c r="L61" s="17">
        <f>G61*I61*$D$7*24/1000</f>
        <v>0</v>
      </c>
    </row>
  </sheetData>
  <sheetProtection formatRows="0"/>
  <mergeCells count="31">
    <mergeCell ref="B1:D1"/>
    <mergeCell ref="E1:G1"/>
    <mergeCell ref="K1:L1"/>
    <mergeCell ref="E2:F2"/>
    <mergeCell ref="C3:D3"/>
    <mergeCell ref="E3:F3"/>
    <mergeCell ref="M21:O21"/>
    <mergeCell ref="B4:C4"/>
    <mergeCell ref="E4:F4"/>
    <mergeCell ref="B5:C5"/>
    <mergeCell ref="E5:F5"/>
    <mergeCell ref="B6:C6"/>
    <mergeCell ref="E6:F6"/>
    <mergeCell ref="B7:C7"/>
    <mergeCell ref="L10:O10"/>
    <mergeCell ref="L11:O11"/>
    <mergeCell ref="M19:O19"/>
    <mergeCell ref="M20:O20"/>
    <mergeCell ref="M22:O22"/>
    <mergeCell ref="M31:O31"/>
    <mergeCell ref="M32:O32"/>
    <mergeCell ref="Q45:Q49"/>
    <mergeCell ref="R45:R49"/>
    <mergeCell ref="M59:O59"/>
    <mergeCell ref="T45:T49"/>
    <mergeCell ref="U45:U49"/>
    <mergeCell ref="M55:O55"/>
    <mergeCell ref="M56:O56"/>
    <mergeCell ref="M57:O57"/>
    <mergeCell ref="M58:O58"/>
    <mergeCell ref="S45:S49"/>
  </mergeCells>
  <conditionalFormatting sqref="M24:N24">
    <cfRule type="expression" dxfId="7" priority="2">
      <formula>IF($M$23="Short length",TRUE,IF($M$23="Between edges",TRUE,IF($M$23="Depth of room",TRUE,FALSE)))</formula>
    </cfRule>
  </conditionalFormatting>
  <conditionalFormatting sqref="O24">
    <cfRule type="expression" dxfId="6" priority="1">
      <formula>IF($O$23="Long length",TRUE,FALSE)</formula>
    </cfRule>
  </conditionalFormatting>
  <dataValidations count="10">
    <dataValidation type="list" allowBlank="1" showInputMessage="1" showErrorMessage="1" sqref="M32:O32" xr:uid="{1C8D68C7-2B22-7F4A-BB6E-AE30A7F64220}">
      <formula1>OFFSET($S$50,,,COUNTIF($S$50:$S$55,"&lt;&gt;0"))</formula1>
    </dataValidation>
    <dataValidation type="list" errorStyle="information" allowBlank="1" showInputMessage="1" showErrorMessage="1" errorTitle="Room Name" error="If an alternative room name is entered, you will need to manually select room design temp and air changes per hour." sqref="D2" xr:uid="{2D66C4E7-A5D7-CD41-A373-34AD9E583140}">
      <formula1>$Y$2:$Y$11</formula1>
    </dataValidation>
    <dataValidation type="list" errorStyle="information" allowBlank="1" showInputMessage="1" showErrorMessage="1" errorTitle="Room Name" error="If an alternative room name is entered, you will need to manually select room design temp and air changes per hour." sqref="C2" xr:uid="{55853C92-C925-134A-B95C-A7119A3E0B7E}">
      <formula1>Rooms</formula1>
    </dataValidation>
    <dataValidation type="list" allowBlank="1" showInputMessage="1" showErrorMessage="1" sqref="M22:O22" xr:uid="{6EED1D1E-AF1D-8A49-965E-C1DFC574B6E1}">
      <formula1>$Q$2:$Q$6</formula1>
    </dataValidation>
    <dataValidation type="list" allowBlank="1" showInputMessage="1" showErrorMessage="1" sqref="C3:D3" xr:uid="{9D8099D6-79BC-D643-88EE-141B945C6AA0}">
      <formula1>$R$4:$R$7</formula1>
    </dataValidation>
    <dataValidation type="list" allowBlank="1" showInputMessage="1" showErrorMessage="1" sqref="M20:O20" xr:uid="{F8A1FEC0-1F06-8C48-9F0A-95E9F8D14F52}">
      <formula1>$S$3:$S$4</formula1>
    </dataValidation>
    <dataValidation type="list" allowBlank="1" showInputMessage="1" showErrorMessage="1" sqref="M56:O59" xr:uid="{F190CA89-2031-0A44-B5F8-486A9D022C2D}">
      <formula1>$U$3:$U$7</formula1>
    </dataValidation>
    <dataValidation type="list" allowBlank="1" showInputMessage="1" showErrorMessage="1" sqref="M3" xr:uid="{13CBCAEF-0521-B942-B6C3-64BB2C887873}">
      <formula1>$V$3:$V$4</formula1>
    </dataValidation>
    <dataValidation type="list" allowBlank="1" showInputMessage="1" showErrorMessage="1" promptTitle="High Ceilings" prompt="Room Height_x000a_4.5m - 2.5%_x000a_5.5m - 5.0%_x000a_6.5m - 7.5%_x000a_7.5m - 10.0%" sqref="M4" xr:uid="{EF1395D4-3F02-C64D-A6E9-989A4D02D575}">
      <formula1>$X$3:$X$7</formula1>
    </dataValidation>
    <dataValidation type="list" allowBlank="1" showInputMessage="1" showErrorMessage="1" sqref="M5" xr:uid="{16149410-AF07-D346-B93A-476F410A8584}">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3537" r:id="rId3" name="Button 1">
              <controlPr defaultSize="0" print="0" autoFill="0" autoPict="0" macro="[0]!unhideAwkDim">
                <anchor moveWithCells="1" sizeWithCells="1">
                  <from>
                    <xdr:col>3</xdr:col>
                    <xdr:colOff>15240</xdr:colOff>
                    <xdr:row>8</xdr:row>
                    <xdr:rowOff>15240</xdr:rowOff>
                  </from>
                  <to>
                    <xdr:col>4</xdr:col>
                    <xdr:colOff>723900</xdr:colOff>
                    <xdr:row>8</xdr:row>
                    <xdr:rowOff>152400</xdr:rowOff>
                  </to>
                </anchor>
              </controlPr>
            </control>
          </mc:Choice>
        </mc:AlternateContent>
        <mc:AlternateContent xmlns:mc="http://schemas.openxmlformats.org/markup-compatibility/2006">
          <mc:Choice Requires="x14">
            <control shapeId="193538" r:id="rId4" name="Button 2">
              <controlPr defaultSize="0" print="0" autoFill="0" autoPict="0" macro="[0]!unhideWindows">
                <anchor moveWithCells="1" sizeWithCells="1">
                  <from>
                    <xdr:col>3</xdr:col>
                    <xdr:colOff>38100</xdr:colOff>
                    <xdr:row>36</xdr:row>
                    <xdr:rowOff>15240</xdr:rowOff>
                  </from>
                  <to>
                    <xdr:col>4</xdr:col>
                    <xdr:colOff>723900</xdr:colOff>
                    <xdr:row>36</xdr:row>
                    <xdr:rowOff>152400</xdr:rowOff>
                  </to>
                </anchor>
              </controlPr>
            </control>
          </mc:Choice>
        </mc:AlternateContent>
        <mc:AlternateContent xmlns:mc="http://schemas.openxmlformats.org/markup-compatibility/2006">
          <mc:Choice Requires="x14">
            <control shapeId="193539" r:id="rId5" name="Button 3">
              <controlPr defaultSize="0" print="0" autoFill="0" autoPict="0" macro="[0]!unhideRoofWin">
                <anchor moveWithCells="1" sizeWithCells="1">
                  <from>
                    <xdr:col>5</xdr:col>
                    <xdr:colOff>22860</xdr:colOff>
                    <xdr:row>36</xdr:row>
                    <xdr:rowOff>15240</xdr:rowOff>
                  </from>
                  <to>
                    <xdr:col>6</xdr:col>
                    <xdr:colOff>723900</xdr:colOff>
                    <xdr:row>36</xdr:row>
                    <xdr:rowOff>152400</xdr:rowOff>
                  </to>
                </anchor>
              </controlPr>
            </control>
          </mc:Choice>
        </mc:AlternateContent>
        <mc:AlternateContent xmlns:mc="http://schemas.openxmlformats.org/markup-compatibility/2006">
          <mc:Choice Requires="x14">
            <control shapeId="193540" r:id="rId6" name="Button 4">
              <controlPr defaultSize="0" print="0" autoFill="0" autoPict="0" macro="[0]!unhideDoors">
                <anchor moveWithCells="1" sizeWithCells="1">
                  <from>
                    <xdr:col>3</xdr:col>
                    <xdr:colOff>15240</xdr:colOff>
                    <xdr:row>49</xdr:row>
                    <xdr:rowOff>22860</xdr:rowOff>
                  </from>
                  <to>
                    <xdr:col>4</xdr:col>
                    <xdr:colOff>723900</xdr:colOff>
                    <xdr:row>49</xdr:row>
                    <xdr:rowOff>152400</xdr:rowOff>
                  </to>
                </anchor>
              </controlPr>
            </control>
          </mc:Choice>
        </mc:AlternateContent>
        <mc:AlternateContent xmlns:mc="http://schemas.openxmlformats.org/markup-compatibility/2006">
          <mc:Choice Requires="x14">
            <control shapeId="193541" r:id="rId7" name="Button 5">
              <controlPr defaultSize="0" print="0" autoFill="0" autoPict="0" macro="[0]!SinglePitch">
                <anchor moveWithCells="1" sizeWithCells="1">
                  <from>
                    <xdr:col>3</xdr:col>
                    <xdr:colOff>891540</xdr:colOff>
                    <xdr:row>32</xdr:row>
                    <xdr:rowOff>38100</xdr:rowOff>
                  </from>
                  <to>
                    <xdr:col>4</xdr:col>
                    <xdr:colOff>708660</xdr:colOff>
                    <xdr:row>33</xdr:row>
                    <xdr:rowOff>0</xdr:rowOff>
                  </to>
                </anchor>
              </controlPr>
            </control>
          </mc:Choice>
        </mc:AlternateContent>
        <mc:AlternateContent xmlns:mc="http://schemas.openxmlformats.org/markup-compatibility/2006">
          <mc:Choice Requires="x14">
            <control shapeId="193542" r:id="rId8" name="Button 6">
              <controlPr defaultSize="0" print="0" autoFill="0" autoPict="0" macro="[0]!IntWalls">
                <anchor moveWithCells="1" sizeWithCells="1">
                  <from>
                    <xdr:col>3</xdr:col>
                    <xdr:colOff>22860</xdr:colOff>
                    <xdr:row>54</xdr:row>
                    <xdr:rowOff>22860</xdr:rowOff>
                  </from>
                  <to>
                    <xdr:col>4</xdr:col>
                    <xdr:colOff>723900</xdr:colOff>
                    <xdr:row>55</xdr:row>
                    <xdr:rowOff>15240</xdr:rowOff>
                  </to>
                </anchor>
              </controlPr>
            </control>
          </mc:Choice>
        </mc:AlternateContent>
        <mc:AlternateContent xmlns:mc="http://schemas.openxmlformats.org/markup-compatibility/2006">
          <mc:Choice Requires="x14">
            <control shapeId="193543" r:id="rId9" name="Button 7">
              <controlPr defaultSize="0" print="0" autoFill="0" autoPict="0" macro="[0]!PartyWall">
                <anchor moveWithCells="1" sizeWithCells="1">
                  <from>
                    <xdr:col>5</xdr:col>
                    <xdr:colOff>15240</xdr:colOff>
                    <xdr:row>54</xdr:row>
                    <xdr:rowOff>22860</xdr:rowOff>
                  </from>
                  <to>
                    <xdr:col>6</xdr:col>
                    <xdr:colOff>708660</xdr:colOff>
                    <xdr:row>54</xdr:row>
                    <xdr:rowOff>152400</xdr:rowOff>
                  </to>
                </anchor>
              </controlPr>
            </control>
          </mc:Choice>
        </mc:AlternateContent>
        <mc:AlternateContent xmlns:mc="http://schemas.openxmlformats.org/markup-compatibility/2006">
          <mc:Choice Requires="x14">
            <control shapeId="193544" r:id="rId10" name="Button 8">
              <controlPr defaultSize="0" print="0" autoFill="0" autoPict="0" macro="[0]!UseRoomDims">
                <anchor moveWithCells="1" sizeWithCells="1">
                  <from>
                    <xdr:col>3</xdr:col>
                    <xdr:colOff>22860</xdr:colOff>
                    <xdr:row>18</xdr:row>
                    <xdr:rowOff>22860</xdr:rowOff>
                  </from>
                  <to>
                    <xdr:col>4</xdr:col>
                    <xdr:colOff>723900</xdr:colOff>
                    <xdr:row>18</xdr:row>
                    <xdr:rowOff>152400</xdr:rowOff>
                  </to>
                </anchor>
              </controlPr>
            </control>
          </mc:Choice>
        </mc:AlternateContent>
        <mc:AlternateContent xmlns:mc="http://schemas.openxmlformats.org/markup-compatibility/2006">
          <mc:Choice Requires="x14">
            <control shapeId="193545" r:id="rId11" name="Button 9">
              <controlPr defaultSize="0" print="0" autoFill="0" autoPict="0" macro="[0]!Pitched">
                <anchor moveWithCells="1" sizeWithCells="1">
                  <from>
                    <xdr:col>3</xdr:col>
                    <xdr:colOff>38100</xdr:colOff>
                    <xdr:row>32</xdr:row>
                    <xdr:rowOff>22860</xdr:rowOff>
                  </from>
                  <to>
                    <xdr:col>3</xdr:col>
                    <xdr:colOff>800100</xdr:colOff>
                    <xdr:row>33</xdr:row>
                    <xdr:rowOff>0</xdr:rowOff>
                  </to>
                </anchor>
              </controlPr>
            </control>
          </mc:Choice>
        </mc:AlternateContent>
        <mc:AlternateContent xmlns:mc="http://schemas.openxmlformats.org/markup-compatibility/2006">
          <mc:Choice Requires="x14">
            <control shapeId="193546" r:id="rId12" name="Button 10">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193547" r:id="rId13" name="Button 11">
              <controlPr defaultSize="0" print="0" autoFill="0" autoPict="0" macro="[0]!unhideExtWall">
                <anchor moveWithCells="1">
                  <from>
                    <xdr:col>3</xdr:col>
                    <xdr:colOff>22860</xdr:colOff>
                    <xdr:row>22</xdr:row>
                    <xdr:rowOff>38100</xdr:rowOff>
                  </from>
                  <to>
                    <xdr:col>5</xdr:col>
                    <xdr:colOff>114300</xdr:colOff>
                    <xdr:row>22</xdr:row>
                    <xdr:rowOff>152400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8DF6F-E129-4849-8098-3B3C8E1EC2FC}">
  <sheetPr codeName="Sheet37">
    <tabColor theme="4" tint="0.59999389629810485"/>
  </sheetPr>
  <dimension ref="B1:Z61"/>
  <sheetViews>
    <sheetView showGridLines="0" showRowColHeaders="0" workbookViewId="0">
      <selection activeCell="C2" sqref="C2"/>
    </sheetView>
  </sheetViews>
  <sheetFormatPr defaultColWidth="13.77734375" defaultRowHeight="13.8" x14ac:dyDescent="0.3"/>
  <cols>
    <col min="1" max="1" width="2" style="2" customWidth="1"/>
    <col min="2" max="12" width="13.77734375" style="2"/>
    <col min="13" max="15" width="10" style="2" customWidth="1"/>
    <col min="16" max="16" width="13.77734375" style="2"/>
    <col min="17" max="19" width="13.77734375" style="2" hidden="1" customWidth="1"/>
    <col min="20" max="20" width="16" style="2" hidden="1" customWidth="1"/>
    <col min="21" max="26" width="13.77734375" style="2" hidden="1" customWidth="1"/>
    <col min="27" max="16384" width="13.77734375" style="2"/>
  </cols>
  <sheetData>
    <row r="1" spans="2:25" ht="34.049999999999997" customHeight="1" x14ac:dyDescent="0.3">
      <c r="B1" s="520" t="s">
        <v>2</v>
      </c>
      <c r="C1" s="520"/>
      <c r="D1" s="520"/>
      <c r="E1" s="520" t="s">
        <v>4</v>
      </c>
      <c r="F1" s="520"/>
      <c r="G1" s="520"/>
      <c r="H1" s="13" t="s">
        <v>26</v>
      </c>
      <c r="I1" s="14" t="s">
        <v>34</v>
      </c>
      <c r="J1" s="15" t="s">
        <v>36</v>
      </c>
      <c r="K1" s="536" t="s">
        <v>120</v>
      </c>
      <c r="L1" s="536"/>
      <c r="M1" s="14" t="s">
        <v>121</v>
      </c>
      <c r="N1" s="14" t="s">
        <v>1079</v>
      </c>
      <c r="O1" s="14" t="s">
        <v>416</v>
      </c>
    </row>
    <row r="2" spans="2:25" ht="12.75" customHeight="1" x14ac:dyDescent="0.3">
      <c r="B2" s="2" t="s">
        <v>0</v>
      </c>
      <c r="C2" s="227"/>
      <c r="D2" s="227"/>
      <c r="E2" s="529" t="s">
        <v>1257</v>
      </c>
      <c r="F2" s="529"/>
      <c r="G2" s="216">
        <f>'Design Details'!G114</f>
        <v>0</v>
      </c>
      <c r="H2" s="2" t="s">
        <v>16</v>
      </c>
      <c r="I2" s="223">
        <f>SUM(K20:K22)</f>
        <v>0</v>
      </c>
      <c r="J2" s="223">
        <f>SUM(L20:L22)</f>
        <v>0</v>
      </c>
      <c r="K2" s="2" t="s">
        <v>119</v>
      </c>
      <c r="M2" s="228">
        <v>0</v>
      </c>
      <c r="N2" s="223">
        <f ca="1">SUM(I$2:I$6)*M2</f>
        <v>0</v>
      </c>
      <c r="O2" s="223">
        <f ca="1">SUM(J$2:J$6)*M2</f>
        <v>0</v>
      </c>
      <c r="Q2" s="2" t="s">
        <v>1056</v>
      </c>
      <c r="R2" s="2" t="s">
        <v>1</v>
      </c>
      <c r="Y2" s="2">
        <v>1</v>
      </c>
    </row>
    <row r="3" spans="2:25" ht="12.75" customHeight="1" x14ac:dyDescent="0.3">
      <c r="B3" s="2" t="s">
        <v>1</v>
      </c>
      <c r="C3" s="537"/>
      <c r="D3" s="538"/>
      <c r="E3" s="529" t="s">
        <v>9</v>
      </c>
      <c r="F3" s="529"/>
      <c r="G3" s="216">
        <v>0.33</v>
      </c>
      <c r="H3" s="2" t="s">
        <v>28</v>
      </c>
      <c r="I3" s="223">
        <f>K27</f>
        <v>0</v>
      </c>
      <c r="J3" s="223">
        <f>L27</f>
        <v>0</v>
      </c>
      <c r="K3" s="2" t="s">
        <v>116</v>
      </c>
      <c r="M3" s="228">
        <v>0</v>
      </c>
      <c r="N3" s="223">
        <f ca="1">SUM(I$2:I$6)*M3</f>
        <v>0</v>
      </c>
      <c r="O3" s="223">
        <f ca="1">SUM(J$2:J$6)*M3</f>
        <v>0</v>
      </c>
      <c r="Q3" s="2" t="s">
        <v>1055</v>
      </c>
      <c r="R3" s="2" t="s">
        <v>410</v>
      </c>
      <c r="S3" s="9" t="str">
        <f>IF($C$3="Ground floor","Solid Floor (in contact with ground)",IF($C$3="Single Storey","Solid Floor (in contact with ground)","n/a"))</f>
        <v>n/a</v>
      </c>
      <c r="T3" s="2">
        <f>'Design Details'!C21</f>
        <v>10</v>
      </c>
      <c r="U3" s="3" t="s">
        <v>115</v>
      </c>
      <c r="V3" s="11">
        <v>0</v>
      </c>
      <c r="W3" s="11">
        <v>0</v>
      </c>
      <c r="X3" s="11">
        <v>0</v>
      </c>
      <c r="Y3" s="2">
        <v>2</v>
      </c>
    </row>
    <row r="4" spans="2:25" ht="12.75" customHeight="1" x14ac:dyDescent="0.3">
      <c r="B4" s="529" t="s">
        <v>10</v>
      </c>
      <c r="C4" s="529"/>
      <c r="D4" s="216">
        <f>'Design Details'!E114</f>
        <v>0</v>
      </c>
      <c r="E4" s="529" t="s">
        <v>14</v>
      </c>
      <c r="F4" s="529"/>
      <c r="G4" s="216">
        <f>SUM(I10:I12,I14:I18)</f>
        <v>0</v>
      </c>
      <c r="H4" s="2" t="s">
        <v>30</v>
      </c>
      <c r="I4" s="223">
        <f ca="1">SUM(K32,K36)</f>
        <v>0</v>
      </c>
      <c r="J4" s="223">
        <f ca="1">SUM(L32,L36)</f>
        <v>0</v>
      </c>
      <c r="K4" s="2" t="s">
        <v>117</v>
      </c>
      <c r="M4" s="228">
        <v>0</v>
      </c>
      <c r="N4" s="223">
        <f ca="1">SUM(I$2:I$6)*M4</f>
        <v>0</v>
      </c>
      <c r="O4" s="223">
        <f ca="1">SUM(J$2:J$6)*M4</f>
        <v>0</v>
      </c>
      <c r="Q4" s="2" t="s">
        <v>1054</v>
      </c>
      <c r="R4" s="2" t="s">
        <v>37</v>
      </c>
      <c r="S4" s="9" t="str">
        <f>IF($C$3="Ground floor","Suspended Floor",IF($C$3="Single Storey","Suspended Floor","n/a"))</f>
        <v>n/a</v>
      </c>
      <c r="U4" s="3">
        <v>16</v>
      </c>
      <c r="V4" s="11">
        <v>0.1</v>
      </c>
      <c r="W4" s="11">
        <v>0.2</v>
      </c>
      <c r="X4" s="11">
        <v>2.5000000000000001E-2</v>
      </c>
      <c r="Y4" s="2">
        <v>3</v>
      </c>
    </row>
    <row r="5" spans="2:25" ht="12.75" customHeight="1" x14ac:dyDescent="0.3">
      <c r="B5" s="529" t="s">
        <v>11</v>
      </c>
      <c r="C5" s="529"/>
      <c r="D5" s="216">
        <f>'Design Details'!C19</f>
        <v>-2.5</v>
      </c>
      <c r="E5" s="529" t="s">
        <v>27</v>
      </c>
      <c r="F5" s="529"/>
      <c r="G5" s="216">
        <f>G4*G3*D6*G2</f>
        <v>0</v>
      </c>
      <c r="H5" s="2" t="s">
        <v>29</v>
      </c>
      <c r="I5" s="223">
        <f>SUM(K38:K44,K46:K49,K51:K54)</f>
        <v>0</v>
      </c>
      <c r="J5" s="223">
        <f>SUM(L38:L44,L46:L49,L51:L54)</f>
        <v>0</v>
      </c>
      <c r="K5" s="2" t="s">
        <v>118</v>
      </c>
      <c r="M5" s="228">
        <v>0</v>
      </c>
      <c r="N5" s="223">
        <f ca="1">SUM(I$2:I$6)*M5</f>
        <v>0</v>
      </c>
      <c r="O5" s="223">
        <f ca="1">SUM(J$2:J$6)*M5</f>
        <v>0</v>
      </c>
      <c r="Q5" s="2" t="s">
        <v>1052</v>
      </c>
      <c r="R5" s="2" t="s">
        <v>39</v>
      </c>
      <c r="U5" s="3">
        <v>18</v>
      </c>
      <c r="X5" s="11">
        <v>0.05</v>
      </c>
      <c r="Y5" s="2">
        <v>4</v>
      </c>
    </row>
    <row r="6" spans="2:25" ht="12.75" customHeight="1" x14ac:dyDescent="0.3">
      <c r="B6" s="529" t="s">
        <v>12</v>
      </c>
      <c r="C6" s="529"/>
      <c r="D6" s="216">
        <f>D4-D5</f>
        <v>2.5</v>
      </c>
      <c r="E6" s="529" t="s">
        <v>15</v>
      </c>
      <c r="F6" s="529"/>
      <c r="G6" s="216">
        <f>G4*G3*D7*24/1000</f>
        <v>0</v>
      </c>
      <c r="H6" s="2" t="s">
        <v>122</v>
      </c>
      <c r="I6" s="223">
        <f>SUM(K56:K59,K61)</f>
        <v>0</v>
      </c>
      <c r="J6" s="223">
        <f>SUM(L61)</f>
        <v>0</v>
      </c>
      <c r="M6" s="12"/>
      <c r="N6" s="12" t="s">
        <v>123</v>
      </c>
      <c r="O6" s="119">
        <f ca="1">SUM(G5,I2:I6,N2:N5)</f>
        <v>0</v>
      </c>
      <c r="Q6" s="2" t="s">
        <v>1053</v>
      </c>
      <c r="R6" s="2" t="s">
        <v>40</v>
      </c>
      <c r="U6" s="3">
        <v>21</v>
      </c>
      <c r="X6" s="11">
        <v>7.4999999999999997E-2</v>
      </c>
      <c r="Y6" s="2">
        <v>5</v>
      </c>
    </row>
    <row r="7" spans="2:25" ht="12.75" customHeight="1" x14ac:dyDescent="0.3">
      <c r="B7" s="529" t="s">
        <v>3</v>
      </c>
      <c r="C7" s="529"/>
      <c r="D7" s="217">
        <f>'Design Details'!C20</f>
        <v>2228</v>
      </c>
      <c r="I7" s="7"/>
      <c r="J7" s="7"/>
      <c r="M7" s="12"/>
      <c r="N7" s="12" t="s">
        <v>124</v>
      </c>
      <c r="O7" s="119">
        <f ca="1">SUM(G6,J2:J6,O2:O5)</f>
        <v>0</v>
      </c>
      <c r="R7" s="2" t="s">
        <v>41</v>
      </c>
      <c r="U7" s="3">
        <v>22</v>
      </c>
      <c r="X7" s="11">
        <v>0.1</v>
      </c>
      <c r="Y7" s="2">
        <v>6</v>
      </c>
    </row>
    <row r="8" spans="2:25" x14ac:dyDescent="0.3">
      <c r="R8" s="2">
        <f>IF($C$3="Ground floor",'Design Details'!C$45,IF($C$3="Mid-floor",'Design Details'!C$55,IF($C$3="Upper floor",'Design Details'!C$65,IF($C$3="Single Storey",'Design Details'!C$75,0))))</f>
        <v>0</v>
      </c>
      <c r="Y8" s="2">
        <v>7</v>
      </c>
    </row>
    <row r="9" spans="2:25" x14ac:dyDescent="0.3">
      <c r="B9" s="1" t="s">
        <v>5</v>
      </c>
      <c r="Y9" s="2">
        <v>8</v>
      </c>
    </row>
    <row r="10" spans="2:25" x14ac:dyDescent="0.3">
      <c r="B10" s="3" t="s">
        <v>6</v>
      </c>
      <c r="C10" s="224"/>
      <c r="D10" s="3" t="s">
        <v>7</v>
      </c>
      <c r="E10" s="224"/>
      <c r="F10" s="3" t="s">
        <v>8</v>
      </c>
      <c r="G10" s="224"/>
      <c r="H10" s="3" t="s">
        <v>13</v>
      </c>
      <c r="I10" s="218">
        <f>C10*E10*G10</f>
        <v>0</v>
      </c>
      <c r="J10" s="7"/>
      <c r="L10" s="530"/>
      <c r="M10" s="530"/>
      <c r="N10" s="530"/>
      <c r="O10" s="531"/>
      <c r="Y10" s="2">
        <v>9</v>
      </c>
    </row>
    <row r="11" spans="2:25" x14ac:dyDescent="0.3">
      <c r="B11" s="3" t="s">
        <v>6</v>
      </c>
      <c r="C11" s="224"/>
      <c r="D11" s="3" t="s">
        <v>7</v>
      </c>
      <c r="E11" s="224"/>
      <c r="F11" s="3" t="s">
        <v>8</v>
      </c>
      <c r="G11" s="224"/>
      <c r="H11" s="3" t="s">
        <v>13</v>
      </c>
      <c r="I11" s="218">
        <f>C11*E11*G11</f>
        <v>0</v>
      </c>
      <c r="J11" s="7"/>
      <c r="L11" s="530"/>
      <c r="M11" s="530"/>
      <c r="N11" s="530"/>
      <c r="O11" s="532"/>
      <c r="Y11" s="2">
        <v>10</v>
      </c>
    </row>
    <row r="12" spans="2:25" x14ac:dyDescent="0.3">
      <c r="B12" s="3" t="s">
        <v>6</v>
      </c>
      <c r="C12" s="224"/>
      <c r="D12" s="3" t="s">
        <v>7</v>
      </c>
      <c r="E12" s="224"/>
      <c r="F12" s="3" t="s">
        <v>8</v>
      </c>
      <c r="G12" s="224"/>
      <c r="H12" s="3" t="s">
        <v>13</v>
      </c>
      <c r="I12" s="218">
        <f>C12*E12*G12</f>
        <v>0</v>
      </c>
      <c r="J12" s="7"/>
    </row>
    <row r="13" spans="2:25" hidden="1" x14ac:dyDescent="0.3">
      <c r="B13" s="1" t="s">
        <v>20</v>
      </c>
      <c r="E13" s="7"/>
      <c r="G13" s="7"/>
      <c r="I13" s="7"/>
      <c r="J13" s="7"/>
    </row>
    <row r="14" spans="2:25" hidden="1" x14ac:dyDescent="0.3">
      <c r="B14" s="3" t="s">
        <v>6</v>
      </c>
      <c r="C14" s="20"/>
      <c r="D14" s="3" t="s">
        <v>7</v>
      </c>
      <c r="E14" s="20"/>
      <c r="F14" s="3" t="s">
        <v>8</v>
      </c>
      <c r="G14" s="20"/>
      <c r="H14" s="3" t="s">
        <v>13</v>
      </c>
      <c r="I14" s="17">
        <f>((G14*E14)/2)*C14</f>
        <v>0</v>
      </c>
      <c r="J14" s="4" t="s">
        <v>17</v>
      </c>
    </row>
    <row r="15" spans="2:25" hidden="1" x14ac:dyDescent="0.3">
      <c r="B15" s="3" t="s">
        <v>6</v>
      </c>
      <c r="C15" s="20"/>
      <c r="D15" s="3" t="s">
        <v>7</v>
      </c>
      <c r="E15" s="20"/>
      <c r="F15" s="3" t="s">
        <v>8</v>
      </c>
      <c r="G15" s="20"/>
      <c r="H15" s="3" t="s">
        <v>13</v>
      </c>
      <c r="I15" s="17">
        <f>C15*E15*G15/2</f>
        <v>0</v>
      </c>
      <c r="J15" s="4" t="s">
        <v>18</v>
      </c>
    </row>
    <row r="16" spans="2:25" hidden="1" x14ac:dyDescent="0.3">
      <c r="B16" s="3" t="s">
        <v>6</v>
      </c>
      <c r="C16" s="20"/>
      <c r="D16" s="3" t="s">
        <v>8</v>
      </c>
      <c r="E16" s="20"/>
      <c r="F16" s="3" t="s">
        <v>19</v>
      </c>
      <c r="G16" s="20"/>
      <c r="H16" s="3" t="s">
        <v>13</v>
      </c>
      <c r="I16" s="17">
        <f>E16*G16*C16/2</f>
        <v>0</v>
      </c>
      <c r="J16" s="4" t="s">
        <v>22</v>
      </c>
    </row>
    <row r="17" spans="2:23" hidden="1" x14ac:dyDescent="0.3">
      <c r="B17" s="3" t="s">
        <v>6</v>
      </c>
      <c r="C17" s="20"/>
      <c r="D17" s="3" t="s">
        <v>8</v>
      </c>
      <c r="E17" s="20"/>
      <c r="F17" s="3" t="s">
        <v>19</v>
      </c>
      <c r="G17" s="20"/>
      <c r="H17" s="3" t="s">
        <v>13</v>
      </c>
      <c r="I17" s="17">
        <f>E17*G17*C17/2</f>
        <v>0</v>
      </c>
      <c r="J17" s="4" t="s">
        <v>21</v>
      </c>
    </row>
    <row r="18" spans="2:23" hidden="1" x14ac:dyDescent="0.3">
      <c r="B18" s="3" t="s">
        <v>6</v>
      </c>
      <c r="C18" s="20"/>
      <c r="D18" s="3" t="s">
        <v>8</v>
      </c>
      <c r="E18" s="20"/>
      <c r="F18" s="3" t="s">
        <v>19</v>
      </c>
      <c r="G18" s="20"/>
      <c r="H18" s="3" t="s">
        <v>13</v>
      </c>
      <c r="I18" s="17">
        <f>E18*G18*C18/2</f>
        <v>0</v>
      </c>
      <c r="J18" s="4" t="s">
        <v>23</v>
      </c>
    </row>
    <row r="19" spans="2:23" x14ac:dyDescent="0.3">
      <c r="B19" s="1" t="s">
        <v>16</v>
      </c>
      <c r="C19" s="7"/>
      <c r="E19" s="7"/>
      <c r="G19" s="7"/>
      <c r="I19" s="7"/>
      <c r="J19" s="8" t="s">
        <v>50</v>
      </c>
      <c r="K19" s="1" t="s">
        <v>34</v>
      </c>
      <c r="L19" s="1" t="s">
        <v>35</v>
      </c>
      <c r="M19" s="533" t="str">
        <f>IF($C$3="Ground Floor","Select type of Ground Floor",IF($C$3="Single Storey","Select type of Ground Floor","#N/A"))</f>
        <v>#N/A</v>
      </c>
      <c r="N19" s="534"/>
      <c r="O19" s="534"/>
    </row>
    <row r="20" spans="2:23" x14ac:dyDescent="0.3">
      <c r="B20" s="3" t="str">
        <f t="shared" ref="B20:D22" si="0">B10</f>
        <v>Length (m)</v>
      </c>
      <c r="C20" s="224"/>
      <c r="D20" s="3" t="str">
        <f t="shared" ref="D20" si="1">D10</f>
        <v>Width (m)</v>
      </c>
      <c r="E20" s="224"/>
      <c r="F20" s="3" t="s">
        <v>24</v>
      </c>
      <c r="G20" s="218">
        <f>C20*E20</f>
        <v>0</v>
      </c>
      <c r="H20" s="2" t="s">
        <v>25</v>
      </c>
      <c r="I20" s="218">
        <f>IF(M22="",R8,'floor u values'!K29)</f>
        <v>0</v>
      </c>
      <c r="J20" s="218">
        <f>IF(C$3="Ground Floor",IF(M20="Solid Floor (in contact with ground)",D$4-T$3,D$4-D$5),IF(C$3="Single Storey",IF(M20="Solid Floor (in contact with ground)",D$4-T$3,D$4-D$5),0))</f>
        <v>0</v>
      </c>
      <c r="K20" s="218">
        <f>G20*I20*J20</f>
        <v>0</v>
      </c>
      <c r="L20" s="218">
        <f>IF($C$3=$R$5,0,IF($C$3=$R$7,0,G20*I20*$D$7*24/1000))</f>
        <v>0</v>
      </c>
      <c r="M20" s="535" t="s">
        <v>336</v>
      </c>
      <c r="N20" s="535"/>
      <c r="O20" s="535"/>
    </row>
    <row r="21" spans="2:23" x14ac:dyDescent="0.3">
      <c r="B21" s="3" t="str">
        <f t="shared" si="0"/>
        <v>Length (m)</v>
      </c>
      <c r="C21" s="224"/>
      <c r="D21" s="3" t="str">
        <f t="shared" si="0"/>
        <v>Width (m)</v>
      </c>
      <c r="E21" s="224"/>
      <c r="F21" s="3" t="s">
        <v>24</v>
      </c>
      <c r="G21" s="218">
        <f t="shared" ref="G21:G31" si="2">C21*E21</f>
        <v>0</v>
      </c>
      <c r="H21" s="2" t="s">
        <v>25</v>
      </c>
      <c r="I21" s="218">
        <f>I20</f>
        <v>0</v>
      </c>
      <c r="J21" s="218">
        <f>IF(C$3="Ground Floor",IF(M20="Solid Floor (in contact with ground)",D$4-T$3,D$4-D$5),IF(C$3="Single Storey",IF(M20="Solid Floor (in contact with ground)",D$4-T$3,D$4-D$5),0))</f>
        <v>0</v>
      </c>
      <c r="K21" s="218">
        <f>G21*I21*J21</f>
        <v>0</v>
      </c>
      <c r="L21" s="218">
        <f>IF($C$3=$R$5,0,IF($C$3=$R$7,0,G21*I21*$D$7*24/1000))</f>
        <v>0</v>
      </c>
      <c r="M21" s="528" t="s">
        <v>1070</v>
      </c>
      <c r="N21" s="528"/>
      <c r="O21" s="528"/>
    </row>
    <row r="22" spans="2:23" x14ac:dyDescent="0.3">
      <c r="B22" s="3" t="str">
        <f t="shared" si="0"/>
        <v>Length (m)</v>
      </c>
      <c r="C22" s="224"/>
      <c r="D22" s="3" t="str">
        <f t="shared" si="0"/>
        <v>Width (m)</v>
      </c>
      <c r="E22" s="224"/>
      <c r="F22" s="3" t="s">
        <v>24</v>
      </c>
      <c r="G22" s="218">
        <f t="shared" si="2"/>
        <v>0</v>
      </c>
      <c r="H22" s="2" t="s">
        <v>25</v>
      </c>
      <c r="I22" s="218">
        <f>I20</f>
        <v>0</v>
      </c>
      <c r="J22" s="218">
        <f>IF(C$3="Ground Floor",IF(M20="Solid Floor (in contact with ground)",D$4-T$3,D$4-D$5),IF(C$3="Single Storey",IF(M20="Solid Floor (in contact with ground)",D$4-T$3,D$4-D$5),0))</f>
        <v>0</v>
      </c>
      <c r="K22" s="218">
        <f>G22*I22*J22</f>
        <v>0</v>
      </c>
      <c r="L22" s="218">
        <f>IF($C$3=$R$5,0,IF($C$3=$R$7,0,G22*I22*$D$7*24/1000))</f>
        <v>0</v>
      </c>
      <c r="M22" s="521"/>
      <c r="N22" s="521"/>
      <c r="O22" s="521"/>
    </row>
    <row r="23" spans="2:23" ht="15" customHeight="1" x14ac:dyDescent="0.3">
      <c r="B23" s="1" t="s">
        <v>31</v>
      </c>
      <c r="C23" s="7"/>
      <c r="E23" s="7"/>
      <c r="G23" s="7"/>
      <c r="M23" s="13" t="str">
        <f>IF(M22="Two opposite","Between edges",IF(M22="One edge","Depth of room",IF(M22="3 edges (short single)","Short length",IF(M22="3 edges (long single)","Short length",""))))</f>
        <v/>
      </c>
      <c r="N23" s="13"/>
      <c r="O23" s="13" t="str">
        <f>IF(M22="3 edges (short single)","Long length",IF(M22="3 edges (long single)","Long length",""))</f>
        <v/>
      </c>
    </row>
    <row r="24" spans="2:23" ht="15" customHeight="1" x14ac:dyDescent="0.3">
      <c r="B24" s="3" t="s">
        <v>6</v>
      </c>
      <c r="C24" s="224"/>
      <c r="D24" s="3" t="s">
        <v>8</v>
      </c>
      <c r="E24" s="224"/>
      <c r="F24" s="3" t="s">
        <v>24</v>
      </c>
      <c r="G24" s="218">
        <f t="shared" si="2"/>
        <v>0</v>
      </c>
      <c r="M24" s="61"/>
      <c r="N24" s="61"/>
      <c r="O24" s="7"/>
    </row>
    <row r="25" spans="2:23" ht="13.95" hidden="1" customHeight="1" x14ac:dyDescent="0.3">
      <c r="B25" s="3" t="s">
        <v>6</v>
      </c>
      <c r="C25" s="226"/>
      <c r="D25" s="3" t="s">
        <v>8</v>
      </c>
      <c r="E25" s="226"/>
      <c r="F25" s="3" t="s">
        <v>24</v>
      </c>
      <c r="G25" s="218">
        <f t="shared" si="2"/>
        <v>0</v>
      </c>
      <c r="I25" s="7"/>
      <c r="J25" s="7"/>
      <c r="K25" s="7"/>
      <c r="L25" s="7"/>
    </row>
    <row r="26" spans="2:23" ht="13.95" hidden="1" customHeight="1" x14ac:dyDescent="0.3">
      <c r="B26" s="3" t="s">
        <v>6</v>
      </c>
      <c r="C26" s="20"/>
      <c r="D26" s="3" t="s">
        <v>8</v>
      </c>
      <c r="E26" s="20"/>
      <c r="F26" s="3" t="s">
        <v>24</v>
      </c>
      <c r="G26" s="218">
        <f t="shared" si="2"/>
        <v>0</v>
      </c>
      <c r="I26" s="7"/>
      <c r="J26" s="7"/>
      <c r="K26" s="7"/>
      <c r="L26" s="7"/>
    </row>
    <row r="27" spans="2:23" ht="15" customHeight="1" x14ac:dyDescent="0.3">
      <c r="C27" s="7"/>
      <c r="E27" s="3" t="s">
        <v>75</v>
      </c>
      <c r="F27" s="3" t="s">
        <v>24</v>
      </c>
      <c r="G27" s="218">
        <f>SUM(G24:G26)-SUM(G38:G44,G51:G54)</f>
        <v>0</v>
      </c>
      <c r="H27" s="2" t="s">
        <v>25</v>
      </c>
      <c r="I27" s="218">
        <f>IF($C$3="Ground floor",'Design Details'!C$48,IF($C$3="Mid-floor",'Design Details'!C$58,IF($C$3="Upper floor",'Design Details'!C$68,IF($C$3="Single Storey",'Design Details'!C$78,0))))</f>
        <v>0</v>
      </c>
      <c r="J27" s="218">
        <f t="shared" ref="J27" si="3">$D$6</f>
        <v>2.5</v>
      </c>
      <c r="K27" s="218">
        <f t="shared" ref="K27" si="4">G27*I27*J27</f>
        <v>0</v>
      </c>
      <c r="L27" s="218">
        <f>G27*I27*$D$7*24/1000</f>
        <v>0</v>
      </c>
      <c r="V27" s="421"/>
      <c r="W27" s="421"/>
    </row>
    <row r="28" spans="2:23" x14ac:dyDescent="0.3">
      <c r="B28" s="5" t="s">
        <v>1245</v>
      </c>
      <c r="C28" s="7"/>
      <c r="E28" s="7"/>
      <c r="G28" s="7"/>
      <c r="I28" s="7"/>
      <c r="J28" s="7"/>
      <c r="K28" s="7"/>
      <c r="L28" s="7"/>
      <c r="V28" s="421"/>
      <c r="W28" s="421"/>
    </row>
    <row r="29" spans="2:23" ht="13.95" customHeight="1" x14ac:dyDescent="0.3">
      <c r="B29" s="3" t="s">
        <v>6</v>
      </c>
      <c r="C29" s="224"/>
      <c r="D29" s="3" t="s">
        <v>7</v>
      </c>
      <c r="E29" s="224"/>
      <c r="F29" s="3" t="s">
        <v>24</v>
      </c>
      <c r="G29" s="218">
        <f t="shared" si="2"/>
        <v>0</v>
      </c>
      <c r="I29" s="7"/>
      <c r="J29" s="7"/>
      <c r="K29" s="7"/>
      <c r="L29" s="7"/>
      <c r="V29" s="421"/>
      <c r="W29" s="421"/>
    </row>
    <row r="30" spans="2:23" x14ac:dyDescent="0.3">
      <c r="B30" s="3" t="s">
        <v>6</v>
      </c>
      <c r="C30" s="224"/>
      <c r="D30" s="3" t="s">
        <v>7</v>
      </c>
      <c r="E30" s="224"/>
      <c r="F30" s="3" t="s">
        <v>24</v>
      </c>
      <c r="G30" s="218">
        <f t="shared" si="2"/>
        <v>0</v>
      </c>
      <c r="I30" s="7"/>
      <c r="J30" s="7"/>
      <c r="K30" s="7"/>
      <c r="L30" s="7"/>
      <c r="V30" s="421"/>
      <c r="W30" s="421"/>
    </row>
    <row r="31" spans="2:23" x14ac:dyDescent="0.3">
      <c r="B31" s="3" t="s">
        <v>6</v>
      </c>
      <c r="C31" s="224"/>
      <c r="D31" s="3" t="s">
        <v>7</v>
      </c>
      <c r="E31" s="224"/>
      <c r="F31" s="3" t="s">
        <v>24</v>
      </c>
      <c r="G31" s="218">
        <f t="shared" si="2"/>
        <v>0</v>
      </c>
      <c r="I31" s="7"/>
      <c r="J31" s="7"/>
      <c r="K31" s="7"/>
      <c r="L31" s="7"/>
      <c r="M31" s="520" t="s">
        <v>1258</v>
      </c>
      <c r="N31" s="520"/>
      <c r="O31" s="520"/>
      <c r="V31" s="421"/>
      <c r="W31" s="421"/>
    </row>
    <row r="32" spans="2:23" ht="14.4" x14ac:dyDescent="0.3">
      <c r="C32" s="7"/>
      <c r="D32" s="3"/>
      <c r="E32" s="3" t="s">
        <v>75</v>
      </c>
      <c r="F32" s="3" t="s">
        <v>24</v>
      </c>
      <c r="G32" s="218">
        <f>SUM(G29:G31)-SUM(G46:G49)</f>
        <v>0</v>
      </c>
      <c r="H32" s="2" t="s">
        <v>25</v>
      </c>
      <c r="I32" s="218" cm="1">
        <f t="array" aca="1" ref="I32" ca="1">IF($C$3="Ground floor",'Design Details'!C$49,IF($C$3="Mid-floor",'Design Details'!C$59,IF($C$3="Upper floor",INDIRECT(T52),IF($C$3="Single Storey",INDIRECT(T53),0))))</f>
        <v>0</v>
      </c>
      <c r="J32" s="218">
        <f>U51</f>
        <v>0</v>
      </c>
      <c r="K32" s="218">
        <f t="shared" ref="K32:K61" ca="1" si="5">G32*I32*J32</f>
        <v>0</v>
      </c>
      <c r="L32" s="218">
        <f ca="1">IF($C$3=$R$4,0,IF($C$3=$R$5,0,G32*I32*$D$7*24/1000))</f>
        <v>0</v>
      </c>
      <c r="M32" s="522" t="s">
        <v>1248</v>
      </c>
      <c r="N32" s="523"/>
      <c r="O32" s="524"/>
      <c r="V32" s="421"/>
      <c r="W32" s="421"/>
    </row>
    <row r="33" spans="2:23" ht="14.4" hidden="1" x14ac:dyDescent="0.3">
      <c r="B33" s="5" t="s">
        <v>1246</v>
      </c>
      <c r="C33" s="61"/>
      <c r="D33" s="3"/>
      <c r="E33" s="3"/>
      <c r="F33" s="3"/>
      <c r="G33" s="230"/>
      <c r="I33" s="230"/>
      <c r="J33" s="230"/>
      <c r="K33" s="230"/>
      <c r="L33" s="230"/>
      <c r="M33"/>
      <c r="N33"/>
      <c r="O33"/>
      <c r="V33" s="423"/>
      <c r="W33" s="423"/>
    </row>
    <row r="34" spans="2:23" hidden="1" x14ac:dyDescent="0.3">
      <c r="B34" s="3" t="s">
        <v>6</v>
      </c>
      <c r="C34" s="20">
        <f>C14*2</f>
        <v>0</v>
      </c>
      <c r="D34" s="3" t="s">
        <v>470</v>
      </c>
      <c r="E34" s="20">
        <f>SQRT(POWER(E14,2)+POWER(G14,2))</f>
        <v>0</v>
      </c>
      <c r="F34" s="3" t="s">
        <v>24</v>
      </c>
      <c r="G34" s="17">
        <f t="shared" ref="G34:G61" si="6">C34*E34</f>
        <v>0</v>
      </c>
      <c r="H34" s="4" t="s">
        <v>17</v>
      </c>
      <c r="I34" s="7"/>
      <c r="J34" s="7"/>
      <c r="K34" s="7"/>
      <c r="L34" s="7"/>
      <c r="S34" s="424"/>
    </row>
    <row r="35" spans="2:23" hidden="1" x14ac:dyDescent="0.3">
      <c r="B35" s="3" t="s">
        <v>6</v>
      </c>
      <c r="C35" s="20">
        <f>C15</f>
        <v>0</v>
      </c>
      <c r="D35" s="3" t="s">
        <v>470</v>
      </c>
      <c r="E35" s="20">
        <f>SQRT(POWER(E15,2)+POWER(G15,2))</f>
        <v>0</v>
      </c>
      <c r="F35" s="3" t="s">
        <v>24</v>
      </c>
      <c r="G35" s="62">
        <f t="shared" si="6"/>
        <v>0</v>
      </c>
      <c r="H35" s="4" t="s">
        <v>18</v>
      </c>
      <c r="I35" s="7"/>
      <c r="J35" s="7"/>
      <c r="K35" s="7"/>
      <c r="L35" s="7"/>
      <c r="S35" s="424"/>
    </row>
    <row r="36" spans="2:23" hidden="1" x14ac:dyDescent="0.3">
      <c r="C36" s="61"/>
      <c r="E36" s="3" t="s">
        <v>75</v>
      </c>
      <c r="F36" s="3" t="s">
        <v>24</v>
      </c>
      <c r="G36" s="17">
        <f>SUM(G34:G35)-SUM(G46:G49)</f>
        <v>0</v>
      </c>
      <c r="H36" s="2" t="s">
        <v>25</v>
      </c>
      <c r="I36" s="438">
        <f>IF($C$3="Ground floor",'Design Details'!C$50,IF($C$3="Mid-floor",'Design Details'!C$60,IF($C$3="Upper floor",'Design Details'!C$70,IF($C$3="Single Storey",'Design Details'!C$80,0))))</f>
        <v>0</v>
      </c>
      <c r="J36" s="17">
        <f t="shared" ref="J36:J54" si="7">$D$6</f>
        <v>2.5</v>
      </c>
      <c r="K36" s="17">
        <f t="shared" si="5"/>
        <v>0</v>
      </c>
      <c r="L36" s="17">
        <f>IF($C$3=$R$4,0,IF($C$3=$R$5,0,G36*I36*$D$7*24/1000))</f>
        <v>0</v>
      </c>
      <c r="M36" s="4"/>
      <c r="N36" s="4"/>
      <c r="S36" s="424"/>
    </row>
    <row r="37" spans="2:23" x14ac:dyDescent="0.3">
      <c r="B37" s="1" t="s">
        <v>32</v>
      </c>
      <c r="C37" s="7"/>
      <c r="E37" s="7"/>
      <c r="G37" s="7"/>
      <c r="I37" s="7"/>
      <c r="J37" s="7"/>
      <c r="K37" s="7"/>
      <c r="L37" s="7"/>
      <c r="R37" s="428"/>
    </row>
    <row r="38" spans="2:23" x14ac:dyDescent="0.3">
      <c r="B38" s="3" t="s">
        <v>7</v>
      </c>
      <c r="C38" s="224"/>
      <c r="D38" s="3" t="s">
        <v>8</v>
      </c>
      <c r="E38" s="224"/>
      <c r="F38" s="3" t="s">
        <v>24</v>
      </c>
      <c r="G38" s="218">
        <f t="shared" si="6"/>
        <v>0</v>
      </c>
      <c r="H38" s="2" t="s">
        <v>25</v>
      </c>
      <c r="I38" s="218">
        <f>IF($C$3="Ground floor",'Design Details'!C$46,IF($C$3="Mid-floor",'Design Details'!C$56,IF($C$3="Upper floor",'Design Details'!C$66,IF($C$3="Single Storey",'Design Details'!C$76,0))))</f>
        <v>0</v>
      </c>
      <c r="J38" s="218">
        <f t="shared" si="7"/>
        <v>2.5</v>
      </c>
      <c r="K38" s="218">
        <f t="shared" si="5"/>
        <v>0</v>
      </c>
      <c r="L38" s="218">
        <f t="shared" ref="L38:L44" si="8">G38*I38*$D$7*24/1000</f>
        <v>0</v>
      </c>
    </row>
    <row r="39" spans="2:23" hidden="1" x14ac:dyDescent="0.3">
      <c r="B39" s="3" t="s">
        <v>7</v>
      </c>
      <c r="C39" s="224"/>
      <c r="D39" s="3" t="s">
        <v>8</v>
      </c>
      <c r="E39" s="224"/>
      <c r="F39" s="3" t="s">
        <v>24</v>
      </c>
      <c r="G39" s="218">
        <f t="shared" si="6"/>
        <v>0</v>
      </c>
      <c r="H39" s="2" t="s">
        <v>25</v>
      </c>
      <c r="I39" s="218">
        <f>IF($C$3="Ground floor",'Design Details'!C$46,IF($C$3="Mid-floor",'Design Details'!C$56,IF($C$3="Upper floor",'Design Details'!C$66,IF($C$3="Single Storey",'Design Details'!C$76,0))))</f>
        <v>0</v>
      </c>
      <c r="J39" s="218">
        <f t="shared" si="7"/>
        <v>2.5</v>
      </c>
      <c r="K39" s="218">
        <f t="shared" si="5"/>
        <v>0</v>
      </c>
      <c r="L39" s="218">
        <f t="shared" si="8"/>
        <v>0</v>
      </c>
    </row>
    <row r="40" spans="2:23" hidden="1" x14ac:dyDescent="0.3">
      <c r="B40" s="3" t="s">
        <v>7</v>
      </c>
      <c r="C40" s="226"/>
      <c r="D40" s="3" t="s">
        <v>8</v>
      </c>
      <c r="E40" s="226"/>
      <c r="F40" s="3" t="s">
        <v>24</v>
      </c>
      <c r="G40" s="220">
        <f t="shared" si="6"/>
        <v>0</v>
      </c>
      <c r="H40" s="2" t="s">
        <v>25</v>
      </c>
      <c r="I40" s="439">
        <f>IF($C$3="Ground floor",'Design Details'!C$46,IF($C$3="Mid-floor",'Design Details'!C$56,IF($C$3="Upper floor",'Design Details'!C$66,IF($C$3="Single Storey",'Design Details'!C$76,0))))</f>
        <v>0</v>
      </c>
      <c r="J40" s="220">
        <f t="shared" si="7"/>
        <v>2.5</v>
      </c>
      <c r="K40" s="220">
        <f t="shared" si="5"/>
        <v>0</v>
      </c>
      <c r="L40" s="220">
        <f t="shared" si="8"/>
        <v>0</v>
      </c>
    </row>
    <row r="41" spans="2:23" hidden="1" x14ac:dyDescent="0.3">
      <c r="B41" s="3" t="s">
        <v>7</v>
      </c>
      <c r="C41" s="20"/>
      <c r="D41" s="3" t="s">
        <v>8</v>
      </c>
      <c r="E41" s="20"/>
      <c r="F41" s="3" t="s">
        <v>24</v>
      </c>
      <c r="G41" s="17">
        <f t="shared" si="6"/>
        <v>0</v>
      </c>
      <c r="H41" s="2" t="s">
        <v>25</v>
      </c>
      <c r="I41" s="438">
        <f>IF($C$3="Ground floor",'Design Details'!C$46,IF($C$3="Mid-floor",'Design Details'!C$56,IF($C$3="Upper floor",'Design Details'!C$66,IF($C$3="Single Storey",'Design Details'!C$76,0))))</f>
        <v>0</v>
      </c>
      <c r="J41" s="17">
        <f t="shared" si="7"/>
        <v>2.5</v>
      </c>
      <c r="K41" s="17">
        <f t="shared" si="5"/>
        <v>0</v>
      </c>
      <c r="L41" s="17">
        <f t="shared" si="8"/>
        <v>0</v>
      </c>
    </row>
    <row r="42" spans="2:23" hidden="1" x14ac:dyDescent="0.3">
      <c r="B42" s="3" t="s">
        <v>7</v>
      </c>
      <c r="C42" s="20"/>
      <c r="D42" s="3" t="s">
        <v>8</v>
      </c>
      <c r="E42" s="20"/>
      <c r="F42" s="3" t="s">
        <v>24</v>
      </c>
      <c r="G42" s="17">
        <f t="shared" si="6"/>
        <v>0</v>
      </c>
      <c r="H42" s="2" t="s">
        <v>25</v>
      </c>
      <c r="I42" s="438">
        <f>IF($C$3="Ground floor",'Design Details'!C$46,IF($C$3="Mid-floor",'Design Details'!C$56,IF($C$3="Upper floor",'Design Details'!C$66,IF($C$3="Single Storey",'Design Details'!C$76,0))))</f>
        <v>0</v>
      </c>
      <c r="J42" s="17">
        <f t="shared" si="7"/>
        <v>2.5</v>
      </c>
      <c r="K42" s="17">
        <f t="shared" si="5"/>
        <v>0</v>
      </c>
      <c r="L42" s="17">
        <f t="shared" si="8"/>
        <v>0</v>
      </c>
    </row>
    <row r="43" spans="2:23" hidden="1" x14ac:dyDescent="0.3">
      <c r="B43" s="3" t="s">
        <v>7</v>
      </c>
      <c r="C43" s="20"/>
      <c r="D43" s="3" t="s">
        <v>8</v>
      </c>
      <c r="E43" s="20"/>
      <c r="F43" s="3" t="s">
        <v>24</v>
      </c>
      <c r="G43" s="17">
        <f t="shared" si="6"/>
        <v>0</v>
      </c>
      <c r="H43" s="2" t="s">
        <v>25</v>
      </c>
      <c r="I43" s="438">
        <f>IF($C$3="Ground floor",'Design Details'!C$46,IF($C$3="Mid-floor",'Design Details'!C$56,IF($C$3="Upper floor",'Design Details'!C$66,IF($C$3="Single Storey",'Design Details'!C$76,0))))</f>
        <v>0</v>
      </c>
      <c r="J43" s="17">
        <f t="shared" si="7"/>
        <v>2.5</v>
      </c>
      <c r="K43" s="17">
        <f t="shared" si="5"/>
        <v>0</v>
      </c>
      <c r="L43" s="17">
        <f t="shared" si="8"/>
        <v>0</v>
      </c>
    </row>
    <row r="44" spans="2:23" hidden="1" x14ac:dyDescent="0.3">
      <c r="B44" s="3" t="s">
        <v>7</v>
      </c>
      <c r="C44" s="20"/>
      <c r="D44" s="3" t="s">
        <v>8</v>
      </c>
      <c r="E44" s="20"/>
      <c r="F44" s="3" t="s">
        <v>24</v>
      </c>
      <c r="G44" s="17">
        <f t="shared" si="6"/>
        <v>0</v>
      </c>
      <c r="H44" s="2" t="s">
        <v>25</v>
      </c>
      <c r="I44" s="438">
        <f>IF($C$3="Ground floor",'Design Details'!C$46,IF($C$3="Mid-floor",'Design Details'!C$56,IF($C$3="Upper floor",'Design Details'!C$66,IF($C$3="Single Storey",'Design Details'!C$76,0))))</f>
        <v>0</v>
      </c>
      <c r="J44" s="17">
        <f t="shared" si="7"/>
        <v>2.5</v>
      </c>
      <c r="K44" s="17">
        <f t="shared" si="5"/>
        <v>0</v>
      </c>
      <c r="L44" s="17">
        <f t="shared" si="8"/>
        <v>0</v>
      </c>
    </row>
    <row r="45" spans="2:23" x14ac:dyDescent="0.3">
      <c r="B45" s="1" t="s">
        <v>33</v>
      </c>
      <c r="C45" s="7"/>
      <c r="E45" s="7"/>
      <c r="G45" s="7"/>
      <c r="I45" s="7"/>
      <c r="J45" s="7"/>
      <c r="K45" s="7"/>
      <c r="L45" s="7"/>
      <c r="Q45" s="517" t="s">
        <v>1254</v>
      </c>
      <c r="R45" s="525" t="s">
        <v>1255</v>
      </c>
      <c r="S45" s="517" t="s">
        <v>1256</v>
      </c>
      <c r="T45" s="514" t="s">
        <v>1249</v>
      </c>
      <c r="U45" s="517" t="s">
        <v>1250</v>
      </c>
    </row>
    <row r="46" spans="2:23" x14ac:dyDescent="0.3">
      <c r="B46" s="3" t="s">
        <v>7</v>
      </c>
      <c r="C46" s="224"/>
      <c r="D46" s="3" t="s">
        <v>8</v>
      </c>
      <c r="E46" s="224"/>
      <c r="F46" s="3" t="s">
        <v>24</v>
      </c>
      <c r="G46" s="218">
        <f t="shared" si="6"/>
        <v>0</v>
      </c>
      <c r="H46" s="2" t="s">
        <v>25</v>
      </c>
      <c r="I46" s="218">
        <f>IF($C$3="Ground floor",'Design Details'!C$53,IF($C$3="Mid-floor",'Design Details'!C$63,IF($C$3="Upper floor",'Design Details'!C$73,IF($C$3="Single Storey",'Design Details'!C$83,0))))</f>
        <v>0</v>
      </c>
      <c r="J46" s="218">
        <f t="shared" si="7"/>
        <v>2.5</v>
      </c>
      <c r="K46" s="218">
        <f t="shared" si="5"/>
        <v>0</v>
      </c>
      <c r="L46" s="218">
        <f>G46*I46*$D$7*24/1000</f>
        <v>0</v>
      </c>
      <c r="Q46" s="518"/>
      <c r="R46" s="526"/>
      <c r="S46" s="518"/>
      <c r="T46" s="515"/>
      <c r="U46" s="518"/>
    </row>
    <row r="47" spans="2:23" x14ac:dyDescent="0.3">
      <c r="B47" s="3" t="s">
        <v>7</v>
      </c>
      <c r="C47" s="224"/>
      <c r="D47" s="3" t="s">
        <v>8</v>
      </c>
      <c r="E47" s="224"/>
      <c r="F47" s="3" t="s">
        <v>24</v>
      </c>
      <c r="G47" s="218">
        <f t="shared" si="6"/>
        <v>0</v>
      </c>
      <c r="H47" s="2" t="s">
        <v>25</v>
      </c>
      <c r="I47" s="218">
        <f>IF($C$3="Ground floor",'Design Details'!C$53,IF($C$3="Mid-floor",'Design Details'!C$63,IF($C$3="Upper floor",'Design Details'!C$73,IF($C$3="Single Storey",'Design Details'!C$83,0))))</f>
        <v>0</v>
      </c>
      <c r="J47" s="218">
        <f t="shared" si="7"/>
        <v>2.5</v>
      </c>
      <c r="K47" s="218">
        <f t="shared" si="5"/>
        <v>0</v>
      </c>
      <c r="L47" s="218">
        <f>G47*I47*$D$7*24/1000</f>
        <v>0</v>
      </c>
      <c r="Q47" s="518"/>
      <c r="R47" s="526"/>
      <c r="S47" s="518"/>
      <c r="T47" s="515"/>
      <c r="U47" s="518"/>
    </row>
    <row r="48" spans="2:23" x14ac:dyDescent="0.3">
      <c r="B48" s="3" t="s">
        <v>7</v>
      </c>
      <c r="C48" s="224"/>
      <c r="D48" s="3" t="s">
        <v>8</v>
      </c>
      <c r="E48" s="224"/>
      <c r="F48" s="3" t="s">
        <v>24</v>
      </c>
      <c r="G48" s="218">
        <f t="shared" si="6"/>
        <v>0</v>
      </c>
      <c r="H48" s="2" t="s">
        <v>25</v>
      </c>
      <c r="I48" s="218">
        <f>IF($C$3="Ground floor",'Design Details'!C$53,IF($C$3="Mid-floor",'Design Details'!C$63,IF($C$3="Upper floor",'Design Details'!C$73,IF($C$3="Single Storey",'Design Details'!C$83,0))))</f>
        <v>0</v>
      </c>
      <c r="J48" s="218">
        <f t="shared" si="7"/>
        <v>2.5</v>
      </c>
      <c r="K48" s="218">
        <f t="shared" si="5"/>
        <v>0</v>
      </c>
      <c r="L48" s="218">
        <f>G48*I48*$D$7*24/1000</f>
        <v>0</v>
      </c>
      <c r="Q48" s="518"/>
      <c r="R48" s="526"/>
      <c r="S48" s="518"/>
      <c r="T48" s="515"/>
      <c r="U48" s="518"/>
    </row>
    <row r="49" spans="2:21" x14ac:dyDescent="0.3">
      <c r="B49" s="3" t="s">
        <v>7</v>
      </c>
      <c r="C49" s="224"/>
      <c r="D49" s="3" t="s">
        <v>8</v>
      </c>
      <c r="E49" s="224"/>
      <c r="F49" s="3" t="s">
        <v>24</v>
      </c>
      <c r="G49" s="218">
        <f t="shared" si="6"/>
        <v>0</v>
      </c>
      <c r="H49" s="2" t="s">
        <v>25</v>
      </c>
      <c r="I49" s="218">
        <f>IF($C$3="Ground floor",'Design Details'!C$53,IF($C$3="Mid-floor",'Design Details'!C$63,IF($C$3="Upper floor",'Design Details'!C$73,IF($C$3="Single Storey",'Design Details'!C$83,0))))</f>
        <v>0</v>
      </c>
      <c r="J49" s="218">
        <f t="shared" si="7"/>
        <v>2.5</v>
      </c>
      <c r="K49" s="218">
        <f t="shared" si="5"/>
        <v>0</v>
      </c>
      <c r="L49" s="218">
        <f>G49*I49*$D$7*24/1000</f>
        <v>0</v>
      </c>
      <c r="Q49" s="519"/>
      <c r="R49" s="527"/>
      <c r="S49" s="519"/>
      <c r="T49" s="516"/>
      <c r="U49" s="519"/>
    </row>
    <row r="50" spans="2:21" x14ac:dyDescent="0.3">
      <c r="B50" s="1" t="s">
        <v>1260</v>
      </c>
      <c r="C50" s="7"/>
      <c r="E50" s="7"/>
      <c r="G50" s="7"/>
      <c r="I50" s="7"/>
      <c r="J50" s="7"/>
      <c r="K50" s="7"/>
      <c r="L50" s="7"/>
      <c r="Q50" s="426"/>
      <c r="R50" s="425"/>
      <c r="S50" s="425" t="s">
        <v>1248</v>
      </c>
      <c r="T50" s="425"/>
      <c r="U50" s="430"/>
    </row>
    <row r="51" spans="2:21" x14ac:dyDescent="0.3">
      <c r="B51" s="3" t="s">
        <v>7</v>
      </c>
      <c r="C51" s="224"/>
      <c r="D51" s="3" t="s">
        <v>8</v>
      </c>
      <c r="E51" s="224"/>
      <c r="F51" s="3" t="s">
        <v>24</v>
      </c>
      <c r="G51" s="218">
        <f t="shared" si="6"/>
        <v>0</v>
      </c>
      <c r="H51" s="2" t="s">
        <v>25</v>
      </c>
      <c r="I51" s="218">
        <f>IF($C$3="Ground floor",'Design Details'!C$47,IF($C$3="Mid-floor",'Design Details'!C$57,IF($C$3="Upper floor",'Design Details'!C$67,IF($C$3="Single Storey",'Design Details'!C$77,0))))</f>
        <v>0</v>
      </c>
      <c r="J51" s="218">
        <f t="shared" si="7"/>
        <v>2.5</v>
      </c>
      <c r="K51" s="218">
        <f t="shared" si="5"/>
        <v>0</v>
      </c>
      <c r="L51" s="218">
        <f>G51*I51*$D$7*24/1000</f>
        <v>0</v>
      </c>
      <c r="Q51" s="429" t="s">
        <v>1241</v>
      </c>
      <c r="R51" s="431" t="s">
        <v>1247</v>
      </c>
      <c r="S51" s="431" t="str">
        <f>IF(OR($C$3="Ground Floor",$C$3="Mid-floor"),R51,Q51)</f>
        <v>Outside</v>
      </c>
      <c r="T51" s="426">
        <f>IF(M32="Unheated",1,0)</f>
        <v>0</v>
      </c>
      <c r="U51" s="429">
        <f>IF(M32="Select...",0,(IF(M32="Outside",D6,IF(M32="Unheated",D4-10,D4-M32))))</f>
        <v>0</v>
      </c>
    </row>
    <row r="52" spans="2:21" x14ac:dyDescent="0.3">
      <c r="B52" s="3" t="s">
        <v>7</v>
      </c>
      <c r="C52" s="224"/>
      <c r="D52" s="3" t="s">
        <v>8</v>
      </c>
      <c r="E52" s="224"/>
      <c r="F52" s="3" t="s">
        <v>24</v>
      </c>
      <c r="G52" s="218">
        <f t="shared" si="6"/>
        <v>0</v>
      </c>
      <c r="H52" s="2" t="s">
        <v>25</v>
      </c>
      <c r="I52" s="218">
        <f>IF($C$3="Ground floor",'Design Details'!C$47,IF($C$3="Mid-floor",'Design Details'!C$57,IF($C$3="Upper floor",'Design Details'!C$67,IF($C$3="Single Storey",'Design Details'!C$77,0))))</f>
        <v>0</v>
      </c>
      <c r="J52" s="218">
        <f t="shared" si="7"/>
        <v>2.5</v>
      </c>
      <c r="K52" s="218">
        <f t="shared" si="5"/>
        <v>0</v>
      </c>
      <c r="L52" s="218">
        <f>G52*I52*$D$7*24/1000</f>
        <v>0</v>
      </c>
      <c r="Q52" s="429" t="s">
        <v>1247</v>
      </c>
      <c r="R52" s="431" t="s">
        <v>1251</v>
      </c>
      <c r="S52" s="431" t="str">
        <f>IF(OR($C$3="Ground Floor",$C$3="Mid-floor"),R52,Q52)</f>
        <v>Unheated</v>
      </c>
      <c r="T52" s="426" t="str">
        <f>"'Design Details'!C$"&amp;69+T51</f>
        <v>'Design Details'!C$69</v>
      </c>
      <c r="U52" s="427"/>
    </row>
    <row r="53" spans="2:21" hidden="1" x14ac:dyDescent="0.3">
      <c r="B53" s="3" t="s">
        <v>7</v>
      </c>
      <c r="C53" s="226"/>
      <c r="D53" s="3" t="s">
        <v>8</v>
      </c>
      <c r="E53" s="226"/>
      <c r="F53" s="3" t="s">
        <v>24</v>
      </c>
      <c r="G53" s="220">
        <f t="shared" si="6"/>
        <v>0</v>
      </c>
      <c r="H53" s="2" t="s">
        <v>25</v>
      </c>
      <c r="I53" s="439">
        <f>IF($C$3="Ground floor",'Design Details'!C$47,IF($C$3="Mid-floor",'Design Details'!C$57,IF($C$3="Upper floor",'Design Details'!C$67,IF($C$3="Single Storey",'Design Details'!C$77,0))))</f>
        <v>0</v>
      </c>
      <c r="J53" s="220">
        <f t="shared" si="7"/>
        <v>2.5</v>
      </c>
      <c r="K53" s="220">
        <f t="shared" si="5"/>
        <v>0</v>
      </c>
      <c r="L53" s="220">
        <f>G53*I53*$D$7*24/1000</f>
        <v>0</v>
      </c>
      <c r="Q53" s="429"/>
      <c r="R53" s="431" t="s">
        <v>1252</v>
      </c>
      <c r="S53" s="431">
        <f>IF(OR($C$3="Ground Floor",$C$3="Mid-floor"),R53,Q53)</f>
        <v>0</v>
      </c>
      <c r="T53" s="432" t="str">
        <f>"'Design Details'!C$"&amp;79+T51</f>
        <v>'Design Details'!C$79</v>
      </c>
      <c r="U53" s="423"/>
    </row>
    <row r="54" spans="2:21" hidden="1" x14ac:dyDescent="0.3">
      <c r="B54" s="3" t="s">
        <v>7</v>
      </c>
      <c r="C54" s="20"/>
      <c r="D54" s="3" t="s">
        <v>8</v>
      </c>
      <c r="E54" s="20"/>
      <c r="F54" s="3" t="s">
        <v>24</v>
      </c>
      <c r="G54" s="17">
        <f t="shared" si="6"/>
        <v>0</v>
      </c>
      <c r="H54" s="2" t="s">
        <v>25</v>
      </c>
      <c r="I54" s="438">
        <f>IF($C$3="Ground floor",'Design Details'!C$47,IF($C$3="Mid-floor",'Design Details'!C$57,IF($C$3="Upper floor",'Design Details'!C$67,IF($C$3="Single Storey",'Design Details'!C$77,0))))</f>
        <v>0</v>
      </c>
      <c r="J54" s="17">
        <f t="shared" si="7"/>
        <v>2.5</v>
      </c>
      <c r="K54" s="17">
        <f t="shared" si="5"/>
        <v>0</v>
      </c>
      <c r="L54" s="17">
        <f>G54*I54*$D$7*24/1000</f>
        <v>0</v>
      </c>
      <c r="Q54" s="429"/>
      <c r="R54" s="431" t="s">
        <v>1253</v>
      </c>
      <c r="S54" s="431">
        <f>IF(OR($C$3="Ground Floor",$C$3="Mid-floor"),R54,Q54)</f>
        <v>0</v>
      </c>
      <c r="T54" s="423"/>
      <c r="U54" s="423"/>
    </row>
    <row r="55" spans="2:21" x14ac:dyDescent="0.3">
      <c r="B55" s="1" t="s">
        <v>114</v>
      </c>
      <c r="G55" s="7"/>
      <c r="I55" s="7"/>
      <c r="K55" s="7"/>
      <c r="L55" s="7"/>
      <c r="M55" s="520" t="s">
        <v>1092</v>
      </c>
      <c r="N55" s="520"/>
      <c r="O55" s="520"/>
      <c r="Q55" s="432"/>
      <c r="R55" s="432">
        <v>22</v>
      </c>
      <c r="S55" s="433">
        <f>IF(OR($C$3="Ground Floor",$C$3="Mid-floor"),R55,Q37)</f>
        <v>0</v>
      </c>
      <c r="T55" s="422"/>
      <c r="U55" s="422"/>
    </row>
    <row r="56" spans="2:21" x14ac:dyDescent="0.3">
      <c r="B56" s="3" t="s">
        <v>6</v>
      </c>
      <c r="C56" s="229"/>
      <c r="D56" s="3" t="s">
        <v>8</v>
      </c>
      <c r="E56" s="229"/>
      <c r="F56" s="3" t="s">
        <v>24</v>
      </c>
      <c r="G56" s="218">
        <f t="shared" si="6"/>
        <v>0</v>
      </c>
      <c r="H56" s="2" t="s">
        <v>25</v>
      </c>
      <c r="I56" s="218">
        <f>IF($C$3="Ground floor",'Design Details'!C$51,IF($C$3="Mid-floor",'Design Details'!C$61,IF($C$3="Upper floor",'Design Details'!C$71,IF($C$3="Single Storey",'Design Details'!C$81,0))))</f>
        <v>0</v>
      </c>
      <c r="J56" s="225">
        <f>IF(M56="",0,IF(M56="unheated",D$4-10,D$4-M56))</f>
        <v>0</v>
      </c>
      <c r="K56" s="218">
        <f t="shared" si="5"/>
        <v>0</v>
      </c>
      <c r="L56" s="7"/>
      <c r="M56" s="513"/>
      <c r="N56" s="513"/>
      <c r="O56" s="513"/>
    </row>
    <row r="57" spans="2:21" hidden="1" x14ac:dyDescent="0.3">
      <c r="B57" s="3" t="s">
        <v>6</v>
      </c>
      <c r="C57" s="229"/>
      <c r="D57" s="3" t="s">
        <v>8</v>
      </c>
      <c r="E57" s="229"/>
      <c r="F57" s="3" t="s">
        <v>24</v>
      </c>
      <c r="G57" s="218">
        <f t="shared" si="6"/>
        <v>0</v>
      </c>
      <c r="H57" s="2" t="s">
        <v>25</v>
      </c>
      <c r="I57" s="224">
        <f>IF($C$3="Ground floor",'Design Details'!C$51,IF($C$3="Mid-floor",'Design Details'!C$61,IF($C$3="Upper floor",'Design Details'!C$71,IF($C$3="Single Storey",'Design Details'!C$81,0))))</f>
        <v>0</v>
      </c>
      <c r="J57" s="225">
        <f>IF(M57="",0,IF(M57="unheated",D$4-10,D$4-M57))</f>
        <v>0</v>
      </c>
      <c r="K57" s="218">
        <f t="shared" si="5"/>
        <v>0</v>
      </c>
      <c r="L57" s="7"/>
      <c r="M57" s="513"/>
      <c r="N57" s="513"/>
      <c r="O57" s="513"/>
    </row>
    <row r="58" spans="2:21" hidden="1" x14ac:dyDescent="0.3">
      <c r="B58" s="3" t="s">
        <v>6</v>
      </c>
      <c r="C58" s="219"/>
      <c r="D58" s="3" t="s">
        <v>8</v>
      </c>
      <c r="E58" s="219"/>
      <c r="F58" s="3" t="s">
        <v>24</v>
      </c>
      <c r="G58" s="220">
        <f t="shared" si="6"/>
        <v>0</v>
      </c>
      <c r="H58" s="2" t="s">
        <v>25</v>
      </c>
      <c r="I58" s="221">
        <f>IF($C$3="Ground floor",'Design Details'!C$51,IF($C$3="Mid-floor",'Design Details'!C$61,IF($C$3="Upper floor",'Design Details'!C$71,IF($C$3="Single Storey",'Design Details'!C$81,0))))</f>
        <v>0</v>
      </c>
      <c r="J58" s="222">
        <f>IF(M58="",0,IF(M58="unheated",D$4-10,D$4-M58))</f>
        <v>0</v>
      </c>
      <c r="K58" s="220">
        <f t="shared" si="5"/>
        <v>0</v>
      </c>
      <c r="L58" s="7"/>
      <c r="M58" s="513"/>
      <c r="N58" s="513"/>
      <c r="O58" s="513"/>
    </row>
    <row r="59" spans="2:21" hidden="1" x14ac:dyDescent="0.3">
      <c r="B59" s="3" t="s">
        <v>6</v>
      </c>
      <c r="C59" s="19"/>
      <c r="D59" s="3" t="s">
        <v>8</v>
      </c>
      <c r="E59" s="19"/>
      <c r="F59" s="3" t="s">
        <v>24</v>
      </c>
      <c r="G59" s="17">
        <f t="shared" si="6"/>
        <v>0</v>
      </c>
      <c r="H59" s="2" t="s">
        <v>25</v>
      </c>
      <c r="I59" s="105">
        <f>IF($C$3="Ground floor",'Design Details'!C$51,IF($C$3="Mid-floor",'Design Details'!C$61,IF($C$3="Upper floor",'Design Details'!C$71,IF($C$3="Single Storey",'Design Details'!C$81,0))))</f>
        <v>0</v>
      </c>
      <c r="J59" s="18">
        <f>IF(M59="",0,IF(M59="unheated",D$4-10,D$4-M59))</f>
        <v>0</v>
      </c>
      <c r="K59" s="17">
        <f t="shared" si="5"/>
        <v>0</v>
      </c>
      <c r="L59" s="7"/>
      <c r="M59" s="513"/>
      <c r="N59" s="513"/>
      <c r="O59" s="513"/>
    </row>
    <row r="60" spans="2:21" hidden="1" x14ac:dyDescent="0.3">
      <c r="B60" s="1" t="s">
        <v>48</v>
      </c>
      <c r="G60" s="7"/>
      <c r="I60" s="7"/>
      <c r="K60" s="7"/>
      <c r="L60" s="7"/>
    </row>
    <row r="61" spans="2:21" hidden="1" x14ac:dyDescent="0.3">
      <c r="B61" s="3" t="s">
        <v>6</v>
      </c>
      <c r="C61" s="19"/>
      <c r="D61" s="3" t="s">
        <v>8</v>
      </c>
      <c r="E61" s="19"/>
      <c r="F61" s="3" t="s">
        <v>24</v>
      </c>
      <c r="G61" s="17">
        <f t="shared" si="6"/>
        <v>0</v>
      </c>
      <c r="H61" s="2" t="s">
        <v>25</v>
      </c>
      <c r="I61" s="105">
        <f>IF($C$3="Ground floor",'Design Details'!C$52,IF($C$3="Mid-floor",'Design Details'!C$62,IF($C$3="Upper floor",'Design Details'!C$72,IF($C$3="Single Storey",'Design Details'!C$82,0))))</f>
        <v>0</v>
      </c>
      <c r="J61" s="18">
        <f>D4-10</f>
        <v>-10</v>
      </c>
      <c r="K61" s="17">
        <f t="shared" si="5"/>
        <v>0</v>
      </c>
      <c r="L61" s="17">
        <f>G61*I61*$D$7*24/1000</f>
        <v>0</v>
      </c>
    </row>
  </sheetData>
  <sheetProtection formatRows="0"/>
  <mergeCells count="31">
    <mergeCell ref="B1:D1"/>
    <mergeCell ref="E1:G1"/>
    <mergeCell ref="K1:L1"/>
    <mergeCell ref="E2:F2"/>
    <mergeCell ref="C3:D3"/>
    <mergeCell ref="E3:F3"/>
    <mergeCell ref="M21:O21"/>
    <mergeCell ref="B4:C4"/>
    <mergeCell ref="E4:F4"/>
    <mergeCell ref="B5:C5"/>
    <mergeCell ref="E5:F5"/>
    <mergeCell ref="B6:C6"/>
    <mergeCell ref="E6:F6"/>
    <mergeCell ref="B7:C7"/>
    <mergeCell ref="L10:O10"/>
    <mergeCell ref="L11:O11"/>
    <mergeCell ref="M19:O19"/>
    <mergeCell ref="M20:O20"/>
    <mergeCell ref="M22:O22"/>
    <mergeCell ref="M31:O31"/>
    <mergeCell ref="M32:O32"/>
    <mergeCell ref="Q45:Q49"/>
    <mergeCell ref="R45:R49"/>
    <mergeCell ref="M59:O59"/>
    <mergeCell ref="T45:T49"/>
    <mergeCell ref="U45:U49"/>
    <mergeCell ref="M55:O55"/>
    <mergeCell ref="M56:O56"/>
    <mergeCell ref="M57:O57"/>
    <mergeCell ref="M58:O58"/>
    <mergeCell ref="S45:S49"/>
  </mergeCells>
  <conditionalFormatting sqref="M24:N24">
    <cfRule type="expression" dxfId="5" priority="2">
      <formula>IF($M$23="Short length",TRUE,IF($M$23="Between edges",TRUE,IF($M$23="Depth of room",TRUE,FALSE)))</formula>
    </cfRule>
  </conditionalFormatting>
  <conditionalFormatting sqref="O24">
    <cfRule type="expression" dxfId="4" priority="1">
      <formula>IF($O$23="Long length",TRUE,FALSE)</formula>
    </cfRule>
  </conditionalFormatting>
  <dataValidations count="10">
    <dataValidation type="list" allowBlank="1" showInputMessage="1" showErrorMessage="1" sqref="M32:O32" xr:uid="{731DDA86-3F4E-4B4F-B765-A664E960C631}">
      <formula1>OFFSET($S$50,,,COUNTIF($S$50:$S$55,"&lt;&gt;0"))</formula1>
    </dataValidation>
    <dataValidation type="list" errorStyle="information" allowBlank="1" showInputMessage="1" showErrorMessage="1" errorTitle="Room Name" error="If an alternative room name is entered, you will need to manually select room design temp and air changes per hour." sqref="D2" xr:uid="{9ADF816D-BE83-154B-BA65-8F8F7A3F0EF1}">
      <formula1>$Y$2:$Y$11</formula1>
    </dataValidation>
    <dataValidation type="list" errorStyle="information" allowBlank="1" showInputMessage="1" showErrorMessage="1" errorTitle="Room Name" error="If an alternative room name is entered, you will need to manually select room design temp and air changes per hour." sqref="C2" xr:uid="{03712F2F-9A58-B246-80A0-DDDC11C50D6C}">
      <formula1>Rooms</formula1>
    </dataValidation>
    <dataValidation type="list" allowBlank="1" showInputMessage="1" showErrorMessage="1" sqref="M22:O22" xr:uid="{C96C26A0-8E98-E740-8F8E-18CFF879B366}">
      <formula1>$Q$2:$Q$6</formula1>
    </dataValidation>
    <dataValidation type="list" allowBlank="1" showInputMessage="1" showErrorMessage="1" sqref="C3:D3" xr:uid="{8267C517-2F5F-1D4F-82D3-B655A1554D38}">
      <formula1>$R$4:$R$7</formula1>
    </dataValidation>
    <dataValidation type="list" allowBlank="1" showInputMessage="1" showErrorMessage="1" sqref="M20:O20" xr:uid="{DB586F04-4540-B54A-AFFB-B17E94407599}">
      <formula1>$S$3:$S$4</formula1>
    </dataValidation>
    <dataValidation type="list" allowBlank="1" showInputMessage="1" showErrorMessage="1" sqref="M56:O59" xr:uid="{ECB37ABE-4A33-D84C-92E9-0ECC05210685}">
      <formula1>$U$3:$U$7</formula1>
    </dataValidation>
    <dataValidation type="list" allowBlank="1" showInputMessage="1" showErrorMessage="1" sqref="M3" xr:uid="{0BF7EBBE-83FF-1A40-A431-135A0BA2518B}">
      <formula1>$V$3:$V$4</formula1>
    </dataValidation>
    <dataValidation type="list" allowBlank="1" showInputMessage="1" showErrorMessage="1" promptTitle="High Ceilings" prompt="Room Height_x000a_4.5m - 2.5%_x000a_5.5m - 5.0%_x000a_6.5m - 7.5%_x000a_7.5m - 10.0%" sqref="M4" xr:uid="{FF67CCCC-1A46-7E4A-AD83-37BF6DB0CF8A}">
      <formula1>$X$3:$X$7</formula1>
    </dataValidation>
    <dataValidation type="list" allowBlank="1" showInputMessage="1" showErrorMessage="1" sqref="M5" xr:uid="{81770974-9693-814B-8AB8-4393203AC24C}">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61" r:id="rId3" name="Button 1">
              <controlPr defaultSize="0" print="0" autoFill="0" autoPict="0" macro="[0]!unhideAwkDim">
                <anchor moveWithCells="1" sizeWithCells="1">
                  <from>
                    <xdr:col>3</xdr:col>
                    <xdr:colOff>15240</xdr:colOff>
                    <xdr:row>8</xdr:row>
                    <xdr:rowOff>15240</xdr:rowOff>
                  </from>
                  <to>
                    <xdr:col>4</xdr:col>
                    <xdr:colOff>723900</xdr:colOff>
                    <xdr:row>8</xdr:row>
                    <xdr:rowOff>152400</xdr:rowOff>
                  </to>
                </anchor>
              </controlPr>
            </control>
          </mc:Choice>
        </mc:AlternateContent>
        <mc:AlternateContent xmlns:mc="http://schemas.openxmlformats.org/markup-compatibility/2006">
          <mc:Choice Requires="x14">
            <control shapeId="194562" r:id="rId4" name="Button 2">
              <controlPr defaultSize="0" print="0" autoFill="0" autoPict="0" macro="[0]!unhideWindows">
                <anchor moveWithCells="1" sizeWithCells="1">
                  <from>
                    <xdr:col>3</xdr:col>
                    <xdr:colOff>38100</xdr:colOff>
                    <xdr:row>36</xdr:row>
                    <xdr:rowOff>15240</xdr:rowOff>
                  </from>
                  <to>
                    <xdr:col>4</xdr:col>
                    <xdr:colOff>723900</xdr:colOff>
                    <xdr:row>36</xdr:row>
                    <xdr:rowOff>152400</xdr:rowOff>
                  </to>
                </anchor>
              </controlPr>
            </control>
          </mc:Choice>
        </mc:AlternateContent>
        <mc:AlternateContent xmlns:mc="http://schemas.openxmlformats.org/markup-compatibility/2006">
          <mc:Choice Requires="x14">
            <control shapeId="194563" r:id="rId5" name="Button 3">
              <controlPr defaultSize="0" print="0" autoFill="0" autoPict="0" macro="[0]!unhideRoofWin">
                <anchor moveWithCells="1" sizeWithCells="1">
                  <from>
                    <xdr:col>5</xdr:col>
                    <xdr:colOff>22860</xdr:colOff>
                    <xdr:row>36</xdr:row>
                    <xdr:rowOff>15240</xdr:rowOff>
                  </from>
                  <to>
                    <xdr:col>6</xdr:col>
                    <xdr:colOff>723900</xdr:colOff>
                    <xdr:row>36</xdr:row>
                    <xdr:rowOff>152400</xdr:rowOff>
                  </to>
                </anchor>
              </controlPr>
            </control>
          </mc:Choice>
        </mc:AlternateContent>
        <mc:AlternateContent xmlns:mc="http://schemas.openxmlformats.org/markup-compatibility/2006">
          <mc:Choice Requires="x14">
            <control shapeId="194564" r:id="rId6" name="Button 4">
              <controlPr defaultSize="0" print="0" autoFill="0" autoPict="0" macro="[0]!unhideDoors">
                <anchor moveWithCells="1" sizeWithCells="1">
                  <from>
                    <xdr:col>3</xdr:col>
                    <xdr:colOff>15240</xdr:colOff>
                    <xdr:row>49</xdr:row>
                    <xdr:rowOff>22860</xdr:rowOff>
                  </from>
                  <to>
                    <xdr:col>4</xdr:col>
                    <xdr:colOff>723900</xdr:colOff>
                    <xdr:row>49</xdr:row>
                    <xdr:rowOff>152400</xdr:rowOff>
                  </to>
                </anchor>
              </controlPr>
            </control>
          </mc:Choice>
        </mc:AlternateContent>
        <mc:AlternateContent xmlns:mc="http://schemas.openxmlformats.org/markup-compatibility/2006">
          <mc:Choice Requires="x14">
            <control shapeId="194565" r:id="rId7" name="Button 5">
              <controlPr defaultSize="0" print="0" autoFill="0" autoPict="0" macro="[0]!SinglePitch">
                <anchor moveWithCells="1" sizeWithCells="1">
                  <from>
                    <xdr:col>3</xdr:col>
                    <xdr:colOff>891540</xdr:colOff>
                    <xdr:row>32</xdr:row>
                    <xdr:rowOff>38100</xdr:rowOff>
                  </from>
                  <to>
                    <xdr:col>4</xdr:col>
                    <xdr:colOff>708660</xdr:colOff>
                    <xdr:row>33</xdr:row>
                    <xdr:rowOff>0</xdr:rowOff>
                  </to>
                </anchor>
              </controlPr>
            </control>
          </mc:Choice>
        </mc:AlternateContent>
        <mc:AlternateContent xmlns:mc="http://schemas.openxmlformats.org/markup-compatibility/2006">
          <mc:Choice Requires="x14">
            <control shapeId="194566" r:id="rId8" name="Button 6">
              <controlPr defaultSize="0" print="0" autoFill="0" autoPict="0" macro="[0]!IntWalls">
                <anchor moveWithCells="1" sizeWithCells="1">
                  <from>
                    <xdr:col>3</xdr:col>
                    <xdr:colOff>22860</xdr:colOff>
                    <xdr:row>54</xdr:row>
                    <xdr:rowOff>22860</xdr:rowOff>
                  </from>
                  <to>
                    <xdr:col>4</xdr:col>
                    <xdr:colOff>723900</xdr:colOff>
                    <xdr:row>55</xdr:row>
                    <xdr:rowOff>15240</xdr:rowOff>
                  </to>
                </anchor>
              </controlPr>
            </control>
          </mc:Choice>
        </mc:AlternateContent>
        <mc:AlternateContent xmlns:mc="http://schemas.openxmlformats.org/markup-compatibility/2006">
          <mc:Choice Requires="x14">
            <control shapeId="194567" r:id="rId9" name="Button 7">
              <controlPr defaultSize="0" print="0" autoFill="0" autoPict="0" macro="[0]!PartyWall">
                <anchor moveWithCells="1" sizeWithCells="1">
                  <from>
                    <xdr:col>5</xdr:col>
                    <xdr:colOff>15240</xdr:colOff>
                    <xdr:row>54</xdr:row>
                    <xdr:rowOff>22860</xdr:rowOff>
                  </from>
                  <to>
                    <xdr:col>6</xdr:col>
                    <xdr:colOff>708660</xdr:colOff>
                    <xdr:row>54</xdr:row>
                    <xdr:rowOff>152400</xdr:rowOff>
                  </to>
                </anchor>
              </controlPr>
            </control>
          </mc:Choice>
        </mc:AlternateContent>
        <mc:AlternateContent xmlns:mc="http://schemas.openxmlformats.org/markup-compatibility/2006">
          <mc:Choice Requires="x14">
            <control shapeId="194568" r:id="rId10" name="Button 8">
              <controlPr defaultSize="0" print="0" autoFill="0" autoPict="0" macro="[0]!UseRoomDims">
                <anchor moveWithCells="1" sizeWithCells="1">
                  <from>
                    <xdr:col>3</xdr:col>
                    <xdr:colOff>22860</xdr:colOff>
                    <xdr:row>18</xdr:row>
                    <xdr:rowOff>22860</xdr:rowOff>
                  </from>
                  <to>
                    <xdr:col>4</xdr:col>
                    <xdr:colOff>723900</xdr:colOff>
                    <xdr:row>18</xdr:row>
                    <xdr:rowOff>152400</xdr:rowOff>
                  </to>
                </anchor>
              </controlPr>
            </control>
          </mc:Choice>
        </mc:AlternateContent>
        <mc:AlternateContent xmlns:mc="http://schemas.openxmlformats.org/markup-compatibility/2006">
          <mc:Choice Requires="x14">
            <control shapeId="194569" r:id="rId11" name="Button 9">
              <controlPr defaultSize="0" print="0" autoFill="0" autoPict="0" macro="[0]!Pitched">
                <anchor moveWithCells="1" sizeWithCells="1">
                  <from>
                    <xdr:col>3</xdr:col>
                    <xdr:colOff>38100</xdr:colOff>
                    <xdr:row>32</xdr:row>
                    <xdr:rowOff>22860</xdr:rowOff>
                  </from>
                  <to>
                    <xdr:col>3</xdr:col>
                    <xdr:colOff>800100</xdr:colOff>
                    <xdr:row>33</xdr:row>
                    <xdr:rowOff>0</xdr:rowOff>
                  </to>
                </anchor>
              </controlPr>
            </control>
          </mc:Choice>
        </mc:AlternateContent>
        <mc:AlternateContent xmlns:mc="http://schemas.openxmlformats.org/markup-compatibility/2006">
          <mc:Choice Requires="x14">
            <control shapeId="194570" r:id="rId12" name="Button 10">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194571" r:id="rId13" name="Button 11">
              <controlPr defaultSize="0" print="0" autoFill="0" autoPict="0" macro="[0]!unhideExtWall">
                <anchor moveWithCells="1">
                  <from>
                    <xdr:col>3</xdr:col>
                    <xdr:colOff>22860</xdr:colOff>
                    <xdr:row>22</xdr:row>
                    <xdr:rowOff>38100</xdr:rowOff>
                  </from>
                  <to>
                    <xdr:col>5</xdr:col>
                    <xdr:colOff>114300</xdr:colOff>
                    <xdr:row>22</xdr:row>
                    <xdr:rowOff>152400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F3B90C-3488-EF42-98F0-741CDE53B724}">
  <sheetPr codeName="Sheet38">
    <tabColor theme="4" tint="0.59999389629810485"/>
  </sheetPr>
  <dimension ref="B1:Z61"/>
  <sheetViews>
    <sheetView showGridLines="0" showRowColHeaders="0" workbookViewId="0">
      <selection activeCell="C2" sqref="C2"/>
    </sheetView>
  </sheetViews>
  <sheetFormatPr defaultColWidth="13.77734375" defaultRowHeight="13.8" x14ac:dyDescent="0.3"/>
  <cols>
    <col min="1" max="1" width="2" style="2" customWidth="1"/>
    <col min="2" max="12" width="13.77734375" style="2"/>
    <col min="13" max="15" width="10" style="2" customWidth="1"/>
    <col min="16" max="16" width="13.77734375" style="2"/>
    <col min="17" max="19" width="13.77734375" style="2" hidden="1" customWidth="1"/>
    <col min="20" max="20" width="16" style="2" hidden="1" customWidth="1"/>
    <col min="21" max="26" width="13.77734375" style="2" hidden="1" customWidth="1"/>
    <col min="27" max="16384" width="13.77734375" style="2"/>
  </cols>
  <sheetData>
    <row r="1" spans="2:25" ht="34.049999999999997" customHeight="1" x14ac:dyDescent="0.3">
      <c r="B1" s="520" t="s">
        <v>2</v>
      </c>
      <c r="C1" s="520"/>
      <c r="D1" s="520"/>
      <c r="E1" s="520" t="s">
        <v>4</v>
      </c>
      <c r="F1" s="520"/>
      <c r="G1" s="520"/>
      <c r="H1" s="13" t="s">
        <v>26</v>
      </c>
      <c r="I1" s="14" t="s">
        <v>34</v>
      </c>
      <c r="J1" s="15" t="s">
        <v>36</v>
      </c>
      <c r="K1" s="536" t="s">
        <v>120</v>
      </c>
      <c r="L1" s="536"/>
      <c r="M1" s="14" t="s">
        <v>121</v>
      </c>
      <c r="N1" s="14" t="s">
        <v>1079</v>
      </c>
      <c r="O1" s="14" t="s">
        <v>416</v>
      </c>
    </row>
    <row r="2" spans="2:25" ht="12.75" customHeight="1" x14ac:dyDescent="0.3">
      <c r="B2" s="2" t="s">
        <v>0</v>
      </c>
      <c r="C2" s="227"/>
      <c r="D2" s="227"/>
      <c r="E2" s="529" t="s">
        <v>1257</v>
      </c>
      <c r="F2" s="529"/>
      <c r="G2" s="216">
        <f>'Design Details'!G115</f>
        <v>0</v>
      </c>
      <c r="H2" s="2" t="s">
        <v>16</v>
      </c>
      <c r="I2" s="223">
        <f>SUM(K20:K22)</f>
        <v>0</v>
      </c>
      <c r="J2" s="223">
        <f>SUM(L20:L22)</f>
        <v>0</v>
      </c>
      <c r="K2" s="2" t="s">
        <v>119</v>
      </c>
      <c r="M2" s="228">
        <v>0</v>
      </c>
      <c r="N2" s="223">
        <f ca="1">SUM(I$2:I$6)*M2</f>
        <v>0</v>
      </c>
      <c r="O2" s="223">
        <f ca="1">SUM(J$2:J$6)*M2</f>
        <v>0</v>
      </c>
      <c r="Q2" s="2" t="s">
        <v>1056</v>
      </c>
      <c r="R2" s="2" t="s">
        <v>1</v>
      </c>
      <c r="Y2" s="2">
        <v>1</v>
      </c>
    </row>
    <row r="3" spans="2:25" ht="12.75" customHeight="1" x14ac:dyDescent="0.3">
      <c r="B3" s="2" t="s">
        <v>1</v>
      </c>
      <c r="C3" s="537"/>
      <c r="D3" s="538"/>
      <c r="E3" s="529" t="s">
        <v>9</v>
      </c>
      <c r="F3" s="529"/>
      <c r="G3" s="216">
        <v>0.33</v>
      </c>
      <c r="H3" s="2" t="s">
        <v>28</v>
      </c>
      <c r="I3" s="223">
        <f>K27</f>
        <v>0</v>
      </c>
      <c r="J3" s="223">
        <f>L27</f>
        <v>0</v>
      </c>
      <c r="K3" s="2" t="s">
        <v>116</v>
      </c>
      <c r="M3" s="228">
        <v>0</v>
      </c>
      <c r="N3" s="223">
        <f ca="1">SUM(I$2:I$6)*M3</f>
        <v>0</v>
      </c>
      <c r="O3" s="223">
        <f ca="1">SUM(J$2:J$6)*M3</f>
        <v>0</v>
      </c>
      <c r="Q3" s="2" t="s">
        <v>1055</v>
      </c>
      <c r="R3" s="2" t="s">
        <v>410</v>
      </c>
      <c r="S3" s="9" t="str">
        <f>IF($C$3="Ground floor","Solid Floor (in contact with ground)",IF($C$3="Single Storey","Solid Floor (in contact with ground)","n/a"))</f>
        <v>n/a</v>
      </c>
      <c r="T3" s="2">
        <f>'Design Details'!C21</f>
        <v>10</v>
      </c>
      <c r="U3" s="3" t="s">
        <v>115</v>
      </c>
      <c r="V3" s="11">
        <v>0</v>
      </c>
      <c r="W3" s="11">
        <v>0</v>
      </c>
      <c r="X3" s="11">
        <v>0</v>
      </c>
      <c r="Y3" s="2">
        <v>2</v>
      </c>
    </row>
    <row r="4" spans="2:25" ht="12.75" customHeight="1" x14ac:dyDescent="0.3">
      <c r="B4" s="529" t="s">
        <v>10</v>
      </c>
      <c r="C4" s="529"/>
      <c r="D4" s="216">
        <f>'Design Details'!E115</f>
        <v>0</v>
      </c>
      <c r="E4" s="529" t="s">
        <v>14</v>
      </c>
      <c r="F4" s="529"/>
      <c r="G4" s="216">
        <f>SUM(I10:I12,I14:I18)</f>
        <v>0</v>
      </c>
      <c r="H4" s="2" t="s">
        <v>30</v>
      </c>
      <c r="I4" s="223">
        <f ca="1">SUM(K32,K36)</f>
        <v>0</v>
      </c>
      <c r="J4" s="223">
        <f ca="1">SUM(L32,L36)</f>
        <v>0</v>
      </c>
      <c r="K4" s="2" t="s">
        <v>117</v>
      </c>
      <c r="M4" s="228">
        <v>0</v>
      </c>
      <c r="N4" s="223">
        <f ca="1">SUM(I$2:I$6)*M4</f>
        <v>0</v>
      </c>
      <c r="O4" s="223">
        <f ca="1">SUM(J$2:J$6)*M4</f>
        <v>0</v>
      </c>
      <c r="Q4" s="2" t="s">
        <v>1054</v>
      </c>
      <c r="R4" s="2" t="s">
        <v>37</v>
      </c>
      <c r="S4" s="9" t="str">
        <f>IF($C$3="Ground floor","Suspended Floor",IF($C$3="Single Storey","Suspended Floor","n/a"))</f>
        <v>n/a</v>
      </c>
      <c r="U4" s="3">
        <v>16</v>
      </c>
      <c r="V4" s="11">
        <v>0.1</v>
      </c>
      <c r="W4" s="11">
        <v>0.2</v>
      </c>
      <c r="X4" s="11">
        <v>2.5000000000000001E-2</v>
      </c>
      <c r="Y4" s="2">
        <v>3</v>
      </c>
    </row>
    <row r="5" spans="2:25" ht="12.75" customHeight="1" x14ac:dyDescent="0.3">
      <c r="B5" s="529" t="s">
        <v>11</v>
      </c>
      <c r="C5" s="529"/>
      <c r="D5" s="216">
        <f>'Design Details'!C19</f>
        <v>-2.5</v>
      </c>
      <c r="E5" s="529" t="s">
        <v>27</v>
      </c>
      <c r="F5" s="529"/>
      <c r="G5" s="216">
        <f>G4*G3*D6*G2</f>
        <v>0</v>
      </c>
      <c r="H5" s="2" t="s">
        <v>29</v>
      </c>
      <c r="I5" s="223">
        <f>SUM(K38:K44,K46:K49,K51:K54)</f>
        <v>0</v>
      </c>
      <c r="J5" s="223">
        <f>SUM(L38:L44,L46:L49,L51:L54)</f>
        <v>0</v>
      </c>
      <c r="K5" s="2" t="s">
        <v>118</v>
      </c>
      <c r="M5" s="228">
        <v>0</v>
      </c>
      <c r="N5" s="223">
        <f ca="1">SUM(I$2:I$6)*M5</f>
        <v>0</v>
      </c>
      <c r="O5" s="223">
        <f ca="1">SUM(J$2:J$6)*M5</f>
        <v>0</v>
      </c>
      <c r="Q5" s="2" t="s">
        <v>1052</v>
      </c>
      <c r="R5" s="2" t="s">
        <v>39</v>
      </c>
      <c r="U5" s="3">
        <v>18</v>
      </c>
      <c r="X5" s="11">
        <v>0.05</v>
      </c>
      <c r="Y5" s="2">
        <v>4</v>
      </c>
    </row>
    <row r="6" spans="2:25" ht="12.75" customHeight="1" x14ac:dyDescent="0.3">
      <c r="B6" s="529" t="s">
        <v>12</v>
      </c>
      <c r="C6" s="529"/>
      <c r="D6" s="216">
        <f>D4-D5</f>
        <v>2.5</v>
      </c>
      <c r="E6" s="529" t="s">
        <v>15</v>
      </c>
      <c r="F6" s="529"/>
      <c r="G6" s="216">
        <f>G4*G3*D7*24/1000</f>
        <v>0</v>
      </c>
      <c r="H6" s="2" t="s">
        <v>122</v>
      </c>
      <c r="I6" s="223">
        <f>SUM(K56:K59,K61)</f>
        <v>0</v>
      </c>
      <c r="J6" s="223">
        <f>SUM(L61)</f>
        <v>0</v>
      </c>
      <c r="M6" s="12"/>
      <c r="N6" s="12" t="s">
        <v>123</v>
      </c>
      <c r="O6" s="119">
        <f ca="1">SUM(G5,I2:I6,N2:N5)</f>
        <v>0</v>
      </c>
      <c r="Q6" s="2" t="s">
        <v>1053</v>
      </c>
      <c r="R6" s="2" t="s">
        <v>40</v>
      </c>
      <c r="U6" s="3">
        <v>21</v>
      </c>
      <c r="X6" s="11">
        <v>7.4999999999999997E-2</v>
      </c>
      <c r="Y6" s="2">
        <v>5</v>
      </c>
    </row>
    <row r="7" spans="2:25" ht="12.75" customHeight="1" x14ac:dyDescent="0.3">
      <c r="B7" s="529" t="s">
        <v>3</v>
      </c>
      <c r="C7" s="529"/>
      <c r="D7" s="217">
        <f>'Design Details'!C20</f>
        <v>2228</v>
      </c>
      <c r="I7" s="7"/>
      <c r="J7" s="7"/>
      <c r="M7" s="12"/>
      <c r="N7" s="12" t="s">
        <v>124</v>
      </c>
      <c r="O7" s="119">
        <f ca="1">SUM(G6,J2:J6,O2:O5)</f>
        <v>0</v>
      </c>
      <c r="R7" s="2" t="s">
        <v>41</v>
      </c>
      <c r="U7" s="3">
        <v>22</v>
      </c>
      <c r="X7" s="11">
        <v>0.1</v>
      </c>
      <c r="Y7" s="2">
        <v>6</v>
      </c>
    </row>
    <row r="8" spans="2:25" x14ac:dyDescent="0.3">
      <c r="R8" s="2">
        <f>IF($C$3="Ground floor",'Design Details'!C$45,IF($C$3="Mid-floor",'Design Details'!C$55,IF($C$3="Upper floor",'Design Details'!C$65,IF($C$3="Single Storey",'Design Details'!C$75,0))))</f>
        <v>0</v>
      </c>
      <c r="Y8" s="2">
        <v>7</v>
      </c>
    </row>
    <row r="9" spans="2:25" x14ac:dyDescent="0.3">
      <c r="B9" s="1" t="s">
        <v>5</v>
      </c>
      <c r="Y9" s="2">
        <v>8</v>
      </c>
    </row>
    <row r="10" spans="2:25" x14ac:dyDescent="0.3">
      <c r="B10" s="3" t="s">
        <v>6</v>
      </c>
      <c r="C10" s="224"/>
      <c r="D10" s="3" t="s">
        <v>7</v>
      </c>
      <c r="E10" s="224"/>
      <c r="F10" s="3" t="s">
        <v>8</v>
      </c>
      <c r="G10" s="224"/>
      <c r="H10" s="3" t="s">
        <v>13</v>
      </c>
      <c r="I10" s="218">
        <f>C10*E10*G10</f>
        <v>0</v>
      </c>
      <c r="J10" s="7"/>
      <c r="L10" s="530"/>
      <c r="M10" s="530"/>
      <c r="N10" s="530"/>
      <c r="O10" s="531"/>
      <c r="Y10" s="2">
        <v>9</v>
      </c>
    </row>
    <row r="11" spans="2:25" x14ac:dyDescent="0.3">
      <c r="B11" s="3" t="s">
        <v>6</v>
      </c>
      <c r="C11" s="224"/>
      <c r="D11" s="3" t="s">
        <v>7</v>
      </c>
      <c r="E11" s="224"/>
      <c r="F11" s="3" t="s">
        <v>8</v>
      </c>
      <c r="G11" s="224"/>
      <c r="H11" s="3" t="s">
        <v>13</v>
      </c>
      <c r="I11" s="218">
        <f>C11*E11*G11</f>
        <v>0</v>
      </c>
      <c r="J11" s="7"/>
      <c r="L11" s="530"/>
      <c r="M11" s="530"/>
      <c r="N11" s="530"/>
      <c r="O11" s="532"/>
      <c r="Y11" s="2">
        <v>10</v>
      </c>
    </row>
    <row r="12" spans="2:25" x14ac:dyDescent="0.3">
      <c r="B12" s="3" t="s">
        <v>6</v>
      </c>
      <c r="C12" s="224"/>
      <c r="D12" s="3" t="s">
        <v>7</v>
      </c>
      <c r="E12" s="224"/>
      <c r="F12" s="3" t="s">
        <v>8</v>
      </c>
      <c r="G12" s="224"/>
      <c r="H12" s="3" t="s">
        <v>13</v>
      </c>
      <c r="I12" s="218">
        <f>C12*E12*G12</f>
        <v>0</v>
      </c>
      <c r="J12" s="7"/>
    </row>
    <row r="13" spans="2:25" hidden="1" x14ac:dyDescent="0.3">
      <c r="B13" s="1" t="s">
        <v>20</v>
      </c>
      <c r="E13" s="7"/>
      <c r="G13" s="7"/>
      <c r="I13" s="7"/>
      <c r="J13" s="7"/>
    </row>
    <row r="14" spans="2:25" hidden="1" x14ac:dyDescent="0.3">
      <c r="B14" s="3" t="s">
        <v>6</v>
      </c>
      <c r="C14" s="20"/>
      <c r="D14" s="3" t="s">
        <v>7</v>
      </c>
      <c r="E14" s="20"/>
      <c r="F14" s="3" t="s">
        <v>8</v>
      </c>
      <c r="G14" s="20"/>
      <c r="H14" s="3" t="s">
        <v>13</v>
      </c>
      <c r="I14" s="17">
        <f>((G14*E14)/2)*C14</f>
        <v>0</v>
      </c>
      <c r="J14" s="4" t="s">
        <v>17</v>
      </c>
    </row>
    <row r="15" spans="2:25" hidden="1" x14ac:dyDescent="0.3">
      <c r="B15" s="3" t="s">
        <v>6</v>
      </c>
      <c r="C15" s="20"/>
      <c r="D15" s="3" t="s">
        <v>7</v>
      </c>
      <c r="E15" s="20"/>
      <c r="F15" s="3" t="s">
        <v>8</v>
      </c>
      <c r="G15" s="20"/>
      <c r="H15" s="3" t="s">
        <v>13</v>
      </c>
      <c r="I15" s="17">
        <f>C15*E15*G15/2</f>
        <v>0</v>
      </c>
      <c r="J15" s="4" t="s">
        <v>18</v>
      </c>
    </row>
    <row r="16" spans="2:25" hidden="1" x14ac:dyDescent="0.3">
      <c r="B16" s="3" t="s">
        <v>6</v>
      </c>
      <c r="C16" s="20"/>
      <c r="D16" s="3" t="s">
        <v>8</v>
      </c>
      <c r="E16" s="20"/>
      <c r="F16" s="3" t="s">
        <v>19</v>
      </c>
      <c r="G16" s="20"/>
      <c r="H16" s="3" t="s">
        <v>13</v>
      </c>
      <c r="I16" s="17">
        <f>E16*G16*C16/2</f>
        <v>0</v>
      </c>
      <c r="J16" s="4" t="s">
        <v>22</v>
      </c>
    </row>
    <row r="17" spans="2:23" hidden="1" x14ac:dyDescent="0.3">
      <c r="B17" s="3" t="s">
        <v>6</v>
      </c>
      <c r="C17" s="20"/>
      <c r="D17" s="3" t="s">
        <v>8</v>
      </c>
      <c r="E17" s="20"/>
      <c r="F17" s="3" t="s">
        <v>19</v>
      </c>
      <c r="G17" s="20"/>
      <c r="H17" s="3" t="s">
        <v>13</v>
      </c>
      <c r="I17" s="17">
        <f>E17*G17*C17/2</f>
        <v>0</v>
      </c>
      <c r="J17" s="4" t="s">
        <v>21</v>
      </c>
    </row>
    <row r="18" spans="2:23" hidden="1" x14ac:dyDescent="0.3">
      <c r="B18" s="3" t="s">
        <v>6</v>
      </c>
      <c r="C18" s="20"/>
      <c r="D18" s="3" t="s">
        <v>8</v>
      </c>
      <c r="E18" s="20"/>
      <c r="F18" s="3" t="s">
        <v>19</v>
      </c>
      <c r="G18" s="20"/>
      <c r="H18" s="3" t="s">
        <v>13</v>
      </c>
      <c r="I18" s="17">
        <f>E18*G18*C18/2</f>
        <v>0</v>
      </c>
      <c r="J18" s="4" t="s">
        <v>23</v>
      </c>
    </row>
    <row r="19" spans="2:23" x14ac:dyDescent="0.3">
      <c r="B19" s="1" t="s">
        <v>16</v>
      </c>
      <c r="C19" s="7"/>
      <c r="E19" s="7"/>
      <c r="G19" s="7"/>
      <c r="I19" s="7"/>
      <c r="J19" s="8" t="s">
        <v>50</v>
      </c>
      <c r="K19" s="1" t="s">
        <v>34</v>
      </c>
      <c r="L19" s="1" t="s">
        <v>35</v>
      </c>
      <c r="M19" s="533" t="str">
        <f>IF($C$3="Ground Floor","Select type of Ground Floor",IF($C$3="Single Storey","Select type of Ground Floor","#N/A"))</f>
        <v>#N/A</v>
      </c>
      <c r="N19" s="534"/>
      <c r="O19" s="534"/>
    </row>
    <row r="20" spans="2:23" x14ac:dyDescent="0.3">
      <c r="B20" s="3" t="str">
        <f t="shared" ref="B20:D22" si="0">B10</f>
        <v>Length (m)</v>
      </c>
      <c r="C20" s="224"/>
      <c r="D20" s="3" t="str">
        <f t="shared" ref="D20" si="1">D10</f>
        <v>Width (m)</v>
      </c>
      <c r="E20" s="224"/>
      <c r="F20" s="3" t="s">
        <v>24</v>
      </c>
      <c r="G20" s="218">
        <f>C20*E20</f>
        <v>0</v>
      </c>
      <c r="H20" s="2" t="s">
        <v>25</v>
      </c>
      <c r="I20" s="218">
        <f>IF(M22="",R8,'floor u values'!K30)</f>
        <v>0</v>
      </c>
      <c r="J20" s="218">
        <f>IF(C$3="Ground Floor",IF(M20="Solid Floor (in contact with ground)",D$4-T$3,D$4-D$5),IF(C$3="Single Storey",IF(M20="Solid Floor (in contact with ground)",D$4-T$3,D$4-D$5),0))</f>
        <v>0</v>
      </c>
      <c r="K20" s="218">
        <f>G20*I20*J20</f>
        <v>0</v>
      </c>
      <c r="L20" s="218">
        <f>IF($C$3=$R$5,0,IF($C$3=$R$7,0,G20*I20*$D$7*24/1000))</f>
        <v>0</v>
      </c>
      <c r="M20" s="535" t="s">
        <v>336</v>
      </c>
      <c r="N20" s="535"/>
      <c r="O20" s="535"/>
    </row>
    <row r="21" spans="2:23" x14ac:dyDescent="0.3">
      <c r="B21" s="3" t="str">
        <f t="shared" si="0"/>
        <v>Length (m)</v>
      </c>
      <c r="C21" s="224"/>
      <c r="D21" s="3" t="str">
        <f t="shared" si="0"/>
        <v>Width (m)</v>
      </c>
      <c r="E21" s="224"/>
      <c r="F21" s="3" t="s">
        <v>24</v>
      </c>
      <c r="G21" s="218">
        <f t="shared" ref="G21:G31" si="2">C21*E21</f>
        <v>0</v>
      </c>
      <c r="H21" s="2" t="s">
        <v>25</v>
      </c>
      <c r="I21" s="218">
        <f>I20</f>
        <v>0</v>
      </c>
      <c r="J21" s="218">
        <f>IF(C$3="Ground Floor",IF(M20="Solid Floor (in contact with ground)",D$4-T$3,D$4-D$5),IF(C$3="Single Storey",IF(M20="Solid Floor (in contact with ground)",D$4-T$3,D$4-D$5),0))</f>
        <v>0</v>
      </c>
      <c r="K21" s="218">
        <f>G21*I21*J21</f>
        <v>0</v>
      </c>
      <c r="L21" s="218">
        <f>IF($C$3=$R$5,0,IF($C$3=$R$7,0,G21*I21*$D$7*24/1000))</f>
        <v>0</v>
      </c>
      <c r="M21" s="528" t="s">
        <v>1070</v>
      </c>
      <c r="N21" s="528"/>
      <c r="O21" s="528"/>
    </row>
    <row r="22" spans="2:23" x14ac:dyDescent="0.3">
      <c r="B22" s="3" t="str">
        <f t="shared" si="0"/>
        <v>Length (m)</v>
      </c>
      <c r="C22" s="224"/>
      <c r="D22" s="3" t="str">
        <f t="shared" si="0"/>
        <v>Width (m)</v>
      </c>
      <c r="E22" s="224"/>
      <c r="F22" s="3" t="s">
        <v>24</v>
      </c>
      <c r="G22" s="218">
        <f t="shared" si="2"/>
        <v>0</v>
      </c>
      <c r="H22" s="2" t="s">
        <v>25</v>
      </c>
      <c r="I22" s="218">
        <f>I20</f>
        <v>0</v>
      </c>
      <c r="J22" s="218">
        <f>IF(C$3="Ground Floor",IF(M20="Solid Floor (in contact with ground)",D$4-T$3,D$4-D$5),IF(C$3="Single Storey",IF(M20="Solid Floor (in contact with ground)",D$4-T$3,D$4-D$5),0))</f>
        <v>0</v>
      </c>
      <c r="K22" s="218">
        <f>G22*I22*J22</f>
        <v>0</v>
      </c>
      <c r="L22" s="218">
        <f>IF($C$3=$R$5,0,IF($C$3=$R$7,0,G22*I22*$D$7*24/1000))</f>
        <v>0</v>
      </c>
      <c r="M22" s="521"/>
      <c r="N22" s="521"/>
      <c r="O22" s="521"/>
    </row>
    <row r="23" spans="2:23" ht="15" customHeight="1" x14ac:dyDescent="0.3">
      <c r="B23" s="1" t="s">
        <v>31</v>
      </c>
      <c r="C23" s="7"/>
      <c r="E23" s="7"/>
      <c r="G23" s="7"/>
      <c r="M23" s="13" t="str">
        <f>IF(M22="Two opposite","Between edges",IF(M22="One edge","Depth of room",IF(M22="3 edges (short single)","Short length",IF(M22="3 edges (long single)","Short length",""))))</f>
        <v/>
      </c>
      <c r="N23" s="13"/>
      <c r="O23" s="13" t="str">
        <f>IF(M22="3 edges (short single)","Long length",IF(M22="3 edges (long single)","Long length",""))</f>
        <v/>
      </c>
    </row>
    <row r="24" spans="2:23" ht="15" customHeight="1" x14ac:dyDescent="0.3">
      <c r="B24" s="3" t="s">
        <v>6</v>
      </c>
      <c r="C24" s="224"/>
      <c r="D24" s="3" t="s">
        <v>8</v>
      </c>
      <c r="E24" s="224"/>
      <c r="F24" s="3" t="s">
        <v>24</v>
      </c>
      <c r="G24" s="218">
        <f t="shared" si="2"/>
        <v>0</v>
      </c>
      <c r="M24" s="61"/>
      <c r="N24" s="61"/>
      <c r="O24" s="7"/>
    </row>
    <row r="25" spans="2:23" ht="13.95" hidden="1" customHeight="1" x14ac:dyDescent="0.3">
      <c r="B25" s="3" t="s">
        <v>6</v>
      </c>
      <c r="C25" s="226"/>
      <c r="D25" s="3" t="s">
        <v>8</v>
      </c>
      <c r="E25" s="226"/>
      <c r="F25" s="3" t="s">
        <v>24</v>
      </c>
      <c r="G25" s="218">
        <f t="shared" si="2"/>
        <v>0</v>
      </c>
      <c r="I25" s="7"/>
      <c r="J25" s="7"/>
      <c r="K25" s="7"/>
      <c r="L25" s="7"/>
    </row>
    <row r="26" spans="2:23" ht="13.95" hidden="1" customHeight="1" x14ac:dyDescent="0.3">
      <c r="B26" s="3" t="s">
        <v>6</v>
      </c>
      <c r="C26" s="20"/>
      <c r="D26" s="3" t="s">
        <v>8</v>
      </c>
      <c r="E26" s="20"/>
      <c r="F26" s="3" t="s">
        <v>24</v>
      </c>
      <c r="G26" s="218">
        <f t="shared" si="2"/>
        <v>0</v>
      </c>
      <c r="I26" s="7"/>
      <c r="J26" s="7"/>
      <c r="K26" s="7"/>
      <c r="L26" s="7"/>
    </row>
    <row r="27" spans="2:23" ht="15" customHeight="1" x14ac:dyDescent="0.3">
      <c r="C27" s="7"/>
      <c r="E27" s="3" t="s">
        <v>75</v>
      </c>
      <c r="F27" s="3" t="s">
        <v>24</v>
      </c>
      <c r="G27" s="218">
        <f>SUM(G24:G26)-SUM(G38:G44,G51:G54)</f>
        <v>0</v>
      </c>
      <c r="H27" s="2" t="s">
        <v>25</v>
      </c>
      <c r="I27" s="218">
        <f>IF($C$3="Ground floor",'Design Details'!C$48,IF($C$3="Mid-floor",'Design Details'!C$58,IF($C$3="Upper floor",'Design Details'!C$68,IF($C$3="Single Storey",'Design Details'!C$78,0))))</f>
        <v>0</v>
      </c>
      <c r="J27" s="218">
        <f t="shared" ref="J27" si="3">$D$6</f>
        <v>2.5</v>
      </c>
      <c r="K27" s="218">
        <f t="shared" ref="K27" si="4">G27*I27*J27</f>
        <v>0</v>
      </c>
      <c r="L27" s="218">
        <f>G27*I27*$D$7*24/1000</f>
        <v>0</v>
      </c>
      <c r="V27" s="421"/>
      <c r="W27" s="421"/>
    </row>
    <row r="28" spans="2:23" x14ac:dyDescent="0.3">
      <c r="B28" s="5" t="s">
        <v>1245</v>
      </c>
      <c r="C28" s="7"/>
      <c r="E28" s="7"/>
      <c r="G28" s="7"/>
      <c r="I28" s="7"/>
      <c r="J28" s="7"/>
      <c r="K28" s="7"/>
      <c r="L28" s="7"/>
      <c r="V28" s="421"/>
      <c r="W28" s="421"/>
    </row>
    <row r="29" spans="2:23" ht="13.95" customHeight="1" x14ac:dyDescent="0.3">
      <c r="B29" s="3" t="s">
        <v>6</v>
      </c>
      <c r="C29" s="224"/>
      <c r="D29" s="3" t="s">
        <v>7</v>
      </c>
      <c r="E29" s="224"/>
      <c r="F29" s="3" t="s">
        <v>24</v>
      </c>
      <c r="G29" s="218">
        <f t="shared" si="2"/>
        <v>0</v>
      </c>
      <c r="I29" s="7"/>
      <c r="J29" s="7"/>
      <c r="K29" s="7"/>
      <c r="L29" s="7"/>
      <c r="V29" s="421"/>
      <c r="W29" s="421"/>
    </row>
    <row r="30" spans="2:23" x14ac:dyDescent="0.3">
      <c r="B30" s="3" t="s">
        <v>6</v>
      </c>
      <c r="C30" s="224"/>
      <c r="D30" s="3" t="s">
        <v>7</v>
      </c>
      <c r="E30" s="224"/>
      <c r="F30" s="3" t="s">
        <v>24</v>
      </c>
      <c r="G30" s="218">
        <f t="shared" si="2"/>
        <v>0</v>
      </c>
      <c r="I30" s="7"/>
      <c r="J30" s="7"/>
      <c r="K30" s="7"/>
      <c r="L30" s="7"/>
      <c r="V30" s="421"/>
      <c r="W30" s="421"/>
    </row>
    <row r="31" spans="2:23" x14ac:dyDescent="0.3">
      <c r="B31" s="3" t="s">
        <v>6</v>
      </c>
      <c r="C31" s="224"/>
      <c r="D31" s="3" t="s">
        <v>7</v>
      </c>
      <c r="E31" s="224"/>
      <c r="F31" s="3" t="s">
        <v>24</v>
      </c>
      <c r="G31" s="218">
        <f t="shared" si="2"/>
        <v>0</v>
      </c>
      <c r="I31" s="7"/>
      <c r="J31" s="7"/>
      <c r="K31" s="7"/>
      <c r="L31" s="7"/>
      <c r="M31" s="520" t="s">
        <v>1258</v>
      </c>
      <c r="N31" s="520"/>
      <c r="O31" s="520"/>
      <c r="V31" s="421"/>
      <c r="W31" s="421"/>
    </row>
    <row r="32" spans="2:23" ht="14.4" x14ac:dyDescent="0.3">
      <c r="C32" s="7"/>
      <c r="D32" s="3"/>
      <c r="E32" s="3" t="s">
        <v>75</v>
      </c>
      <c r="F32" s="3" t="s">
        <v>24</v>
      </c>
      <c r="G32" s="218">
        <f>SUM(G29:G31)-SUM(G46:G49)</f>
        <v>0</v>
      </c>
      <c r="H32" s="2" t="s">
        <v>25</v>
      </c>
      <c r="I32" s="218" cm="1">
        <f t="array" aca="1" ref="I32" ca="1">IF($C$3="Ground floor",'Design Details'!C$49,IF($C$3="Mid-floor",'Design Details'!C$59,IF($C$3="Upper floor",INDIRECT(T52),IF($C$3="Single Storey",INDIRECT(T53),0))))</f>
        <v>0</v>
      </c>
      <c r="J32" s="218">
        <f>U51</f>
        <v>0</v>
      </c>
      <c r="K32" s="218">
        <f t="shared" ref="K32:K61" ca="1" si="5">G32*I32*J32</f>
        <v>0</v>
      </c>
      <c r="L32" s="218">
        <f ca="1">IF($C$3=$R$4,0,IF($C$3=$R$5,0,G32*I32*$D$7*24/1000))</f>
        <v>0</v>
      </c>
      <c r="M32" s="522" t="s">
        <v>1248</v>
      </c>
      <c r="N32" s="523"/>
      <c r="O32" s="524"/>
      <c r="V32" s="421"/>
      <c r="W32" s="421"/>
    </row>
    <row r="33" spans="2:23" ht="14.4" hidden="1" x14ac:dyDescent="0.3">
      <c r="B33" s="5" t="s">
        <v>1246</v>
      </c>
      <c r="C33" s="61"/>
      <c r="D33" s="3"/>
      <c r="E33" s="3"/>
      <c r="F33" s="3"/>
      <c r="G33" s="230"/>
      <c r="I33" s="230"/>
      <c r="J33" s="230"/>
      <c r="K33" s="230"/>
      <c r="L33" s="230"/>
      <c r="M33"/>
      <c r="N33"/>
      <c r="O33"/>
      <c r="V33" s="423"/>
      <c r="W33" s="423"/>
    </row>
    <row r="34" spans="2:23" hidden="1" x14ac:dyDescent="0.3">
      <c r="B34" s="3" t="s">
        <v>6</v>
      </c>
      <c r="C34" s="20">
        <f>C14*2</f>
        <v>0</v>
      </c>
      <c r="D34" s="3" t="s">
        <v>470</v>
      </c>
      <c r="E34" s="20">
        <f>SQRT(POWER(E14,2)+POWER(G14,2))</f>
        <v>0</v>
      </c>
      <c r="F34" s="3" t="s">
        <v>24</v>
      </c>
      <c r="G34" s="17">
        <f t="shared" ref="G34:G61" si="6">C34*E34</f>
        <v>0</v>
      </c>
      <c r="H34" s="4" t="s">
        <v>17</v>
      </c>
      <c r="I34" s="7"/>
      <c r="J34" s="7"/>
      <c r="K34" s="7"/>
      <c r="L34" s="7"/>
      <c r="S34" s="424"/>
    </row>
    <row r="35" spans="2:23" hidden="1" x14ac:dyDescent="0.3">
      <c r="B35" s="3" t="s">
        <v>6</v>
      </c>
      <c r="C35" s="20">
        <f>C15</f>
        <v>0</v>
      </c>
      <c r="D35" s="3" t="s">
        <v>470</v>
      </c>
      <c r="E35" s="20">
        <f>SQRT(POWER(E15,2)+POWER(G15,2))</f>
        <v>0</v>
      </c>
      <c r="F35" s="3" t="s">
        <v>24</v>
      </c>
      <c r="G35" s="62">
        <f t="shared" si="6"/>
        <v>0</v>
      </c>
      <c r="H35" s="4" t="s">
        <v>18</v>
      </c>
      <c r="I35" s="7"/>
      <c r="J35" s="7"/>
      <c r="K35" s="7"/>
      <c r="L35" s="7"/>
      <c r="S35" s="424"/>
    </row>
    <row r="36" spans="2:23" hidden="1" x14ac:dyDescent="0.3">
      <c r="C36" s="61"/>
      <c r="E36" s="3" t="s">
        <v>75</v>
      </c>
      <c r="F36" s="3" t="s">
        <v>24</v>
      </c>
      <c r="G36" s="17">
        <f>SUM(G34:G35)-SUM(G46:G49)</f>
        <v>0</v>
      </c>
      <c r="H36" s="2" t="s">
        <v>25</v>
      </c>
      <c r="I36" s="438">
        <f>IF($C$3="Ground floor",'Design Details'!C$50,IF($C$3="Mid-floor",'Design Details'!C$60,IF($C$3="Upper floor",'Design Details'!C$70,IF($C$3="Single Storey",'Design Details'!C$80,0))))</f>
        <v>0</v>
      </c>
      <c r="J36" s="17">
        <f t="shared" ref="J36:J54" si="7">$D$6</f>
        <v>2.5</v>
      </c>
      <c r="K36" s="17">
        <f t="shared" si="5"/>
        <v>0</v>
      </c>
      <c r="L36" s="17">
        <f>IF($C$3=$R$4,0,IF($C$3=$R$5,0,G36*I36*$D$7*24/1000))</f>
        <v>0</v>
      </c>
      <c r="M36" s="4"/>
      <c r="N36" s="4"/>
      <c r="S36" s="424"/>
    </row>
    <row r="37" spans="2:23" x14ac:dyDescent="0.3">
      <c r="B37" s="1" t="s">
        <v>32</v>
      </c>
      <c r="C37" s="7"/>
      <c r="E37" s="7"/>
      <c r="G37" s="7"/>
      <c r="I37" s="7"/>
      <c r="J37" s="7"/>
      <c r="K37" s="7"/>
      <c r="L37" s="7"/>
      <c r="R37" s="428"/>
    </row>
    <row r="38" spans="2:23" x14ac:dyDescent="0.3">
      <c r="B38" s="3" t="s">
        <v>7</v>
      </c>
      <c r="C38" s="224"/>
      <c r="D38" s="3" t="s">
        <v>8</v>
      </c>
      <c r="E38" s="224"/>
      <c r="F38" s="3" t="s">
        <v>24</v>
      </c>
      <c r="G38" s="218">
        <f t="shared" si="6"/>
        <v>0</v>
      </c>
      <c r="H38" s="2" t="s">
        <v>25</v>
      </c>
      <c r="I38" s="218">
        <f>IF($C$3="Ground floor",'Design Details'!C$46,IF($C$3="Mid-floor",'Design Details'!C$56,IF($C$3="Upper floor",'Design Details'!C$66,IF($C$3="Single Storey",'Design Details'!C$76,0))))</f>
        <v>0</v>
      </c>
      <c r="J38" s="218">
        <f t="shared" si="7"/>
        <v>2.5</v>
      </c>
      <c r="K38" s="218">
        <f t="shared" si="5"/>
        <v>0</v>
      </c>
      <c r="L38" s="218">
        <f t="shared" ref="L38:L44" si="8">G38*I38*$D$7*24/1000</f>
        <v>0</v>
      </c>
    </row>
    <row r="39" spans="2:23" hidden="1" x14ac:dyDescent="0.3">
      <c r="B39" s="3" t="s">
        <v>7</v>
      </c>
      <c r="C39" s="224"/>
      <c r="D39" s="3" t="s">
        <v>8</v>
      </c>
      <c r="E39" s="224"/>
      <c r="F39" s="3" t="s">
        <v>24</v>
      </c>
      <c r="G39" s="218">
        <f t="shared" si="6"/>
        <v>0</v>
      </c>
      <c r="H39" s="2" t="s">
        <v>25</v>
      </c>
      <c r="I39" s="218">
        <f>IF($C$3="Ground floor",'Design Details'!C$46,IF($C$3="Mid-floor",'Design Details'!C$56,IF($C$3="Upper floor",'Design Details'!C$66,IF($C$3="Single Storey",'Design Details'!C$76,0))))</f>
        <v>0</v>
      </c>
      <c r="J39" s="218">
        <f t="shared" si="7"/>
        <v>2.5</v>
      </c>
      <c r="K39" s="218">
        <f t="shared" si="5"/>
        <v>0</v>
      </c>
      <c r="L39" s="218">
        <f t="shared" si="8"/>
        <v>0</v>
      </c>
    </row>
    <row r="40" spans="2:23" hidden="1" x14ac:dyDescent="0.3">
      <c r="B40" s="3" t="s">
        <v>7</v>
      </c>
      <c r="C40" s="226"/>
      <c r="D40" s="3" t="s">
        <v>8</v>
      </c>
      <c r="E40" s="226"/>
      <c r="F40" s="3" t="s">
        <v>24</v>
      </c>
      <c r="G40" s="220">
        <f t="shared" si="6"/>
        <v>0</v>
      </c>
      <c r="H40" s="2" t="s">
        <v>25</v>
      </c>
      <c r="I40" s="439">
        <f>IF($C$3="Ground floor",'Design Details'!C$46,IF($C$3="Mid-floor",'Design Details'!C$56,IF($C$3="Upper floor",'Design Details'!C$66,IF($C$3="Single Storey",'Design Details'!C$76,0))))</f>
        <v>0</v>
      </c>
      <c r="J40" s="220">
        <f t="shared" si="7"/>
        <v>2.5</v>
      </c>
      <c r="K40" s="220">
        <f t="shared" si="5"/>
        <v>0</v>
      </c>
      <c r="L40" s="220">
        <f t="shared" si="8"/>
        <v>0</v>
      </c>
    </row>
    <row r="41" spans="2:23" hidden="1" x14ac:dyDescent="0.3">
      <c r="B41" s="3" t="s">
        <v>7</v>
      </c>
      <c r="C41" s="20"/>
      <c r="D41" s="3" t="s">
        <v>8</v>
      </c>
      <c r="E41" s="20"/>
      <c r="F41" s="3" t="s">
        <v>24</v>
      </c>
      <c r="G41" s="17">
        <f t="shared" si="6"/>
        <v>0</v>
      </c>
      <c r="H41" s="2" t="s">
        <v>25</v>
      </c>
      <c r="I41" s="438">
        <f>IF($C$3="Ground floor",'Design Details'!C$46,IF($C$3="Mid-floor",'Design Details'!C$56,IF($C$3="Upper floor",'Design Details'!C$66,IF($C$3="Single Storey",'Design Details'!C$76,0))))</f>
        <v>0</v>
      </c>
      <c r="J41" s="17">
        <f t="shared" si="7"/>
        <v>2.5</v>
      </c>
      <c r="K41" s="17">
        <f t="shared" si="5"/>
        <v>0</v>
      </c>
      <c r="L41" s="17">
        <f t="shared" si="8"/>
        <v>0</v>
      </c>
    </row>
    <row r="42" spans="2:23" hidden="1" x14ac:dyDescent="0.3">
      <c r="B42" s="3" t="s">
        <v>7</v>
      </c>
      <c r="C42" s="20"/>
      <c r="D42" s="3" t="s">
        <v>8</v>
      </c>
      <c r="E42" s="20"/>
      <c r="F42" s="3" t="s">
        <v>24</v>
      </c>
      <c r="G42" s="17">
        <f t="shared" si="6"/>
        <v>0</v>
      </c>
      <c r="H42" s="2" t="s">
        <v>25</v>
      </c>
      <c r="I42" s="438">
        <f>IF($C$3="Ground floor",'Design Details'!C$46,IF($C$3="Mid-floor",'Design Details'!C$56,IF($C$3="Upper floor",'Design Details'!C$66,IF($C$3="Single Storey",'Design Details'!C$76,0))))</f>
        <v>0</v>
      </c>
      <c r="J42" s="17">
        <f t="shared" si="7"/>
        <v>2.5</v>
      </c>
      <c r="K42" s="17">
        <f t="shared" si="5"/>
        <v>0</v>
      </c>
      <c r="L42" s="17">
        <f t="shared" si="8"/>
        <v>0</v>
      </c>
    </row>
    <row r="43" spans="2:23" hidden="1" x14ac:dyDescent="0.3">
      <c r="B43" s="3" t="s">
        <v>7</v>
      </c>
      <c r="C43" s="20"/>
      <c r="D43" s="3" t="s">
        <v>8</v>
      </c>
      <c r="E43" s="20"/>
      <c r="F43" s="3" t="s">
        <v>24</v>
      </c>
      <c r="G43" s="17">
        <f t="shared" si="6"/>
        <v>0</v>
      </c>
      <c r="H43" s="2" t="s">
        <v>25</v>
      </c>
      <c r="I43" s="438">
        <f>IF($C$3="Ground floor",'Design Details'!C$46,IF($C$3="Mid-floor",'Design Details'!C$56,IF($C$3="Upper floor",'Design Details'!C$66,IF($C$3="Single Storey",'Design Details'!C$76,0))))</f>
        <v>0</v>
      </c>
      <c r="J43" s="17">
        <f t="shared" si="7"/>
        <v>2.5</v>
      </c>
      <c r="K43" s="17">
        <f t="shared" si="5"/>
        <v>0</v>
      </c>
      <c r="L43" s="17">
        <f t="shared" si="8"/>
        <v>0</v>
      </c>
    </row>
    <row r="44" spans="2:23" hidden="1" x14ac:dyDescent="0.3">
      <c r="B44" s="3" t="s">
        <v>7</v>
      </c>
      <c r="C44" s="20"/>
      <c r="D44" s="3" t="s">
        <v>8</v>
      </c>
      <c r="E44" s="20"/>
      <c r="F44" s="3" t="s">
        <v>24</v>
      </c>
      <c r="G44" s="17">
        <f t="shared" si="6"/>
        <v>0</v>
      </c>
      <c r="H44" s="2" t="s">
        <v>25</v>
      </c>
      <c r="I44" s="438">
        <f>IF($C$3="Ground floor",'Design Details'!C$46,IF($C$3="Mid-floor",'Design Details'!C$56,IF($C$3="Upper floor",'Design Details'!C$66,IF($C$3="Single Storey",'Design Details'!C$76,0))))</f>
        <v>0</v>
      </c>
      <c r="J44" s="17">
        <f t="shared" si="7"/>
        <v>2.5</v>
      </c>
      <c r="K44" s="17">
        <f t="shared" si="5"/>
        <v>0</v>
      </c>
      <c r="L44" s="17">
        <f t="shared" si="8"/>
        <v>0</v>
      </c>
    </row>
    <row r="45" spans="2:23" x14ac:dyDescent="0.3">
      <c r="B45" s="1" t="s">
        <v>33</v>
      </c>
      <c r="C45" s="7"/>
      <c r="E45" s="7"/>
      <c r="G45" s="7"/>
      <c r="I45" s="7"/>
      <c r="J45" s="7"/>
      <c r="K45" s="7"/>
      <c r="L45" s="7"/>
      <c r="Q45" s="517" t="s">
        <v>1254</v>
      </c>
      <c r="R45" s="525" t="s">
        <v>1255</v>
      </c>
      <c r="S45" s="517" t="s">
        <v>1256</v>
      </c>
      <c r="T45" s="514" t="s">
        <v>1249</v>
      </c>
      <c r="U45" s="517" t="s">
        <v>1250</v>
      </c>
    </row>
    <row r="46" spans="2:23" x14ac:dyDescent="0.3">
      <c r="B46" s="3" t="s">
        <v>7</v>
      </c>
      <c r="C46" s="224"/>
      <c r="D46" s="3" t="s">
        <v>8</v>
      </c>
      <c r="E46" s="224"/>
      <c r="F46" s="3" t="s">
        <v>24</v>
      </c>
      <c r="G46" s="218">
        <f t="shared" si="6"/>
        <v>0</v>
      </c>
      <c r="H46" s="2" t="s">
        <v>25</v>
      </c>
      <c r="I46" s="218">
        <f>IF($C$3="Ground floor",'Design Details'!C$53,IF($C$3="Mid-floor",'Design Details'!C$63,IF($C$3="Upper floor",'Design Details'!C$73,IF($C$3="Single Storey",'Design Details'!C$83,0))))</f>
        <v>0</v>
      </c>
      <c r="J46" s="218">
        <f t="shared" si="7"/>
        <v>2.5</v>
      </c>
      <c r="K46" s="218">
        <f t="shared" si="5"/>
        <v>0</v>
      </c>
      <c r="L46" s="218">
        <f>G46*I46*$D$7*24/1000</f>
        <v>0</v>
      </c>
      <c r="Q46" s="518"/>
      <c r="R46" s="526"/>
      <c r="S46" s="518"/>
      <c r="T46" s="515"/>
      <c r="U46" s="518"/>
    </row>
    <row r="47" spans="2:23" x14ac:dyDescent="0.3">
      <c r="B47" s="3" t="s">
        <v>7</v>
      </c>
      <c r="C47" s="224"/>
      <c r="D47" s="3" t="s">
        <v>8</v>
      </c>
      <c r="E47" s="224"/>
      <c r="F47" s="3" t="s">
        <v>24</v>
      </c>
      <c r="G47" s="218">
        <f t="shared" si="6"/>
        <v>0</v>
      </c>
      <c r="H47" s="2" t="s">
        <v>25</v>
      </c>
      <c r="I47" s="218">
        <f>IF($C$3="Ground floor",'Design Details'!C$53,IF($C$3="Mid-floor",'Design Details'!C$63,IF($C$3="Upper floor",'Design Details'!C$73,IF($C$3="Single Storey",'Design Details'!C$83,0))))</f>
        <v>0</v>
      </c>
      <c r="J47" s="218">
        <f t="shared" si="7"/>
        <v>2.5</v>
      </c>
      <c r="K47" s="218">
        <f t="shared" si="5"/>
        <v>0</v>
      </c>
      <c r="L47" s="218">
        <f>G47*I47*$D$7*24/1000</f>
        <v>0</v>
      </c>
      <c r="Q47" s="518"/>
      <c r="R47" s="526"/>
      <c r="S47" s="518"/>
      <c r="T47" s="515"/>
      <c r="U47" s="518"/>
    </row>
    <row r="48" spans="2:23" x14ac:dyDescent="0.3">
      <c r="B48" s="3" t="s">
        <v>7</v>
      </c>
      <c r="C48" s="224"/>
      <c r="D48" s="3" t="s">
        <v>8</v>
      </c>
      <c r="E48" s="224"/>
      <c r="F48" s="3" t="s">
        <v>24</v>
      </c>
      <c r="G48" s="218">
        <f t="shared" si="6"/>
        <v>0</v>
      </c>
      <c r="H48" s="2" t="s">
        <v>25</v>
      </c>
      <c r="I48" s="218">
        <f>IF($C$3="Ground floor",'Design Details'!C$53,IF($C$3="Mid-floor",'Design Details'!C$63,IF($C$3="Upper floor",'Design Details'!C$73,IF($C$3="Single Storey",'Design Details'!C$83,0))))</f>
        <v>0</v>
      </c>
      <c r="J48" s="218">
        <f t="shared" si="7"/>
        <v>2.5</v>
      </c>
      <c r="K48" s="218">
        <f t="shared" si="5"/>
        <v>0</v>
      </c>
      <c r="L48" s="218">
        <f>G48*I48*$D$7*24/1000</f>
        <v>0</v>
      </c>
      <c r="Q48" s="518"/>
      <c r="R48" s="526"/>
      <c r="S48" s="518"/>
      <c r="T48" s="515"/>
      <c r="U48" s="518"/>
    </row>
    <row r="49" spans="2:21" x14ac:dyDescent="0.3">
      <c r="B49" s="3" t="s">
        <v>7</v>
      </c>
      <c r="C49" s="224"/>
      <c r="D49" s="3" t="s">
        <v>8</v>
      </c>
      <c r="E49" s="224"/>
      <c r="F49" s="3" t="s">
        <v>24</v>
      </c>
      <c r="G49" s="218">
        <f t="shared" si="6"/>
        <v>0</v>
      </c>
      <c r="H49" s="2" t="s">
        <v>25</v>
      </c>
      <c r="I49" s="218">
        <f>IF($C$3="Ground floor",'Design Details'!C$53,IF($C$3="Mid-floor",'Design Details'!C$63,IF($C$3="Upper floor",'Design Details'!C$73,IF($C$3="Single Storey",'Design Details'!C$83,0))))</f>
        <v>0</v>
      </c>
      <c r="J49" s="218">
        <f t="shared" si="7"/>
        <v>2.5</v>
      </c>
      <c r="K49" s="218">
        <f t="shared" si="5"/>
        <v>0</v>
      </c>
      <c r="L49" s="218">
        <f>G49*I49*$D$7*24/1000</f>
        <v>0</v>
      </c>
      <c r="Q49" s="519"/>
      <c r="R49" s="527"/>
      <c r="S49" s="519"/>
      <c r="T49" s="516"/>
      <c r="U49" s="519"/>
    </row>
    <row r="50" spans="2:21" x14ac:dyDescent="0.3">
      <c r="B50" s="1" t="s">
        <v>1260</v>
      </c>
      <c r="C50" s="7"/>
      <c r="E50" s="7"/>
      <c r="G50" s="7"/>
      <c r="I50" s="7"/>
      <c r="J50" s="7"/>
      <c r="K50" s="7"/>
      <c r="L50" s="7"/>
      <c r="Q50" s="426"/>
      <c r="R50" s="425"/>
      <c r="S50" s="425" t="s">
        <v>1248</v>
      </c>
      <c r="T50" s="425"/>
      <c r="U50" s="430"/>
    </row>
    <row r="51" spans="2:21" x14ac:dyDescent="0.3">
      <c r="B51" s="3" t="s">
        <v>7</v>
      </c>
      <c r="C51" s="224"/>
      <c r="D51" s="3" t="s">
        <v>8</v>
      </c>
      <c r="E51" s="224"/>
      <c r="F51" s="3" t="s">
        <v>24</v>
      </c>
      <c r="G51" s="218">
        <f t="shared" si="6"/>
        <v>0</v>
      </c>
      <c r="H51" s="2" t="s">
        <v>25</v>
      </c>
      <c r="I51" s="218">
        <f>IF($C$3="Ground floor",'Design Details'!C$47,IF($C$3="Mid-floor",'Design Details'!C$57,IF($C$3="Upper floor",'Design Details'!C$67,IF($C$3="Single Storey",'Design Details'!C$77,0))))</f>
        <v>0</v>
      </c>
      <c r="J51" s="218">
        <f t="shared" si="7"/>
        <v>2.5</v>
      </c>
      <c r="K51" s="218">
        <f t="shared" si="5"/>
        <v>0</v>
      </c>
      <c r="L51" s="218">
        <f>G51*I51*$D$7*24/1000</f>
        <v>0</v>
      </c>
      <c r="Q51" s="429" t="s">
        <v>1241</v>
      </c>
      <c r="R51" s="431" t="s">
        <v>1247</v>
      </c>
      <c r="S51" s="431" t="str">
        <f>IF(OR($C$3="Ground Floor",$C$3="Mid-floor"),R51,Q51)</f>
        <v>Outside</v>
      </c>
      <c r="T51" s="426">
        <f>IF(M32="Unheated",1,0)</f>
        <v>0</v>
      </c>
      <c r="U51" s="429">
        <f>IF(M32="Select...",0,(IF(M32="Outside",D6,IF(M32="Unheated",D4-10,D4-M32))))</f>
        <v>0</v>
      </c>
    </row>
    <row r="52" spans="2:21" x14ac:dyDescent="0.3">
      <c r="B52" s="3" t="s">
        <v>7</v>
      </c>
      <c r="C52" s="224"/>
      <c r="D52" s="3" t="s">
        <v>8</v>
      </c>
      <c r="E52" s="224"/>
      <c r="F52" s="3" t="s">
        <v>24</v>
      </c>
      <c r="G52" s="218">
        <f t="shared" si="6"/>
        <v>0</v>
      </c>
      <c r="H52" s="2" t="s">
        <v>25</v>
      </c>
      <c r="I52" s="218">
        <f>IF($C$3="Ground floor",'Design Details'!C$47,IF($C$3="Mid-floor",'Design Details'!C$57,IF($C$3="Upper floor",'Design Details'!C$67,IF($C$3="Single Storey",'Design Details'!C$77,0))))</f>
        <v>0</v>
      </c>
      <c r="J52" s="218">
        <f t="shared" si="7"/>
        <v>2.5</v>
      </c>
      <c r="K52" s="218">
        <f t="shared" si="5"/>
        <v>0</v>
      </c>
      <c r="L52" s="218">
        <f>G52*I52*$D$7*24/1000</f>
        <v>0</v>
      </c>
      <c r="Q52" s="429" t="s">
        <v>1247</v>
      </c>
      <c r="R52" s="431" t="s">
        <v>1251</v>
      </c>
      <c r="S52" s="431" t="str">
        <f>IF(OR($C$3="Ground Floor",$C$3="Mid-floor"),R52,Q52)</f>
        <v>Unheated</v>
      </c>
      <c r="T52" s="426" t="str">
        <f>"'Design Details'!C$"&amp;69+T51</f>
        <v>'Design Details'!C$69</v>
      </c>
      <c r="U52" s="427"/>
    </row>
    <row r="53" spans="2:21" hidden="1" x14ac:dyDescent="0.3">
      <c r="B53" s="3" t="s">
        <v>7</v>
      </c>
      <c r="C53" s="226"/>
      <c r="D53" s="3" t="s">
        <v>8</v>
      </c>
      <c r="E53" s="226"/>
      <c r="F53" s="3" t="s">
        <v>24</v>
      </c>
      <c r="G53" s="220">
        <f t="shared" si="6"/>
        <v>0</v>
      </c>
      <c r="H53" s="2" t="s">
        <v>25</v>
      </c>
      <c r="I53" s="439">
        <f>IF($C$3="Ground floor",'Design Details'!C$47,IF($C$3="Mid-floor",'Design Details'!C$57,IF($C$3="Upper floor",'Design Details'!C$67,IF($C$3="Single Storey",'Design Details'!C$77,0))))</f>
        <v>0</v>
      </c>
      <c r="J53" s="220">
        <f t="shared" si="7"/>
        <v>2.5</v>
      </c>
      <c r="K53" s="220">
        <f t="shared" si="5"/>
        <v>0</v>
      </c>
      <c r="L53" s="220">
        <f>G53*I53*$D$7*24/1000</f>
        <v>0</v>
      </c>
      <c r="Q53" s="429"/>
      <c r="R53" s="431" t="s">
        <v>1252</v>
      </c>
      <c r="S53" s="431">
        <f>IF(OR($C$3="Ground Floor",$C$3="Mid-floor"),R53,Q53)</f>
        <v>0</v>
      </c>
      <c r="T53" s="432" t="str">
        <f>"'Design Details'!C$"&amp;79+T51</f>
        <v>'Design Details'!C$79</v>
      </c>
      <c r="U53" s="423"/>
    </row>
    <row r="54" spans="2:21" hidden="1" x14ac:dyDescent="0.3">
      <c r="B54" s="3" t="s">
        <v>7</v>
      </c>
      <c r="C54" s="20"/>
      <c r="D54" s="3" t="s">
        <v>8</v>
      </c>
      <c r="E54" s="20"/>
      <c r="F54" s="3" t="s">
        <v>24</v>
      </c>
      <c r="G54" s="17">
        <f t="shared" si="6"/>
        <v>0</v>
      </c>
      <c r="H54" s="2" t="s">
        <v>25</v>
      </c>
      <c r="I54" s="438">
        <f>IF($C$3="Ground floor",'Design Details'!C$47,IF($C$3="Mid-floor",'Design Details'!C$57,IF($C$3="Upper floor",'Design Details'!C$67,IF($C$3="Single Storey",'Design Details'!C$77,0))))</f>
        <v>0</v>
      </c>
      <c r="J54" s="17">
        <f t="shared" si="7"/>
        <v>2.5</v>
      </c>
      <c r="K54" s="17">
        <f t="shared" si="5"/>
        <v>0</v>
      </c>
      <c r="L54" s="17">
        <f>G54*I54*$D$7*24/1000</f>
        <v>0</v>
      </c>
      <c r="Q54" s="429"/>
      <c r="R54" s="431" t="s">
        <v>1253</v>
      </c>
      <c r="S54" s="431">
        <f>IF(OR($C$3="Ground Floor",$C$3="Mid-floor"),R54,Q54)</f>
        <v>0</v>
      </c>
      <c r="T54" s="423"/>
      <c r="U54" s="423"/>
    </row>
    <row r="55" spans="2:21" x14ac:dyDescent="0.3">
      <c r="B55" s="1" t="s">
        <v>114</v>
      </c>
      <c r="G55" s="7"/>
      <c r="I55" s="7"/>
      <c r="K55" s="7"/>
      <c r="L55" s="7"/>
      <c r="M55" s="520" t="s">
        <v>1092</v>
      </c>
      <c r="N55" s="520"/>
      <c r="O55" s="520"/>
      <c r="Q55" s="432"/>
      <c r="R55" s="432">
        <v>22</v>
      </c>
      <c r="S55" s="433">
        <f>IF(OR($C$3="Ground Floor",$C$3="Mid-floor"),R55,Q37)</f>
        <v>0</v>
      </c>
      <c r="T55" s="422"/>
      <c r="U55" s="422"/>
    </row>
    <row r="56" spans="2:21" x14ac:dyDescent="0.3">
      <c r="B56" s="3" t="s">
        <v>6</v>
      </c>
      <c r="C56" s="229"/>
      <c r="D56" s="3" t="s">
        <v>8</v>
      </c>
      <c r="E56" s="229"/>
      <c r="F56" s="3" t="s">
        <v>24</v>
      </c>
      <c r="G56" s="218">
        <f t="shared" si="6"/>
        <v>0</v>
      </c>
      <c r="H56" s="2" t="s">
        <v>25</v>
      </c>
      <c r="I56" s="218">
        <f>IF($C$3="Ground floor",'Design Details'!C$51,IF($C$3="Mid-floor",'Design Details'!C$61,IF($C$3="Upper floor",'Design Details'!C$71,IF($C$3="Single Storey",'Design Details'!C$81,0))))</f>
        <v>0</v>
      </c>
      <c r="J56" s="225">
        <f>IF(M56="",0,IF(M56="unheated",D$4-10,D$4-M56))</f>
        <v>0</v>
      </c>
      <c r="K56" s="218">
        <f t="shared" si="5"/>
        <v>0</v>
      </c>
      <c r="L56" s="7"/>
      <c r="M56" s="513"/>
      <c r="N56" s="513"/>
      <c r="O56" s="513"/>
    </row>
    <row r="57" spans="2:21" hidden="1" x14ac:dyDescent="0.3">
      <c r="B57" s="3" t="s">
        <v>6</v>
      </c>
      <c r="C57" s="229"/>
      <c r="D57" s="3" t="s">
        <v>8</v>
      </c>
      <c r="E57" s="229"/>
      <c r="F57" s="3" t="s">
        <v>24</v>
      </c>
      <c r="G57" s="218">
        <f t="shared" si="6"/>
        <v>0</v>
      </c>
      <c r="H57" s="2" t="s">
        <v>25</v>
      </c>
      <c r="I57" s="224">
        <f>IF($C$3="Ground floor",'Design Details'!C$51,IF($C$3="Mid-floor",'Design Details'!C$61,IF($C$3="Upper floor",'Design Details'!C$71,IF($C$3="Single Storey",'Design Details'!C$81,0))))</f>
        <v>0</v>
      </c>
      <c r="J57" s="225">
        <f>IF(M57="",0,IF(M57="unheated",D$4-10,D$4-M57))</f>
        <v>0</v>
      </c>
      <c r="K57" s="218">
        <f t="shared" si="5"/>
        <v>0</v>
      </c>
      <c r="L57" s="7"/>
      <c r="M57" s="513"/>
      <c r="N57" s="513"/>
      <c r="O57" s="513"/>
    </row>
    <row r="58" spans="2:21" hidden="1" x14ac:dyDescent="0.3">
      <c r="B58" s="3" t="s">
        <v>6</v>
      </c>
      <c r="C58" s="219"/>
      <c r="D58" s="3" t="s">
        <v>8</v>
      </c>
      <c r="E58" s="219"/>
      <c r="F58" s="3" t="s">
        <v>24</v>
      </c>
      <c r="G58" s="220">
        <f t="shared" si="6"/>
        <v>0</v>
      </c>
      <c r="H58" s="2" t="s">
        <v>25</v>
      </c>
      <c r="I58" s="221">
        <f>IF($C$3="Ground floor",'Design Details'!C$51,IF($C$3="Mid-floor",'Design Details'!C$61,IF($C$3="Upper floor",'Design Details'!C$71,IF($C$3="Single Storey",'Design Details'!C$81,0))))</f>
        <v>0</v>
      </c>
      <c r="J58" s="222">
        <f>IF(M58="",0,IF(M58="unheated",D$4-10,D$4-M58))</f>
        <v>0</v>
      </c>
      <c r="K58" s="220">
        <f t="shared" si="5"/>
        <v>0</v>
      </c>
      <c r="L58" s="7"/>
      <c r="M58" s="513"/>
      <c r="N58" s="513"/>
      <c r="O58" s="513"/>
    </row>
    <row r="59" spans="2:21" hidden="1" x14ac:dyDescent="0.3">
      <c r="B59" s="3" t="s">
        <v>6</v>
      </c>
      <c r="C59" s="19"/>
      <c r="D59" s="3" t="s">
        <v>8</v>
      </c>
      <c r="E59" s="19"/>
      <c r="F59" s="3" t="s">
        <v>24</v>
      </c>
      <c r="G59" s="17">
        <f t="shared" si="6"/>
        <v>0</v>
      </c>
      <c r="H59" s="2" t="s">
        <v>25</v>
      </c>
      <c r="I59" s="105">
        <f>IF($C$3="Ground floor",'Design Details'!C$51,IF($C$3="Mid-floor",'Design Details'!C$61,IF($C$3="Upper floor",'Design Details'!C$71,IF($C$3="Single Storey",'Design Details'!C$81,0))))</f>
        <v>0</v>
      </c>
      <c r="J59" s="18">
        <f>IF(M59="",0,IF(M59="unheated",D$4-10,D$4-M59))</f>
        <v>0</v>
      </c>
      <c r="K59" s="17">
        <f t="shared" si="5"/>
        <v>0</v>
      </c>
      <c r="L59" s="7"/>
      <c r="M59" s="513"/>
      <c r="N59" s="513"/>
      <c r="O59" s="513"/>
    </row>
    <row r="60" spans="2:21" hidden="1" x14ac:dyDescent="0.3">
      <c r="B60" s="1" t="s">
        <v>48</v>
      </c>
      <c r="G60" s="7"/>
      <c r="I60" s="7"/>
      <c r="K60" s="7"/>
      <c r="L60" s="7"/>
    </row>
    <row r="61" spans="2:21" hidden="1" x14ac:dyDescent="0.3">
      <c r="B61" s="3" t="s">
        <v>6</v>
      </c>
      <c r="C61" s="19"/>
      <c r="D61" s="3" t="s">
        <v>8</v>
      </c>
      <c r="E61" s="19"/>
      <c r="F61" s="3" t="s">
        <v>24</v>
      </c>
      <c r="G61" s="17">
        <f t="shared" si="6"/>
        <v>0</v>
      </c>
      <c r="H61" s="2" t="s">
        <v>25</v>
      </c>
      <c r="I61" s="105">
        <f>IF($C$3="Ground floor",'Design Details'!C$52,IF($C$3="Mid-floor",'Design Details'!C$62,IF($C$3="Upper floor",'Design Details'!C$72,IF($C$3="Single Storey",'Design Details'!C$82,0))))</f>
        <v>0</v>
      </c>
      <c r="J61" s="18">
        <f>D4-10</f>
        <v>-10</v>
      </c>
      <c r="K61" s="17">
        <f t="shared" si="5"/>
        <v>0</v>
      </c>
      <c r="L61" s="17">
        <f>G61*I61*$D$7*24/1000</f>
        <v>0</v>
      </c>
    </row>
  </sheetData>
  <sheetProtection formatRows="0"/>
  <mergeCells count="31">
    <mergeCell ref="B1:D1"/>
    <mergeCell ref="E1:G1"/>
    <mergeCell ref="K1:L1"/>
    <mergeCell ref="E2:F2"/>
    <mergeCell ref="C3:D3"/>
    <mergeCell ref="E3:F3"/>
    <mergeCell ref="M21:O21"/>
    <mergeCell ref="B4:C4"/>
    <mergeCell ref="E4:F4"/>
    <mergeCell ref="B5:C5"/>
    <mergeCell ref="E5:F5"/>
    <mergeCell ref="B6:C6"/>
    <mergeCell ref="E6:F6"/>
    <mergeCell ref="B7:C7"/>
    <mergeCell ref="L10:O10"/>
    <mergeCell ref="L11:O11"/>
    <mergeCell ref="M19:O19"/>
    <mergeCell ref="M20:O20"/>
    <mergeCell ref="M22:O22"/>
    <mergeCell ref="M31:O31"/>
    <mergeCell ref="M32:O32"/>
    <mergeCell ref="Q45:Q49"/>
    <mergeCell ref="R45:R49"/>
    <mergeCell ref="M59:O59"/>
    <mergeCell ref="T45:T49"/>
    <mergeCell ref="U45:U49"/>
    <mergeCell ref="M55:O55"/>
    <mergeCell ref="M56:O56"/>
    <mergeCell ref="M57:O57"/>
    <mergeCell ref="M58:O58"/>
    <mergeCell ref="S45:S49"/>
  </mergeCells>
  <conditionalFormatting sqref="M24:N24">
    <cfRule type="expression" dxfId="3" priority="2">
      <formula>IF($M$23="Short length",TRUE,IF($M$23="Between edges",TRUE,IF($M$23="Depth of room",TRUE,FALSE)))</formula>
    </cfRule>
  </conditionalFormatting>
  <conditionalFormatting sqref="O24">
    <cfRule type="expression" dxfId="2" priority="1">
      <formula>IF($O$23="Long length",TRUE,FALSE)</formula>
    </cfRule>
  </conditionalFormatting>
  <dataValidations count="10">
    <dataValidation type="list" allowBlank="1" showInputMessage="1" showErrorMessage="1" sqref="M32:O32" xr:uid="{4B517596-152A-B94C-8118-0B4FD6511AF3}">
      <formula1>OFFSET($S$50,,,COUNTIF($S$50:$S$55,"&lt;&gt;0"))</formula1>
    </dataValidation>
    <dataValidation type="list" errorStyle="information" allowBlank="1" showInputMessage="1" showErrorMessage="1" errorTitle="Room Name" error="If an alternative room name is entered, you will need to manually select room design temp and air changes per hour." sqref="D2" xr:uid="{FF56868E-C23C-AB49-AD70-B25223FC3F2F}">
      <formula1>$Y$2:$Y$11</formula1>
    </dataValidation>
    <dataValidation type="list" errorStyle="information" allowBlank="1" showInputMessage="1" showErrorMessage="1" errorTitle="Room Name" error="If an alternative room name is entered, you will need to manually select room design temp and air changes per hour." sqref="C2" xr:uid="{9333FE3A-4AA5-C241-8083-C17F398555B1}">
      <formula1>Rooms</formula1>
    </dataValidation>
    <dataValidation type="list" allowBlank="1" showInputMessage="1" showErrorMessage="1" sqref="M22:O22" xr:uid="{3AF735B3-AF9B-E94C-A803-8153605F71C1}">
      <formula1>$Q$2:$Q$6</formula1>
    </dataValidation>
    <dataValidation type="list" allowBlank="1" showInputMessage="1" showErrorMessage="1" sqref="C3:D3" xr:uid="{5B2A6166-978E-E241-AD1B-78995E646E1B}">
      <formula1>$R$4:$R$7</formula1>
    </dataValidation>
    <dataValidation type="list" allowBlank="1" showInputMessage="1" showErrorMessage="1" sqref="M20:O20" xr:uid="{16CC805C-A896-C245-85D0-1653C5109FED}">
      <formula1>$S$3:$S$4</formula1>
    </dataValidation>
    <dataValidation type="list" allowBlank="1" showInputMessage="1" showErrorMessage="1" sqref="M56:O59" xr:uid="{FA5AEA47-9F9C-0D40-98F7-B70428D0D593}">
      <formula1>$U$3:$U$7</formula1>
    </dataValidation>
    <dataValidation type="list" allowBlank="1" showInputMessage="1" showErrorMessage="1" sqref="M3" xr:uid="{CB660EE4-D6B9-C446-BD54-A48153863FAC}">
      <formula1>$V$3:$V$4</formula1>
    </dataValidation>
    <dataValidation type="list" allowBlank="1" showInputMessage="1" showErrorMessage="1" promptTitle="High Ceilings" prompt="Room Height_x000a_4.5m - 2.5%_x000a_5.5m - 5.0%_x000a_6.5m - 7.5%_x000a_7.5m - 10.0%" sqref="M4" xr:uid="{04741307-DA40-DF45-A976-26A22A938972}">
      <formula1>$X$3:$X$7</formula1>
    </dataValidation>
    <dataValidation type="list" allowBlank="1" showInputMessage="1" showErrorMessage="1" sqref="M5" xr:uid="{29192771-B651-414A-916C-7F24C4F4BA41}">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0465" r:id="rId3" name="Button 1">
              <controlPr defaultSize="0" print="0" autoFill="0" autoPict="0" macro="[0]!unhideAwkDim">
                <anchor moveWithCells="1" sizeWithCells="1">
                  <from>
                    <xdr:col>3</xdr:col>
                    <xdr:colOff>15240</xdr:colOff>
                    <xdr:row>8</xdr:row>
                    <xdr:rowOff>15240</xdr:rowOff>
                  </from>
                  <to>
                    <xdr:col>4</xdr:col>
                    <xdr:colOff>723900</xdr:colOff>
                    <xdr:row>8</xdr:row>
                    <xdr:rowOff>152400</xdr:rowOff>
                  </to>
                </anchor>
              </controlPr>
            </control>
          </mc:Choice>
        </mc:AlternateContent>
        <mc:AlternateContent xmlns:mc="http://schemas.openxmlformats.org/markup-compatibility/2006">
          <mc:Choice Requires="x14">
            <control shapeId="190466" r:id="rId4" name="Button 2">
              <controlPr defaultSize="0" print="0" autoFill="0" autoPict="0" macro="[0]!unhideWindows">
                <anchor moveWithCells="1" sizeWithCells="1">
                  <from>
                    <xdr:col>3</xdr:col>
                    <xdr:colOff>38100</xdr:colOff>
                    <xdr:row>36</xdr:row>
                    <xdr:rowOff>15240</xdr:rowOff>
                  </from>
                  <to>
                    <xdr:col>4</xdr:col>
                    <xdr:colOff>723900</xdr:colOff>
                    <xdr:row>36</xdr:row>
                    <xdr:rowOff>152400</xdr:rowOff>
                  </to>
                </anchor>
              </controlPr>
            </control>
          </mc:Choice>
        </mc:AlternateContent>
        <mc:AlternateContent xmlns:mc="http://schemas.openxmlformats.org/markup-compatibility/2006">
          <mc:Choice Requires="x14">
            <control shapeId="190467" r:id="rId5" name="Button 3">
              <controlPr defaultSize="0" print="0" autoFill="0" autoPict="0" macro="[0]!unhideRoofWin">
                <anchor moveWithCells="1" sizeWithCells="1">
                  <from>
                    <xdr:col>5</xdr:col>
                    <xdr:colOff>22860</xdr:colOff>
                    <xdr:row>36</xdr:row>
                    <xdr:rowOff>15240</xdr:rowOff>
                  </from>
                  <to>
                    <xdr:col>6</xdr:col>
                    <xdr:colOff>723900</xdr:colOff>
                    <xdr:row>36</xdr:row>
                    <xdr:rowOff>152400</xdr:rowOff>
                  </to>
                </anchor>
              </controlPr>
            </control>
          </mc:Choice>
        </mc:AlternateContent>
        <mc:AlternateContent xmlns:mc="http://schemas.openxmlformats.org/markup-compatibility/2006">
          <mc:Choice Requires="x14">
            <control shapeId="190468" r:id="rId6" name="Button 4">
              <controlPr defaultSize="0" print="0" autoFill="0" autoPict="0" macro="[0]!unhideDoors">
                <anchor moveWithCells="1" sizeWithCells="1">
                  <from>
                    <xdr:col>3</xdr:col>
                    <xdr:colOff>15240</xdr:colOff>
                    <xdr:row>49</xdr:row>
                    <xdr:rowOff>22860</xdr:rowOff>
                  </from>
                  <to>
                    <xdr:col>4</xdr:col>
                    <xdr:colOff>723900</xdr:colOff>
                    <xdr:row>49</xdr:row>
                    <xdr:rowOff>152400</xdr:rowOff>
                  </to>
                </anchor>
              </controlPr>
            </control>
          </mc:Choice>
        </mc:AlternateContent>
        <mc:AlternateContent xmlns:mc="http://schemas.openxmlformats.org/markup-compatibility/2006">
          <mc:Choice Requires="x14">
            <control shapeId="190469" r:id="rId7" name="Button 5">
              <controlPr defaultSize="0" print="0" autoFill="0" autoPict="0" macro="[0]!SinglePitch">
                <anchor moveWithCells="1" sizeWithCells="1">
                  <from>
                    <xdr:col>3</xdr:col>
                    <xdr:colOff>891540</xdr:colOff>
                    <xdr:row>32</xdr:row>
                    <xdr:rowOff>38100</xdr:rowOff>
                  </from>
                  <to>
                    <xdr:col>4</xdr:col>
                    <xdr:colOff>708660</xdr:colOff>
                    <xdr:row>33</xdr:row>
                    <xdr:rowOff>0</xdr:rowOff>
                  </to>
                </anchor>
              </controlPr>
            </control>
          </mc:Choice>
        </mc:AlternateContent>
        <mc:AlternateContent xmlns:mc="http://schemas.openxmlformats.org/markup-compatibility/2006">
          <mc:Choice Requires="x14">
            <control shapeId="190470" r:id="rId8" name="Button 6">
              <controlPr defaultSize="0" print="0" autoFill="0" autoPict="0" macro="[0]!IntWalls">
                <anchor moveWithCells="1" sizeWithCells="1">
                  <from>
                    <xdr:col>3</xdr:col>
                    <xdr:colOff>22860</xdr:colOff>
                    <xdr:row>54</xdr:row>
                    <xdr:rowOff>22860</xdr:rowOff>
                  </from>
                  <to>
                    <xdr:col>4</xdr:col>
                    <xdr:colOff>723900</xdr:colOff>
                    <xdr:row>55</xdr:row>
                    <xdr:rowOff>15240</xdr:rowOff>
                  </to>
                </anchor>
              </controlPr>
            </control>
          </mc:Choice>
        </mc:AlternateContent>
        <mc:AlternateContent xmlns:mc="http://schemas.openxmlformats.org/markup-compatibility/2006">
          <mc:Choice Requires="x14">
            <control shapeId="190471" r:id="rId9" name="Button 7">
              <controlPr defaultSize="0" print="0" autoFill="0" autoPict="0" macro="[0]!PartyWall">
                <anchor moveWithCells="1" sizeWithCells="1">
                  <from>
                    <xdr:col>5</xdr:col>
                    <xdr:colOff>15240</xdr:colOff>
                    <xdr:row>54</xdr:row>
                    <xdr:rowOff>22860</xdr:rowOff>
                  </from>
                  <to>
                    <xdr:col>6</xdr:col>
                    <xdr:colOff>708660</xdr:colOff>
                    <xdr:row>54</xdr:row>
                    <xdr:rowOff>152400</xdr:rowOff>
                  </to>
                </anchor>
              </controlPr>
            </control>
          </mc:Choice>
        </mc:AlternateContent>
        <mc:AlternateContent xmlns:mc="http://schemas.openxmlformats.org/markup-compatibility/2006">
          <mc:Choice Requires="x14">
            <control shapeId="190472" r:id="rId10" name="Button 8">
              <controlPr defaultSize="0" print="0" autoFill="0" autoPict="0" macro="[0]!UseRoomDims">
                <anchor moveWithCells="1" sizeWithCells="1">
                  <from>
                    <xdr:col>3</xdr:col>
                    <xdr:colOff>22860</xdr:colOff>
                    <xdr:row>18</xdr:row>
                    <xdr:rowOff>22860</xdr:rowOff>
                  </from>
                  <to>
                    <xdr:col>4</xdr:col>
                    <xdr:colOff>723900</xdr:colOff>
                    <xdr:row>18</xdr:row>
                    <xdr:rowOff>152400</xdr:rowOff>
                  </to>
                </anchor>
              </controlPr>
            </control>
          </mc:Choice>
        </mc:AlternateContent>
        <mc:AlternateContent xmlns:mc="http://schemas.openxmlformats.org/markup-compatibility/2006">
          <mc:Choice Requires="x14">
            <control shapeId="190473" r:id="rId11" name="Button 9">
              <controlPr defaultSize="0" print="0" autoFill="0" autoPict="0" macro="[0]!Pitched">
                <anchor moveWithCells="1" sizeWithCells="1">
                  <from>
                    <xdr:col>3</xdr:col>
                    <xdr:colOff>38100</xdr:colOff>
                    <xdr:row>32</xdr:row>
                    <xdr:rowOff>22860</xdr:rowOff>
                  </from>
                  <to>
                    <xdr:col>3</xdr:col>
                    <xdr:colOff>800100</xdr:colOff>
                    <xdr:row>33</xdr:row>
                    <xdr:rowOff>0</xdr:rowOff>
                  </to>
                </anchor>
              </controlPr>
            </control>
          </mc:Choice>
        </mc:AlternateContent>
        <mc:AlternateContent xmlns:mc="http://schemas.openxmlformats.org/markup-compatibility/2006">
          <mc:Choice Requires="x14">
            <control shapeId="190474" r:id="rId12" name="Button 10">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190475" r:id="rId13" name="Button 11">
              <controlPr defaultSize="0" print="0" autoFill="0" autoPict="0" macro="[0]!unhideExtWall">
                <anchor moveWithCells="1">
                  <from>
                    <xdr:col>3</xdr:col>
                    <xdr:colOff>22860</xdr:colOff>
                    <xdr:row>22</xdr:row>
                    <xdr:rowOff>38100</xdr:rowOff>
                  </from>
                  <to>
                    <xdr:col>5</xdr:col>
                    <xdr:colOff>114300</xdr:colOff>
                    <xdr:row>22</xdr:row>
                    <xdr:rowOff>152400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114B1F-BEB2-874F-A93C-F3FB378732AF}">
  <sheetPr codeName="Sheet39">
    <tabColor theme="4" tint="0.59999389629810485"/>
  </sheetPr>
  <dimension ref="B1:Z61"/>
  <sheetViews>
    <sheetView showGridLines="0" showRowColHeaders="0" workbookViewId="0">
      <selection activeCell="C2" sqref="C2"/>
    </sheetView>
  </sheetViews>
  <sheetFormatPr defaultColWidth="13.77734375" defaultRowHeight="13.8" x14ac:dyDescent="0.3"/>
  <cols>
    <col min="1" max="1" width="2" style="2" customWidth="1"/>
    <col min="2" max="12" width="13.77734375" style="2"/>
    <col min="13" max="15" width="10" style="2" customWidth="1"/>
    <col min="16" max="16" width="13.77734375" style="2"/>
    <col min="17" max="19" width="13.77734375" style="2" hidden="1" customWidth="1"/>
    <col min="20" max="20" width="16" style="2" hidden="1" customWidth="1"/>
    <col min="21" max="26" width="13.77734375" style="2" hidden="1" customWidth="1"/>
    <col min="27" max="16384" width="13.77734375" style="2"/>
  </cols>
  <sheetData>
    <row r="1" spans="2:25" ht="34.049999999999997" customHeight="1" x14ac:dyDescent="0.3">
      <c r="B1" s="520" t="s">
        <v>2</v>
      </c>
      <c r="C1" s="520"/>
      <c r="D1" s="520"/>
      <c r="E1" s="520" t="s">
        <v>4</v>
      </c>
      <c r="F1" s="520"/>
      <c r="G1" s="520"/>
      <c r="H1" s="13" t="s">
        <v>26</v>
      </c>
      <c r="I1" s="14" t="s">
        <v>34</v>
      </c>
      <c r="J1" s="15" t="s">
        <v>36</v>
      </c>
      <c r="K1" s="536" t="s">
        <v>120</v>
      </c>
      <c r="L1" s="536"/>
      <c r="M1" s="14" t="s">
        <v>121</v>
      </c>
      <c r="N1" s="14" t="s">
        <v>1079</v>
      </c>
      <c r="O1" s="14" t="s">
        <v>416</v>
      </c>
    </row>
    <row r="2" spans="2:25" ht="12.75" customHeight="1" x14ac:dyDescent="0.3">
      <c r="B2" s="2" t="s">
        <v>0</v>
      </c>
      <c r="C2" s="227"/>
      <c r="D2" s="227"/>
      <c r="E2" s="529" t="s">
        <v>1257</v>
      </c>
      <c r="F2" s="529"/>
      <c r="G2" s="216">
        <f>'Design Details'!G116</f>
        <v>0</v>
      </c>
      <c r="H2" s="2" t="s">
        <v>16</v>
      </c>
      <c r="I2" s="223">
        <f>SUM(K20:K22)</f>
        <v>0</v>
      </c>
      <c r="J2" s="223">
        <f>SUM(L20:L22)</f>
        <v>0</v>
      </c>
      <c r="K2" s="2" t="s">
        <v>119</v>
      </c>
      <c r="M2" s="228">
        <v>0</v>
      </c>
      <c r="N2" s="223">
        <f ca="1">SUM(I$2:I$6)*M2</f>
        <v>0</v>
      </c>
      <c r="O2" s="223">
        <f ca="1">SUM(J$2:J$6)*M2</f>
        <v>0</v>
      </c>
      <c r="Q2" s="2" t="s">
        <v>1056</v>
      </c>
      <c r="R2" s="2" t="s">
        <v>1</v>
      </c>
      <c r="Y2" s="2">
        <v>1</v>
      </c>
    </row>
    <row r="3" spans="2:25" ht="12.75" customHeight="1" x14ac:dyDescent="0.3">
      <c r="B3" s="2" t="s">
        <v>1</v>
      </c>
      <c r="C3" s="537"/>
      <c r="D3" s="538"/>
      <c r="E3" s="529" t="s">
        <v>9</v>
      </c>
      <c r="F3" s="529"/>
      <c r="G3" s="216">
        <v>0.33</v>
      </c>
      <c r="H3" s="2" t="s">
        <v>28</v>
      </c>
      <c r="I3" s="223">
        <f>K27</f>
        <v>0</v>
      </c>
      <c r="J3" s="223">
        <f>L27</f>
        <v>0</v>
      </c>
      <c r="K3" s="2" t="s">
        <v>116</v>
      </c>
      <c r="M3" s="228">
        <v>0</v>
      </c>
      <c r="N3" s="223">
        <f ca="1">SUM(I$2:I$6)*M3</f>
        <v>0</v>
      </c>
      <c r="O3" s="223">
        <f ca="1">SUM(J$2:J$6)*M3</f>
        <v>0</v>
      </c>
      <c r="Q3" s="2" t="s">
        <v>1055</v>
      </c>
      <c r="R3" s="2" t="s">
        <v>410</v>
      </c>
      <c r="S3" s="9" t="str">
        <f>IF($C$3="Ground floor","Solid Floor (in contact with ground)",IF($C$3="Single Storey","Solid Floor (in contact with ground)","n/a"))</f>
        <v>n/a</v>
      </c>
      <c r="T3" s="2">
        <f>'Design Details'!C21</f>
        <v>10</v>
      </c>
      <c r="U3" s="3" t="s">
        <v>115</v>
      </c>
      <c r="V3" s="11">
        <v>0</v>
      </c>
      <c r="W3" s="11">
        <v>0</v>
      </c>
      <c r="X3" s="11">
        <v>0</v>
      </c>
      <c r="Y3" s="2">
        <v>2</v>
      </c>
    </row>
    <row r="4" spans="2:25" ht="12.75" customHeight="1" x14ac:dyDescent="0.3">
      <c r="B4" s="529" t="s">
        <v>10</v>
      </c>
      <c r="C4" s="529"/>
      <c r="D4" s="216">
        <f>'Design Details'!E116</f>
        <v>0</v>
      </c>
      <c r="E4" s="529" t="s">
        <v>14</v>
      </c>
      <c r="F4" s="529"/>
      <c r="G4" s="216">
        <f>SUM(I10:I12,I14:I18)</f>
        <v>0</v>
      </c>
      <c r="H4" s="2" t="s">
        <v>30</v>
      </c>
      <c r="I4" s="223">
        <f ca="1">SUM(K32,K36)</f>
        <v>0</v>
      </c>
      <c r="J4" s="223">
        <f ca="1">SUM(L32,L36)</f>
        <v>0</v>
      </c>
      <c r="K4" s="2" t="s">
        <v>117</v>
      </c>
      <c r="M4" s="228">
        <v>0</v>
      </c>
      <c r="N4" s="223">
        <f ca="1">SUM(I$2:I$6)*M4</f>
        <v>0</v>
      </c>
      <c r="O4" s="223">
        <f ca="1">SUM(J$2:J$6)*M4</f>
        <v>0</v>
      </c>
      <c r="Q4" s="2" t="s">
        <v>1054</v>
      </c>
      <c r="R4" s="2" t="s">
        <v>37</v>
      </c>
      <c r="S4" s="9" t="str">
        <f>IF($C$3="Ground floor","Suspended Floor",IF($C$3="Single Storey","Suspended Floor","n/a"))</f>
        <v>n/a</v>
      </c>
      <c r="U4" s="3">
        <v>16</v>
      </c>
      <c r="V4" s="11">
        <v>0.1</v>
      </c>
      <c r="W4" s="11">
        <v>0.2</v>
      </c>
      <c r="X4" s="11">
        <v>2.5000000000000001E-2</v>
      </c>
      <c r="Y4" s="2">
        <v>3</v>
      </c>
    </row>
    <row r="5" spans="2:25" ht="12.75" customHeight="1" x14ac:dyDescent="0.3">
      <c r="B5" s="529" t="s">
        <v>11</v>
      </c>
      <c r="C5" s="529"/>
      <c r="D5" s="216">
        <f>'Design Details'!C19</f>
        <v>-2.5</v>
      </c>
      <c r="E5" s="529" t="s">
        <v>27</v>
      </c>
      <c r="F5" s="529"/>
      <c r="G5" s="216">
        <f>G4*G3*D6*G2</f>
        <v>0</v>
      </c>
      <c r="H5" s="2" t="s">
        <v>29</v>
      </c>
      <c r="I5" s="223">
        <f>SUM(K38:K44,K46:K49,K51:K54)</f>
        <v>0</v>
      </c>
      <c r="J5" s="223">
        <f>SUM(L38:L44,L46:L49,L51:L54)</f>
        <v>0</v>
      </c>
      <c r="K5" s="2" t="s">
        <v>118</v>
      </c>
      <c r="M5" s="228">
        <v>0</v>
      </c>
      <c r="N5" s="223">
        <f ca="1">SUM(I$2:I$6)*M5</f>
        <v>0</v>
      </c>
      <c r="O5" s="223">
        <f ca="1">SUM(J$2:J$6)*M5</f>
        <v>0</v>
      </c>
      <c r="Q5" s="2" t="s">
        <v>1052</v>
      </c>
      <c r="R5" s="2" t="s">
        <v>39</v>
      </c>
      <c r="U5" s="3">
        <v>18</v>
      </c>
      <c r="X5" s="11">
        <v>0.05</v>
      </c>
      <c r="Y5" s="2">
        <v>4</v>
      </c>
    </row>
    <row r="6" spans="2:25" ht="12.75" customHeight="1" x14ac:dyDescent="0.3">
      <c r="B6" s="529" t="s">
        <v>12</v>
      </c>
      <c r="C6" s="529"/>
      <c r="D6" s="216">
        <f>D4-D5</f>
        <v>2.5</v>
      </c>
      <c r="E6" s="529" t="s">
        <v>15</v>
      </c>
      <c r="F6" s="529"/>
      <c r="G6" s="216">
        <f>G4*G3*D7*24/1000</f>
        <v>0</v>
      </c>
      <c r="H6" s="2" t="s">
        <v>122</v>
      </c>
      <c r="I6" s="223">
        <f>SUM(K56:K59,K61)</f>
        <v>0</v>
      </c>
      <c r="J6" s="223">
        <f>SUM(L61)</f>
        <v>0</v>
      </c>
      <c r="M6" s="12"/>
      <c r="N6" s="12" t="s">
        <v>123</v>
      </c>
      <c r="O6" s="119">
        <f ca="1">SUM(G5,I2:I6,N2:N5)</f>
        <v>0</v>
      </c>
      <c r="Q6" s="2" t="s">
        <v>1053</v>
      </c>
      <c r="R6" s="2" t="s">
        <v>40</v>
      </c>
      <c r="U6" s="3">
        <v>21</v>
      </c>
      <c r="X6" s="11">
        <v>7.4999999999999997E-2</v>
      </c>
      <c r="Y6" s="2">
        <v>5</v>
      </c>
    </row>
    <row r="7" spans="2:25" ht="12.75" customHeight="1" x14ac:dyDescent="0.3">
      <c r="B7" s="529" t="s">
        <v>3</v>
      </c>
      <c r="C7" s="529"/>
      <c r="D7" s="217">
        <f>'Design Details'!C20</f>
        <v>2228</v>
      </c>
      <c r="I7" s="7"/>
      <c r="J7" s="7"/>
      <c r="M7" s="12"/>
      <c r="N7" s="12" t="s">
        <v>124</v>
      </c>
      <c r="O7" s="119">
        <f ca="1">SUM(G6,J2:J6,O2:O5)</f>
        <v>0</v>
      </c>
      <c r="R7" s="2" t="s">
        <v>41</v>
      </c>
      <c r="U7" s="3">
        <v>22</v>
      </c>
      <c r="X7" s="11">
        <v>0.1</v>
      </c>
      <c r="Y7" s="2">
        <v>6</v>
      </c>
    </row>
    <row r="8" spans="2:25" x14ac:dyDescent="0.3">
      <c r="R8" s="2">
        <f>IF($C$3="Ground floor",'Design Details'!C$45,IF($C$3="Mid-floor",'Design Details'!C$55,IF($C$3="Upper floor",'Design Details'!C$65,IF($C$3="Single Storey",'Design Details'!C$75,0))))</f>
        <v>0</v>
      </c>
      <c r="Y8" s="2">
        <v>7</v>
      </c>
    </row>
    <row r="9" spans="2:25" x14ac:dyDescent="0.3">
      <c r="B9" s="1" t="s">
        <v>5</v>
      </c>
      <c r="Y9" s="2">
        <v>8</v>
      </c>
    </row>
    <row r="10" spans="2:25" x14ac:dyDescent="0.3">
      <c r="B10" s="3" t="s">
        <v>6</v>
      </c>
      <c r="C10" s="224"/>
      <c r="D10" s="3" t="s">
        <v>7</v>
      </c>
      <c r="E10" s="224"/>
      <c r="F10" s="3" t="s">
        <v>8</v>
      </c>
      <c r="G10" s="224"/>
      <c r="H10" s="3" t="s">
        <v>13</v>
      </c>
      <c r="I10" s="218">
        <f>C10*E10*G10</f>
        <v>0</v>
      </c>
      <c r="J10" s="7"/>
      <c r="L10" s="530"/>
      <c r="M10" s="530"/>
      <c r="N10" s="530"/>
      <c r="O10" s="531"/>
      <c r="Y10" s="2">
        <v>9</v>
      </c>
    </row>
    <row r="11" spans="2:25" x14ac:dyDescent="0.3">
      <c r="B11" s="3" t="s">
        <v>6</v>
      </c>
      <c r="C11" s="224"/>
      <c r="D11" s="3" t="s">
        <v>7</v>
      </c>
      <c r="E11" s="224"/>
      <c r="F11" s="3" t="s">
        <v>8</v>
      </c>
      <c r="G11" s="224"/>
      <c r="H11" s="3" t="s">
        <v>13</v>
      </c>
      <c r="I11" s="218">
        <f>C11*E11*G11</f>
        <v>0</v>
      </c>
      <c r="J11" s="7"/>
      <c r="L11" s="530"/>
      <c r="M11" s="530"/>
      <c r="N11" s="530"/>
      <c r="O11" s="532"/>
      <c r="Y11" s="2">
        <v>10</v>
      </c>
    </row>
    <row r="12" spans="2:25" x14ac:dyDescent="0.3">
      <c r="B12" s="3" t="s">
        <v>6</v>
      </c>
      <c r="C12" s="224"/>
      <c r="D12" s="3" t="s">
        <v>7</v>
      </c>
      <c r="E12" s="224"/>
      <c r="F12" s="3" t="s">
        <v>8</v>
      </c>
      <c r="G12" s="224"/>
      <c r="H12" s="3" t="s">
        <v>13</v>
      </c>
      <c r="I12" s="218">
        <f>C12*E12*G12</f>
        <v>0</v>
      </c>
      <c r="J12" s="7"/>
    </row>
    <row r="13" spans="2:25" hidden="1" x14ac:dyDescent="0.3">
      <c r="B13" s="1" t="s">
        <v>20</v>
      </c>
      <c r="E13" s="7"/>
      <c r="G13" s="7"/>
      <c r="I13" s="7"/>
      <c r="J13" s="7"/>
    </row>
    <row r="14" spans="2:25" hidden="1" x14ac:dyDescent="0.3">
      <c r="B14" s="3" t="s">
        <v>6</v>
      </c>
      <c r="C14" s="20"/>
      <c r="D14" s="3" t="s">
        <v>7</v>
      </c>
      <c r="E14" s="20"/>
      <c r="F14" s="3" t="s">
        <v>8</v>
      </c>
      <c r="G14" s="20"/>
      <c r="H14" s="3" t="s">
        <v>13</v>
      </c>
      <c r="I14" s="17">
        <f>((G14*E14)/2)*C14</f>
        <v>0</v>
      </c>
      <c r="J14" s="4" t="s">
        <v>17</v>
      </c>
    </row>
    <row r="15" spans="2:25" hidden="1" x14ac:dyDescent="0.3">
      <c r="B15" s="3" t="s">
        <v>6</v>
      </c>
      <c r="C15" s="20"/>
      <c r="D15" s="3" t="s">
        <v>7</v>
      </c>
      <c r="E15" s="20"/>
      <c r="F15" s="3" t="s">
        <v>8</v>
      </c>
      <c r="G15" s="20"/>
      <c r="H15" s="3" t="s">
        <v>13</v>
      </c>
      <c r="I15" s="17">
        <f>C15*E15*G15/2</f>
        <v>0</v>
      </c>
      <c r="J15" s="4" t="s">
        <v>18</v>
      </c>
    </row>
    <row r="16" spans="2:25" hidden="1" x14ac:dyDescent="0.3">
      <c r="B16" s="3" t="s">
        <v>6</v>
      </c>
      <c r="C16" s="20"/>
      <c r="D16" s="3" t="s">
        <v>8</v>
      </c>
      <c r="E16" s="20"/>
      <c r="F16" s="3" t="s">
        <v>19</v>
      </c>
      <c r="G16" s="20"/>
      <c r="H16" s="3" t="s">
        <v>13</v>
      </c>
      <c r="I16" s="17">
        <f>E16*G16*C16/2</f>
        <v>0</v>
      </c>
      <c r="J16" s="4" t="s">
        <v>22</v>
      </c>
    </row>
    <row r="17" spans="2:23" hidden="1" x14ac:dyDescent="0.3">
      <c r="B17" s="3" t="s">
        <v>6</v>
      </c>
      <c r="C17" s="20"/>
      <c r="D17" s="3" t="s">
        <v>8</v>
      </c>
      <c r="E17" s="20"/>
      <c r="F17" s="3" t="s">
        <v>19</v>
      </c>
      <c r="G17" s="20"/>
      <c r="H17" s="3" t="s">
        <v>13</v>
      </c>
      <c r="I17" s="17">
        <f>E17*G17*C17/2</f>
        <v>0</v>
      </c>
      <c r="J17" s="4" t="s">
        <v>21</v>
      </c>
    </row>
    <row r="18" spans="2:23" hidden="1" x14ac:dyDescent="0.3">
      <c r="B18" s="3" t="s">
        <v>6</v>
      </c>
      <c r="C18" s="20"/>
      <c r="D18" s="3" t="s">
        <v>8</v>
      </c>
      <c r="E18" s="20"/>
      <c r="F18" s="3" t="s">
        <v>19</v>
      </c>
      <c r="G18" s="20"/>
      <c r="H18" s="3" t="s">
        <v>13</v>
      </c>
      <c r="I18" s="17">
        <f>E18*G18*C18/2</f>
        <v>0</v>
      </c>
      <c r="J18" s="4" t="s">
        <v>23</v>
      </c>
    </row>
    <row r="19" spans="2:23" x14ac:dyDescent="0.3">
      <c r="B19" s="1" t="s">
        <v>16</v>
      </c>
      <c r="C19" s="7"/>
      <c r="E19" s="7"/>
      <c r="G19" s="7"/>
      <c r="I19" s="7"/>
      <c r="J19" s="8" t="s">
        <v>50</v>
      </c>
      <c r="K19" s="1" t="s">
        <v>34</v>
      </c>
      <c r="L19" s="1" t="s">
        <v>35</v>
      </c>
      <c r="M19" s="533" t="str">
        <f>IF($C$3="Ground Floor","Select type of Ground Floor",IF($C$3="Single Storey","Select type of Ground Floor","#N/A"))</f>
        <v>#N/A</v>
      </c>
      <c r="N19" s="534"/>
      <c r="O19" s="534"/>
    </row>
    <row r="20" spans="2:23" x14ac:dyDescent="0.3">
      <c r="B20" s="3" t="str">
        <f t="shared" ref="B20:D22" si="0">B10</f>
        <v>Length (m)</v>
      </c>
      <c r="C20" s="224"/>
      <c r="D20" s="3" t="str">
        <f t="shared" ref="D20" si="1">D10</f>
        <v>Width (m)</v>
      </c>
      <c r="E20" s="224"/>
      <c r="F20" s="3" t="s">
        <v>24</v>
      </c>
      <c r="G20" s="218">
        <f>C20*E20</f>
        <v>0</v>
      </c>
      <c r="H20" s="2" t="s">
        <v>25</v>
      </c>
      <c r="I20" s="218">
        <f>IF(M22="",R8,'floor u values'!K31)</f>
        <v>0</v>
      </c>
      <c r="J20" s="218">
        <f>IF(C$3="Ground Floor",IF(M20="Solid Floor (in contact with ground)",D$4-T$3,D$4-D$5),IF(C$3="Single Storey",IF(M20="Solid Floor (in contact with ground)",D$4-T$3,D$4-D$5),0))</f>
        <v>0</v>
      </c>
      <c r="K20" s="218">
        <f>G20*I20*J20</f>
        <v>0</v>
      </c>
      <c r="L20" s="218">
        <f>IF($C$3=$R$5,0,IF($C$3=$R$7,0,G20*I20*$D$7*24/1000))</f>
        <v>0</v>
      </c>
      <c r="M20" s="535" t="s">
        <v>336</v>
      </c>
      <c r="N20" s="535"/>
      <c r="O20" s="535"/>
    </row>
    <row r="21" spans="2:23" x14ac:dyDescent="0.3">
      <c r="B21" s="3" t="str">
        <f t="shared" si="0"/>
        <v>Length (m)</v>
      </c>
      <c r="C21" s="224"/>
      <c r="D21" s="3" t="str">
        <f t="shared" si="0"/>
        <v>Width (m)</v>
      </c>
      <c r="E21" s="224"/>
      <c r="F21" s="3" t="s">
        <v>24</v>
      </c>
      <c r="G21" s="218">
        <f t="shared" ref="G21:G31" si="2">C21*E21</f>
        <v>0</v>
      </c>
      <c r="H21" s="2" t="s">
        <v>25</v>
      </c>
      <c r="I21" s="218">
        <f>I20</f>
        <v>0</v>
      </c>
      <c r="J21" s="218">
        <f>IF(C$3="Ground Floor",IF(M20="Solid Floor (in contact with ground)",D$4-T$3,D$4-D$5),IF(C$3="Single Storey",IF(M20="Solid Floor (in contact with ground)",D$4-T$3,D$4-D$5),0))</f>
        <v>0</v>
      </c>
      <c r="K21" s="218">
        <f>G21*I21*J21</f>
        <v>0</v>
      </c>
      <c r="L21" s="218">
        <f>IF($C$3=$R$5,0,IF($C$3=$R$7,0,G21*I21*$D$7*24/1000))</f>
        <v>0</v>
      </c>
      <c r="M21" s="528" t="s">
        <v>1070</v>
      </c>
      <c r="N21" s="528"/>
      <c r="O21" s="528"/>
    </row>
    <row r="22" spans="2:23" x14ac:dyDescent="0.3">
      <c r="B22" s="3" t="str">
        <f t="shared" si="0"/>
        <v>Length (m)</v>
      </c>
      <c r="C22" s="224"/>
      <c r="D22" s="3" t="str">
        <f t="shared" si="0"/>
        <v>Width (m)</v>
      </c>
      <c r="E22" s="224"/>
      <c r="F22" s="3" t="s">
        <v>24</v>
      </c>
      <c r="G22" s="218">
        <f t="shared" si="2"/>
        <v>0</v>
      </c>
      <c r="H22" s="2" t="s">
        <v>25</v>
      </c>
      <c r="I22" s="218">
        <f>I20</f>
        <v>0</v>
      </c>
      <c r="J22" s="218">
        <f>IF(C$3="Ground Floor",IF(M20="Solid Floor (in contact with ground)",D$4-T$3,D$4-D$5),IF(C$3="Single Storey",IF(M20="Solid Floor (in contact with ground)",D$4-T$3,D$4-D$5),0))</f>
        <v>0</v>
      </c>
      <c r="K22" s="218">
        <f>G22*I22*J22</f>
        <v>0</v>
      </c>
      <c r="L22" s="218">
        <f>IF($C$3=$R$5,0,IF($C$3=$R$7,0,G22*I22*$D$7*24/1000))</f>
        <v>0</v>
      </c>
      <c r="M22" s="521"/>
      <c r="N22" s="521"/>
      <c r="O22" s="521"/>
    </row>
    <row r="23" spans="2:23" ht="15" customHeight="1" x14ac:dyDescent="0.3">
      <c r="B23" s="1" t="s">
        <v>31</v>
      </c>
      <c r="C23" s="7"/>
      <c r="E23" s="7"/>
      <c r="G23" s="7"/>
      <c r="M23" s="13" t="str">
        <f>IF(M22="Two opposite","Between edges",IF(M22="One edge","Depth of room",IF(M22="3 edges (short single)","Short length",IF(M22="3 edges (long single)","Short length",""))))</f>
        <v/>
      </c>
      <c r="N23" s="13"/>
      <c r="O23" s="13" t="str">
        <f>IF(M22="3 edges (short single)","Long length",IF(M22="3 edges (long single)","Long length",""))</f>
        <v/>
      </c>
    </row>
    <row r="24" spans="2:23" ht="15" customHeight="1" x14ac:dyDescent="0.3">
      <c r="B24" s="3" t="s">
        <v>6</v>
      </c>
      <c r="C24" s="224"/>
      <c r="D24" s="3" t="s">
        <v>8</v>
      </c>
      <c r="E24" s="224"/>
      <c r="F24" s="3" t="s">
        <v>24</v>
      </c>
      <c r="G24" s="218">
        <f t="shared" si="2"/>
        <v>0</v>
      </c>
      <c r="M24" s="61"/>
      <c r="N24" s="61"/>
      <c r="O24" s="7"/>
    </row>
    <row r="25" spans="2:23" ht="13.95" hidden="1" customHeight="1" x14ac:dyDescent="0.3">
      <c r="B25" s="3" t="s">
        <v>6</v>
      </c>
      <c r="C25" s="226"/>
      <c r="D25" s="3" t="s">
        <v>8</v>
      </c>
      <c r="E25" s="226"/>
      <c r="F25" s="3" t="s">
        <v>24</v>
      </c>
      <c r="G25" s="218">
        <f t="shared" si="2"/>
        <v>0</v>
      </c>
      <c r="I25" s="7"/>
      <c r="J25" s="7"/>
      <c r="K25" s="7"/>
      <c r="L25" s="7"/>
    </row>
    <row r="26" spans="2:23" ht="13.95" hidden="1" customHeight="1" x14ac:dyDescent="0.3">
      <c r="B26" s="3" t="s">
        <v>6</v>
      </c>
      <c r="C26" s="20"/>
      <c r="D26" s="3" t="s">
        <v>8</v>
      </c>
      <c r="E26" s="20"/>
      <c r="F26" s="3" t="s">
        <v>24</v>
      </c>
      <c r="G26" s="218">
        <f t="shared" si="2"/>
        <v>0</v>
      </c>
      <c r="I26" s="7"/>
      <c r="J26" s="7"/>
      <c r="K26" s="7"/>
      <c r="L26" s="7"/>
    </row>
    <row r="27" spans="2:23" ht="15" customHeight="1" x14ac:dyDescent="0.3">
      <c r="C27" s="7"/>
      <c r="E27" s="3" t="s">
        <v>75</v>
      </c>
      <c r="F27" s="3" t="s">
        <v>24</v>
      </c>
      <c r="G27" s="218">
        <f>SUM(G24:G26)-SUM(G38:G44,G51:G54)</f>
        <v>0</v>
      </c>
      <c r="H27" s="2" t="s">
        <v>25</v>
      </c>
      <c r="I27" s="218">
        <f>IF($C$3="Ground floor",'Design Details'!C$48,IF($C$3="Mid-floor",'Design Details'!C$58,IF($C$3="Upper floor",'Design Details'!C$68,IF($C$3="Single Storey",'Design Details'!C$78,0))))</f>
        <v>0</v>
      </c>
      <c r="J27" s="218">
        <f t="shared" ref="J27" si="3">$D$6</f>
        <v>2.5</v>
      </c>
      <c r="K27" s="218">
        <f t="shared" ref="K27" si="4">G27*I27*J27</f>
        <v>0</v>
      </c>
      <c r="L27" s="218">
        <f>G27*I27*$D$7*24/1000</f>
        <v>0</v>
      </c>
      <c r="V27" s="421"/>
      <c r="W27" s="421"/>
    </row>
    <row r="28" spans="2:23" x14ac:dyDescent="0.3">
      <c r="B28" s="5" t="s">
        <v>1245</v>
      </c>
      <c r="C28" s="7"/>
      <c r="E28" s="7"/>
      <c r="G28" s="7"/>
      <c r="I28" s="7"/>
      <c r="J28" s="7"/>
      <c r="K28" s="7"/>
      <c r="L28" s="7"/>
      <c r="V28" s="421"/>
      <c r="W28" s="421"/>
    </row>
    <row r="29" spans="2:23" ht="13.95" customHeight="1" x14ac:dyDescent="0.3">
      <c r="B29" s="3" t="s">
        <v>6</v>
      </c>
      <c r="C29" s="224"/>
      <c r="D29" s="3" t="s">
        <v>7</v>
      </c>
      <c r="E29" s="224"/>
      <c r="F29" s="3" t="s">
        <v>24</v>
      </c>
      <c r="G29" s="218">
        <f t="shared" si="2"/>
        <v>0</v>
      </c>
      <c r="I29" s="7"/>
      <c r="J29" s="7"/>
      <c r="K29" s="7"/>
      <c r="L29" s="7"/>
      <c r="V29" s="421"/>
      <c r="W29" s="421"/>
    </row>
    <row r="30" spans="2:23" x14ac:dyDescent="0.3">
      <c r="B30" s="3" t="s">
        <v>6</v>
      </c>
      <c r="C30" s="224"/>
      <c r="D30" s="3" t="s">
        <v>7</v>
      </c>
      <c r="E30" s="224"/>
      <c r="F30" s="3" t="s">
        <v>24</v>
      </c>
      <c r="G30" s="218">
        <f t="shared" si="2"/>
        <v>0</v>
      </c>
      <c r="I30" s="7"/>
      <c r="J30" s="7"/>
      <c r="K30" s="7"/>
      <c r="L30" s="7"/>
      <c r="V30" s="421"/>
      <c r="W30" s="421"/>
    </row>
    <row r="31" spans="2:23" x14ac:dyDescent="0.3">
      <c r="B31" s="3" t="s">
        <v>6</v>
      </c>
      <c r="C31" s="224"/>
      <c r="D31" s="3" t="s">
        <v>7</v>
      </c>
      <c r="E31" s="224"/>
      <c r="F31" s="3" t="s">
        <v>24</v>
      </c>
      <c r="G31" s="218">
        <f t="shared" si="2"/>
        <v>0</v>
      </c>
      <c r="I31" s="7"/>
      <c r="J31" s="7"/>
      <c r="K31" s="7"/>
      <c r="L31" s="7"/>
      <c r="M31" s="520" t="s">
        <v>1258</v>
      </c>
      <c r="N31" s="520"/>
      <c r="O31" s="520"/>
      <c r="V31" s="421"/>
      <c r="W31" s="421"/>
    </row>
    <row r="32" spans="2:23" ht="14.4" x14ac:dyDescent="0.3">
      <c r="C32" s="7"/>
      <c r="D32" s="3"/>
      <c r="E32" s="3" t="s">
        <v>75</v>
      </c>
      <c r="F32" s="3" t="s">
        <v>24</v>
      </c>
      <c r="G32" s="218">
        <f>SUM(G29:G31)-SUM(G46:G49)</f>
        <v>0</v>
      </c>
      <c r="H32" s="2" t="s">
        <v>25</v>
      </c>
      <c r="I32" s="218" cm="1">
        <f t="array" aca="1" ref="I32" ca="1">IF($C$3="Ground floor",'Design Details'!C$49,IF($C$3="Mid-floor",'Design Details'!C$59,IF($C$3="Upper floor",INDIRECT(T52),IF($C$3="Single Storey",INDIRECT(T53),0))))</f>
        <v>0</v>
      </c>
      <c r="J32" s="218">
        <f>U51</f>
        <v>0</v>
      </c>
      <c r="K32" s="218">
        <f t="shared" ref="K32:K61" ca="1" si="5">G32*I32*J32</f>
        <v>0</v>
      </c>
      <c r="L32" s="218">
        <f ca="1">IF($C$3=$R$4,0,IF($C$3=$R$5,0,G32*I32*$D$7*24/1000))</f>
        <v>0</v>
      </c>
      <c r="M32" s="522" t="s">
        <v>1248</v>
      </c>
      <c r="N32" s="523"/>
      <c r="O32" s="524"/>
      <c r="V32" s="421"/>
      <c r="W32" s="421"/>
    </row>
    <row r="33" spans="2:23" ht="14.4" hidden="1" x14ac:dyDescent="0.3">
      <c r="B33" s="5" t="s">
        <v>1246</v>
      </c>
      <c r="C33" s="61"/>
      <c r="D33" s="3"/>
      <c r="E33" s="3"/>
      <c r="F33" s="3"/>
      <c r="G33" s="230"/>
      <c r="I33" s="230"/>
      <c r="J33" s="230"/>
      <c r="K33" s="230"/>
      <c r="L33" s="230"/>
      <c r="M33"/>
      <c r="N33"/>
      <c r="O33"/>
      <c r="V33" s="423"/>
      <c r="W33" s="423"/>
    </row>
    <row r="34" spans="2:23" hidden="1" x14ac:dyDescent="0.3">
      <c r="B34" s="3" t="s">
        <v>6</v>
      </c>
      <c r="C34" s="20">
        <f>C14*2</f>
        <v>0</v>
      </c>
      <c r="D34" s="3" t="s">
        <v>470</v>
      </c>
      <c r="E34" s="20">
        <f>SQRT(POWER(E14,2)+POWER(G14,2))</f>
        <v>0</v>
      </c>
      <c r="F34" s="3" t="s">
        <v>24</v>
      </c>
      <c r="G34" s="17">
        <f t="shared" ref="G34:G61" si="6">C34*E34</f>
        <v>0</v>
      </c>
      <c r="H34" s="4" t="s">
        <v>17</v>
      </c>
      <c r="I34" s="7"/>
      <c r="J34" s="7"/>
      <c r="K34" s="7"/>
      <c r="L34" s="7"/>
      <c r="S34" s="424"/>
    </row>
    <row r="35" spans="2:23" hidden="1" x14ac:dyDescent="0.3">
      <c r="B35" s="3" t="s">
        <v>6</v>
      </c>
      <c r="C35" s="20">
        <f>C15</f>
        <v>0</v>
      </c>
      <c r="D35" s="3" t="s">
        <v>470</v>
      </c>
      <c r="E35" s="20">
        <f>SQRT(POWER(E15,2)+POWER(G15,2))</f>
        <v>0</v>
      </c>
      <c r="F35" s="3" t="s">
        <v>24</v>
      </c>
      <c r="G35" s="62">
        <f t="shared" si="6"/>
        <v>0</v>
      </c>
      <c r="H35" s="4" t="s">
        <v>18</v>
      </c>
      <c r="I35" s="7"/>
      <c r="J35" s="7"/>
      <c r="K35" s="7"/>
      <c r="L35" s="7"/>
      <c r="S35" s="424"/>
    </row>
    <row r="36" spans="2:23" hidden="1" x14ac:dyDescent="0.3">
      <c r="C36" s="61"/>
      <c r="E36" s="3" t="s">
        <v>75</v>
      </c>
      <c r="F36" s="3" t="s">
        <v>24</v>
      </c>
      <c r="G36" s="17">
        <f>SUM(G34:G35)-SUM(G46:G49)</f>
        <v>0</v>
      </c>
      <c r="H36" s="2" t="s">
        <v>25</v>
      </c>
      <c r="I36" s="438">
        <f>IF($C$3="Ground floor",'Design Details'!C$50,IF($C$3="Mid-floor",'Design Details'!C$60,IF($C$3="Upper floor",'Design Details'!C$70,IF($C$3="Single Storey",'Design Details'!C$80,0))))</f>
        <v>0</v>
      </c>
      <c r="J36" s="17">
        <f t="shared" ref="J36:J54" si="7">$D$6</f>
        <v>2.5</v>
      </c>
      <c r="K36" s="17">
        <f t="shared" si="5"/>
        <v>0</v>
      </c>
      <c r="L36" s="17">
        <f>IF($C$3=$R$4,0,IF($C$3=$R$5,0,G36*I36*$D$7*24/1000))</f>
        <v>0</v>
      </c>
      <c r="M36" s="4"/>
      <c r="N36" s="4"/>
      <c r="S36" s="424"/>
    </row>
    <row r="37" spans="2:23" x14ac:dyDescent="0.3">
      <c r="B37" s="1" t="s">
        <v>32</v>
      </c>
      <c r="C37" s="7"/>
      <c r="E37" s="7"/>
      <c r="G37" s="7"/>
      <c r="I37" s="7"/>
      <c r="J37" s="7"/>
      <c r="K37" s="7"/>
      <c r="L37" s="7"/>
      <c r="R37" s="428"/>
    </row>
    <row r="38" spans="2:23" x14ac:dyDescent="0.3">
      <c r="B38" s="3" t="s">
        <v>7</v>
      </c>
      <c r="C38" s="224"/>
      <c r="D38" s="3" t="s">
        <v>8</v>
      </c>
      <c r="E38" s="224"/>
      <c r="F38" s="3" t="s">
        <v>24</v>
      </c>
      <c r="G38" s="218">
        <f t="shared" si="6"/>
        <v>0</v>
      </c>
      <c r="H38" s="2" t="s">
        <v>25</v>
      </c>
      <c r="I38" s="218">
        <f>IF($C$3="Ground floor",'Design Details'!C$46,IF($C$3="Mid-floor",'Design Details'!C$56,IF($C$3="Upper floor",'Design Details'!C$66,IF($C$3="Single Storey",'Design Details'!C$76,0))))</f>
        <v>0</v>
      </c>
      <c r="J38" s="218">
        <f t="shared" si="7"/>
        <v>2.5</v>
      </c>
      <c r="K38" s="218">
        <f t="shared" si="5"/>
        <v>0</v>
      </c>
      <c r="L38" s="218">
        <f t="shared" ref="L38:L44" si="8">G38*I38*$D$7*24/1000</f>
        <v>0</v>
      </c>
    </row>
    <row r="39" spans="2:23" hidden="1" x14ac:dyDescent="0.3">
      <c r="B39" s="3" t="s">
        <v>7</v>
      </c>
      <c r="C39" s="224"/>
      <c r="D39" s="3" t="s">
        <v>8</v>
      </c>
      <c r="E39" s="224"/>
      <c r="F39" s="3" t="s">
        <v>24</v>
      </c>
      <c r="G39" s="218">
        <f t="shared" si="6"/>
        <v>0</v>
      </c>
      <c r="H39" s="2" t="s">
        <v>25</v>
      </c>
      <c r="I39" s="218">
        <f>IF($C$3="Ground floor",'Design Details'!C$46,IF($C$3="Mid-floor",'Design Details'!C$56,IF($C$3="Upper floor",'Design Details'!C$66,IF($C$3="Single Storey",'Design Details'!C$76,0))))</f>
        <v>0</v>
      </c>
      <c r="J39" s="218">
        <f t="shared" si="7"/>
        <v>2.5</v>
      </c>
      <c r="K39" s="218">
        <f t="shared" si="5"/>
        <v>0</v>
      </c>
      <c r="L39" s="218">
        <f t="shared" si="8"/>
        <v>0</v>
      </c>
    </row>
    <row r="40" spans="2:23" hidden="1" x14ac:dyDescent="0.3">
      <c r="B40" s="3" t="s">
        <v>7</v>
      </c>
      <c r="C40" s="226"/>
      <c r="D40" s="3" t="s">
        <v>8</v>
      </c>
      <c r="E40" s="226"/>
      <c r="F40" s="3" t="s">
        <v>24</v>
      </c>
      <c r="G40" s="220">
        <f t="shared" si="6"/>
        <v>0</v>
      </c>
      <c r="H40" s="2" t="s">
        <v>25</v>
      </c>
      <c r="I40" s="439">
        <f>IF($C$3="Ground floor",'Design Details'!C$46,IF($C$3="Mid-floor",'Design Details'!C$56,IF($C$3="Upper floor",'Design Details'!C$66,IF($C$3="Single Storey",'Design Details'!C$76,0))))</f>
        <v>0</v>
      </c>
      <c r="J40" s="220">
        <f t="shared" si="7"/>
        <v>2.5</v>
      </c>
      <c r="K40" s="220">
        <f t="shared" si="5"/>
        <v>0</v>
      </c>
      <c r="L40" s="220">
        <f t="shared" si="8"/>
        <v>0</v>
      </c>
    </row>
    <row r="41" spans="2:23" hidden="1" x14ac:dyDescent="0.3">
      <c r="B41" s="3" t="s">
        <v>7</v>
      </c>
      <c r="C41" s="20"/>
      <c r="D41" s="3" t="s">
        <v>8</v>
      </c>
      <c r="E41" s="20"/>
      <c r="F41" s="3" t="s">
        <v>24</v>
      </c>
      <c r="G41" s="17">
        <f t="shared" si="6"/>
        <v>0</v>
      </c>
      <c r="H41" s="2" t="s">
        <v>25</v>
      </c>
      <c r="I41" s="438">
        <f>IF($C$3="Ground floor",'Design Details'!C$46,IF($C$3="Mid-floor",'Design Details'!C$56,IF($C$3="Upper floor",'Design Details'!C$66,IF($C$3="Single Storey",'Design Details'!C$76,0))))</f>
        <v>0</v>
      </c>
      <c r="J41" s="17">
        <f t="shared" si="7"/>
        <v>2.5</v>
      </c>
      <c r="K41" s="17">
        <f t="shared" si="5"/>
        <v>0</v>
      </c>
      <c r="L41" s="17">
        <f t="shared" si="8"/>
        <v>0</v>
      </c>
    </row>
    <row r="42" spans="2:23" hidden="1" x14ac:dyDescent="0.3">
      <c r="B42" s="3" t="s">
        <v>7</v>
      </c>
      <c r="C42" s="20"/>
      <c r="D42" s="3" t="s">
        <v>8</v>
      </c>
      <c r="E42" s="20"/>
      <c r="F42" s="3" t="s">
        <v>24</v>
      </c>
      <c r="G42" s="17">
        <f t="shared" si="6"/>
        <v>0</v>
      </c>
      <c r="H42" s="2" t="s">
        <v>25</v>
      </c>
      <c r="I42" s="438">
        <f>IF($C$3="Ground floor",'Design Details'!C$46,IF($C$3="Mid-floor",'Design Details'!C$56,IF($C$3="Upper floor",'Design Details'!C$66,IF($C$3="Single Storey",'Design Details'!C$76,0))))</f>
        <v>0</v>
      </c>
      <c r="J42" s="17">
        <f t="shared" si="7"/>
        <v>2.5</v>
      </c>
      <c r="K42" s="17">
        <f t="shared" si="5"/>
        <v>0</v>
      </c>
      <c r="L42" s="17">
        <f t="shared" si="8"/>
        <v>0</v>
      </c>
    </row>
    <row r="43" spans="2:23" hidden="1" x14ac:dyDescent="0.3">
      <c r="B43" s="3" t="s">
        <v>7</v>
      </c>
      <c r="C43" s="20"/>
      <c r="D43" s="3" t="s">
        <v>8</v>
      </c>
      <c r="E43" s="20"/>
      <c r="F43" s="3" t="s">
        <v>24</v>
      </c>
      <c r="G43" s="17">
        <f t="shared" si="6"/>
        <v>0</v>
      </c>
      <c r="H43" s="2" t="s">
        <v>25</v>
      </c>
      <c r="I43" s="438">
        <f>IF($C$3="Ground floor",'Design Details'!C$46,IF($C$3="Mid-floor",'Design Details'!C$56,IF($C$3="Upper floor",'Design Details'!C$66,IF($C$3="Single Storey",'Design Details'!C$76,0))))</f>
        <v>0</v>
      </c>
      <c r="J43" s="17">
        <f t="shared" si="7"/>
        <v>2.5</v>
      </c>
      <c r="K43" s="17">
        <f t="shared" si="5"/>
        <v>0</v>
      </c>
      <c r="L43" s="17">
        <f t="shared" si="8"/>
        <v>0</v>
      </c>
    </row>
    <row r="44" spans="2:23" hidden="1" x14ac:dyDescent="0.3">
      <c r="B44" s="3" t="s">
        <v>7</v>
      </c>
      <c r="C44" s="20"/>
      <c r="D44" s="3" t="s">
        <v>8</v>
      </c>
      <c r="E44" s="20"/>
      <c r="F44" s="3" t="s">
        <v>24</v>
      </c>
      <c r="G44" s="17">
        <f t="shared" si="6"/>
        <v>0</v>
      </c>
      <c r="H44" s="2" t="s">
        <v>25</v>
      </c>
      <c r="I44" s="438">
        <f>IF($C$3="Ground floor",'Design Details'!C$46,IF($C$3="Mid-floor",'Design Details'!C$56,IF($C$3="Upper floor",'Design Details'!C$66,IF($C$3="Single Storey",'Design Details'!C$76,0))))</f>
        <v>0</v>
      </c>
      <c r="J44" s="17">
        <f t="shared" si="7"/>
        <v>2.5</v>
      </c>
      <c r="K44" s="17">
        <f t="shared" si="5"/>
        <v>0</v>
      </c>
      <c r="L44" s="17">
        <f t="shared" si="8"/>
        <v>0</v>
      </c>
    </row>
    <row r="45" spans="2:23" x14ac:dyDescent="0.3">
      <c r="B45" s="1" t="s">
        <v>33</v>
      </c>
      <c r="C45" s="7"/>
      <c r="E45" s="7"/>
      <c r="G45" s="7"/>
      <c r="I45" s="7"/>
      <c r="J45" s="7"/>
      <c r="K45" s="7"/>
      <c r="L45" s="7"/>
      <c r="Q45" s="517" t="s">
        <v>1254</v>
      </c>
      <c r="R45" s="525" t="s">
        <v>1255</v>
      </c>
      <c r="S45" s="517" t="s">
        <v>1256</v>
      </c>
      <c r="T45" s="514" t="s">
        <v>1249</v>
      </c>
      <c r="U45" s="517" t="s">
        <v>1250</v>
      </c>
    </row>
    <row r="46" spans="2:23" x14ac:dyDescent="0.3">
      <c r="B46" s="3" t="s">
        <v>7</v>
      </c>
      <c r="C46" s="224"/>
      <c r="D46" s="3" t="s">
        <v>8</v>
      </c>
      <c r="E46" s="224"/>
      <c r="F46" s="3" t="s">
        <v>24</v>
      </c>
      <c r="G46" s="218">
        <f t="shared" si="6"/>
        <v>0</v>
      </c>
      <c r="H46" s="2" t="s">
        <v>25</v>
      </c>
      <c r="I46" s="218">
        <f>IF($C$3="Ground floor",'Design Details'!C$53,IF($C$3="Mid-floor",'Design Details'!C$63,IF($C$3="Upper floor",'Design Details'!C$73,IF($C$3="Single Storey",'Design Details'!C$83,0))))</f>
        <v>0</v>
      </c>
      <c r="J46" s="218">
        <f t="shared" si="7"/>
        <v>2.5</v>
      </c>
      <c r="K46" s="218">
        <f t="shared" si="5"/>
        <v>0</v>
      </c>
      <c r="L46" s="218">
        <f>G46*I46*$D$7*24/1000</f>
        <v>0</v>
      </c>
      <c r="Q46" s="518"/>
      <c r="R46" s="526"/>
      <c r="S46" s="518"/>
      <c r="T46" s="515"/>
      <c r="U46" s="518"/>
    </row>
    <row r="47" spans="2:23" x14ac:dyDescent="0.3">
      <c r="B47" s="3" t="s">
        <v>7</v>
      </c>
      <c r="C47" s="224"/>
      <c r="D47" s="3" t="s">
        <v>8</v>
      </c>
      <c r="E47" s="224"/>
      <c r="F47" s="3" t="s">
        <v>24</v>
      </c>
      <c r="G47" s="218">
        <f t="shared" si="6"/>
        <v>0</v>
      </c>
      <c r="H47" s="2" t="s">
        <v>25</v>
      </c>
      <c r="I47" s="218">
        <f>IF($C$3="Ground floor",'Design Details'!C$53,IF($C$3="Mid-floor",'Design Details'!C$63,IF($C$3="Upper floor",'Design Details'!C$73,IF($C$3="Single Storey",'Design Details'!C$83,0))))</f>
        <v>0</v>
      </c>
      <c r="J47" s="218">
        <f t="shared" si="7"/>
        <v>2.5</v>
      </c>
      <c r="K47" s="218">
        <f t="shared" si="5"/>
        <v>0</v>
      </c>
      <c r="L47" s="218">
        <f>G47*I47*$D$7*24/1000</f>
        <v>0</v>
      </c>
      <c r="Q47" s="518"/>
      <c r="R47" s="526"/>
      <c r="S47" s="518"/>
      <c r="T47" s="515"/>
      <c r="U47" s="518"/>
    </row>
    <row r="48" spans="2:23" x14ac:dyDescent="0.3">
      <c r="B48" s="3" t="s">
        <v>7</v>
      </c>
      <c r="C48" s="224"/>
      <c r="D48" s="3" t="s">
        <v>8</v>
      </c>
      <c r="E48" s="224"/>
      <c r="F48" s="3" t="s">
        <v>24</v>
      </c>
      <c r="G48" s="218">
        <f t="shared" si="6"/>
        <v>0</v>
      </c>
      <c r="H48" s="2" t="s">
        <v>25</v>
      </c>
      <c r="I48" s="218">
        <f>IF($C$3="Ground floor",'Design Details'!C$53,IF($C$3="Mid-floor",'Design Details'!C$63,IF($C$3="Upper floor",'Design Details'!C$73,IF($C$3="Single Storey",'Design Details'!C$83,0))))</f>
        <v>0</v>
      </c>
      <c r="J48" s="218">
        <f t="shared" si="7"/>
        <v>2.5</v>
      </c>
      <c r="K48" s="218">
        <f t="shared" si="5"/>
        <v>0</v>
      </c>
      <c r="L48" s="218">
        <f>G48*I48*$D$7*24/1000</f>
        <v>0</v>
      </c>
      <c r="Q48" s="518"/>
      <c r="R48" s="526"/>
      <c r="S48" s="518"/>
      <c r="T48" s="515"/>
      <c r="U48" s="518"/>
    </row>
    <row r="49" spans="2:21" x14ac:dyDescent="0.3">
      <c r="B49" s="3" t="s">
        <v>7</v>
      </c>
      <c r="C49" s="224"/>
      <c r="D49" s="3" t="s">
        <v>8</v>
      </c>
      <c r="E49" s="224"/>
      <c r="F49" s="3" t="s">
        <v>24</v>
      </c>
      <c r="G49" s="218">
        <f t="shared" si="6"/>
        <v>0</v>
      </c>
      <c r="H49" s="2" t="s">
        <v>25</v>
      </c>
      <c r="I49" s="218">
        <f>IF($C$3="Ground floor",'Design Details'!C$53,IF($C$3="Mid-floor",'Design Details'!C$63,IF($C$3="Upper floor",'Design Details'!C$73,IF($C$3="Single Storey",'Design Details'!C$83,0))))</f>
        <v>0</v>
      </c>
      <c r="J49" s="218">
        <f t="shared" si="7"/>
        <v>2.5</v>
      </c>
      <c r="K49" s="218">
        <f t="shared" si="5"/>
        <v>0</v>
      </c>
      <c r="L49" s="218">
        <f>G49*I49*$D$7*24/1000</f>
        <v>0</v>
      </c>
      <c r="Q49" s="519"/>
      <c r="R49" s="527"/>
      <c r="S49" s="519"/>
      <c r="T49" s="516"/>
      <c r="U49" s="519"/>
    </row>
    <row r="50" spans="2:21" x14ac:dyDescent="0.3">
      <c r="B50" s="1" t="s">
        <v>1260</v>
      </c>
      <c r="C50" s="7"/>
      <c r="E50" s="7"/>
      <c r="G50" s="7"/>
      <c r="I50" s="7"/>
      <c r="J50" s="7"/>
      <c r="K50" s="7"/>
      <c r="L50" s="7"/>
      <c r="Q50" s="426"/>
      <c r="R50" s="425"/>
      <c r="S50" s="425" t="s">
        <v>1248</v>
      </c>
      <c r="T50" s="425"/>
      <c r="U50" s="430"/>
    </row>
    <row r="51" spans="2:21" x14ac:dyDescent="0.3">
      <c r="B51" s="3" t="s">
        <v>7</v>
      </c>
      <c r="C51" s="224"/>
      <c r="D51" s="3" t="s">
        <v>8</v>
      </c>
      <c r="E51" s="224"/>
      <c r="F51" s="3" t="s">
        <v>24</v>
      </c>
      <c r="G51" s="218">
        <f t="shared" si="6"/>
        <v>0</v>
      </c>
      <c r="H51" s="2" t="s">
        <v>25</v>
      </c>
      <c r="I51" s="218">
        <f>IF($C$3="Ground floor",'Design Details'!C$47,IF($C$3="Mid-floor",'Design Details'!C$57,IF($C$3="Upper floor",'Design Details'!C$67,IF($C$3="Single Storey",'Design Details'!C$77,0))))</f>
        <v>0</v>
      </c>
      <c r="J51" s="218">
        <f t="shared" si="7"/>
        <v>2.5</v>
      </c>
      <c r="K51" s="218">
        <f t="shared" si="5"/>
        <v>0</v>
      </c>
      <c r="L51" s="218">
        <f>G51*I51*$D$7*24/1000</f>
        <v>0</v>
      </c>
      <c r="Q51" s="429" t="s">
        <v>1241</v>
      </c>
      <c r="R51" s="431" t="s">
        <v>1247</v>
      </c>
      <c r="S51" s="431" t="str">
        <f>IF(OR($C$3="Ground Floor",$C$3="Mid-floor"),R51,Q51)</f>
        <v>Outside</v>
      </c>
      <c r="T51" s="426">
        <f>IF(M32="Unheated",1,0)</f>
        <v>0</v>
      </c>
      <c r="U51" s="429">
        <f>IF(M32="Select...",0,(IF(M32="Outside",D6,IF(M32="Unheated",D4-10,D4-M32))))</f>
        <v>0</v>
      </c>
    </row>
    <row r="52" spans="2:21" x14ac:dyDescent="0.3">
      <c r="B52" s="3" t="s">
        <v>7</v>
      </c>
      <c r="C52" s="224"/>
      <c r="D52" s="3" t="s">
        <v>8</v>
      </c>
      <c r="E52" s="224"/>
      <c r="F52" s="3" t="s">
        <v>24</v>
      </c>
      <c r="G52" s="218">
        <f t="shared" si="6"/>
        <v>0</v>
      </c>
      <c r="H52" s="2" t="s">
        <v>25</v>
      </c>
      <c r="I52" s="218">
        <f>IF($C$3="Ground floor",'Design Details'!C$47,IF($C$3="Mid-floor",'Design Details'!C$57,IF($C$3="Upper floor",'Design Details'!C$67,IF($C$3="Single Storey",'Design Details'!C$77,0))))</f>
        <v>0</v>
      </c>
      <c r="J52" s="218">
        <f t="shared" si="7"/>
        <v>2.5</v>
      </c>
      <c r="K52" s="218">
        <f t="shared" si="5"/>
        <v>0</v>
      </c>
      <c r="L52" s="218">
        <f>G52*I52*$D$7*24/1000</f>
        <v>0</v>
      </c>
      <c r="Q52" s="429" t="s">
        <v>1247</v>
      </c>
      <c r="R52" s="431" t="s">
        <v>1251</v>
      </c>
      <c r="S52" s="431" t="str">
        <f>IF(OR($C$3="Ground Floor",$C$3="Mid-floor"),R52,Q52)</f>
        <v>Unheated</v>
      </c>
      <c r="T52" s="426" t="str">
        <f>"'Design Details'!C$"&amp;69+T51</f>
        <v>'Design Details'!C$69</v>
      </c>
      <c r="U52" s="427"/>
    </row>
    <row r="53" spans="2:21" hidden="1" x14ac:dyDescent="0.3">
      <c r="B53" s="3" t="s">
        <v>7</v>
      </c>
      <c r="C53" s="226"/>
      <c r="D53" s="3" t="s">
        <v>8</v>
      </c>
      <c r="E53" s="226"/>
      <c r="F53" s="3" t="s">
        <v>24</v>
      </c>
      <c r="G53" s="220">
        <f t="shared" si="6"/>
        <v>0</v>
      </c>
      <c r="H53" s="2" t="s">
        <v>25</v>
      </c>
      <c r="I53" s="439">
        <f>IF($C$3="Ground floor",'Design Details'!C$47,IF($C$3="Mid-floor",'Design Details'!C$57,IF($C$3="Upper floor",'Design Details'!C$67,IF($C$3="Single Storey",'Design Details'!C$77,0))))</f>
        <v>0</v>
      </c>
      <c r="J53" s="220">
        <f t="shared" si="7"/>
        <v>2.5</v>
      </c>
      <c r="K53" s="220">
        <f t="shared" si="5"/>
        <v>0</v>
      </c>
      <c r="L53" s="220">
        <f>G53*I53*$D$7*24/1000</f>
        <v>0</v>
      </c>
      <c r="Q53" s="429"/>
      <c r="R53" s="431" t="s">
        <v>1252</v>
      </c>
      <c r="S53" s="431">
        <f>IF(OR($C$3="Ground Floor",$C$3="Mid-floor"),R53,Q53)</f>
        <v>0</v>
      </c>
      <c r="T53" s="432" t="str">
        <f>"'Design Details'!C$"&amp;79+T51</f>
        <v>'Design Details'!C$79</v>
      </c>
      <c r="U53" s="423"/>
    </row>
    <row r="54" spans="2:21" hidden="1" x14ac:dyDescent="0.3">
      <c r="B54" s="3" t="s">
        <v>7</v>
      </c>
      <c r="C54" s="20"/>
      <c r="D54" s="3" t="s">
        <v>8</v>
      </c>
      <c r="E54" s="20"/>
      <c r="F54" s="3" t="s">
        <v>24</v>
      </c>
      <c r="G54" s="17">
        <f t="shared" si="6"/>
        <v>0</v>
      </c>
      <c r="H54" s="2" t="s">
        <v>25</v>
      </c>
      <c r="I54" s="438">
        <f>IF($C$3="Ground floor",'Design Details'!C$47,IF($C$3="Mid-floor",'Design Details'!C$57,IF($C$3="Upper floor",'Design Details'!C$67,IF($C$3="Single Storey",'Design Details'!C$77,0))))</f>
        <v>0</v>
      </c>
      <c r="J54" s="17">
        <f t="shared" si="7"/>
        <v>2.5</v>
      </c>
      <c r="K54" s="17">
        <f t="shared" si="5"/>
        <v>0</v>
      </c>
      <c r="L54" s="17">
        <f>G54*I54*$D$7*24/1000</f>
        <v>0</v>
      </c>
      <c r="Q54" s="429"/>
      <c r="R54" s="431" t="s">
        <v>1253</v>
      </c>
      <c r="S54" s="431">
        <f>IF(OR($C$3="Ground Floor",$C$3="Mid-floor"),R54,Q54)</f>
        <v>0</v>
      </c>
      <c r="T54" s="423"/>
      <c r="U54" s="423"/>
    </row>
    <row r="55" spans="2:21" x14ac:dyDescent="0.3">
      <c r="B55" s="1" t="s">
        <v>114</v>
      </c>
      <c r="G55" s="7"/>
      <c r="I55" s="7"/>
      <c r="K55" s="7"/>
      <c r="L55" s="7"/>
      <c r="M55" s="520" t="s">
        <v>1092</v>
      </c>
      <c r="N55" s="520"/>
      <c r="O55" s="520"/>
      <c r="Q55" s="432"/>
      <c r="R55" s="432">
        <v>22</v>
      </c>
      <c r="S55" s="433">
        <f>IF(OR($C$3="Ground Floor",$C$3="Mid-floor"),R55,Q37)</f>
        <v>0</v>
      </c>
      <c r="T55" s="422"/>
      <c r="U55" s="422"/>
    </row>
    <row r="56" spans="2:21" x14ac:dyDescent="0.3">
      <c r="B56" s="3" t="s">
        <v>6</v>
      </c>
      <c r="C56" s="229"/>
      <c r="D56" s="3" t="s">
        <v>8</v>
      </c>
      <c r="E56" s="229"/>
      <c r="F56" s="3" t="s">
        <v>24</v>
      </c>
      <c r="G56" s="218">
        <f t="shared" si="6"/>
        <v>0</v>
      </c>
      <c r="H56" s="2" t="s">
        <v>25</v>
      </c>
      <c r="I56" s="218">
        <f>IF($C$3="Ground floor",'Design Details'!C$51,IF($C$3="Mid-floor",'Design Details'!C$61,IF($C$3="Upper floor",'Design Details'!C$71,IF($C$3="Single Storey",'Design Details'!C$81,0))))</f>
        <v>0</v>
      </c>
      <c r="J56" s="225">
        <f>IF(M56="",0,IF(M56="unheated",D$4-10,D$4-M56))</f>
        <v>0</v>
      </c>
      <c r="K56" s="218">
        <f t="shared" si="5"/>
        <v>0</v>
      </c>
      <c r="L56" s="7"/>
      <c r="M56" s="513"/>
      <c r="N56" s="513"/>
      <c r="O56" s="513"/>
    </row>
    <row r="57" spans="2:21" hidden="1" x14ac:dyDescent="0.3">
      <c r="B57" s="3" t="s">
        <v>6</v>
      </c>
      <c r="C57" s="229"/>
      <c r="D57" s="3" t="s">
        <v>8</v>
      </c>
      <c r="E57" s="229"/>
      <c r="F57" s="3" t="s">
        <v>24</v>
      </c>
      <c r="G57" s="218">
        <f t="shared" si="6"/>
        <v>0</v>
      </c>
      <c r="H57" s="2" t="s">
        <v>25</v>
      </c>
      <c r="I57" s="224">
        <f>IF($C$3="Ground floor",'Design Details'!C$51,IF($C$3="Mid-floor",'Design Details'!C$61,IF($C$3="Upper floor",'Design Details'!C$71,IF($C$3="Single Storey",'Design Details'!C$81,0))))</f>
        <v>0</v>
      </c>
      <c r="J57" s="225">
        <f>IF(M57="",0,IF(M57="unheated",D$4-10,D$4-M57))</f>
        <v>0</v>
      </c>
      <c r="K57" s="218">
        <f t="shared" si="5"/>
        <v>0</v>
      </c>
      <c r="L57" s="7"/>
      <c r="M57" s="513"/>
      <c r="N57" s="513"/>
      <c r="O57" s="513"/>
    </row>
    <row r="58" spans="2:21" hidden="1" x14ac:dyDescent="0.3">
      <c r="B58" s="3" t="s">
        <v>6</v>
      </c>
      <c r="C58" s="219"/>
      <c r="D58" s="3" t="s">
        <v>8</v>
      </c>
      <c r="E58" s="219"/>
      <c r="F58" s="3" t="s">
        <v>24</v>
      </c>
      <c r="G58" s="220">
        <f t="shared" si="6"/>
        <v>0</v>
      </c>
      <c r="H58" s="2" t="s">
        <v>25</v>
      </c>
      <c r="I58" s="221">
        <f>IF($C$3="Ground floor",'Design Details'!C$51,IF($C$3="Mid-floor",'Design Details'!C$61,IF($C$3="Upper floor",'Design Details'!C$71,IF($C$3="Single Storey",'Design Details'!C$81,0))))</f>
        <v>0</v>
      </c>
      <c r="J58" s="222">
        <f>IF(M58="",0,IF(M58="unheated",D$4-10,D$4-M58))</f>
        <v>0</v>
      </c>
      <c r="K58" s="220">
        <f t="shared" si="5"/>
        <v>0</v>
      </c>
      <c r="L58" s="7"/>
      <c r="M58" s="513"/>
      <c r="N58" s="513"/>
      <c r="O58" s="513"/>
    </row>
    <row r="59" spans="2:21" hidden="1" x14ac:dyDescent="0.3">
      <c r="B59" s="3" t="s">
        <v>6</v>
      </c>
      <c r="C59" s="19"/>
      <c r="D59" s="3" t="s">
        <v>8</v>
      </c>
      <c r="E59" s="19"/>
      <c r="F59" s="3" t="s">
        <v>24</v>
      </c>
      <c r="G59" s="17">
        <f t="shared" si="6"/>
        <v>0</v>
      </c>
      <c r="H59" s="2" t="s">
        <v>25</v>
      </c>
      <c r="I59" s="105">
        <f>IF($C$3="Ground floor",'Design Details'!C$51,IF($C$3="Mid-floor",'Design Details'!C$61,IF($C$3="Upper floor",'Design Details'!C$71,IF($C$3="Single Storey",'Design Details'!C$81,0))))</f>
        <v>0</v>
      </c>
      <c r="J59" s="18">
        <f>IF(M59="",0,IF(M59="unheated",D$4-10,D$4-M59))</f>
        <v>0</v>
      </c>
      <c r="K59" s="17">
        <f t="shared" si="5"/>
        <v>0</v>
      </c>
      <c r="L59" s="7"/>
      <c r="M59" s="513"/>
      <c r="N59" s="513"/>
      <c r="O59" s="513"/>
    </row>
    <row r="60" spans="2:21" hidden="1" x14ac:dyDescent="0.3">
      <c r="B60" s="1" t="s">
        <v>48</v>
      </c>
      <c r="G60" s="7"/>
      <c r="I60" s="7"/>
      <c r="K60" s="7"/>
      <c r="L60" s="7"/>
    </row>
    <row r="61" spans="2:21" hidden="1" x14ac:dyDescent="0.3">
      <c r="B61" s="3" t="s">
        <v>6</v>
      </c>
      <c r="C61" s="19"/>
      <c r="D61" s="3" t="s">
        <v>8</v>
      </c>
      <c r="E61" s="19"/>
      <c r="F61" s="3" t="s">
        <v>24</v>
      </c>
      <c r="G61" s="17">
        <f t="shared" si="6"/>
        <v>0</v>
      </c>
      <c r="H61" s="2" t="s">
        <v>25</v>
      </c>
      <c r="I61" s="105">
        <f>IF($C$3="Ground floor",'Design Details'!C$52,IF($C$3="Mid-floor",'Design Details'!C$62,IF($C$3="Upper floor",'Design Details'!C$72,IF($C$3="Single Storey",'Design Details'!C$82,0))))</f>
        <v>0</v>
      </c>
      <c r="J61" s="18">
        <f>D4-10</f>
        <v>-10</v>
      </c>
      <c r="K61" s="17">
        <f t="shared" si="5"/>
        <v>0</v>
      </c>
      <c r="L61" s="17">
        <f>G61*I61*$D$7*24/1000</f>
        <v>0</v>
      </c>
    </row>
  </sheetData>
  <sheetProtection formatRows="0"/>
  <mergeCells count="31">
    <mergeCell ref="B1:D1"/>
    <mergeCell ref="E1:G1"/>
    <mergeCell ref="K1:L1"/>
    <mergeCell ref="E2:F2"/>
    <mergeCell ref="C3:D3"/>
    <mergeCell ref="E3:F3"/>
    <mergeCell ref="M21:O21"/>
    <mergeCell ref="B4:C4"/>
    <mergeCell ref="E4:F4"/>
    <mergeCell ref="B5:C5"/>
    <mergeCell ref="E5:F5"/>
    <mergeCell ref="B6:C6"/>
    <mergeCell ref="E6:F6"/>
    <mergeCell ref="B7:C7"/>
    <mergeCell ref="L10:O10"/>
    <mergeCell ref="L11:O11"/>
    <mergeCell ref="M19:O19"/>
    <mergeCell ref="M20:O20"/>
    <mergeCell ref="M22:O22"/>
    <mergeCell ref="M31:O31"/>
    <mergeCell ref="M32:O32"/>
    <mergeCell ref="Q45:Q49"/>
    <mergeCell ref="R45:R49"/>
    <mergeCell ref="M59:O59"/>
    <mergeCell ref="T45:T49"/>
    <mergeCell ref="U45:U49"/>
    <mergeCell ref="M55:O55"/>
    <mergeCell ref="M56:O56"/>
    <mergeCell ref="M57:O57"/>
    <mergeCell ref="M58:O58"/>
    <mergeCell ref="S45:S49"/>
  </mergeCells>
  <conditionalFormatting sqref="M24:N24">
    <cfRule type="expression" dxfId="1" priority="2">
      <formula>IF($M$23="Short length",TRUE,IF($M$23="Between edges",TRUE,IF($M$23="Depth of room",TRUE,FALSE)))</formula>
    </cfRule>
  </conditionalFormatting>
  <conditionalFormatting sqref="O24">
    <cfRule type="expression" dxfId="0" priority="1">
      <formula>IF($O$23="Long length",TRUE,FALSE)</formula>
    </cfRule>
  </conditionalFormatting>
  <dataValidations count="10">
    <dataValidation type="list" allowBlank="1" showInputMessage="1" showErrorMessage="1" sqref="M32:O32" xr:uid="{80ED1636-4469-1742-9830-2A44DD4829CE}">
      <formula1>OFFSET($S$50,,,COUNTIF($S$50:$S$55,"&lt;&gt;0"))</formula1>
    </dataValidation>
    <dataValidation type="list" errorStyle="information" allowBlank="1" showInputMessage="1" showErrorMessage="1" errorTitle="Room Name" error="If an alternative room name is entered, you will need to manually select room design temp and air changes per hour." sqref="D2" xr:uid="{882F1978-6E7A-2F42-811C-DC0310B02609}">
      <formula1>$Y$2:$Y$11</formula1>
    </dataValidation>
    <dataValidation type="list" errorStyle="information" allowBlank="1" showInputMessage="1" showErrorMessage="1" errorTitle="Room Name" error="If an alternative room name is entered, you will need to manually select room design temp and air changes per hour." sqref="C2" xr:uid="{FB5271F5-738E-A54B-BB14-87B3FD0E1613}">
      <formula1>Rooms</formula1>
    </dataValidation>
    <dataValidation type="list" allowBlank="1" showInputMessage="1" showErrorMessage="1" sqref="M22:O22" xr:uid="{6B56C97F-E718-AF4A-95E2-067C0F9D41B4}">
      <formula1>$Q$2:$Q$6</formula1>
    </dataValidation>
    <dataValidation type="list" allowBlank="1" showInputMessage="1" showErrorMessage="1" sqref="C3:D3" xr:uid="{506C2B29-DE6F-B944-BB1C-3F0F547FBC66}">
      <formula1>$R$4:$R$7</formula1>
    </dataValidation>
    <dataValidation type="list" allowBlank="1" showInputMessage="1" showErrorMessage="1" sqref="M20:O20" xr:uid="{1FD54EA2-245D-7B4A-82E8-58158879958E}">
      <formula1>$S$3:$S$4</formula1>
    </dataValidation>
    <dataValidation type="list" allowBlank="1" showInputMessage="1" showErrorMessage="1" sqref="M56:O59" xr:uid="{75BD4A11-5EEA-C047-8481-BC1AF482E1A4}">
      <formula1>$U$3:$U$7</formula1>
    </dataValidation>
    <dataValidation type="list" allowBlank="1" showInputMessage="1" showErrorMessage="1" sqref="M3" xr:uid="{8BB6D290-D6B2-1745-8090-C88E5CB2EF5B}">
      <formula1>$V$3:$V$4</formula1>
    </dataValidation>
    <dataValidation type="list" allowBlank="1" showInputMessage="1" showErrorMessage="1" promptTitle="High Ceilings" prompt="Room Height_x000a_4.5m - 2.5%_x000a_5.5m - 5.0%_x000a_6.5m - 7.5%_x000a_7.5m - 10.0%" sqref="M4" xr:uid="{C35C5985-0172-AF43-822B-84D9598AA347}">
      <formula1>$X$3:$X$7</formula1>
    </dataValidation>
    <dataValidation type="list" allowBlank="1" showInputMessage="1" showErrorMessage="1" sqref="M5" xr:uid="{CF228072-0310-3F45-B6E2-8FCBA8592760}">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1489" r:id="rId3" name="Button 1">
              <controlPr defaultSize="0" print="0" autoFill="0" autoPict="0" macro="[0]!unhideAwkDim">
                <anchor moveWithCells="1" sizeWithCells="1">
                  <from>
                    <xdr:col>3</xdr:col>
                    <xdr:colOff>15240</xdr:colOff>
                    <xdr:row>8</xdr:row>
                    <xdr:rowOff>15240</xdr:rowOff>
                  </from>
                  <to>
                    <xdr:col>4</xdr:col>
                    <xdr:colOff>723900</xdr:colOff>
                    <xdr:row>8</xdr:row>
                    <xdr:rowOff>152400</xdr:rowOff>
                  </to>
                </anchor>
              </controlPr>
            </control>
          </mc:Choice>
        </mc:AlternateContent>
        <mc:AlternateContent xmlns:mc="http://schemas.openxmlformats.org/markup-compatibility/2006">
          <mc:Choice Requires="x14">
            <control shapeId="191490" r:id="rId4" name="Button 2">
              <controlPr defaultSize="0" print="0" autoFill="0" autoPict="0" macro="[0]!unhideWindows">
                <anchor moveWithCells="1" sizeWithCells="1">
                  <from>
                    <xdr:col>3</xdr:col>
                    <xdr:colOff>38100</xdr:colOff>
                    <xdr:row>36</xdr:row>
                    <xdr:rowOff>15240</xdr:rowOff>
                  </from>
                  <to>
                    <xdr:col>4</xdr:col>
                    <xdr:colOff>723900</xdr:colOff>
                    <xdr:row>36</xdr:row>
                    <xdr:rowOff>152400</xdr:rowOff>
                  </to>
                </anchor>
              </controlPr>
            </control>
          </mc:Choice>
        </mc:AlternateContent>
        <mc:AlternateContent xmlns:mc="http://schemas.openxmlformats.org/markup-compatibility/2006">
          <mc:Choice Requires="x14">
            <control shapeId="191491" r:id="rId5" name="Button 3">
              <controlPr defaultSize="0" print="0" autoFill="0" autoPict="0" macro="[0]!unhideRoofWin">
                <anchor moveWithCells="1" sizeWithCells="1">
                  <from>
                    <xdr:col>5</xdr:col>
                    <xdr:colOff>22860</xdr:colOff>
                    <xdr:row>36</xdr:row>
                    <xdr:rowOff>15240</xdr:rowOff>
                  </from>
                  <to>
                    <xdr:col>6</xdr:col>
                    <xdr:colOff>723900</xdr:colOff>
                    <xdr:row>36</xdr:row>
                    <xdr:rowOff>152400</xdr:rowOff>
                  </to>
                </anchor>
              </controlPr>
            </control>
          </mc:Choice>
        </mc:AlternateContent>
        <mc:AlternateContent xmlns:mc="http://schemas.openxmlformats.org/markup-compatibility/2006">
          <mc:Choice Requires="x14">
            <control shapeId="191492" r:id="rId6" name="Button 4">
              <controlPr defaultSize="0" print="0" autoFill="0" autoPict="0" macro="[0]!unhideDoors">
                <anchor moveWithCells="1" sizeWithCells="1">
                  <from>
                    <xdr:col>3</xdr:col>
                    <xdr:colOff>15240</xdr:colOff>
                    <xdr:row>49</xdr:row>
                    <xdr:rowOff>22860</xdr:rowOff>
                  </from>
                  <to>
                    <xdr:col>4</xdr:col>
                    <xdr:colOff>723900</xdr:colOff>
                    <xdr:row>49</xdr:row>
                    <xdr:rowOff>152400</xdr:rowOff>
                  </to>
                </anchor>
              </controlPr>
            </control>
          </mc:Choice>
        </mc:AlternateContent>
        <mc:AlternateContent xmlns:mc="http://schemas.openxmlformats.org/markup-compatibility/2006">
          <mc:Choice Requires="x14">
            <control shapeId="191493" r:id="rId7" name="Button 5">
              <controlPr defaultSize="0" print="0" autoFill="0" autoPict="0" macro="[0]!SinglePitch">
                <anchor moveWithCells="1" sizeWithCells="1">
                  <from>
                    <xdr:col>3</xdr:col>
                    <xdr:colOff>891540</xdr:colOff>
                    <xdr:row>32</xdr:row>
                    <xdr:rowOff>38100</xdr:rowOff>
                  </from>
                  <to>
                    <xdr:col>4</xdr:col>
                    <xdr:colOff>708660</xdr:colOff>
                    <xdr:row>33</xdr:row>
                    <xdr:rowOff>0</xdr:rowOff>
                  </to>
                </anchor>
              </controlPr>
            </control>
          </mc:Choice>
        </mc:AlternateContent>
        <mc:AlternateContent xmlns:mc="http://schemas.openxmlformats.org/markup-compatibility/2006">
          <mc:Choice Requires="x14">
            <control shapeId="191494" r:id="rId8" name="Button 6">
              <controlPr defaultSize="0" print="0" autoFill="0" autoPict="0" macro="[0]!IntWalls">
                <anchor moveWithCells="1" sizeWithCells="1">
                  <from>
                    <xdr:col>3</xdr:col>
                    <xdr:colOff>22860</xdr:colOff>
                    <xdr:row>54</xdr:row>
                    <xdr:rowOff>22860</xdr:rowOff>
                  </from>
                  <to>
                    <xdr:col>4</xdr:col>
                    <xdr:colOff>723900</xdr:colOff>
                    <xdr:row>55</xdr:row>
                    <xdr:rowOff>15240</xdr:rowOff>
                  </to>
                </anchor>
              </controlPr>
            </control>
          </mc:Choice>
        </mc:AlternateContent>
        <mc:AlternateContent xmlns:mc="http://schemas.openxmlformats.org/markup-compatibility/2006">
          <mc:Choice Requires="x14">
            <control shapeId="191495" r:id="rId9" name="Button 7">
              <controlPr defaultSize="0" print="0" autoFill="0" autoPict="0" macro="[0]!PartyWall">
                <anchor moveWithCells="1" sizeWithCells="1">
                  <from>
                    <xdr:col>5</xdr:col>
                    <xdr:colOff>15240</xdr:colOff>
                    <xdr:row>54</xdr:row>
                    <xdr:rowOff>22860</xdr:rowOff>
                  </from>
                  <to>
                    <xdr:col>6</xdr:col>
                    <xdr:colOff>708660</xdr:colOff>
                    <xdr:row>54</xdr:row>
                    <xdr:rowOff>152400</xdr:rowOff>
                  </to>
                </anchor>
              </controlPr>
            </control>
          </mc:Choice>
        </mc:AlternateContent>
        <mc:AlternateContent xmlns:mc="http://schemas.openxmlformats.org/markup-compatibility/2006">
          <mc:Choice Requires="x14">
            <control shapeId="191496" r:id="rId10" name="Button 8">
              <controlPr defaultSize="0" print="0" autoFill="0" autoPict="0" macro="[0]!UseRoomDims">
                <anchor moveWithCells="1" sizeWithCells="1">
                  <from>
                    <xdr:col>3</xdr:col>
                    <xdr:colOff>22860</xdr:colOff>
                    <xdr:row>18</xdr:row>
                    <xdr:rowOff>22860</xdr:rowOff>
                  </from>
                  <to>
                    <xdr:col>4</xdr:col>
                    <xdr:colOff>723900</xdr:colOff>
                    <xdr:row>18</xdr:row>
                    <xdr:rowOff>152400</xdr:rowOff>
                  </to>
                </anchor>
              </controlPr>
            </control>
          </mc:Choice>
        </mc:AlternateContent>
        <mc:AlternateContent xmlns:mc="http://schemas.openxmlformats.org/markup-compatibility/2006">
          <mc:Choice Requires="x14">
            <control shapeId="191497" r:id="rId11" name="Button 9">
              <controlPr defaultSize="0" print="0" autoFill="0" autoPict="0" macro="[0]!Pitched">
                <anchor moveWithCells="1" sizeWithCells="1">
                  <from>
                    <xdr:col>3</xdr:col>
                    <xdr:colOff>38100</xdr:colOff>
                    <xdr:row>32</xdr:row>
                    <xdr:rowOff>22860</xdr:rowOff>
                  </from>
                  <to>
                    <xdr:col>3</xdr:col>
                    <xdr:colOff>800100</xdr:colOff>
                    <xdr:row>33</xdr:row>
                    <xdr:rowOff>0</xdr:rowOff>
                  </to>
                </anchor>
              </controlPr>
            </control>
          </mc:Choice>
        </mc:AlternateContent>
        <mc:AlternateContent xmlns:mc="http://schemas.openxmlformats.org/markup-compatibility/2006">
          <mc:Choice Requires="x14">
            <control shapeId="191498" r:id="rId12" name="Button 10">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191499" r:id="rId13" name="Button 11">
              <controlPr defaultSize="0" print="0" autoFill="0" autoPict="0" macro="[0]!unhideExtWall">
                <anchor moveWithCells="1">
                  <from>
                    <xdr:col>3</xdr:col>
                    <xdr:colOff>22860</xdr:colOff>
                    <xdr:row>22</xdr:row>
                    <xdr:rowOff>38100</xdr:rowOff>
                  </from>
                  <to>
                    <xdr:col>5</xdr:col>
                    <xdr:colOff>114300</xdr:colOff>
                    <xdr:row>22</xdr:row>
                    <xdr:rowOff>152400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27">
    <tabColor theme="7" tint="0.39997558519241921"/>
  </sheetPr>
  <dimension ref="B2:D23"/>
  <sheetViews>
    <sheetView showGridLines="0" showRowColHeaders="0" workbookViewId="0">
      <selection activeCell="D23" sqref="D23"/>
    </sheetView>
  </sheetViews>
  <sheetFormatPr defaultColWidth="9.109375" defaultRowHeight="14.4" x14ac:dyDescent="0.3"/>
  <cols>
    <col min="1" max="1" width="3.44140625" style="25" customWidth="1"/>
    <col min="2" max="2" width="22.6640625" style="25" customWidth="1"/>
    <col min="3" max="3" width="26.77734375" style="25" customWidth="1"/>
    <col min="4" max="4" width="74.109375" style="25" customWidth="1"/>
    <col min="5" max="16384" width="9.109375" style="25"/>
  </cols>
  <sheetData>
    <row r="2" spans="2:4" x14ac:dyDescent="0.3">
      <c r="B2" s="30" t="s">
        <v>281</v>
      </c>
    </row>
    <row r="4" spans="2:4" x14ac:dyDescent="0.3">
      <c r="B4" s="31" t="s">
        <v>282</v>
      </c>
      <c r="C4" s="31" t="s">
        <v>283</v>
      </c>
      <c r="D4" s="31" t="s">
        <v>284</v>
      </c>
    </row>
    <row r="5" spans="2:4" x14ac:dyDescent="0.3">
      <c r="B5" s="32">
        <v>42311</v>
      </c>
      <c r="C5" s="420" t="s">
        <v>382</v>
      </c>
      <c r="D5" s="34" t="s">
        <v>285</v>
      </c>
    </row>
    <row r="6" spans="2:4" x14ac:dyDescent="0.3">
      <c r="B6" s="32">
        <v>42353</v>
      </c>
      <c r="C6" s="420">
        <v>1.1000000000000001</v>
      </c>
      <c r="D6" s="34" t="s">
        <v>1072</v>
      </c>
    </row>
    <row r="7" spans="2:4" x14ac:dyDescent="0.3">
      <c r="B7" s="118">
        <v>42397</v>
      </c>
      <c r="C7" s="420">
        <v>1.2</v>
      </c>
      <c r="D7" s="34" t="s">
        <v>1072</v>
      </c>
    </row>
    <row r="8" spans="2:4" x14ac:dyDescent="0.3">
      <c r="B8" s="32">
        <v>42401</v>
      </c>
      <c r="C8" s="420">
        <v>1.3</v>
      </c>
      <c r="D8" s="34" t="s">
        <v>1072</v>
      </c>
    </row>
    <row r="9" spans="2:4" ht="28.8" x14ac:dyDescent="0.3">
      <c r="B9" s="32">
        <v>42500</v>
      </c>
      <c r="C9" s="420">
        <v>1.4</v>
      </c>
      <c r="D9" s="120" t="s">
        <v>1096</v>
      </c>
    </row>
    <row r="10" spans="2:4" x14ac:dyDescent="0.3">
      <c r="B10" s="32">
        <v>42500</v>
      </c>
      <c r="C10" s="420">
        <v>1.4</v>
      </c>
      <c r="D10" s="34" t="s">
        <v>1080</v>
      </c>
    </row>
    <row r="11" spans="2:4" x14ac:dyDescent="0.3">
      <c r="B11" s="32">
        <v>42500</v>
      </c>
      <c r="C11" s="420">
        <v>1.4</v>
      </c>
      <c r="D11" s="34" t="s">
        <v>1081</v>
      </c>
    </row>
    <row r="12" spans="2:4" x14ac:dyDescent="0.3">
      <c r="B12" s="32">
        <v>42517</v>
      </c>
      <c r="C12" s="420">
        <v>1.4</v>
      </c>
      <c r="D12" s="34" t="s">
        <v>1082</v>
      </c>
    </row>
    <row r="13" spans="2:4" ht="40.200000000000003" x14ac:dyDescent="0.3">
      <c r="B13" s="32">
        <v>42822</v>
      </c>
      <c r="C13" s="420">
        <v>1.5</v>
      </c>
      <c r="D13" s="120" t="s">
        <v>1097</v>
      </c>
    </row>
    <row r="14" spans="2:4" x14ac:dyDescent="0.3">
      <c r="B14" s="32">
        <v>42867</v>
      </c>
      <c r="C14" s="420">
        <v>1.6</v>
      </c>
      <c r="D14" s="34" t="s">
        <v>1098</v>
      </c>
    </row>
    <row r="15" spans="2:4" x14ac:dyDescent="0.3">
      <c r="B15" s="32">
        <v>42901</v>
      </c>
      <c r="C15" s="420">
        <v>1.6</v>
      </c>
      <c r="D15" s="121" t="s">
        <v>1099</v>
      </c>
    </row>
    <row r="16" spans="2:4" x14ac:dyDescent="0.3">
      <c r="B16" s="32">
        <v>42997</v>
      </c>
      <c r="C16" s="420">
        <v>1.7</v>
      </c>
      <c r="D16" s="121" t="s">
        <v>1165</v>
      </c>
    </row>
    <row r="17" spans="2:4" ht="28.8" x14ac:dyDescent="0.3">
      <c r="B17" s="32">
        <v>43208</v>
      </c>
      <c r="C17" s="420">
        <v>1.8</v>
      </c>
      <c r="D17" s="131" t="s">
        <v>1166</v>
      </c>
    </row>
    <row r="18" spans="2:4" x14ac:dyDescent="0.3">
      <c r="B18" s="32">
        <v>43675</v>
      </c>
      <c r="C18" s="420">
        <v>1.9</v>
      </c>
      <c r="D18" s="132" t="s">
        <v>1167</v>
      </c>
    </row>
    <row r="19" spans="2:4" x14ac:dyDescent="0.3">
      <c r="B19" s="32">
        <v>44274</v>
      </c>
      <c r="C19" s="435" t="s">
        <v>1243</v>
      </c>
      <c r="D19" s="35" t="s">
        <v>1259</v>
      </c>
    </row>
    <row r="20" spans="2:4" x14ac:dyDescent="0.3">
      <c r="B20" s="35" t="s">
        <v>1261</v>
      </c>
      <c r="C20" s="33"/>
      <c r="D20" s="35" t="s">
        <v>1262</v>
      </c>
    </row>
    <row r="21" spans="2:4" x14ac:dyDescent="0.3">
      <c r="B21" s="35"/>
      <c r="C21" s="33"/>
      <c r="D21" s="35"/>
    </row>
    <row r="22" spans="2:4" x14ac:dyDescent="0.3">
      <c r="B22" s="35"/>
      <c r="C22" s="33"/>
      <c r="D22" s="35"/>
    </row>
    <row r="23" spans="2:4" x14ac:dyDescent="0.3">
      <c r="B23" s="35"/>
      <c r="C23" s="33"/>
      <c r="D23" s="35"/>
    </row>
  </sheetData>
  <sheetProtection formatColumns="0" formatRows="0" selectLockedCells="1"/>
  <pageMargins left="0.7" right="0.7" top="0.75" bottom="0.75" header="0.3" footer="0.3"/>
  <ignoredErrors>
    <ignoredError sqref="C19" numberStoredAsText="1"/>
  </ignoredError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DC17A-3C59-400F-A94E-50D726DAB044}">
  <dimension ref="A1"/>
  <sheetViews>
    <sheetView workbookViewId="0"/>
  </sheetViews>
  <sheetFormatPr defaultRowHeight="14.4" x14ac:dyDescent="0.3"/>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59C80033703C9B4289FA36CFBE52A624" ma:contentTypeVersion="18" ma:contentTypeDescription="Create a new document." ma:contentTypeScope="" ma:versionID="df3d1f2c912c67aab837989bc4eace5d">
  <xsd:schema xmlns:xsd="http://www.w3.org/2001/XMLSchema" xmlns:xs="http://www.w3.org/2001/XMLSchema" xmlns:p="http://schemas.microsoft.com/office/2006/metadata/properties" xmlns:ns2="10c873d5-23b6-4984-859e-b50939a50bbb" xmlns:ns3="1204e082-ddfc-4eaf-903e-5230b18e2dc9" targetNamespace="http://schemas.microsoft.com/office/2006/metadata/properties" ma:root="true" ma:fieldsID="0559938d4c14496af16d90bbea375cb6" ns2:_="" ns3:_="">
    <xsd:import namespace="10c873d5-23b6-4984-859e-b50939a50bbb"/>
    <xsd:import namespace="1204e082-ddfc-4eaf-903e-5230b18e2dc9"/>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Location"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0c873d5-23b6-4984-859e-b50939a50bb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912425d7-a59b-4313-bc0d-bbd020bd70a7"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204e082-ddfc-4eaf-903e-5230b18e2dc9"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10bf5990-d41d-4a38-ad8f-a6ca9cf364e7}" ma:internalName="TaxCatchAll" ma:showField="CatchAllData" ma:web="1204e082-ddfc-4eaf-903e-5230b18e2dc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lcf76f155ced4ddcb4097134ff3c332f xmlns="10c873d5-23b6-4984-859e-b50939a50bbb">
      <Terms xmlns="http://schemas.microsoft.com/office/infopath/2007/PartnerControls"/>
    </lcf76f155ced4ddcb4097134ff3c332f>
    <TaxCatchAll xmlns="1204e082-ddfc-4eaf-903e-5230b18e2dc9" xsi:nil="true"/>
  </documentManagement>
</p:properties>
</file>

<file path=customXml/itemProps1.xml><?xml version="1.0" encoding="utf-8"?>
<ds:datastoreItem xmlns:ds="http://schemas.openxmlformats.org/officeDocument/2006/customXml" ds:itemID="{9D040257-E45F-4902-B6F4-11F2F8FAFC0F}">
  <ds:schemaRefs>
    <ds:schemaRef ds:uri="http://schemas.microsoft.com/sharepoint/v3/contenttype/forms"/>
  </ds:schemaRefs>
</ds:datastoreItem>
</file>

<file path=customXml/itemProps2.xml><?xml version="1.0" encoding="utf-8"?>
<ds:datastoreItem xmlns:ds="http://schemas.openxmlformats.org/officeDocument/2006/customXml" ds:itemID="{5CED66E9-39DC-4F9D-89F0-CA6658828E7F}">
  <ds:schemaRefs>
    <ds:schemaRef ds:uri="http://schemas.microsoft.com/DataMashup"/>
  </ds:schemaRefs>
</ds:datastoreItem>
</file>

<file path=customXml/itemProps3.xml><?xml version="1.0" encoding="utf-8"?>
<ds:datastoreItem xmlns:ds="http://schemas.openxmlformats.org/officeDocument/2006/customXml" ds:itemID="{BD6BD764-2E92-4066-B12B-8EA586E0791C}"/>
</file>

<file path=customXml/itemProps4.xml><?xml version="1.0" encoding="utf-8"?>
<ds:datastoreItem xmlns:ds="http://schemas.openxmlformats.org/officeDocument/2006/customXml" ds:itemID="{6E6476E5-F0CF-4A2D-B641-80C9EF9F2C2E}">
  <ds:schemaRefs>
    <ds:schemaRef ds:uri="http://schemas.openxmlformats.org/package/2006/metadata/core-properties"/>
    <ds:schemaRef ds:uri="http://purl.org/dc/dcmitype/"/>
    <ds:schemaRef ds:uri="http://schemas.microsoft.com/office/2006/documentManagement/types"/>
    <ds:schemaRef ds:uri="http://purl.org/dc/terms/"/>
    <ds:schemaRef ds:uri="http://www.w3.org/XML/1998/namespace"/>
    <ds:schemaRef ds:uri="http://purl.org/dc/elements/1.1/"/>
    <ds:schemaRef ds:uri="http://schemas.microsoft.com/office/infopath/2007/PartnerControls"/>
    <ds:schemaRef ds:uri="1204e082-ddfc-4eaf-903e-5230b18e2dc9"/>
    <ds:schemaRef ds:uri="10c873d5-23b6-4984-859e-b50939a50bbb"/>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47</vt:i4>
      </vt:variant>
      <vt:variant>
        <vt:lpstr>Named Ranges</vt:lpstr>
      </vt:variant>
      <vt:variant>
        <vt:i4>15</vt:i4>
      </vt:variant>
    </vt:vector>
  </HeadingPairs>
  <TitlesOfParts>
    <vt:vector size="62" baseType="lpstr">
      <vt:lpstr>Post Code Degree Days</vt:lpstr>
      <vt:lpstr>floor u values</vt:lpstr>
      <vt:lpstr>Scope</vt:lpstr>
      <vt:lpstr>Design Details</vt:lpstr>
      <vt:lpstr>U Value Calculator</vt:lpstr>
      <vt:lpstr>Design Tables</vt:lpstr>
      <vt:lpstr>1</vt:lpstr>
      <vt:lpstr>2</vt:lpstr>
      <vt:lpstr>3</vt:lpstr>
      <vt:lpstr>4</vt:lpstr>
      <vt:lpstr>5</vt:lpstr>
      <vt:lpstr>6</vt:lpstr>
      <vt:lpstr>7</vt:lpstr>
      <vt:lpstr>8</vt:lpstr>
      <vt:lpstr>9</vt:lpstr>
      <vt:lpstr>10</vt:lpstr>
      <vt:lpstr>11</vt:lpstr>
      <vt:lpstr>12</vt:lpstr>
      <vt:lpstr>13</vt:lpstr>
      <vt:lpstr>14</vt:lpstr>
      <vt:lpstr>15</vt:lpstr>
      <vt:lpstr>MCS022 data</vt:lpstr>
      <vt:lpstr>GL Sizing</vt:lpstr>
      <vt:lpstr>Solid</vt:lpstr>
      <vt:lpstr>Suspended</vt:lpstr>
      <vt:lpstr>UFH Guide</vt:lpstr>
      <vt:lpstr>HP Rad sizing</vt:lpstr>
      <vt:lpstr>Graphs</vt:lpstr>
      <vt:lpstr>Compliance Certificate v2.0</vt:lpstr>
      <vt:lpstr>CC v2.0 Guidance</vt:lpstr>
      <vt:lpstr>16</vt:lpstr>
      <vt:lpstr>17</vt:lpstr>
      <vt:lpstr>18</vt:lpstr>
      <vt:lpstr>19</vt:lpstr>
      <vt:lpstr>20</vt:lpstr>
      <vt:lpstr>21</vt:lpstr>
      <vt:lpstr>22</vt:lpstr>
      <vt:lpstr>23</vt:lpstr>
      <vt:lpstr>24</vt:lpstr>
      <vt:lpstr>25</vt:lpstr>
      <vt:lpstr>26</vt:lpstr>
      <vt:lpstr>27</vt:lpstr>
      <vt:lpstr>28</vt:lpstr>
      <vt:lpstr>29</vt:lpstr>
      <vt:lpstr>30</vt:lpstr>
      <vt:lpstr>Version</vt:lpstr>
      <vt:lpstr>Sheet1</vt:lpstr>
      <vt:lpstr>Ceiling</vt:lpstr>
      <vt:lpstr>Doors</vt:lpstr>
      <vt:lpstr>External_Wall</vt:lpstr>
      <vt:lpstr>Floors</vt:lpstr>
      <vt:lpstr>Insulation</vt:lpstr>
      <vt:lpstr>Internal_Wall</vt:lpstr>
      <vt:lpstr>'Design Details'!Print_Area</vt:lpstr>
      <vt:lpstr>'HP Rad sizing'!Print_Area</vt:lpstr>
      <vt:lpstr>'MCS022 data'!Print_Area</vt:lpstr>
      <vt:lpstr>Roof</vt:lpstr>
      <vt:lpstr>Roofs</vt:lpstr>
      <vt:lpstr>Rooms</vt:lpstr>
      <vt:lpstr>Surface_Finishes</vt:lpstr>
      <vt:lpstr>Walls</vt:lpstr>
      <vt:lpstr>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MCS</dc:creator>
  <cp:lastModifiedBy>Lucy McKenzie</cp:lastModifiedBy>
  <cp:lastPrinted>2021-01-08T11:06:14Z</cp:lastPrinted>
  <dcterms:created xsi:type="dcterms:W3CDTF">2015-07-27T08:29:10Z</dcterms:created>
  <dcterms:modified xsi:type="dcterms:W3CDTF">2024-12-04T15:48:13Z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0x01010059C80033703C9B4289FA36CFBE52A624</vt:lpwstr>
  </property>
</Properties>
</file>