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queryTables/queryTable2.xml" ContentType="application/vnd.openxmlformats-officedocument.spreadsheetml.queryTable+xml"/>
  <Override PartName="/xl/tables/table9.xml" ContentType="application/vnd.openxmlformats-officedocument.spreadsheetml.table+xml"/>
  <Override PartName="/xl/queryTables/queryTable3.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d.docs.live.net/b0c28a3ad55f22e8/Desktop/Resume Nick Lorenzo/Case study Mirae Asset/"/>
    </mc:Choice>
  </mc:AlternateContent>
  <xr:revisionPtr revIDLastSave="10" documentId="13_ncr:20001_{EE374055-A23C-41FE-A419-60353719B864}" xr6:coauthVersionLast="47" xr6:coauthVersionMax="47" xr10:uidLastSave="{20C800E1-1AD3-4EEE-B69A-FA3071ED422F}"/>
  <bookViews>
    <workbookView xWindow="2340" yWindow="1935" windowWidth="21600" windowHeight="11295" firstSheet="1" activeTab="3" xr2:uid="{00000000-000D-0000-FFFF-FFFF00000000}"/>
  </bookViews>
  <sheets>
    <sheet name="Template (T)" sheetId="1" state="hidden" r:id="rId1"/>
    <sheet name="Rating scorecard" sheetId="6" r:id="rId2"/>
    <sheet name="Financial ratios" sheetId="7" r:id="rId3"/>
    <sheet name="Income Statements" sheetId="3" r:id="rId4"/>
    <sheet name="Balance sheets" sheetId="5" r:id="rId5"/>
    <sheet name="Cashflow statement&amp;change in RE" sheetId="2" r:id="rId6"/>
    <sheet name="net debt -&gt; total debt" sheetId="4" r:id="rId7"/>
  </sheets>
  <definedNames>
    <definedName name="BBPTAutoColor_Changed" localSheetId="0" hidden="1">TRUE</definedName>
    <definedName name="BBPTAutoColor_ShadowWksName" localSheetId="0" hidden="1">"BBPTACShadowWks0001"</definedName>
    <definedName name="CIQWBGuid" hidden="1">"d2a581c0-b9c6-46b5-a18c-61989d4e5e20"</definedName>
    <definedName name="CIQWBInfo" hidden="1">"{ ""CIQVersion"":""9.51.3510.3078"" }"</definedName>
    <definedName name="ExternalData_1" localSheetId="6" hidden="1">'net debt -&gt; total debt'!$C$3:$G$10</definedName>
    <definedName name="ExternalData_2" localSheetId="5" hidden="1">'Cashflow statement&amp;change in RE'!$I$3:$M$44</definedName>
    <definedName name="ExternalData_2" localSheetId="6" hidden="1">'net debt -&gt; total debt'!$C$13:$G$20</definedName>
    <definedName name="ExternalData_3" localSheetId="6" hidden="1">'net debt -&gt; total debt'!$C$24:$G$32</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45502.8935763889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IQRSheet11V142" hidden="1">#REF!</definedName>
    <definedName name="IQRSheet7B10" hidden="1">#REF!</definedName>
    <definedName name="IQRSheet9AC7" hidden="1">#REF!</definedName>
    <definedName name="IQRSheet9AD7" hidden="1">#REF!</definedName>
    <definedName name="IQRSheet9AE7" hidden="1">#REF!</definedName>
    <definedName name="IQRSheet9AF7" hidden="1">#REF!</definedName>
    <definedName name="IQRSheet9AG7" hidden="1">#REF!</definedName>
    <definedName name="IQRSheet9AH7" hidden="1">#REF!</definedName>
    <definedName name="IQRSheet9AI7" hidden="1">#REF!</definedName>
    <definedName name="IQRSheet9AJ7" hidden="1">#REF!</definedName>
    <definedName name="IQRSheet9AK7" hidden="1">#REF!</definedName>
    <definedName name="IQRSheet9S12" hidden="1">#REF!</definedName>
    <definedName name="_xlnm.Print_Area" localSheetId="0">'Template (T)'!$C$3:$AI$65</definedName>
  </definedNames>
  <calcPr calcId="191029" iterateDelta="1E-4"/>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045  Page 55_ec9d967f-7a7b-4dc5-906c-c131af2eee28" name="Table045  Page 55" connection="Query - Table045 (Page 55)"/>
          <x15:modelTable id="Table046  Page 55_929413ab-41ec-469a-ab6d-c21c978a80c1" name="Table046  Page 55" connection="Query - Table046 (Page 55)"/>
          <x15:modelTable id="Table048  Page 56_6f578e58-a0b6-4d8a-a757-1a729e00fb8b" name="Table048  Page 56" connection="Query - Table048 (Page 56)"/>
          <x15:modelTable id="Table054  Page 52_123e5409-2f17-4ef9-bfb7-b0a59a8695ea" name="Table054  Page 52" connection="Query - Table054 (Page 52)"/>
          <x15:modelTable id="Table056  Page 53_b38677e7-081f-41af-98fa-05b8ec3e05d3" name="Table056  Page 53" connection="Query - Table056 (Page 53)"/>
          <x15:modelTable id="Table060  Page 54_77fb3264-954c-4a38-aeef-7280f8ced4ec" name="Table060  Page 54" connection="Query - Table060 (Page 54)"/>
          <x15:modelTable id="Table061  Page 55_191d829a-568e-4b67-a2bc-0a28cca3a6da" name="Table061  Page 55" connection="Query - Table061 (Page 55)"/>
          <x15:modelTable id="Table062  Page 55_c131d415-0dbc-4cb4-8d35-26b4dd4fd1d0" name="Table062  Page 55" connection="Query - Table062 (Page 55)"/>
          <x15:modelTable id="Table064  Page 56_046f6b65-0e1f-4050-af5b-1a84f74d8ce4" name="Table064  Page 56" connection="Query - Table064 (Page 56)"/>
          <x15:modelTable id="Table372  Page 296_15776e62-d8dd-4b9b-891f-58d40ebe209e" name="Table372  Page 296" connection="Query - Table372 (Page 296)"/>
          <x15:modelTable id="Table247  Page 234   2_882e4f83-1ef0-44be-b992-3fa568fd9927" name="Table247  Page 234   2" connection="Query - Table247 (Page 234) (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7" l="1"/>
  <c r="E13" i="7"/>
  <c r="D13" i="7"/>
  <c r="F30" i="7"/>
  <c r="E30" i="7"/>
  <c r="D30" i="7"/>
  <c r="J8" i="6"/>
  <c r="F21" i="7"/>
  <c r="E21" i="7"/>
  <c r="D21" i="7"/>
  <c r="F20" i="7"/>
  <c r="E20" i="7"/>
  <c r="D20" i="7"/>
  <c r="F19" i="7"/>
  <c r="E19" i="7"/>
  <c r="D19" i="7"/>
  <c r="F32" i="4"/>
  <c r="E32" i="4"/>
  <c r="D32" i="4"/>
  <c r="S15" i="4"/>
  <c r="R15" i="4"/>
  <c r="Q15" i="4"/>
  <c r="P15" i="4"/>
  <c r="O15" i="4"/>
  <c r="D7" i="7"/>
  <c r="X42" i="2"/>
  <c r="W42" i="2"/>
  <c r="V42" i="2"/>
  <c r="U42" i="2"/>
  <c r="T42" i="2"/>
  <c r="S42" i="2"/>
  <c r="X41" i="2"/>
  <c r="W41" i="2"/>
  <c r="V41" i="2"/>
  <c r="U41" i="2"/>
  <c r="T41" i="2"/>
  <c r="S41" i="2"/>
  <c r="X43" i="2"/>
  <c r="W43" i="2"/>
  <c r="T43" i="2"/>
  <c r="X40" i="2"/>
  <c r="W40" i="2"/>
  <c r="T40" i="2"/>
  <c r="S43" i="2"/>
  <c r="S40" i="2"/>
  <c r="R15" i="5"/>
  <c r="Q15" i="5"/>
  <c r="P15" i="5"/>
  <c r="O15" i="5"/>
  <c r="R38" i="5"/>
  <c r="Q38" i="5"/>
  <c r="P38" i="5"/>
  <c r="O38" i="5"/>
  <c r="R37" i="5"/>
  <c r="Q37" i="5"/>
  <c r="P37" i="5"/>
  <c r="O37" i="5"/>
  <c r="R36" i="5"/>
  <c r="Q36" i="5"/>
  <c r="P36" i="5"/>
  <c r="O36" i="5"/>
  <c r="R35" i="5"/>
  <c r="Q35" i="5"/>
  <c r="P35" i="5"/>
  <c r="O35" i="5"/>
  <c r="R34" i="5"/>
  <c r="Q34" i="5"/>
  <c r="P34" i="5"/>
  <c r="O34" i="5"/>
  <c r="R33" i="5"/>
  <c r="Q33" i="5"/>
  <c r="P33" i="5"/>
  <c r="O33" i="5"/>
  <c r="R32" i="5"/>
  <c r="Q32" i="5"/>
  <c r="P32" i="5"/>
  <c r="O32" i="5"/>
  <c r="R31" i="5"/>
  <c r="Q31" i="5"/>
  <c r="P31" i="5"/>
  <c r="O31" i="5"/>
  <c r="R30" i="5"/>
  <c r="Q30" i="5"/>
  <c r="P30" i="5"/>
  <c r="O30" i="5"/>
  <c r="R29" i="5"/>
  <c r="Q29" i="5"/>
  <c r="P29" i="5"/>
  <c r="O29" i="5"/>
  <c r="R28" i="5"/>
  <c r="Q28" i="5"/>
  <c r="P28" i="5"/>
  <c r="O28" i="5"/>
  <c r="R27" i="5"/>
  <c r="Q27" i="5"/>
  <c r="P27" i="5"/>
  <c r="O27" i="5"/>
  <c r="R26" i="5"/>
  <c r="Q26" i="5"/>
  <c r="P26" i="5"/>
  <c r="O26" i="5"/>
  <c r="R25" i="5"/>
  <c r="Q25" i="5"/>
  <c r="P25" i="5"/>
  <c r="O25" i="5"/>
  <c r="R24" i="5"/>
  <c r="Q24" i="5"/>
  <c r="P24" i="5"/>
  <c r="O24" i="5"/>
  <c r="R23" i="5"/>
  <c r="Q23" i="5"/>
  <c r="P23" i="5"/>
  <c r="O23" i="5"/>
  <c r="R22" i="5"/>
  <c r="Q22" i="5"/>
  <c r="P22" i="5"/>
  <c r="O22" i="5"/>
  <c r="R21" i="5"/>
  <c r="Q21" i="5"/>
  <c r="P21" i="5"/>
  <c r="O21" i="5"/>
  <c r="R20" i="5"/>
  <c r="Q20" i="5"/>
  <c r="P20" i="5"/>
  <c r="O20" i="5"/>
  <c r="R19" i="5"/>
  <c r="Q19" i="5"/>
  <c r="P19" i="5"/>
  <c r="O19" i="5"/>
  <c r="R18" i="5"/>
  <c r="Q18" i="5"/>
  <c r="P18" i="5"/>
  <c r="O18" i="5"/>
  <c r="R17" i="5"/>
  <c r="Q17" i="5"/>
  <c r="P17" i="5"/>
  <c r="O17" i="5"/>
  <c r="R16" i="5"/>
  <c r="Q16" i="5"/>
  <c r="P16" i="5"/>
  <c r="O16" i="5"/>
  <c r="R14" i="5"/>
  <c r="Q14" i="5"/>
  <c r="P14" i="5"/>
  <c r="O14" i="5"/>
  <c r="R13" i="5"/>
  <c r="Q13" i="5"/>
  <c r="P13" i="5"/>
  <c r="O13" i="5"/>
  <c r="R12" i="5"/>
  <c r="Q12" i="5"/>
  <c r="P12" i="5"/>
  <c r="O12" i="5"/>
  <c r="R11" i="5"/>
  <c r="Q11" i="5"/>
  <c r="P11" i="5"/>
  <c r="O11" i="5"/>
  <c r="R10" i="5"/>
  <c r="Q10" i="5"/>
  <c r="P10" i="5"/>
  <c r="O10" i="5"/>
  <c r="R9" i="5"/>
  <c r="Q9" i="5"/>
  <c r="P9" i="5"/>
  <c r="O9" i="5"/>
  <c r="R8" i="5"/>
  <c r="Q8" i="5"/>
  <c r="P8" i="5"/>
  <c r="O8" i="5"/>
  <c r="R7" i="5"/>
  <c r="Q7" i="5"/>
  <c r="P7" i="5"/>
  <c r="O7" i="5"/>
  <c r="R6" i="5"/>
  <c r="Q6" i="5"/>
  <c r="P6" i="5"/>
  <c r="O6" i="5"/>
  <c r="R5" i="5"/>
  <c r="Q5" i="5"/>
  <c r="P5" i="5"/>
  <c r="O5" i="5"/>
  <c r="S27" i="3"/>
  <c r="R27" i="3"/>
  <c r="Q27" i="3"/>
  <c r="K15" i="6"/>
  <c r="J15" i="6"/>
  <c r="I15" i="6"/>
  <c r="H15" i="6"/>
  <c r="L15" i="6" s="1"/>
  <c r="G15" i="6"/>
  <c r="F15" i="6"/>
  <c r="E15" i="6"/>
  <c r="D15" i="6"/>
  <c r="C15" i="6"/>
  <c r="I13" i="6"/>
  <c r="F9" i="7"/>
  <c r="E9" i="7"/>
  <c r="D9" i="7"/>
  <c r="G31" i="4"/>
  <c r="F31" i="4"/>
  <c r="E31" i="4"/>
  <c r="D31" i="4"/>
  <c r="G30" i="4"/>
  <c r="F30" i="4"/>
  <c r="E30" i="4"/>
  <c r="G29" i="4"/>
  <c r="F29" i="4"/>
  <c r="E29" i="4"/>
  <c r="G28" i="4"/>
  <c r="F28" i="4"/>
  <c r="E28" i="4"/>
  <c r="G27" i="4"/>
  <c r="F27" i="4"/>
  <c r="E27" i="4"/>
  <c r="G26" i="4"/>
  <c r="F26" i="4"/>
  <c r="E26" i="4"/>
  <c r="G25" i="4"/>
  <c r="F25" i="4"/>
  <c r="E25" i="4"/>
  <c r="D30" i="4"/>
  <c r="D29" i="4"/>
  <c r="D28" i="4"/>
  <c r="D27" i="4"/>
  <c r="D26" i="4"/>
  <c r="D25" i="4"/>
  <c r="E4" i="7"/>
  <c r="E5" i="7" s="1"/>
  <c r="D4" i="7"/>
  <c r="D5" i="7" s="1"/>
  <c r="F5" i="6" s="1"/>
  <c r="C9" i="6" l="1"/>
  <c r="G5" i="6" s="1"/>
  <c r="D6" i="6"/>
  <c r="H5" i="6" s="1"/>
  <c r="U25" i="3"/>
  <c r="T25" i="3"/>
  <c r="S25" i="3"/>
  <c r="R25" i="3"/>
  <c r="S24" i="3"/>
  <c r="U23" i="3"/>
  <c r="T23" i="3"/>
  <c r="S23" i="3"/>
  <c r="R23" i="3"/>
  <c r="U22" i="3"/>
  <c r="T22" i="3"/>
  <c r="S22" i="3"/>
  <c r="R22" i="3"/>
  <c r="U21" i="3"/>
  <c r="T21" i="3"/>
  <c r="S21" i="3"/>
  <c r="R21" i="3"/>
  <c r="U20" i="3"/>
  <c r="T20" i="3"/>
  <c r="S20" i="3"/>
  <c r="R20" i="3"/>
  <c r="U19" i="3"/>
  <c r="S19" i="3"/>
  <c r="R19" i="3"/>
  <c r="U18" i="3"/>
  <c r="T18" i="3"/>
  <c r="S18" i="3"/>
  <c r="R18" i="3"/>
  <c r="U17" i="3"/>
  <c r="T17" i="3"/>
  <c r="S17" i="3"/>
  <c r="R17" i="3"/>
  <c r="U16" i="3"/>
  <c r="T16" i="3"/>
  <c r="S16" i="3"/>
  <c r="R16" i="3"/>
  <c r="U15" i="3"/>
  <c r="T15" i="3"/>
  <c r="S15" i="3"/>
  <c r="R15" i="3"/>
  <c r="S14" i="3"/>
  <c r="R14" i="3"/>
  <c r="T13" i="3"/>
  <c r="S13" i="3"/>
  <c r="U12" i="3"/>
  <c r="T12" i="3"/>
  <c r="S12" i="3"/>
  <c r="R12" i="3"/>
  <c r="U11" i="3"/>
  <c r="T11" i="3"/>
  <c r="S11" i="3"/>
  <c r="R11" i="3"/>
  <c r="S10" i="3"/>
  <c r="R10" i="3"/>
  <c r="U9" i="3"/>
  <c r="T9" i="3"/>
  <c r="S9" i="3"/>
  <c r="R9" i="3"/>
  <c r="U8" i="3"/>
  <c r="T8" i="3"/>
  <c r="S8" i="3"/>
  <c r="R8" i="3"/>
  <c r="U7" i="3"/>
  <c r="T7" i="3"/>
  <c r="S7" i="3"/>
  <c r="R7" i="3"/>
  <c r="U6" i="3"/>
  <c r="T6" i="3"/>
  <c r="S6" i="3"/>
  <c r="R6" i="3"/>
  <c r="Q25" i="3"/>
  <c r="Q23" i="3"/>
  <c r="Q22" i="3"/>
  <c r="Q21" i="3"/>
  <c r="Q20" i="3"/>
  <c r="Q19" i="3"/>
  <c r="Q18" i="3"/>
  <c r="Q17" i="3"/>
  <c r="Q16" i="3"/>
  <c r="Q15" i="3"/>
  <c r="Q14" i="3"/>
  <c r="Q12" i="3"/>
  <c r="Q11" i="3"/>
  <c r="Q10" i="3"/>
  <c r="Q9" i="3"/>
  <c r="Q8" i="3"/>
  <c r="Q7" i="3"/>
  <c r="Q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4" authorId="0" shapeId="0" xr:uid="{00000000-0006-0000-0000-000001000000}">
      <text>
        <r>
          <rPr>
            <b/>
            <sz val="9"/>
            <color indexed="81"/>
            <rFont val="Tahoma"/>
            <family val="2"/>
          </rPr>
          <t>Author:</t>
        </r>
        <r>
          <rPr>
            <sz val="9"/>
            <color indexed="81"/>
            <rFont val="Tahoma"/>
            <family val="2"/>
          </rPr>
          <t xml:space="preserve">
In 2003, CCU sold its stake to Heineken mainly to form a strategic alliance aimed to enhance its market position and leverage their global expertise. It also helped them add Heineken to their diverse product portfolio and also benefit from their extensive distribution network. Whereas it helped Heineken access Chilean market at a larger scale.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tc={04A70F58-3798-4954-A717-4C48A83B9764}</author>
  </authors>
  <commentList>
    <comment ref="E6" authorId="0" shapeId="0" xr:uid="{04A70F58-3798-4954-A717-4C48A83B9764}">
      <text>
        <t>[Threaded comment]
Your version of Excel allows you to read this threaded comment; however, any edits to it will get removed if the file is opened in a newer version of Excel. Learn more: https://go.microsoft.com/fwlink/?linkid=870924
Comment:
    Implied by extrapolating YoY change in daily barrel production #. No production info on 2021 in the memorandum though</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338B90-6442-4665-9A56-5BB06E8698BC}" keepAlive="1" name="ModelConnection_ExternalData_1" description="Data Model" type="5" refreshedVersion="8" minRefreshableVersion="5" saveData="1">
    <dbPr connection="Data Model Connection" command="Table048  Page 56" commandType="3"/>
    <extLst>
      <ext xmlns:x15="http://schemas.microsoft.com/office/spreadsheetml/2010/11/main" uri="{DE250136-89BD-433C-8126-D09CA5730AF9}">
        <x15:connection id="" model="1"/>
      </ext>
    </extLst>
  </connection>
  <connection id="2" xr16:uid="{938D1611-C553-406F-B9B6-9E90BE3C8856}" keepAlive="1" name="ModelConnection_ExternalData_2" description="Data Model" type="5" refreshedVersion="8" minRefreshableVersion="5" saveData="1">
    <dbPr connection="Data Model Connection" command="Table056  Page 53" commandType="3"/>
    <extLst>
      <ext xmlns:x15="http://schemas.microsoft.com/office/spreadsheetml/2010/11/main" uri="{DE250136-89BD-433C-8126-D09CA5730AF9}">
        <x15:connection id="" model="1"/>
      </ext>
    </extLst>
  </connection>
  <connection id="3" xr16:uid="{DB3CAC82-773A-4611-857D-45526169E76A}" keepAlive="1" name="ModelConnection_ExternalData_21" description="Data Model" type="5" refreshedVersion="8" minRefreshableVersion="5" saveData="1">
    <dbPr connection="Data Model Connection" command="Table372  Page 296" commandType="3"/>
    <extLst>
      <ext xmlns:x15="http://schemas.microsoft.com/office/spreadsheetml/2010/11/main" uri="{DE250136-89BD-433C-8126-D09CA5730AF9}">
        <x15:connection id="" model="1"/>
      </ext>
    </extLst>
  </connection>
  <connection id="4" xr16:uid="{385F9E19-EFCD-465E-BC71-89E1732E06A6}" keepAlive="1" name="ModelConnection_ExternalData_3" description="Data Model" type="5" refreshedVersion="8" minRefreshableVersion="5" saveData="1">
    <dbPr connection="Data Model Connection" command="Table056  Page 53" commandType="3"/>
    <extLst>
      <ext xmlns:x15="http://schemas.microsoft.com/office/spreadsheetml/2010/11/main" uri="{DE250136-89BD-433C-8126-D09CA5730AF9}">
        <x15:connection id="" model="1"/>
      </ext>
    </extLst>
  </connection>
  <connection id="5" xr16:uid="{51CEEA00-1D49-48B7-98C6-18C0F13FA2BD}" name="Query - Table045 (Page 55)" description="Connection to the 'Table045 (Page 55)' query in the workbook." type="100" refreshedVersion="8" minRefreshableVersion="5">
    <extLst>
      <ext xmlns:x15="http://schemas.microsoft.com/office/spreadsheetml/2010/11/main" uri="{DE250136-89BD-433C-8126-D09CA5730AF9}">
        <x15:connection id="1a0d59c4-874d-4863-acc0-83ed41b1c5e2"/>
      </ext>
    </extLst>
  </connection>
  <connection id="6" xr16:uid="{B0A361C8-10FE-4CE6-942C-53F9BB5CD6C8}" name="Query - Table046 (Page 55)" description="Connection to the 'Table046 (Page 55)' query in the workbook." type="100" refreshedVersion="8" minRefreshableVersion="5">
    <extLst>
      <ext xmlns:x15="http://schemas.microsoft.com/office/spreadsheetml/2010/11/main" uri="{DE250136-89BD-433C-8126-D09CA5730AF9}">
        <x15:connection id="4d5d3be3-7367-4796-a101-d6901e52e17f"/>
      </ext>
    </extLst>
  </connection>
  <connection id="7" xr16:uid="{9BD5635E-833F-4D7B-BD0B-E039DAE7FEE6}" name="Query - Table048 (Page 56)" description="Connection to the 'Table048 (Page 56)' query in the workbook." type="100" refreshedVersion="8" minRefreshableVersion="5">
    <extLst>
      <ext xmlns:x15="http://schemas.microsoft.com/office/spreadsheetml/2010/11/main" uri="{DE250136-89BD-433C-8126-D09CA5730AF9}">
        <x15:connection id="899218bc-398b-4d20-adb9-54b505a07384"/>
      </ext>
    </extLst>
  </connection>
  <connection id="8" xr16:uid="{D9BFCA6D-894A-4F8A-AB65-9EF1350AE8B3}" name="Query - Table054 (Page 52)" description="Connection to the 'Table054 (Page 52)' query in the workbook." type="100" refreshedVersion="8" minRefreshableVersion="5">
    <extLst>
      <ext xmlns:x15="http://schemas.microsoft.com/office/spreadsheetml/2010/11/main" uri="{DE250136-89BD-433C-8126-D09CA5730AF9}">
        <x15:connection id="8582f1b2-4bb0-4d18-9d09-c1bed7e1f827"/>
      </ext>
    </extLst>
  </connection>
  <connection id="9" xr16:uid="{11D7B942-2D5C-4E2C-920A-90390489F292}" name="Query - Table056 (Page 53)" description="Connection to the 'Table056 (Page 53)' query in the workbook." type="100" refreshedVersion="8" minRefreshableVersion="5">
    <extLst>
      <ext xmlns:x15="http://schemas.microsoft.com/office/spreadsheetml/2010/11/main" uri="{DE250136-89BD-433C-8126-D09CA5730AF9}">
        <x15:connection id="128ec13b-194c-4d9f-91cb-4982beea650e"/>
      </ext>
    </extLst>
  </connection>
  <connection id="10" xr16:uid="{D892C78F-EF2D-4B22-8B22-FC3153CB2D0E}" name="Query - Table060 (Page 54)" description="Connection to the 'Table060 (Page 54)' query in the workbook." type="100" refreshedVersion="8" minRefreshableVersion="5">
    <extLst>
      <ext xmlns:x15="http://schemas.microsoft.com/office/spreadsheetml/2010/11/main" uri="{DE250136-89BD-433C-8126-D09CA5730AF9}">
        <x15:connection id="c2b21493-d057-48f5-a36f-8cb88b749ac9"/>
      </ext>
    </extLst>
  </connection>
  <connection id="11" xr16:uid="{1F936845-CE8E-4805-B5BF-BA7A5700A60A}" name="Query - Table061 (Page 55)" description="Connection to the 'Table061 (Page 55)' query in the workbook." type="100" refreshedVersion="8" minRefreshableVersion="5">
    <extLst>
      <ext xmlns:x15="http://schemas.microsoft.com/office/spreadsheetml/2010/11/main" uri="{DE250136-89BD-433C-8126-D09CA5730AF9}">
        <x15:connection id="7759a8b4-bc5e-41ef-a62b-b36ac507e421"/>
      </ext>
    </extLst>
  </connection>
  <connection id="12" xr16:uid="{1F3D1731-3635-4988-A72B-35D7568E0F6C}" name="Query - Table062 (Page 55)" description="Connection to the 'Table062 (Page 55)' query in the workbook." type="100" refreshedVersion="8" minRefreshableVersion="5">
    <extLst>
      <ext xmlns:x15="http://schemas.microsoft.com/office/spreadsheetml/2010/11/main" uri="{DE250136-89BD-433C-8126-D09CA5730AF9}">
        <x15:connection id="17ec623f-1a43-45af-8ab3-492a61c3d252"/>
      </ext>
    </extLst>
  </connection>
  <connection id="13" xr16:uid="{DD3E0EAB-9E38-4270-94D6-3913B330A07F}" name="Query - Table064 (Page 56)" description="Connection to the 'Table064 (Page 56)' query in the workbook." type="100" refreshedVersion="8" minRefreshableVersion="5">
    <extLst>
      <ext xmlns:x15="http://schemas.microsoft.com/office/spreadsheetml/2010/11/main" uri="{DE250136-89BD-433C-8126-D09CA5730AF9}">
        <x15:connection id="15ad029c-7591-4fe2-8dc1-706115e98fd2"/>
      </ext>
    </extLst>
  </connection>
  <connection id="14" xr16:uid="{3C3E0A96-C6C6-4147-B4AC-6D474988C0DC}" name="Query - Table247 (Page 234) (2)" description="Connection to the 'Table247 (Page 234) (2)' query in the workbook." type="100" refreshedVersion="8" minRefreshableVersion="5">
    <extLst>
      <ext xmlns:x15="http://schemas.microsoft.com/office/spreadsheetml/2010/11/main" uri="{DE250136-89BD-433C-8126-D09CA5730AF9}">
        <x15:connection id="dca0657e-06d6-4959-86a3-15b36979fe91"/>
      </ext>
    </extLst>
  </connection>
  <connection id="15" xr16:uid="{E6E57642-D6DF-43D1-A2BD-844601CD470A}" name="Query - Table372 (Page 296)" description="Connection to the 'Table372 (Page 296)' query in the workbook." type="100" refreshedVersion="8" minRefreshableVersion="5">
    <extLst>
      <ext xmlns:x15="http://schemas.microsoft.com/office/spreadsheetml/2010/11/main" uri="{DE250136-89BD-433C-8126-D09CA5730AF9}">
        <x15:connection id="979ad561-ea1e-449c-918e-08bf41ae9068"/>
      </ext>
    </extLst>
  </connection>
  <connection id="16" xr16:uid="{01C3D46F-BA27-422E-9704-8AD25D9BAFE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<sst xmlns="http://schemas.openxmlformats.org/spreadsheetml/2006/main" count="1198" uniqueCount="798">
  <si>
    <t>AIM Holding</t>
  </si>
  <si>
    <t>Ratings Review</t>
  </si>
  <si>
    <t>BBG014KF8D61 Corp</t>
  </si>
  <si>
    <t>Neg.</t>
    <phoneticPr fontId="0" type="noConversion"/>
  </si>
  <si>
    <t>Stb(-)</t>
    <phoneticPr fontId="0" type="noConversion"/>
  </si>
  <si>
    <t>Stable</t>
    <phoneticPr fontId="0" type="noConversion"/>
  </si>
  <si>
    <t>Stb(+)</t>
    <phoneticPr fontId="0" type="noConversion"/>
  </si>
  <si>
    <t>Company Overview</t>
  </si>
  <si>
    <t>Investment Catalyst &amp; Valuation</t>
  </si>
  <si>
    <t>Credit Opinion</t>
  </si>
  <si>
    <t>Country</t>
  </si>
  <si>
    <t>Business Structure</t>
  </si>
  <si>
    <t>(%, as of 2023)</t>
  </si>
  <si>
    <t>Year Founded</t>
  </si>
  <si>
    <t>Revenue by Geography</t>
  </si>
  <si>
    <t>%</t>
    <phoneticPr fontId="0" type="noConversion"/>
  </si>
  <si>
    <t xml:space="preserve">Industry Classification </t>
  </si>
  <si>
    <t>Main Product</t>
  </si>
  <si>
    <t>Main Business Area</t>
  </si>
  <si>
    <t>Major Shareholder and listing information</t>
  </si>
  <si>
    <t>TOTAL</t>
  </si>
  <si>
    <t>Revenue by Product</t>
  </si>
  <si>
    <t>Business Description</t>
  </si>
  <si>
    <t>Credit Fundamental (LT) &amp; Financial Factors (ST)</t>
  </si>
  <si>
    <t>Sector / Industry / Business Enviornment</t>
  </si>
  <si>
    <t>Revenue</t>
  </si>
  <si>
    <t>RTG_MOODY_LONG_TERM_DATE</t>
  </si>
  <si>
    <t>RTG_MDY_OUTLOOK</t>
  </si>
  <si>
    <t>RTG_MOODY</t>
  </si>
  <si>
    <t>RTG_SP_LONG_RATING_DT</t>
  </si>
  <si>
    <t>RTG_SP</t>
  </si>
  <si>
    <t>RTG_SP_OUTLOOK</t>
  </si>
  <si>
    <t>RTG_FITCH</t>
  </si>
  <si>
    <t>RTG_FITCH_OUTLOOK</t>
  </si>
  <si>
    <t>Credit Rating</t>
  </si>
  <si>
    <t>Moody's</t>
    <phoneticPr fontId="0" type="noConversion"/>
  </si>
  <si>
    <t>S&amp;P</t>
    <phoneticPr fontId="0" type="noConversion"/>
  </si>
  <si>
    <t>Fitch</t>
    <phoneticPr fontId="0" type="noConversion"/>
  </si>
  <si>
    <t>FITCH_EFF_DT</t>
  </si>
  <si>
    <t>BBB</t>
  </si>
  <si>
    <t>BBG014X2RRC7 Corp</t>
  </si>
  <si>
    <t>A</t>
  </si>
  <si>
    <t>Net Debt</t>
  </si>
  <si>
    <t>-</t>
  </si>
  <si>
    <t>Key Developments</t>
  </si>
  <si>
    <t>Credit Research | 2024.12.05</t>
  </si>
  <si>
    <t>Pluspetrol</t>
  </si>
  <si>
    <t>Ticker: PLUSCM</t>
  </si>
  <si>
    <t>Peru</t>
  </si>
  <si>
    <t>Column1</t>
  </si>
  <si>
    <t>Column2</t>
  </si>
  <si>
    <t>Column3</t>
  </si>
  <si>
    <t>Column6</t>
  </si>
  <si>
    <t>Revenue from contracts with customers</t>
  </si>
  <si>
    <t>525.3</t>
  </si>
  <si>
    <t>635.2</t>
  </si>
  <si>
    <t>130.8</t>
  </si>
  <si>
    <t>139.9</t>
  </si>
  <si>
    <t>Cost of sales</t>
  </si>
  <si>
    <t>(315.5)</t>
  </si>
  <si>
    <t>(362.0)</t>
  </si>
  <si>
    <t>(72.5)</t>
  </si>
  <si>
    <t>(79.4)</t>
  </si>
  <si>
    <t>Gross profit</t>
  </si>
  <si>
    <t>209.8</t>
  </si>
  <si>
    <t>273.2</t>
  </si>
  <si>
    <t>58.3</t>
  </si>
  <si>
    <t>60.5</t>
  </si>
  <si>
    <t>Operating income (expenses):</t>
  </si>
  <si>
    <t>Exploration expenses</t>
  </si>
  <si>
    <t>(0.1)</t>
  </si>
  <si>
    <t>(20.9)</t>
  </si>
  <si>
    <t>Selling expenses</t>
  </si>
  <si>
    <t>(11.7)</t>
  </si>
  <si>
    <t>(10.8)</t>
  </si>
  <si>
    <t>(2.7)</t>
  </si>
  <si>
    <t>(2.9)</t>
  </si>
  <si>
    <t>Administrative expenses</t>
  </si>
  <si>
    <t>(10.7)</t>
  </si>
  <si>
    <t>(11.4)</t>
  </si>
  <si>
    <t>(2.3)</t>
  </si>
  <si>
    <t>(2.0)</t>
  </si>
  <si>
    <t>Other operating income</t>
  </si>
  <si>
    <t>0.2</t>
  </si>
  <si>
    <t>2.6</t>
  </si>
  <si>
    <t>0.1</t>
  </si>
  <si>
    <t>Other operating expenses</t>
  </si>
  <si>
    <t>(0.3)</t>
  </si>
  <si>
    <t>(1.1)</t>
  </si>
  <si>
    <t>(22.7)</t>
  </si>
  <si>
    <t>(41.7)</t>
  </si>
  <si>
    <t>(5.0)</t>
  </si>
  <si>
    <t>(4.8)</t>
  </si>
  <si>
    <t>Operating profit</t>
  </si>
  <si>
    <t>187.1</t>
  </si>
  <si>
    <t>231.5</t>
  </si>
  <si>
    <t>53.4</t>
  </si>
  <si>
    <t>55.7</t>
  </si>
  <si>
    <t>Finance income</t>
  </si>
  <si>
    <t>3.2</t>
  </si>
  <si>
    <t>4.2</t>
  </si>
  <si>
    <t>1.1</t>
  </si>
  <si>
    <t>1.6</t>
  </si>
  <si>
    <t>Finance expenses</t>
  </si>
  <si>
    <t>(15.7)</t>
  </si>
  <si>
    <t>(7.2)</t>
  </si>
  <si>
    <t>(4.3)</t>
  </si>
  <si>
    <t>(3.0)</t>
  </si>
  <si>
    <t>(12.5)</t>
  </si>
  <si>
    <t>(3.2)</t>
  </si>
  <si>
    <t>(1.4)</t>
  </si>
  <si>
    <t>Profit before income tax</t>
  </si>
  <si>
    <t>174.6</t>
  </si>
  <si>
    <t>228.6</t>
  </si>
  <si>
    <t>50.2</t>
  </si>
  <si>
    <t>54.2</t>
  </si>
  <si>
    <t>Income tax expense:
Current</t>
  </si>
  <si>
    <t>(54.1)</t>
  </si>
  <si>
    <t>(77.8)</t>
  </si>
  <si>
    <t>(15.2)</t>
  </si>
  <si>
    <t>(17.6)</t>
  </si>
  <si>
    <t>Deferred</t>
  </si>
  <si>
    <t>3.3</t>
  </si>
  <si>
    <t>9.9</t>
  </si>
  <si>
    <t>0.3</t>
  </si>
  <si>
    <t>2.1</t>
  </si>
  <si>
    <t>Net profit for the year/period</t>
  </si>
  <si>
    <t>123.8</t>
  </si>
  <si>
    <t>160.6</t>
  </si>
  <si>
    <t>35.2</t>
  </si>
  <si>
    <t>38.7</t>
  </si>
  <si>
    <t>Other comprehensive income</t>
  </si>
  <si>
    <t>Total comprehensive income for the year/period</t>
  </si>
  <si>
    <t>2023</t>
  </si>
  <si>
    <t>2022</t>
  </si>
  <si>
    <t>Pos.</t>
  </si>
  <si>
    <t>Average Daily Production (Mboe/d)[1] (10%)</t>
  </si>
  <si>
    <t>Proved Developed (PD) Reserves (MMboe)[2] (10%)</t>
  </si>
  <si>
    <t>Scale (20%)</t>
  </si>
  <si>
    <t>AAA</t>
  </si>
  <si>
    <t>AA</t>
  </si>
  <si>
    <t>BB</t>
  </si>
  <si>
    <t>B</t>
  </si>
  <si>
    <t>CCC</t>
  </si>
  <si>
    <t>CC</t>
  </si>
  <si>
    <t>C</t>
  </si>
  <si>
    <t>Sizeable hydrocarbon resource base albeit with some geographic/ resource type concentration; high operational control with good project execution capabilities on longer and shorter cycle investments.</t>
  </si>
  <si>
    <t>BUSINESS PROFILE (20%)</t>
  </si>
  <si>
    <t>PROFITABILITY and EFFICIENCY (15%)</t>
  </si>
  <si>
    <t>Business Profile (20%)</t>
  </si>
  <si>
    <t>Leveraged Full-Cycle Ratio (15%)</t>
  </si>
  <si>
    <t>LEVERAGE and COVERAGE (25%)</t>
  </si>
  <si>
    <t>E&amp;P Debt / Average Daily Production (5%)</t>
  </si>
  <si>
    <t>E&amp;P Debt / PD Reserves boe (5%)</t>
  </si>
  <si>
    <t>RCF / Debt (7.5%)</t>
  </si>
  <si>
    <t>EBITDA / Interest Expense (7.5%)</t>
  </si>
  <si>
    <t>FINANCIAL POLICY (20%)</t>
  </si>
  <si>
    <t>(in millions of U.S.$)</t>
  </si>
  <si>
    <t>455.9</t>
  </si>
  <si>
    <t>857.5</t>
  </si>
  <si>
    <t>97.1</t>
  </si>
  <si>
    <t>158.6</t>
  </si>
  <si>
    <t>(336.4)</t>
  </si>
  <si>
    <t>(536.2)</t>
  </si>
  <si>
    <t>(70.1)</t>
  </si>
  <si>
    <t>(106.5)</t>
  </si>
  <si>
    <t>119.5</t>
  </si>
  <si>
    <t>321.3</t>
  </si>
  <si>
    <t>27.0</t>
  </si>
  <si>
    <t>52.1</t>
  </si>
  <si>
    <t>(17.4)</t>
  </si>
  <si>
    <t>(8.2)</t>
  </si>
  <si>
    <t>(9.5)</t>
  </si>
  <si>
    <t>(1.7)</t>
  </si>
  <si>
    <t>(11.5)</t>
  </si>
  <si>
    <t>(16.0)</t>
  </si>
  <si>
    <t>(2.2)</t>
  </si>
  <si>
    <t>(1.9)</t>
  </si>
  <si>
    <t>(3.7)</t>
  </si>
  <si>
    <t>(9.3)</t>
  </si>
  <si>
    <t>(40.7)</t>
  </si>
  <si>
    <t>(49.9)</t>
  </si>
  <si>
    <t>(3.8)</t>
  </si>
  <si>
    <t>78.7</t>
  </si>
  <si>
    <t>271.4</t>
  </si>
  <si>
    <t>23.2</t>
  </si>
  <si>
    <t>47.3</t>
  </si>
  <si>
    <t>6.3</t>
  </si>
  <si>
    <t>29.0</t>
  </si>
  <si>
    <t>2.0</t>
  </si>
  <si>
    <t>(8.1)</t>
  </si>
  <si>
    <t>(2.1)</t>
  </si>
  <si>
    <t>23.9</t>
  </si>
  <si>
    <t>77.0</t>
  </si>
  <si>
    <t>295.3</t>
  </si>
  <si>
    <t>47.5</t>
  </si>
  <si>
    <t>(26.7)</t>
  </si>
  <si>
    <t>(94.5)</t>
  </si>
  <si>
    <t>(5.9)</t>
  </si>
  <si>
    <t>(14.8)</t>
  </si>
  <si>
    <t>2.5</t>
  </si>
  <si>
    <t>2.7</t>
  </si>
  <si>
    <t>(1.0)</t>
  </si>
  <si>
    <t>0.9</t>
  </si>
  <si>
    <t>52.7</t>
  </si>
  <si>
    <t>203.5</t>
  </si>
  <si>
    <t>16.3</t>
  </si>
  <si>
    <t>33.6</t>
  </si>
  <si>
    <t>Q1 2024</t>
  </si>
  <si>
    <t>Q1 2023</t>
  </si>
  <si>
    <t>Pluspetrol Lote 56</t>
  </si>
  <si>
    <t>Pluspetrol Camisea</t>
  </si>
  <si>
    <t>Income tax expense: Current</t>
  </si>
  <si>
    <t>Net profit and comprehensive income for the year/period</t>
  </si>
  <si>
    <t>Assets
Current assets
Cash and cash equivalents</t>
  </si>
  <si>
    <t>38.2</t>
  </si>
  <si>
    <t>44.3</t>
  </si>
  <si>
    <t>70.5</t>
  </si>
  <si>
    <t>Trade accounts receivable</t>
  </si>
  <si>
    <t>34.6</t>
  </si>
  <si>
    <t>29.1</t>
  </si>
  <si>
    <t>30.3</t>
  </si>
  <si>
    <t>Accounts receivable from related parties</t>
  </si>
  <si>
    <t>Tax credit for current income tax</t>
  </si>
  <si>
    <t>Other accounts receivable</t>
  </si>
  <si>
    <t>13.6</t>
  </si>
  <si>
    <t>70.8</t>
  </si>
  <si>
    <t>9.3</t>
  </si>
  <si>
    <t>Inventories</t>
  </si>
  <si>
    <t>23.3</t>
  </si>
  <si>
    <t>19.4</t>
  </si>
  <si>
    <t>21.7</t>
  </si>
  <si>
    <t>Prepaid expenses</t>
  </si>
  <si>
    <t>0.4</t>
  </si>
  <si>
    <t>0.5</t>
  </si>
  <si>
    <t>Total current assets</t>
  </si>
  <si>
    <t>110.3</t>
  </si>
  <si>
    <t>164.2</t>
  </si>
  <si>
    <t>132.9</t>
  </si>
  <si>
    <t>0.0</t>
  </si>
  <si>
    <t>Property, plant and equipment</t>
  </si>
  <si>
    <t>332.8</t>
  </si>
  <si>
    <t>361.8</t>
  </si>
  <si>
    <t>320.1</t>
  </si>
  <si>
    <t>Intangible assets</t>
  </si>
  <si>
    <t>Total non-current assets</t>
  </si>
  <si>
    <t>333.0</t>
  </si>
  <si>
    <t>362.0</t>
  </si>
  <si>
    <t>320.4</t>
  </si>
  <si>
    <t>Total assets</t>
  </si>
  <si>
    <t>443.2</t>
  </si>
  <si>
    <t>526.2</t>
  </si>
  <si>
    <t>453.4</t>
  </si>
  <si>
    <t>31.9</t>
  </si>
  <si>
    <t>142.2</t>
  </si>
  <si>
    <t>100.6</t>
  </si>
  <si>
    <t>Lease liabilities</t>
  </si>
  <si>
    <t>1.0</t>
  </si>
  <si>
    <t>2.4</t>
  </si>
  <si>
    <t>Trade accounts payable</t>
  </si>
  <si>
    <t>24.5</t>
  </si>
  <si>
    <t>17.0</t>
  </si>
  <si>
    <t>16.8</t>
  </si>
  <si>
    <t>Accounts payable to related parties</t>
  </si>
  <si>
    <t>63.3</t>
  </si>
  <si>
    <t>2.3</t>
  </si>
  <si>
    <t>Current income tax</t>
  </si>
  <si>
    <t>6.6</t>
  </si>
  <si>
    <t>17.8</t>
  </si>
  <si>
    <t>3.6</t>
  </si>
  <si>
    <t>Provisions</t>
  </si>
  <si>
    <t>Other payable</t>
  </si>
  <si>
    <t>15.7</t>
  </si>
  <si>
    <t>18.4</t>
  </si>
  <si>
    <t>14.7</t>
  </si>
  <si>
    <t>Total current liabilities</t>
  </si>
  <si>
    <t>145.4</t>
  </si>
  <si>
    <t>248.9</t>
  </si>
  <si>
    <t>140.7</t>
  </si>
  <si>
    <t>Non-current liabilities
Borrowings</t>
  </si>
  <si>
    <t>150.0</t>
  </si>
  <si>
    <t>44.0</t>
  </si>
  <si>
    <t>135.0</t>
  </si>
  <si>
    <t>Rental liabilities</t>
  </si>
  <si>
    <t>5.9</t>
  </si>
  <si>
    <t>3.7</t>
  </si>
  <si>
    <t>4.6</t>
  </si>
  <si>
    <t>7.6</t>
  </si>
  <si>
    <t>12.2</t>
  </si>
  <si>
    <t>0.8</t>
  </si>
  <si>
    <t>Deferred income tax</t>
  </si>
  <si>
    <t>25.0</t>
  </si>
  <si>
    <t>34.9</t>
  </si>
  <si>
    <t>21.5</t>
  </si>
  <si>
    <t>Other accounts payable</t>
  </si>
  <si>
    <t>21.0</t>
  </si>
  <si>
    <t>26.9</t>
  </si>
  <si>
    <t>23.4</t>
  </si>
  <si>
    <t>Total non-current liabilities</t>
  </si>
  <si>
    <t>210.4</t>
  </si>
  <si>
    <t>110.6</t>
  </si>
  <si>
    <t>197.4</t>
  </si>
  <si>
    <t>Shareholders’ equity
Capital</t>
  </si>
  <si>
    <t>Legal reserve</t>
  </si>
  <si>
    <t>10.0</t>
  </si>
  <si>
    <t>Retained earnings</t>
  </si>
  <si>
    <t>27.2</t>
  </si>
  <si>
    <t>106.5</t>
  </si>
  <si>
    <t>55.1</t>
  </si>
  <si>
    <t>Total shareholders’ equity</t>
  </si>
  <si>
    <t>87.4</t>
  </si>
  <si>
    <t>166.7</t>
  </si>
  <si>
    <t>115.3</t>
  </si>
  <si>
    <t>Total liabilities and shareholders’ equity</t>
  </si>
  <si>
    <t>61.0</t>
  </si>
  <si>
    <t>63.0</t>
  </si>
  <si>
    <t>42.7</t>
  </si>
  <si>
    <t>84.5</t>
  </si>
  <si>
    <t>36.0</t>
  </si>
  <si>
    <t>60.9</t>
  </si>
  <si>
    <t>83.2</t>
  </si>
  <si>
    <t>31.5</t>
  </si>
  <si>
    <t>28.0</t>
  </si>
  <si>
    <t>60.3</t>
  </si>
  <si>
    <t>54.4</t>
  </si>
  <si>
    <t>8.2</t>
  </si>
  <si>
    <t>6.4</t>
  </si>
  <si>
    <t>7.9</t>
  </si>
  <si>
    <t>20.2</t>
  </si>
  <si>
    <t>15.4</t>
  </si>
  <si>
    <t>18.0</t>
  </si>
  <si>
    <t>19.3</t>
  </si>
  <si>
    <t>20.0</t>
  </si>
  <si>
    <t>20.4</t>
  </si>
  <si>
    <t>171.0</t>
  </si>
  <si>
    <t>211.5</t>
  </si>
  <si>
    <t>220.5</t>
  </si>
  <si>
    <t>162.0</t>
  </si>
  <si>
    <t>111.1</t>
  </si>
  <si>
    <t>113.7</t>
  </si>
  <si>
    <t>133.1</t>
  </si>
  <si>
    <t>118.3</t>
  </si>
  <si>
    <t>2.8</t>
  </si>
  <si>
    <t>5.6</t>
  </si>
  <si>
    <t>3.1</t>
  </si>
  <si>
    <t>4.5</t>
  </si>
  <si>
    <t>Total non-current</t>
  </si>
  <si>
    <t>116.7</t>
  </si>
  <si>
    <t>119.6</t>
  </si>
  <si>
    <t>141.4</t>
  </si>
  <si>
    <t>122.8</t>
  </si>
  <si>
    <t>287.6</t>
  </si>
  <si>
    <t>331.1</t>
  </si>
  <si>
    <t>361.9</t>
  </si>
  <si>
    <t>284.8</t>
  </si>
  <si>
    <t>1.4</t>
  </si>
  <si>
    <t>10.3</t>
  </si>
  <si>
    <t>32.2</t>
  </si>
  <si>
    <t>33.1</t>
  </si>
  <si>
    <t>22.5</t>
  </si>
  <si>
    <t>3.5</t>
  </si>
  <si>
    <t>3.8</t>
  </si>
  <si>
    <t>2.2</t>
  </si>
  <si>
    <t>32.1</t>
  </si>
  <si>
    <t>39.8</t>
  </si>
  <si>
    <t>25.5</t>
  </si>
  <si>
    <t>18.3</t>
  </si>
  <si>
    <t>28.3</t>
  </si>
  <si>
    <t>18.6</t>
  </si>
  <si>
    <t>21.8</t>
  </si>
  <si>
    <t>6.9</t>
  </si>
  <si>
    <t>8.6</t>
  </si>
  <si>
    <t>16.6</t>
  </si>
  <si>
    <t>80.7</t>
  </si>
  <si>
    <t>99.6</t>
  </si>
  <si>
    <t>163.1</t>
  </si>
  <si>
    <t>73.4</t>
  </si>
  <si>
    <t>89.8</t>
  </si>
  <si>
    <t>41.1</t>
  </si>
  <si>
    <t>81.0</t>
  </si>
  <si>
    <t>7.5</t>
  </si>
  <si>
    <t>Accounts payable from related parties</t>
  </si>
  <si>
    <t>0.6</t>
  </si>
  <si>
    <t>0.7</t>
  </si>
  <si>
    <t>11.4</t>
  </si>
  <si>
    <t>8.4</t>
  </si>
  <si>
    <t>9.1</t>
  </si>
  <si>
    <t>11.9</t>
  </si>
  <si>
    <t>23.7</t>
  </si>
  <si>
    <t>21.1</t>
  </si>
  <si>
    <t>133.0</t>
  </si>
  <si>
    <t>127.2</t>
  </si>
  <si>
    <t>83.0</t>
  </si>
  <si>
    <t>121.2</t>
  </si>
  <si>
    <t>Total liabilities</t>
  </si>
  <si>
    <t>213.7</t>
  </si>
  <si>
    <t>226.8</t>
  </si>
  <si>
    <t>246.1</t>
  </si>
  <si>
    <t>194.6</t>
  </si>
  <si>
    <t>68.4</t>
  </si>
  <si>
    <t>13.7</t>
  </si>
  <si>
    <t>22.1</t>
  </si>
  <si>
    <t>33.7</t>
  </si>
  <si>
    <t>8.1</t>
  </si>
  <si>
    <t>73.9</t>
  </si>
  <si>
    <t>104.3</t>
  </si>
  <si>
    <t>115.8</t>
  </si>
  <si>
    <t>90.2</t>
  </si>
  <si>
    <t>Additional comments</t>
  </si>
  <si>
    <t>long term proveable reserves. Number obtained is in millions and retrieved from pg. 106</t>
  </si>
  <si>
    <t>daily production attributable to pluspetrol's 25% stake. Number displayed is in thousands. Obtained on pg. 106</t>
  </si>
  <si>
    <t>Note</t>
  </si>
  <si>
    <t>Net profit for the year</t>
  </si>
  <si>
    <t>Depreciation</t>
  </si>
  <si>
    <t>Profit or loss from derecognition of exploratory assets</t>
  </si>
  <si>
    <t>Financial expenses</t>
  </si>
  <si>
    <t>Income tax</t>
  </si>
  <si>
    <t>Financial income</t>
  </si>
  <si>
    <t>Variation of other payables and provisions</t>
  </si>
  <si>
    <t>Cash provided by operating activities</t>
  </si>
  <si>
    <t>Disbursements for intangible assets</t>
  </si>
  <si>
    <t>Cash applied to investing activities</t>
  </si>
  <si>
    <t>Amortization or payment of borrowings</t>
  </si>
  <si>
    <t>Bank loans received</t>
  </si>
  <si>
    <t>Lease liability payment</t>
  </si>
  <si>
    <t>Loans received/(amortization) with related parties</t>
  </si>
  <si>
    <t>Dividends paid</t>
  </si>
  <si>
    <t>Cash applied to financing activities</t>
  </si>
  <si>
    <t>Net change in cash</t>
  </si>
  <si>
    <t>Balance of cash at the beginning of the year</t>
  </si>
  <si>
    <t>Balance of cash at the end of the year</t>
  </si>
  <si>
    <t>Additions of provision for Block 88 abandonment, net</t>
  </si>
  <si>
    <t>Transfers of property, plant and equipment to intangible assets</t>
  </si>
  <si>
    <t>123,795</t>
  </si>
  <si>
    <t>160,638</t>
  </si>
  <si>
    <t>139,715</t>
  </si>
  <si>
    <t>11</t>
  </si>
  <si>
    <t>37,749</t>
  </si>
  <si>
    <t>35,475</t>
  </si>
  <si>
    <t>29,946</t>
  </si>
  <si>
    <t>Amortization</t>
  </si>
  <si>
    <t>89</t>
  </si>
  <si>
    <t>167</t>
  </si>
  <si>
    <t>152</t>
  </si>
  <si>
    <t>11 - c</t>
  </si>
  <si>
    <t>20,790</t>
  </si>
  <si>
    <t>Provision for doubtful accounts, net</t>
  </si>
  <si>
    <t>32</t>
  </si>
  <si>
    <t>(367)</t>
  </si>
  <si>
    <t>Reversion of provision for impairment of materials intended for fixed assets</t>
  </si>
  <si>
    <t>(2,197)</t>
  </si>
  <si>
    <t>Provision for liabilities with native communities</t>
  </si>
  <si>
    <t>(34)</t>
  </si>
  <si>
    <t>(161)</t>
  </si>
  <si>
    <t>Provision for abandonment and restoration, net</t>
  </si>
  <si>
    <t>(44)</t>
  </si>
  <si>
    <t>(31)</t>
  </si>
  <si>
    <t>Workers' profit sharing</t>
  </si>
  <si>
    <t>(55)</t>
  </si>
  <si>
    <t>25</t>
  </si>
  <si>
    <t>15,721</t>
  </si>
  <si>
    <t>7,177</t>
  </si>
  <si>
    <t>4,541</t>
  </si>
  <si>
    <t>19-17</t>
  </si>
  <si>
    <t>50,780</t>
  </si>
  <si>
    <t>67,980</t>
  </si>
  <si>
    <t>61,344</t>
  </si>
  <si>
    <t>Other provisions</t>
  </si>
  <si>
    <t>44</t>
  </si>
  <si>
    <t>(3,210)</t>
  </si>
  <si>
    <t>(4,246)</t>
  </si>
  <si>
    <t>(38)</t>
  </si>
  <si>
    <t>224,791</t>
  </si>
  <si>
    <t>287,821</t>
  </si>
  <si>
    <t>233,140</t>
  </si>
  <si>
    <t>Net variations of assets and liabilities:
Variation of trade receivables</t>
  </si>
  <si>
    <t>3,063</t>
  </si>
  <si>
    <t>(5,513)</t>
  </si>
  <si>
    <t>(11,223)</t>
  </si>
  <si>
    <t>Variation of other receivables from related parties</t>
  </si>
  <si>
    <t>(1,701)</t>
  </si>
  <si>
    <t>(77)</t>
  </si>
  <si>
    <t>38</t>
  </si>
  <si>
    <t>Variation of other receivables</t>
  </si>
  <si>
    <t>6,155</t>
  </si>
  <si>
    <t>60,772</t>
  </si>
  <si>
    <t>(10,974)</t>
  </si>
  <si>
    <t>Variation of inventories</t>
  </si>
  <si>
    <t>793</t>
  </si>
  <si>
    <t>(3,656)</t>
  </si>
  <si>
    <t>(1,574)</t>
  </si>
  <si>
    <t>Variation of prepaid expenses</t>
  </si>
  <si>
    <t>(834)</t>
  </si>
  <si>
    <t>Variation of trade payables</t>
  </si>
  <si>
    <t>(381)</t>
  </si>
  <si>
    <t>7,419</t>
  </si>
  <si>
    <t>2,616</t>
  </si>
  <si>
    <t>Variation of payables to related parties</t>
  </si>
  <si>
    <t>(1,199)</t>
  </si>
  <si>
    <t>(485)</t>
  </si>
  <si>
    <t>2,361</t>
  </si>
  <si>
    <t>1,895</t>
  </si>
  <si>
    <t>(8,528)</t>
  </si>
  <si>
    <t>7,005</t>
  </si>
  <si>
    <t>232,582</t>
  </si>
  <si>
    <t>337,785</t>
  </si>
  <si>
    <t>221,421</t>
  </si>
  <si>
    <t>Payments for:
Interest on borrowings</t>
  </si>
  <si>
    <t>(10,033)</t>
  </si>
  <si>
    <t>(3,272)</t>
  </si>
  <si>
    <t>(2,660)</t>
  </si>
  <si>
    <t>(66,561)</t>
  </si>
  <si>
    <t>(89,026)</t>
  </si>
  <si>
    <t>(51,968)</t>
  </si>
  <si>
    <t>155,988</t>
  </si>
  <si>
    <t>245,487</t>
  </si>
  <si>
    <t>166,793</t>
  </si>
  <si>
    <t>INVESTING ACTIVITIES
Acquisition of property, plant and equipment</t>
  </si>
  <si>
    <t>(20,633)</t>
  </si>
  <si>
    <t>(13,952)</t>
  </si>
  <si>
    <t>(21,048)</t>
  </si>
  <si>
    <t>(13,983)</t>
  </si>
  <si>
    <t>FINANCING ACTIVITIES
Amortization or payment of borrowings</t>
  </si>
  <si>
    <t>(60,000)</t>
  </si>
  <si>
    <t>(201,250)</t>
  </si>
  <si>
    <t>(44,666)</t>
  </si>
  <si>
    <t>103,000</t>
  </si>
  <si>
    <t>195,000</t>
  </si>
  <si>
    <t>31,333</t>
  </si>
  <si>
    <t>13</t>
  </si>
  <si>
    <t>(2,597)</t>
  </si>
  <si>
    <t>(2,143)</t>
  </si>
  <si>
    <t>(1,360)</t>
  </si>
  <si>
    <t>(43,000)</t>
  </si>
  <si>
    <t>10,750</t>
  </si>
  <si>
    <t>49,250</t>
  </si>
  <si>
    <t>18</t>
  </si>
  <si>
    <t>(131,113)</t>
  </si>
  <si>
    <t>(239,999)</t>
  </si>
  <si>
    <t>(154,640)</t>
  </si>
  <si>
    <t>(133,710)</t>
  </si>
  <si>
    <t>(237,642)</t>
  </si>
  <si>
    <t>(120,083)</t>
  </si>
  <si>
    <t>1,645</t>
  </si>
  <si>
    <t>(6,138)</t>
  </si>
  <si>
    <t>25,662</t>
  </si>
  <si>
    <t>38,186</t>
  </si>
  <si>
    <t>44,324</t>
  </si>
  <si>
    <t>18,662</t>
  </si>
  <si>
    <t>39,831</t>
  </si>
  <si>
    <t>Non-cash transactions
Additions of right-of-use assets</t>
  </si>
  <si>
    <t>722</t>
  </si>
  <si>
    <t>6,145</t>
  </si>
  <si>
    <t>1,330</t>
  </si>
  <si>
    <t>5,207</t>
  </si>
  <si>
    <t>7,500</t>
  </si>
  <si>
    <t>16</t>
  </si>
  <si>
    <t>41</t>
  </si>
  <si>
    <t>19</t>
  </si>
  <si>
    <t>82</t>
  </si>
  <si>
    <t>2021</t>
  </si>
  <si>
    <t>52,716</t>
  </si>
  <si>
    <t>203,455</t>
  </si>
  <si>
    <t>113,077</t>
  </si>
  <si>
    <t>17,891</t>
  </si>
  <si>
    <t>13,267</t>
  </si>
  <si>
    <t>12,285</t>
  </si>
  <si>
    <t>Removal of materials classified as fixed assets</t>
  </si>
  <si>
    <t>287</t>
  </si>
  <si>
    <t>Provision (reversal) of provision for abandonment and restoration, net</t>
  </si>
  <si>
    <t>17,339</t>
  </si>
  <si>
    <t>(1,452)</t>
  </si>
  <si>
    <t>214</t>
  </si>
  <si>
    <t>Decrease in exploratory investments, net</t>
  </si>
  <si>
    <t>24</t>
  </si>
  <si>
    <t>14,970</t>
  </si>
  <si>
    <t>Other provisions, net</t>
  </si>
  <si>
    <t>(531)</t>
  </si>
  <si>
    <t>(284)</t>
  </si>
  <si>
    <t>347</t>
  </si>
  <si>
    <t>8,058</t>
  </si>
  <si>
    <t>5,046</t>
  </si>
  <si>
    <t>3,915</t>
  </si>
  <si>
    <t>17-19</t>
  </si>
  <si>
    <t>24,270</t>
  </si>
  <si>
    <t>91,815</t>
  </si>
  <si>
    <t>50,052</t>
  </si>
  <si>
    <t>(6,319)</t>
  </si>
  <si>
    <t>(28,952)</t>
  </si>
  <si>
    <t>(347)</t>
  </si>
  <si>
    <t>Operating profit before changes in working capital</t>
  </si>
  <si>
    <t>113,424</t>
  </si>
  <si>
    <t>297,865</t>
  </si>
  <si>
    <t>179,830</t>
  </si>
  <si>
    <t>24,890</t>
  </si>
  <si>
    <t>22,307</t>
  </si>
  <si>
    <t>(52,008)</t>
  </si>
  <si>
    <t>Variation of receivables from related parties</t>
  </si>
  <si>
    <t>(441)</t>
  </si>
  <si>
    <t>699</t>
  </si>
  <si>
    <t>(98)</t>
  </si>
  <si>
    <t>(6,720)</t>
  </si>
  <si>
    <t>45,322</t>
  </si>
  <si>
    <t>(6,487)</t>
  </si>
  <si>
    <t>1,308</t>
  </si>
  <si>
    <t>640</t>
  </si>
  <si>
    <t>(7,467)</t>
  </si>
  <si>
    <t>(7,246)</t>
  </si>
  <si>
    <t>(904)</t>
  </si>
  <si>
    <t>17,747</t>
  </si>
  <si>
    <t>90</t>
  </si>
  <si>
    <t>(426)</t>
  </si>
  <si>
    <t>2,958</t>
  </si>
  <si>
    <t>8,347</t>
  </si>
  <si>
    <t>25,734</t>
  </si>
  <si>
    <t>12,171</t>
  </si>
  <si>
    <t>133,652</t>
  </si>
  <si>
    <t>391,237</t>
  </si>
  <si>
    <t>146,646</t>
  </si>
  <si>
    <t>(5,973)</t>
  </si>
  <si>
    <t>(1,942)</t>
  </si>
  <si>
    <t>(1,504)</t>
  </si>
  <si>
    <t>Income tax refunded, net of payments</t>
  </si>
  <si>
    <t>(65,212)</t>
  </si>
  <si>
    <t>(134,277)</t>
  </si>
  <si>
    <t>(7,089)</t>
  </si>
  <si>
    <t>62,467</t>
  </si>
  <si>
    <t>255,018</t>
  </si>
  <si>
    <t>138,053</t>
  </si>
  <si>
    <t>(12,295)</t>
  </si>
  <si>
    <t>(11,490)</t>
  </si>
  <si>
    <t>(4,759)</t>
  </si>
  <si>
    <t>Loans granted to related parties</t>
  </si>
  <si>
    <t>8</t>
  </si>
  <si>
    <t>(8,000)</t>
  </si>
  <si>
    <t>(10,750)</t>
  </si>
  <si>
    <t>(54,250)</t>
  </si>
  <si>
    <t>Collection of loans from related parties</t>
  </si>
  <si>
    <t>43,000</t>
  </si>
  <si>
    <t>5,000</t>
  </si>
  <si>
    <t>Cash provided by / (applied to) investing activities</t>
  </si>
  <si>
    <t>22,705</t>
  </si>
  <si>
    <t>(17,240)</t>
  </si>
  <si>
    <t>(59,009)</t>
  </si>
  <si>
    <t>FINANCING ACTIVITIES
Lease payments (principal)</t>
  </si>
  <si>
    <t>(4,097)</t>
  </si>
  <si>
    <t>(3,693)</t>
  </si>
  <si>
    <t>(3,173)</t>
  </si>
  <si>
    <t>(88,750)</t>
  </si>
  <si>
    <t>(12,525)</t>
  </si>
  <si>
    <t>90,000</t>
  </si>
  <si>
    <t>(83,077)</t>
  </si>
  <si>
    <t>(214,989)</t>
  </si>
  <si>
    <t>(78,061)</t>
  </si>
  <si>
    <t>(87,174)</t>
  </si>
  <si>
    <t>(217,432)</t>
  </si>
  <si>
    <t>(93,759)</t>
  </si>
  <si>
    <t>(Decrease) net increase of cash</t>
  </si>
  <si>
    <t>(2,002)</t>
  </si>
  <si>
    <t>20,346</t>
  </si>
  <si>
    <t>(14,715)</t>
  </si>
  <si>
    <t>63,021</t>
  </si>
  <si>
    <t>42,675</t>
  </si>
  <si>
    <t>57,390</t>
  </si>
  <si>
    <t>61,019</t>
  </si>
  <si>
    <t>Non-cash transactions:</t>
  </si>
  <si>
    <t>- Additions of right-of-use assets</t>
  </si>
  <si>
    <t>1,275</t>
  </si>
  <si>
    <t>- Addition (decrease) of provision for Block 56 abandonment, net</t>
  </si>
  <si>
    <t>2,286</t>
  </si>
  <si>
    <t>(4,020)</t>
  </si>
  <si>
    <t>Plus (less) adjustments to profit for the year:</t>
  </si>
  <si>
    <t>Share capital</t>
  </si>
  <si>
    <t>Other equity reserves</t>
  </si>
  <si>
    <t>Total</t>
  </si>
  <si>
    <t>Balance at January 1, 2021</t>
  </si>
  <si>
    <t>(33)</t>
  </si>
  <si>
    <t>(1,348)</t>
  </si>
  <si>
    <t>80,752</t>
  </si>
  <si>
    <t>Other comprehensive income for the year</t>
  </si>
  <si>
    <t>33</t>
  </si>
  <si>
    <t>Dividend distribution</t>
  </si>
  <si>
    <t>Net profit of the year</t>
  </si>
  <si>
    <t>Balances at December 31, 2021</t>
  </si>
  <si>
    <t>33,668</t>
  </si>
  <si>
    <t>115,801</t>
  </si>
  <si>
    <t>Balances at December 31, 2022</t>
  </si>
  <si>
    <t>22,134</t>
  </si>
  <si>
    <t>104,267</t>
  </si>
  <si>
    <t>Balances at December 31, 2023</t>
  </si>
  <si>
    <t>(8,227)</t>
  </si>
  <si>
    <t>73,906</t>
  </si>
  <si>
    <t>Coverage Ratios</t>
  </si>
  <si>
    <t>Interest coverage</t>
  </si>
  <si>
    <t>Industry Ratios</t>
  </si>
  <si>
    <t>LFCR</t>
  </si>
  <si>
    <t>Cash Margin per BOE</t>
  </si>
  <si>
    <t>OPERATING ACTIVITIES
Net profit for the year</t>
  </si>
  <si>
    <t>Plus (less):
Adjustments to profit for the year
Depreciation</t>
  </si>
  <si>
    <t>50,183</t>
  </si>
  <si>
    <t>10,037</t>
  </si>
  <si>
    <t>121,449</t>
  </si>
  <si>
    <t>106,524</t>
  </si>
  <si>
    <t>27,163</t>
  </si>
  <si>
    <t>19,845</t>
  </si>
  <si>
    <t>PLUSPETROL LOTE 56 S.A.</t>
  </si>
  <si>
    <t>Combined</t>
  </si>
  <si>
    <t>notes</t>
  </si>
  <si>
    <t>Expected to have financial policies (including risk and liquidity management) that balance the interests of creditors and shareholders; some risk that debt-funded acquisitions or shareholder distributions could lead to a weaker credit profile.</t>
  </si>
  <si>
    <t>Borrowings</t>
  </si>
  <si>
    <t>91.2</t>
  </si>
  <si>
    <t>90.9</t>
  </si>
  <si>
    <t>88.6</t>
  </si>
  <si>
    <t>91.3</t>
  </si>
  <si>
    <t>11.3</t>
  </si>
  <si>
    <t>14.0</t>
  </si>
  <si>
    <t>10.9</t>
  </si>
  <si>
    <t>Financial debt</t>
  </si>
  <si>
    <t>102.5</t>
  </si>
  <si>
    <t>104.9</t>
  </si>
  <si>
    <t>99.5</t>
  </si>
  <si>
    <t>101.7</t>
  </si>
  <si>
    <t>Cash and cash equivalents</t>
  </si>
  <si>
    <t>41.5</t>
  </si>
  <si>
    <t>41.9</t>
  </si>
  <si>
    <t>56.8</t>
  </si>
  <si>
    <t>17.2</t>
  </si>
  <si>
    <t>Adjusted EBITDA</t>
  </si>
  <si>
    <t>114.0</t>
  </si>
  <si>
    <t>299.8</t>
  </si>
  <si>
    <t>179.2</t>
  </si>
  <si>
    <t>90.1</t>
  </si>
  <si>
    <t>Net Debt to Adjusted EBITDA ratio</t>
  </si>
  <si>
    <t>0.4x</t>
  </si>
  <si>
    <t>0.1x</t>
  </si>
  <si>
    <t>0.3x</t>
  </si>
  <si>
    <t>0.2x</t>
  </si>
  <si>
    <t>Lote 56</t>
  </si>
  <si>
    <t>227.6</t>
  </si>
  <si>
    <t>181.9</t>
  </si>
  <si>
    <t>186.2</t>
  </si>
  <si>
    <t>235.6</t>
  </si>
  <si>
    <t>4.7</t>
  </si>
  <si>
    <t>7.0</t>
  </si>
  <si>
    <t>235.2</t>
  </si>
  <si>
    <t>190.9</t>
  </si>
  <si>
    <t>242.6</t>
  </si>
  <si>
    <t>195.4</t>
  </si>
  <si>
    <t>152.8</t>
  </si>
  <si>
    <t>146.5</t>
  </si>
  <si>
    <t>172.1</t>
  </si>
  <si>
    <t>225.1</t>
  </si>
  <si>
    <t>288.1</t>
  </si>
  <si>
    <t>235.8</t>
  </si>
  <si>
    <t>221.2</t>
  </si>
  <si>
    <t>0.9x</t>
  </si>
  <si>
    <t>0.5x</t>
  </si>
  <si>
    <t>0.6x</t>
  </si>
  <si>
    <t>0.8x</t>
  </si>
  <si>
    <t>12 months ending Q1 2024</t>
  </si>
  <si>
    <t>Annual production volume in millions of barrels</t>
  </si>
  <si>
    <t>Fixed charge coverage</t>
  </si>
  <si>
    <t>Solvency ratios</t>
  </si>
  <si>
    <t>debt to assets</t>
  </si>
  <si>
    <t>debt to equity</t>
  </si>
  <si>
    <t>financial leverage</t>
  </si>
  <si>
    <t>Gross margin</t>
  </si>
  <si>
    <t>net margin</t>
  </si>
  <si>
    <t>operating margin</t>
  </si>
  <si>
    <t>ROA</t>
  </si>
  <si>
    <t>ROE</t>
  </si>
  <si>
    <t>Liquidity Ratios</t>
  </si>
  <si>
    <t>Current</t>
  </si>
  <si>
    <t>Quick</t>
  </si>
  <si>
    <t xml:space="preserve">Cash   </t>
  </si>
  <si>
    <t>Dividend payout ratio</t>
  </si>
  <si>
    <t>Value</t>
  </si>
  <si>
    <t>Sum</t>
  </si>
  <si>
    <t xml:space="preserve">Depreciation and amortization </t>
  </si>
  <si>
    <t>Property, plants and equipment</t>
  </si>
  <si>
    <t>Liabilities&amp;Equity</t>
  </si>
  <si>
    <t>As of Q1 '24</t>
  </si>
  <si>
    <t xml:space="preserve">Assets  </t>
  </si>
  <si>
    <t>Prepaid Expenses</t>
  </si>
  <si>
    <t>Deferred income tax &amp; intangible assets</t>
  </si>
  <si>
    <t>Statement of changes in Equity</t>
  </si>
  <si>
    <t>Camisea</t>
  </si>
  <si>
    <t>total</t>
  </si>
  <si>
    <t>EBITDA Margin</t>
  </si>
  <si>
    <t>Profitability/ Efficiency Ratios</t>
  </si>
  <si>
    <t>Adjusted EBITDA in millions</t>
  </si>
  <si>
    <t>Moody's Credit opinion methodology for independent exploration &amp; production</t>
  </si>
  <si>
    <t>Leverage</t>
  </si>
  <si>
    <t>financial leverage (assets/ equity0</t>
  </si>
  <si>
    <t>Use of cash states that some of it will go to paying off current debt, so I need to cancel that part out when calculating post debt-issuance net debt</t>
  </si>
  <si>
    <t>1 BcF = 182.91 Mboe</t>
  </si>
  <si>
    <t xml:space="preserve">BBB </t>
  </si>
  <si>
    <t>Issuer Credit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</si>
</sst>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yy\/mm"/>
    <numFmt numFmtId="166" formatCode="_(* #,##0_);_(* \(#,##0\);_(* &quot;-&quot;??_);_(@_)"/>
    <numFmt numFmtId="167" formatCode="_(&quot;$&quot;* #,##0_);_(&quot;$&quot;* \(#,##0\);_(&quot;$&quot;* &quot;-&quot;??_);_(@_)"/>
    <numFmt numFmtId="168" formatCode="#,##0.0_ "/>
    <numFmt numFmtId="169" formatCode="0.0%"/>
  </numFmts>
  <fonts count="32">
    <font>
      <sz val="11"/>
      <color theme="1"/>
      <name val="Calibri"/>
      <family val="2"/>
      <scheme val="minor"/>
    </font>
    <font>
      <sz val="11"/>
      <color theme="1"/>
      <name val="Calibri"/>
      <family val="2"/>
      <scheme val="minor"/>
    </font>
    <font>
      <b/>
      <sz val="11"/>
      <color theme="3"/>
      <name val="Calibri"/>
      <family val="2"/>
      <scheme val="minor"/>
    </font>
    <font>
      <b/>
      <sz val="11"/>
      <color theme="1"/>
      <name val="Calibri"/>
      <family val="2"/>
      <scheme val="minor"/>
    </font>
    <font>
      <sz val="11"/>
      <color theme="0"/>
      <name val="Calibri"/>
      <family val="2"/>
      <scheme val="minor"/>
    </font>
    <font>
      <b/>
      <sz val="12"/>
      <color theme="1"/>
      <name val="Calibri"/>
      <family val="3"/>
      <charset val="129"/>
      <scheme val="minor"/>
    </font>
    <font>
      <b/>
      <sz val="11"/>
      <color theme="0"/>
      <name val="Calibri"/>
      <family val="3"/>
      <charset val="129"/>
      <scheme val="minor"/>
    </font>
    <font>
      <b/>
      <sz val="11"/>
      <name val="Calibri"/>
      <family val="3"/>
      <charset val="129"/>
      <scheme val="minor"/>
    </font>
    <font>
      <sz val="11"/>
      <color theme="0"/>
      <name val="Calibri"/>
      <family val="3"/>
      <charset val="129"/>
      <scheme val="minor"/>
    </font>
    <font>
      <b/>
      <i/>
      <sz val="11"/>
      <color theme="0"/>
      <name val="Calibri"/>
      <family val="3"/>
      <charset val="129"/>
      <scheme val="minor"/>
    </font>
    <font>
      <b/>
      <u/>
      <sz val="11"/>
      <color theme="0"/>
      <name val="Calibri"/>
      <family val="3"/>
      <charset val="129"/>
      <scheme val="minor"/>
    </font>
    <font>
      <sz val="11"/>
      <color theme="1"/>
      <name val="Calibri"/>
      <family val="3"/>
      <charset val="129"/>
      <scheme val="minor"/>
    </font>
    <font>
      <sz val="11"/>
      <name val="Calibri"/>
      <family val="2"/>
      <scheme val="minor"/>
    </font>
    <font>
      <sz val="11"/>
      <name val="Calibri"/>
      <family val="3"/>
      <charset val="129"/>
      <scheme val="minor"/>
    </font>
    <font>
      <b/>
      <sz val="11"/>
      <name val="Calibri"/>
      <family val="2"/>
      <scheme val="minor"/>
    </font>
    <font>
      <sz val="11"/>
      <color rgb="FF0000FF"/>
      <name val="Calibri"/>
      <family val="3"/>
      <charset val="129"/>
      <scheme val="minor"/>
    </font>
    <font>
      <b/>
      <sz val="11"/>
      <color rgb="FF660066"/>
      <name val="Calibri"/>
      <family val="2"/>
      <scheme val="minor"/>
    </font>
    <font>
      <sz val="11"/>
      <color rgb="FF000000"/>
      <name val="Calibri"/>
      <family val="3"/>
      <charset val="129"/>
      <scheme val="minor"/>
    </font>
    <font>
      <sz val="11"/>
      <color rgb="FF000000"/>
      <name val="Calibri"/>
      <family val="2"/>
      <scheme val="minor"/>
    </font>
    <font>
      <sz val="11"/>
      <color rgb="FF0000FF"/>
      <name val="Calibri"/>
      <family val="2"/>
      <scheme val="minor"/>
    </font>
    <font>
      <sz val="11"/>
      <color theme="1"/>
      <name val="맑은 고딕"/>
      <family val="3"/>
      <charset val="129"/>
    </font>
    <font>
      <sz val="11"/>
      <color rgb="FF008000"/>
      <name val="Calibri"/>
      <family val="3"/>
      <charset val="129"/>
      <scheme val="minor"/>
    </font>
    <font>
      <b/>
      <sz val="11"/>
      <color rgb="FF008000"/>
      <name val="Calibri"/>
      <family val="2"/>
      <scheme val="minor"/>
    </font>
    <font>
      <b/>
      <sz val="11"/>
      <color theme="1"/>
      <name val="Calibri"/>
      <family val="3"/>
      <charset val="129"/>
      <scheme val="minor"/>
    </font>
    <font>
      <sz val="11"/>
      <color theme="1"/>
      <name val="Calibri Light"/>
      <family val="3"/>
      <charset val="129"/>
      <scheme val="major"/>
    </font>
    <font>
      <sz val="11"/>
      <color rgb="FFFF0000"/>
      <name val="Calibri"/>
      <family val="3"/>
      <charset val="129"/>
      <scheme val="minor"/>
    </font>
    <font>
      <b/>
      <sz val="13"/>
      <color theme="5" tint="-0.499984740745262"/>
      <name val="Calibri"/>
      <family val="2"/>
      <scheme val="minor"/>
    </font>
    <font>
      <b/>
      <sz val="9"/>
      <color indexed="81"/>
      <name val="Tahoma"/>
      <family val="2"/>
    </font>
    <font>
      <sz val="9"/>
      <color indexed="81"/>
      <name val="Tahoma"/>
      <family val="2"/>
    </font>
    <font>
      <b/>
      <sz val="11"/>
      <color theme="0"/>
      <name val="Calibri"/>
      <family val="2"/>
      <scheme val="minor"/>
    </font>
    <font>
      <sz val="8"/>
      <name val="Calibri"/>
      <family val="2"/>
      <scheme val="minor"/>
    </font>
    <font>
      <u/>
      <sz val="11"/>
      <color theme="10"/>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1"/>
        <bgColor indexed="64"/>
      </patternFill>
    </fill>
    <fill>
      <patternFill patternType="solid">
        <fgColor theme="0" tint="-4.9989318521683403E-2"/>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bgColor indexed="64"/>
      </patternFill>
    </fill>
    <fill>
      <patternFill patternType="solid">
        <fgColor theme="4" tint="0.59999389629810485"/>
        <bgColor indexed="64"/>
      </patternFill>
    </fill>
    <fill>
      <patternFill patternType="solid">
        <fgColor theme="4" tint="0.59999389629810485"/>
        <bgColor theme="9"/>
      </patternFill>
    </fill>
    <fill>
      <patternFill patternType="solid">
        <fgColor theme="5" tint="0.59999389629810485"/>
        <bgColor indexed="64"/>
      </patternFill>
    </fill>
    <fill>
      <patternFill patternType="solid">
        <fgColor theme="5" tint="0.59999389629810485"/>
        <bgColor theme="9" tint="0.79998168889431442"/>
      </patternFill>
    </fill>
    <fill>
      <patternFill patternType="solid">
        <fgColor theme="4" tint="0.39997558519241921"/>
        <bgColor indexed="64"/>
      </patternFill>
    </fill>
  </fills>
  <borders count="4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top style="dotted">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bottom style="hair">
        <color indexed="64"/>
      </bottom>
      <diagonal/>
    </border>
    <border>
      <left/>
      <right style="hair">
        <color indexed="64"/>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style="dotted">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style="thin">
        <color indexed="64"/>
      </bottom>
      <diagonal/>
    </border>
    <border>
      <left/>
      <right/>
      <top style="thin">
        <color theme="9" tint="0.39997558519241921"/>
      </top>
      <bottom/>
      <diagonal/>
    </border>
    <border>
      <left style="thin">
        <color indexed="64"/>
      </left>
      <right/>
      <top style="thin">
        <color indexed="64"/>
      </top>
      <bottom style="thin">
        <color theme="9" tint="0.39997558519241921"/>
      </bottom>
      <diagonal/>
    </border>
    <border>
      <left/>
      <right/>
      <top style="thin">
        <color indexed="64"/>
      </top>
      <bottom style="thin">
        <color theme="9" tint="0.39997558519241921"/>
      </bottom>
      <diagonal/>
    </border>
    <border>
      <left/>
      <right style="thin">
        <color indexed="64"/>
      </right>
      <top style="thin">
        <color indexed="64"/>
      </top>
      <bottom style="thin">
        <color theme="9" tint="0.39997558519241921"/>
      </bottom>
      <diagonal/>
    </border>
    <border>
      <left style="thin">
        <color indexed="64"/>
      </left>
      <right/>
      <top style="thin">
        <color theme="9" tint="0.39997558519241921"/>
      </top>
      <bottom style="thin">
        <color theme="9" tint="0.39997558519241921"/>
      </bottom>
      <diagonal/>
    </border>
    <border>
      <left/>
      <right style="thin">
        <color indexed="64"/>
      </right>
      <top style="thin">
        <color theme="9" tint="0.39997558519241921"/>
      </top>
      <bottom style="thin">
        <color theme="9" tint="0.39997558519241921"/>
      </bottom>
      <diagonal/>
    </border>
    <border>
      <left style="thin">
        <color indexed="64"/>
      </left>
      <right/>
      <top style="thin">
        <color theme="9" tint="0.39997558519241921"/>
      </top>
      <bottom style="thin">
        <color indexed="64"/>
      </bottom>
      <diagonal/>
    </border>
    <border>
      <left/>
      <right style="thin">
        <color indexed="64"/>
      </right>
      <top style="thin">
        <color theme="9" tint="0.39997558519241921"/>
      </top>
      <bottom style="thin">
        <color indexed="64"/>
      </bottom>
      <diagonal/>
    </border>
    <border>
      <left style="thin">
        <color indexed="64"/>
      </left>
      <right/>
      <top style="thin">
        <color theme="9" tint="0.39997558519241921"/>
      </top>
      <bottom/>
      <diagonal/>
    </border>
    <border>
      <left style="thin">
        <color indexed="64"/>
      </left>
      <right/>
      <top/>
      <bottom style="thin">
        <color theme="9" tint="0.39997558519241921"/>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1" fillId="0" borderId="0" applyNumberFormat="0" applyFill="0" applyBorder="0" applyAlignment="0" applyProtection="0"/>
  </cellStyleXfs>
  <cellXfs count="279">
    <xf numFmtId="0" fontId="0" fillId="0" borderId="0" xfId="0"/>
    <xf numFmtId="0" fontId="0" fillId="0" borderId="0" xfId="0" applyAlignment="1">
      <alignment vertical="center"/>
    </xf>
    <xf numFmtId="0" fontId="0" fillId="0" borderId="0" xfId="0" applyAlignment="1">
      <alignment vertical="top"/>
    </xf>
    <xf numFmtId="0" fontId="2" fillId="0" borderId="0" xfId="0" applyFont="1" applyAlignment="1">
      <alignment vertical="top"/>
    </xf>
    <xf numFmtId="0" fontId="5" fillId="0" borderId="0" xfId="0" applyFont="1" applyAlignment="1">
      <alignment vertical="center"/>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7" fillId="2" borderId="1" xfId="0" applyFont="1" applyFill="1" applyBorder="1" applyAlignment="1">
      <alignment vertical="center"/>
    </xf>
    <xf numFmtId="0" fontId="7" fillId="2" borderId="2" xfId="0" applyFont="1" applyFill="1" applyBorder="1" applyAlignment="1">
      <alignment vertical="center"/>
    </xf>
    <xf numFmtId="0" fontId="7" fillId="2" borderId="2" xfId="0" applyFont="1" applyFill="1" applyBorder="1" applyAlignment="1">
      <alignment horizontal="center" vertical="center"/>
    </xf>
    <xf numFmtId="0" fontId="7" fillId="2" borderId="3" xfId="0" applyFont="1" applyFill="1" applyBorder="1" applyAlignment="1">
      <alignment vertical="center"/>
    </xf>
    <xf numFmtId="0" fontId="5" fillId="0" borderId="0" xfId="0" applyFont="1" applyAlignment="1">
      <alignment vertical="top"/>
    </xf>
    <xf numFmtId="0" fontId="11" fillId="0" borderId="4" xfId="0" applyFont="1" applyBorder="1" applyAlignment="1">
      <alignment horizontal="center" vertical="center"/>
    </xf>
    <xf numFmtId="0" fontId="12" fillId="0" borderId="4" xfId="0" applyFont="1" applyBorder="1" applyAlignment="1">
      <alignment horizontal="center" vertical="center"/>
    </xf>
    <xf numFmtId="0" fontId="13" fillId="3" borderId="4" xfId="0" applyFont="1" applyFill="1" applyBorder="1" applyAlignment="1">
      <alignment horizontal="center" vertical="center"/>
    </xf>
    <xf numFmtId="0" fontId="6" fillId="4" borderId="5" xfId="0" applyFont="1" applyFill="1" applyBorder="1" applyAlignment="1">
      <alignment vertical="center"/>
    </xf>
    <xf numFmtId="0" fontId="8" fillId="4" borderId="6" xfId="0" applyFont="1" applyFill="1" applyBorder="1" applyAlignment="1">
      <alignment vertical="center"/>
    </xf>
    <xf numFmtId="0" fontId="8" fillId="4" borderId="6" xfId="0" quotePrefix="1" applyFont="1" applyFill="1" applyBorder="1" applyAlignment="1">
      <alignment horizontal="right" vertical="center"/>
    </xf>
    <xf numFmtId="0" fontId="8" fillId="4" borderId="2" xfId="0" quotePrefix="1" applyFont="1" applyFill="1" applyBorder="1" applyAlignment="1">
      <alignment horizontal="right" vertical="center"/>
    </xf>
    <xf numFmtId="0" fontId="8" fillId="4" borderId="3" xfId="0" applyFont="1" applyFill="1" applyBorder="1" applyAlignment="1">
      <alignment horizontal="right" vertical="center"/>
    </xf>
    <xf numFmtId="0" fontId="6" fillId="4" borderId="1" xfId="0" applyFont="1" applyFill="1" applyBorder="1" applyAlignment="1">
      <alignment vertical="center"/>
    </xf>
    <xf numFmtId="0" fontId="6" fillId="4" borderId="2" xfId="0" applyFont="1" applyFill="1" applyBorder="1" applyAlignment="1">
      <alignment vertical="center"/>
    </xf>
    <xf numFmtId="0" fontId="8" fillId="4" borderId="2" xfId="0" applyFont="1" applyFill="1" applyBorder="1" applyAlignment="1">
      <alignment vertical="center"/>
    </xf>
    <xf numFmtId="0" fontId="8" fillId="4" borderId="3" xfId="0" quotePrefix="1" applyFont="1" applyFill="1" applyBorder="1" applyAlignment="1">
      <alignment horizontal="right" vertical="center"/>
    </xf>
    <xf numFmtId="0" fontId="6" fillId="4" borderId="3" xfId="0" applyFont="1" applyFill="1" applyBorder="1" applyAlignment="1">
      <alignment vertical="center"/>
    </xf>
    <xf numFmtId="0" fontId="14" fillId="2" borderId="2" xfId="0" applyFont="1" applyFill="1" applyBorder="1" applyAlignment="1">
      <alignment vertical="center"/>
    </xf>
    <xf numFmtId="0" fontId="14" fillId="2" borderId="2" xfId="0" applyFont="1" applyFill="1" applyBorder="1" applyAlignment="1">
      <alignment horizontal="center" vertical="center"/>
    </xf>
    <xf numFmtId="0" fontId="11" fillId="2" borderId="7" xfId="0" applyFont="1" applyFill="1" applyBorder="1" applyAlignment="1">
      <alignment horizontal="left"/>
    </xf>
    <xf numFmtId="0" fontId="11" fillId="0" borderId="1" xfId="0" applyFont="1" applyBorder="1" applyAlignment="1">
      <alignment vertical="center"/>
    </xf>
    <xf numFmtId="0" fontId="11" fillId="0" borderId="2" xfId="0" applyFont="1" applyBorder="1" applyAlignment="1">
      <alignment vertical="center"/>
    </xf>
    <xf numFmtId="0" fontId="11" fillId="0" borderId="2" xfId="0" quotePrefix="1" applyFont="1" applyBorder="1" applyAlignment="1">
      <alignment horizontal="right" vertical="center"/>
    </xf>
    <xf numFmtId="0" fontId="11" fillId="0" borderId="2" xfId="0" quotePrefix="1" applyFont="1" applyBorder="1" applyAlignment="1">
      <alignment horizontal="left" vertical="center"/>
    </xf>
    <xf numFmtId="0" fontId="11" fillId="0" borderId="3" xfId="0" quotePrefix="1" applyFont="1" applyBorder="1" applyAlignment="1">
      <alignment horizontal="right" vertical="center"/>
    </xf>
    <xf numFmtId="0" fontId="11" fillId="0" borderId="2" xfId="0" applyFont="1" applyBorder="1" applyAlignment="1">
      <alignment horizontal="left" vertical="center"/>
    </xf>
    <xf numFmtId="0" fontId="11" fillId="0" borderId="3" xfId="0" applyFont="1" applyBorder="1" applyAlignment="1">
      <alignment vertical="center"/>
    </xf>
    <xf numFmtId="0" fontId="7" fillId="2" borderId="6" xfId="0" applyFont="1" applyFill="1" applyBorder="1" applyAlignment="1">
      <alignment vertical="center"/>
    </xf>
    <xf numFmtId="0" fontId="11" fillId="2" borderId="4" xfId="0" applyFont="1" applyFill="1" applyBorder="1" applyAlignment="1">
      <alignment horizontal="center"/>
    </xf>
    <xf numFmtId="0" fontId="11" fillId="0" borderId="8" xfId="0" applyFont="1" applyBorder="1" applyAlignment="1">
      <alignment vertical="center"/>
    </xf>
    <xf numFmtId="0" fontId="11" fillId="0" borderId="0" xfId="0" applyFont="1" applyAlignment="1">
      <alignment vertical="center"/>
    </xf>
    <xf numFmtId="0" fontId="11" fillId="0" borderId="0" xfId="0" applyFont="1" applyAlignment="1">
      <alignment horizontal="left" vertical="center"/>
    </xf>
    <xf numFmtId="0" fontId="11" fillId="0" borderId="9" xfId="0" applyFont="1" applyBorder="1" applyAlignment="1">
      <alignment vertical="center"/>
    </xf>
    <xf numFmtId="0" fontId="13" fillId="0" borderId="8" xfId="0" applyFont="1" applyBorder="1" applyAlignment="1">
      <alignment vertical="center"/>
    </xf>
    <xf numFmtId="0" fontId="13" fillId="0" borderId="0" xfId="0" applyFont="1" applyAlignment="1">
      <alignment vertical="center"/>
    </xf>
    <xf numFmtId="164" fontId="13" fillId="0" borderId="0" xfId="0" applyNumberFormat="1" applyFont="1" applyAlignment="1">
      <alignment horizontal="center" vertical="center" shrinkToFit="1"/>
    </xf>
    <xf numFmtId="9" fontId="15" fillId="0" borderId="10" xfId="3" applyFont="1" applyBorder="1" applyAlignment="1">
      <alignment horizontal="center" vertical="center" shrinkToFit="1"/>
    </xf>
    <xf numFmtId="0" fontId="0" fillId="0" borderId="8" xfId="0" applyBorder="1" applyAlignment="1">
      <alignment vertical="center"/>
    </xf>
    <xf numFmtId="0" fontId="0" fillId="0" borderId="9" xfId="0" applyBorder="1" applyAlignment="1">
      <alignment vertical="center"/>
    </xf>
    <xf numFmtId="0" fontId="11" fillId="2" borderId="2" xfId="0" applyFont="1" applyFill="1" applyBorder="1"/>
    <xf numFmtId="0" fontId="11" fillId="2" borderId="2" xfId="0" applyFont="1" applyFill="1" applyBorder="1" applyAlignment="1">
      <alignment horizontal="left" shrinkToFit="1"/>
    </xf>
    <xf numFmtId="0" fontId="3" fillId="0" borderId="13" xfId="0" applyFont="1" applyBorder="1" applyAlignment="1">
      <alignment vertical="center"/>
    </xf>
    <xf numFmtId="9" fontId="16" fillId="0" borderId="10" xfId="3" applyFont="1" applyBorder="1" applyAlignment="1">
      <alignment horizontal="center" vertical="center" shrinkToFit="1"/>
    </xf>
    <xf numFmtId="10" fontId="17" fillId="0" borderId="10" xfId="3" applyNumberFormat="1" applyFont="1" applyBorder="1" applyAlignment="1">
      <alignment horizontal="center" vertical="center" shrinkToFit="1"/>
    </xf>
    <xf numFmtId="9" fontId="11" fillId="2" borderId="4" xfId="0" applyNumberFormat="1" applyFont="1" applyFill="1" applyBorder="1" applyAlignment="1">
      <alignment horizontal="center"/>
    </xf>
    <xf numFmtId="0" fontId="13" fillId="0" borderId="0" xfId="0" applyFont="1" applyAlignment="1">
      <alignment vertical="center" wrapText="1"/>
    </xf>
    <xf numFmtId="10" fontId="18" fillId="0" borderId="10" xfId="3" applyNumberFormat="1" applyFont="1" applyBorder="1" applyAlignment="1">
      <alignment horizontal="center" vertical="center"/>
    </xf>
    <xf numFmtId="0" fontId="11" fillId="0" borderId="0" xfId="0" applyFont="1" applyAlignment="1">
      <alignment vertical="center" wrapText="1"/>
    </xf>
    <xf numFmtId="9" fontId="19" fillId="0" borderId="10" xfId="0" applyNumberFormat="1" applyFont="1" applyBorder="1" applyAlignment="1">
      <alignment horizontal="center" vertical="center"/>
    </xf>
    <xf numFmtId="0" fontId="3" fillId="0" borderId="11" xfId="0" applyFont="1" applyBorder="1" applyAlignment="1">
      <alignment vertical="center"/>
    </xf>
    <xf numFmtId="0" fontId="3" fillId="0" borderId="12" xfId="0" applyFont="1" applyBorder="1" applyAlignment="1">
      <alignment vertical="center"/>
    </xf>
    <xf numFmtId="10" fontId="3" fillId="0" borderId="12" xfId="3" applyNumberFormat="1" applyFont="1" applyBorder="1" applyAlignment="1">
      <alignment horizontal="center" vertical="center"/>
    </xf>
    <xf numFmtId="0" fontId="0" fillId="0" borderId="11" xfId="0" applyBorder="1" applyAlignment="1">
      <alignment vertical="center"/>
    </xf>
    <xf numFmtId="9" fontId="16" fillId="0" borderId="14" xfId="0" applyNumberFormat="1" applyFont="1" applyBorder="1" applyAlignment="1">
      <alignment horizontal="center" vertical="center"/>
    </xf>
    <xf numFmtId="0" fontId="0" fillId="0" borderId="13" xfId="0" applyBorder="1" applyAlignment="1">
      <alignment vertical="center"/>
    </xf>
    <xf numFmtId="0" fontId="0" fillId="0" borderId="12" xfId="0" applyBorder="1" applyAlignment="1">
      <alignment vertical="center"/>
    </xf>
    <xf numFmtId="0" fontId="8" fillId="4" borderId="0" xfId="0" applyFont="1" applyFill="1" applyAlignment="1">
      <alignment horizontal="right" vertical="center"/>
    </xf>
    <xf numFmtId="0" fontId="11" fillId="0" borderId="0" xfId="0" quotePrefix="1" applyFont="1" applyAlignment="1">
      <alignment horizontal="right" vertical="center"/>
    </xf>
    <xf numFmtId="0" fontId="11" fillId="0" borderId="0" xfId="0" quotePrefix="1" applyFont="1" applyAlignment="1">
      <alignment horizontal="left" vertical="center"/>
    </xf>
    <xf numFmtId="0" fontId="11" fillId="0" borderId="0" xfId="0" applyFont="1" applyAlignment="1">
      <alignment horizontal="right" vertical="center"/>
    </xf>
    <xf numFmtId="0" fontId="11" fillId="0" borderId="3" xfId="0" applyFont="1" applyBorder="1" applyAlignment="1">
      <alignment horizontal="right" vertical="center"/>
    </xf>
    <xf numFmtId="0" fontId="20" fillId="0" borderId="0" xfId="0" applyFont="1" applyAlignment="1">
      <alignment vertical="center"/>
    </xf>
    <xf numFmtId="0" fontId="11" fillId="0" borderId="13" xfId="0" applyFont="1" applyBorder="1" applyAlignment="1">
      <alignment vertical="center"/>
    </xf>
    <xf numFmtId="0" fontId="11" fillId="0" borderId="11" xfId="0" applyFont="1" applyBorder="1" applyAlignment="1">
      <alignment vertical="center"/>
    </xf>
    <xf numFmtId="0" fontId="11" fillId="0" borderId="12" xfId="0" applyFont="1" applyBorder="1" applyAlignment="1">
      <alignment vertical="center"/>
    </xf>
    <xf numFmtId="0" fontId="21" fillId="4" borderId="3" xfId="0" applyFont="1" applyFill="1" applyBorder="1" applyAlignment="1">
      <alignment horizontal="right" vertical="center"/>
    </xf>
    <xf numFmtId="0" fontId="11" fillId="0" borderId="9" xfId="0" applyFont="1" applyBorder="1" applyAlignment="1">
      <alignment horizontal="right" vertical="center"/>
    </xf>
    <xf numFmtId="0" fontId="11" fillId="2" borderId="1" xfId="0" applyFont="1" applyFill="1" applyBorder="1" applyAlignment="1">
      <alignment vertical="center"/>
    </xf>
    <xf numFmtId="165" fontId="22" fillId="2" borderId="2" xfId="0" quotePrefix="1" applyNumberFormat="1" applyFont="1" applyFill="1" applyBorder="1" applyAlignment="1">
      <alignment horizontal="center" vertical="center"/>
    </xf>
    <xf numFmtId="0" fontId="23" fillId="2" borderId="8" xfId="0" applyFont="1" applyFill="1" applyBorder="1" applyAlignment="1">
      <alignment vertical="center"/>
    </xf>
    <xf numFmtId="0" fontId="11" fillId="2" borderId="0" xfId="0" applyFont="1" applyFill="1" applyAlignment="1">
      <alignment vertical="center"/>
    </xf>
    <xf numFmtId="0" fontId="11" fillId="2" borderId="0" xfId="0" quotePrefix="1" applyFont="1" applyFill="1" applyAlignment="1">
      <alignment horizontal="right" vertical="center"/>
    </xf>
    <xf numFmtId="0" fontId="11" fillId="2" borderId="0" xfId="0" quotePrefix="1" applyFont="1" applyFill="1" applyAlignment="1">
      <alignment horizontal="center" vertical="center"/>
    </xf>
    <xf numFmtId="0" fontId="11" fillId="2" borderId="9" xfId="0" applyFont="1" applyFill="1" applyBorder="1" applyAlignment="1">
      <alignment horizontal="center" vertical="center"/>
    </xf>
    <xf numFmtId="166" fontId="11" fillId="0" borderId="0" xfId="1" applyNumberFormat="1" applyFont="1" applyBorder="1" applyAlignment="1">
      <alignment horizontal="center" vertical="center"/>
    </xf>
    <xf numFmtId="166" fontId="11" fillId="0" borderId="9" xfId="1" applyNumberFormat="1" applyFont="1" applyBorder="1" applyAlignment="1">
      <alignment horizontal="center" vertical="center"/>
    </xf>
    <xf numFmtId="166" fontId="13" fillId="0" borderId="9" xfId="1" applyNumberFormat="1" applyFont="1" applyBorder="1" applyAlignment="1">
      <alignment horizontal="center" vertical="center" shrinkToFit="1"/>
    </xf>
    <xf numFmtId="0" fontId="24" fillId="0" borderId="8" xfId="0" applyFont="1" applyBorder="1" applyAlignment="1">
      <alignment vertical="center"/>
    </xf>
    <xf numFmtId="0" fontId="24" fillId="0" borderId="0" xfId="0" applyFont="1" applyAlignment="1">
      <alignment vertical="center"/>
    </xf>
    <xf numFmtId="0" fontId="24" fillId="0" borderId="0" xfId="0" applyFont="1" applyAlignment="1">
      <alignment horizontal="center" vertical="center"/>
    </xf>
    <xf numFmtId="0" fontId="25" fillId="0" borderId="8" xfId="0" applyFont="1" applyBorder="1" applyAlignment="1">
      <alignment vertical="center"/>
    </xf>
    <xf numFmtId="166" fontId="25" fillId="0" borderId="0" xfId="1" applyNumberFormat="1" applyFont="1" applyBorder="1" applyAlignment="1">
      <alignment horizontal="center" vertical="center"/>
    </xf>
    <xf numFmtId="166" fontId="25" fillId="0" borderId="9" xfId="1" applyNumberFormat="1" applyFont="1" applyBorder="1" applyAlignment="1">
      <alignment horizontal="center" vertical="center"/>
    </xf>
    <xf numFmtId="166" fontId="25" fillId="0" borderId="9" xfId="1" applyNumberFormat="1" applyFont="1" applyBorder="1" applyAlignment="1">
      <alignment horizontal="center" vertical="center" shrinkToFit="1"/>
    </xf>
    <xf numFmtId="0" fontId="4" fillId="0" borderId="0" xfId="0" applyFont="1" applyAlignment="1">
      <alignment vertical="center"/>
    </xf>
    <xf numFmtId="0" fontId="6" fillId="4" borderId="6" xfId="0" applyFont="1" applyFill="1" applyBorder="1" applyAlignment="1">
      <alignment vertical="center"/>
    </xf>
    <xf numFmtId="0" fontId="6" fillId="4" borderId="6" xfId="0" quotePrefix="1" applyFont="1" applyFill="1" applyBorder="1" applyAlignment="1">
      <alignment horizontal="right" vertical="center"/>
    </xf>
    <xf numFmtId="166" fontId="25" fillId="0" borderId="11" xfId="1" applyNumberFormat="1" applyFont="1" applyBorder="1" applyAlignment="1">
      <alignment horizontal="center" vertical="center"/>
    </xf>
    <xf numFmtId="166" fontId="25" fillId="0" borderId="12" xfId="1" applyNumberFormat="1" applyFont="1" applyBorder="1" applyAlignment="1">
      <alignment horizontal="center" vertical="center"/>
    </xf>
    <xf numFmtId="166" fontId="25" fillId="0" borderId="12" xfId="1" applyNumberFormat="1" applyFont="1" applyBorder="1" applyAlignment="1">
      <alignment horizontal="center" vertical="center" shrinkToFit="1"/>
    </xf>
    <xf numFmtId="0" fontId="11" fillId="0" borderId="18" xfId="0" quotePrefix="1" applyFont="1" applyBorder="1" applyAlignment="1">
      <alignment horizontal="center" vertical="center" wrapText="1"/>
    </xf>
    <xf numFmtId="0" fontId="13" fillId="0" borderId="18" xfId="0" quotePrefix="1" applyFont="1" applyBorder="1" applyAlignment="1">
      <alignment horizontal="center" vertical="center"/>
    </xf>
    <xf numFmtId="0" fontId="11" fillId="0" borderId="19" xfId="0" applyFont="1" applyBorder="1" applyAlignment="1">
      <alignment vertical="center"/>
    </xf>
    <xf numFmtId="0" fontId="11" fillId="0" borderId="20" xfId="0" applyFont="1" applyBorder="1" applyAlignment="1">
      <alignment vertical="center"/>
    </xf>
    <xf numFmtId="0" fontId="11" fillId="0" borderId="21" xfId="0" applyFont="1" applyBorder="1" applyAlignment="1">
      <alignment vertical="center"/>
    </xf>
    <xf numFmtId="0" fontId="11" fillId="0" borderId="21" xfId="0" quotePrefix="1" applyFont="1" applyBorder="1" applyAlignment="1">
      <alignment horizontal="right" vertical="center"/>
    </xf>
    <xf numFmtId="0" fontId="13" fillId="0" borderId="22" xfId="0" quotePrefix="1" applyFont="1" applyBorder="1" applyAlignment="1">
      <alignment horizontal="center" vertical="center"/>
    </xf>
    <xf numFmtId="0" fontId="11" fillId="0" borderId="22" xfId="0" quotePrefix="1" applyFont="1" applyBorder="1" applyAlignment="1">
      <alignment horizontal="center" vertical="center"/>
    </xf>
    <xf numFmtId="0" fontId="11" fillId="0" borderId="24" xfId="0" quotePrefix="1" applyFont="1" applyBorder="1" applyAlignment="1">
      <alignment horizontal="center" vertical="center"/>
    </xf>
    <xf numFmtId="0" fontId="11" fillId="0" borderId="11" xfId="0" applyFont="1" applyBorder="1" applyAlignment="1">
      <alignment horizontal="center" vertical="center"/>
    </xf>
    <xf numFmtId="168" fontId="11" fillId="0" borderId="11" xfId="0" applyNumberFormat="1" applyFont="1" applyBorder="1" applyAlignment="1">
      <alignment horizontal="center" vertical="center"/>
    </xf>
    <xf numFmtId="0" fontId="11" fillId="0" borderId="11" xfId="0" applyFont="1" applyBorder="1" applyAlignment="1">
      <alignment horizontal="right" vertical="center"/>
    </xf>
    <xf numFmtId="0" fontId="11" fillId="0" borderId="12" xfId="0" applyFont="1" applyBorder="1" applyAlignment="1">
      <alignment horizontal="center" vertical="center"/>
    </xf>
    <xf numFmtId="0" fontId="11" fillId="2" borderId="0" xfId="0" applyFont="1" applyFill="1" applyAlignment="1">
      <alignment horizontal="center" vertical="center"/>
    </xf>
    <xf numFmtId="0" fontId="11" fillId="0" borderId="25" xfId="0" applyFont="1" applyBorder="1" applyAlignment="1">
      <alignment vertical="center"/>
    </xf>
    <xf numFmtId="0" fontId="11" fillId="0" borderId="26" xfId="0" applyFont="1" applyBorder="1" applyAlignment="1">
      <alignment vertical="center"/>
    </xf>
    <xf numFmtId="0" fontId="11" fillId="0" borderId="26" xfId="0" quotePrefix="1" applyFont="1" applyBorder="1" applyAlignment="1">
      <alignment horizontal="right" vertical="center"/>
    </xf>
    <xf numFmtId="0" fontId="11" fillId="0" borderId="27" xfId="0" quotePrefix="1" applyFont="1" applyBorder="1" applyAlignment="1">
      <alignment horizontal="center" vertical="center"/>
    </xf>
    <xf numFmtId="0" fontId="11" fillId="0" borderId="28" xfId="0" quotePrefix="1" applyFont="1" applyBorder="1" applyAlignment="1">
      <alignment horizontal="center" vertical="center"/>
    </xf>
    <xf numFmtId="0" fontId="11" fillId="0" borderId="28" xfId="0" applyFont="1" applyBorder="1" applyAlignment="1">
      <alignment horizontal="center" vertical="center"/>
    </xf>
    <xf numFmtId="0" fontId="13" fillId="0" borderId="29" xfId="0" applyFont="1" applyBorder="1" applyAlignment="1">
      <alignment vertical="center"/>
    </xf>
    <xf numFmtId="166" fontId="13" fillId="0" borderId="11" xfId="1" applyNumberFormat="1" applyFont="1" applyBorder="1" applyAlignment="1">
      <alignment horizontal="center" vertical="center"/>
    </xf>
    <xf numFmtId="166" fontId="13" fillId="0" borderId="12" xfId="1" applyNumberFormat="1" applyFont="1" applyBorder="1" applyAlignment="1">
      <alignment horizontal="center" vertical="center"/>
    </xf>
    <xf numFmtId="166" fontId="11" fillId="0" borderId="12" xfId="1" applyNumberFormat="1" applyFont="1" applyBorder="1" applyAlignment="1">
      <alignment horizontal="center" vertical="center" shrinkToFit="1"/>
    </xf>
    <xf numFmtId="0" fontId="11" fillId="0" borderId="0" xfId="0" applyFont="1" applyAlignment="1">
      <alignment horizontal="center" vertical="center"/>
    </xf>
    <xf numFmtId="0" fontId="11" fillId="0" borderId="9" xfId="1" applyNumberFormat="1" applyFont="1" applyBorder="1" applyAlignment="1">
      <alignment horizontal="right" vertical="center"/>
    </xf>
    <xf numFmtId="0" fontId="11" fillId="0" borderId="9" xfId="0" applyFont="1" applyBorder="1" applyAlignment="1">
      <alignment horizontal="center" vertical="center"/>
    </xf>
    <xf numFmtId="0" fontId="23" fillId="0" borderId="13" xfId="0" applyFont="1" applyBorder="1" applyAlignment="1">
      <alignment vertical="center"/>
    </xf>
    <xf numFmtId="0" fontId="23" fillId="0" borderId="11" xfId="0" applyFont="1" applyBorder="1" applyAlignment="1">
      <alignment vertical="center"/>
    </xf>
    <xf numFmtId="0" fontId="23" fillId="0" borderId="11" xfId="0" applyFont="1" applyBorder="1" applyAlignment="1">
      <alignment horizontal="center" vertical="center"/>
    </xf>
    <xf numFmtId="0" fontId="23" fillId="0" borderId="12" xfId="0" applyFont="1" applyBorder="1" applyAlignment="1">
      <alignment horizontal="center" vertical="center"/>
    </xf>
    <xf numFmtId="0" fontId="11" fillId="0" borderId="29" xfId="0" applyFont="1" applyBorder="1" applyAlignment="1">
      <alignment vertical="center"/>
    </xf>
    <xf numFmtId="166" fontId="11" fillId="0" borderId="11" xfId="1" applyNumberFormat="1" applyFont="1" applyBorder="1" applyAlignment="1">
      <alignment horizontal="center" vertical="center"/>
    </xf>
    <xf numFmtId="166" fontId="11" fillId="0" borderId="12" xfId="1" applyNumberFormat="1" applyFont="1" applyBorder="1" applyAlignment="1">
      <alignment horizontal="center" vertical="center"/>
    </xf>
    <xf numFmtId="166" fontId="13" fillId="0" borderId="12" xfId="1" applyNumberFormat="1" applyFont="1" applyBorder="1" applyAlignment="1">
      <alignment horizontal="center" vertical="center" shrinkToFit="1"/>
    </xf>
    <xf numFmtId="2" fontId="11" fillId="0" borderId="0" xfId="0" applyNumberFormat="1" applyFont="1" applyAlignment="1">
      <alignment horizontal="center" vertical="center"/>
    </xf>
    <xf numFmtId="2" fontId="11" fillId="0" borderId="9" xfId="0" applyNumberFormat="1" applyFont="1" applyBorder="1" applyAlignment="1">
      <alignment horizontal="center" vertical="center"/>
    </xf>
    <xf numFmtId="2" fontId="13" fillId="0" borderId="9" xfId="0" applyNumberFormat="1" applyFont="1" applyBorder="1" applyAlignment="1">
      <alignment horizontal="center" vertical="center" shrinkToFit="1"/>
    </xf>
    <xf numFmtId="0" fontId="11" fillId="0" borderId="9" xfId="0" quotePrefix="1" applyFont="1" applyBorder="1" applyAlignment="1">
      <alignment horizontal="right" vertical="center"/>
    </xf>
    <xf numFmtId="2" fontId="25" fillId="0" borderId="0" xfId="0" applyNumberFormat="1" applyFont="1" applyAlignment="1">
      <alignment horizontal="center" vertical="center"/>
    </xf>
    <xf numFmtId="2" fontId="25" fillId="0" borderId="9" xfId="0" applyNumberFormat="1" applyFont="1" applyBorder="1" applyAlignment="1">
      <alignment horizontal="center" vertical="center"/>
    </xf>
    <xf numFmtId="2" fontId="25" fillId="0" borderId="9" xfId="0" applyNumberFormat="1" applyFont="1" applyBorder="1" applyAlignment="1">
      <alignment horizontal="center" vertical="center" shrinkToFit="1"/>
    </xf>
    <xf numFmtId="164" fontId="13" fillId="0" borderId="11" xfId="0" applyNumberFormat="1" applyFont="1" applyBorder="1" applyAlignment="1">
      <alignment vertical="center" shrinkToFit="1"/>
    </xf>
    <xf numFmtId="164" fontId="13" fillId="0" borderId="12" xfId="0" applyNumberFormat="1" applyFont="1" applyBorder="1" applyAlignment="1">
      <alignment vertical="center" shrinkToFit="1"/>
    </xf>
    <xf numFmtId="0" fontId="0" fillId="0" borderId="0" xfId="0" applyAlignment="1">
      <alignment horizontal="right" vertical="center"/>
    </xf>
    <xf numFmtId="0" fontId="26" fillId="0" borderId="0" xfId="0" applyFont="1" applyAlignment="1">
      <alignment vertical="center"/>
    </xf>
    <xf numFmtId="43" fontId="0" fillId="0" borderId="0" xfId="0" applyNumberFormat="1" applyAlignment="1">
      <alignment vertical="center"/>
    </xf>
    <xf numFmtId="2" fontId="0" fillId="0" borderId="0" xfId="0" applyNumberFormat="1" applyAlignment="1">
      <alignment vertical="center"/>
    </xf>
    <xf numFmtId="0" fontId="3" fillId="2" borderId="5" xfId="0" applyFont="1" applyFill="1" applyBorder="1" applyAlignment="1">
      <alignment horizontal="left"/>
    </xf>
    <xf numFmtId="0" fontId="3" fillId="2" borderId="1" xfId="0" applyFont="1" applyFill="1" applyBorder="1" applyAlignment="1">
      <alignment horizontal="left"/>
    </xf>
    <xf numFmtId="0" fontId="3" fillId="5" borderId="1" xfId="0" applyFont="1" applyFill="1" applyBorder="1" applyAlignment="1">
      <alignment horizontal="left" vertical="center"/>
    </xf>
    <xf numFmtId="0" fontId="3" fillId="5" borderId="8" xfId="0" applyFont="1" applyFill="1" applyBorder="1" applyAlignment="1">
      <alignment horizontal="left" vertical="center"/>
    </xf>
    <xf numFmtId="0" fontId="3" fillId="2" borderId="7" xfId="0" applyFont="1" applyFill="1" applyBorder="1" applyAlignment="1">
      <alignment horizontal="center"/>
    </xf>
    <xf numFmtId="0" fontId="29" fillId="6" borderId="30" xfId="0" applyFont="1" applyFill="1" applyBorder="1"/>
    <xf numFmtId="0" fontId="29" fillId="6" borderId="31" xfId="0" applyFont="1" applyFill="1" applyBorder="1"/>
    <xf numFmtId="0" fontId="29" fillId="6" borderId="32" xfId="0" applyFont="1" applyFill="1" applyBorder="1"/>
    <xf numFmtId="0" fontId="0" fillId="7" borderId="31" xfId="0" applyFill="1" applyBorder="1"/>
    <xf numFmtId="0" fontId="0" fillId="0" borderId="31" xfId="0" applyBorder="1"/>
    <xf numFmtId="0" fontId="0" fillId="14" borderId="31" xfId="0" applyFill="1" applyBorder="1"/>
    <xf numFmtId="0" fontId="0" fillId="15" borderId="31" xfId="0" applyFill="1" applyBorder="1"/>
    <xf numFmtId="0" fontId="0" fillId="8" borderId="6" xfId="0" applyFill="1" applyBorder="1" applyAlignment="1">
      <alignment wrapText="1"/>
    </xf>
    <xf numFmtId="0" fontId="0" fillId="9" borderId="6" xfId="0" applyFill="1" applyBorder="1" applyAlignment="1">
      <alignment wrapText="1"/>
    </xf>
    <xf numFmtId="0" fontId="0" fillId="11" borderId="17" xfId="0" applyFill="1" applyBorder="1" applyAlignment="1">
      <alignment wrapText="1"/>
    </xf>
    <xf numFmtId="0" fontId="0" fillId="12" borderId="5" xfId="0" applyFill="1" applyBorder="1" applyAlignment="1">
      <alignment wrapText="1"/>
    </xf>
    <xf numFmtId="0" fontId="0" fillId="12" borderId="6" xfId="0" applyFill="1" applyBorder="1" applyAlignment="1">
      <alignment wrapText="1"/>
    </xf>
    <xf numFmtId="0" fontId="0" fillId="10" borderId="6" xfId="0" applyFill="1" applyBorder="1" applyAlignment="1">
      <alignment wrapText="1"/>
    </xf>
    <xf numFmtId="0" fontId="0" fillId="0" borderId="7" xfId="0" applyBorder="1" applyAlignment="1">
      <alignment vertical="center"/>
    </xf>
    <xf numFmtId="0" fontId="0" fillId="0" borderId="10" xfId="0" applyBorder="1" applyAlignment="1">
      <alignment vertical="center"/>
    </xf>
    <xf numFmtId="0" fontId="0" fillId="0" borderId="0" xfId="0" applyAlignment="1">
      <alignment wrapText="1"/>
    </xf>
    <xf numFmtId="0" fontId="0" fillId="16" borderId="0" xfId="0" applyFill="1"/>
    <xf numFmtId="0" fontId="0" fillId="9" borderId="0" xfId="0" applyFill="1"/>
    <xf numFmtId="0" fontId="12" fillId="12" borderId="0" xfId="0" applyFont="1" applyFill="1"/>
    <xf numFmtId="0" fontId="0" fillId="14" borderId="0" xfId="0" applyFill="1"/>
    <xf numFmtId="0" fontId="0" fillId="0" borderId="11" xfId="0" applyBorder="1"/>
    <xf numFmtId="0" fontId="0" fillId="0" borderId="33" xfId="0" applyBorder="1"/>
    <xf numFmtId="0" fontId="0" fillId="7" borderId="33" xfId="0" applyFill="1" applyBorder="1"/>
    <xf numFmtId="0" fontId="0" fillId="0" borderId="34" xfId="0" applyBorder="1"/>
    <xf numFmtId="0" fontId="0" fillId="0" borderId="8" xfId="0" applyBorder="1"/>
    <xf numFmtId="0" fontId="0" fillId="0" borderId="9" xfId="0" applyBorder="1"/>
    <xf numFmtId="0" fontId="0" fillId="0" borderId="13" xfId="0" applyBorder="1"/>
    <xf numFmtId="0" fontId="0" fillId="0" borderId="12" xfId="0" applyBorder="1"/>
    <xf numFmtId="0" fontId="14" fillId="13" borderId="35" xfId="0" applyFont="1" applyFill="1" applyBorder="1"/>
    <xf numFmtId="0" fontId="29" fillId="6" borderId="36" xfId="0" applyFont="1" applyFill="1" applyBorder="1"/>
    <xf numFmtId="0" fontId="29" fillId="6" borderId="37" xfId="0" applyFont="1" applyFill="1" applyBorder="1"/>
    <xf numFmtId="0" fontId="0" fillId="7" borderId="39" xfId="0" applyFill="1" applyBorder="1"/>
    <xf numFmtId="0" fontId="0" fillId="7" borderId="38" xfId="0" applyFill="1" applyBorder="1"/>
    <xf numFmtId="0" fontId="0" fillId="0" borderId="38" xfId="0" applyBorder="1"/>
    <xf numFmtId="0" fontId="0" fillId="0" borderId="39" xfId="0" applyBorder="1"/>
    <xf numFmtId="0" fontId="0" fillId="14" borderId="38" xfId="0" applyFill="1" applyBorder="1"/>
    <xf numFmtId="0" fontId="0" fillId="14" borderId="39" xfId="0" applyFill="1" applyBorder="1"/>
    <xf numFmtId="0" fontId="0" fillId="15" borderId="38" xfId="0" applyFill="1" applyBorder="1"/>
    <xf numFmtId="0" fontId="0" fillId="15" borderId="39" xfId="0" applyFill="1" applyBorder="1"/>
    <xf numFmtId="0" fontId="0" fillId="0" borderId="40" xfId="0" applyBorder="1"/>
    <xf numFmtId="0" fontId="0" fillId="0" borderId="41" xfId="0" applyBorder="1"/>
    <xf numFmtId="0" fontId="0" fillId="14" borderId="42" xfId="0" applyFill="1" applyBorder="1"/>
    <xf numFmtId="0" fontId="0" fillId="15" borderId="5" xfId="0" applyFill="1" applyBorder="1"/>
    <xf numFmtId="0" fontId="0" fillId="0" borderId="43" xfId="0" applyBorder="1"/>
    <xf numFmtId="0" fontId="0" fillId="7" borderId="41" xfId="0" applyFill="1" applyBorder="1"/>
    <xf numFmtId="2" fontId="0" fillId="0" borderId="0" xfId="0" applyNumberFormat="1"/>
    <xf numFmtId="164" fontId="0" fillId="0" borderId="0" xfId="0" applyNumberFormat="1"/>
    <xf numFmtId="2" fontId="0" fillId="7" borderId="31" xfId="0" applyNumberFormat="1" applyFill="1" applyBorder="1"/>
    <xf numFmtId="0" fontId="0" fillId="8" borderId="0" xfId="0" applyFill="1"/>
    <xf numFmtId="0" fontId="3" fillId="0" borderId="0" xfId="0" applyFont="1"/>
    <xf numFmtId="0" fontId="0" fillId="7" borderId="30" xfId="0" applyFill="1" applyBorder="1"/>
    <xf numFmtId="0" fontId="0" fillId="7" borderId="32" xfId="0" applyFill="1" applyBorder="1"/>
    <xf numFmtId="0" fontId="3" fillId="7" borderId="30" xfId="0" applyFont="1" applyFill="1" applyBorder="1"/>
    <xf numFmtId="0" fontId="0" fillId="0" borderId="30" xfId="0" applyBorder="1"/>
    <xf numFmtId="0" fontId="0" fillId="8" borderId="30" xfId="0" applyFill="1" applyBorder="1"/>
    <xf numFmtId="0" fontId="0" fillId="16" borderId="30" xfId="0" applyFill="1" applyBorder="1"/>
    <xf numFmtId="166" fontId="0" fillId="7" borderId="31" xfId="1" applyNumberFormat="1" applyFont="1" applyFill="1" applyBorder="1"/>
    <xf numFmtId="166" fontId="0" fillId="0" borderId="0" xfId="1" applyNumberFormat="1" applyFont="1"/>
    <xf numFmtId="169" fontId="0" fillId="0" borderId="0" xfId="3" applyNumberFormat="1" applyFont="1"/>
    <xf numFmtId="0" fontId="0" fillId="0" borderId="5" xfId="0" applyBorder="1"/>
    <xf numFmtId="0" fontId="0" fillId="0" borderId="6" xfId="0" applyBorder="1"/>
    <xf numFmtId="0" fontId="0" fillId="0" borderId="17" xfId="0" applyBorder="1"/>
    <xf numFmtId="164" fontId="0" fillId="0" borderId="1" xfId="0" applyNumberFormat="1" applyBorder="1"/>
    <xf numFmtId="164" fontId="0" fillId="0" borderId="2" xfId="0" applyNumberFormat="1" applyBorder="1"/>
    <xf numFmtId="164" fontId="0" fillId="0" borderId="3" xfId="0" applyNumberFormat="1" applyBorder="1"/>
    <xf numFmtId="164" fontId="0" fillId="0" borderId="8" xfId="0" applyNumberFormat="1" applyBorder="1"/>
    <xf numFmtId="164" fontId="0" fillId="0" borderId="9" xfId="0" applyNumberFormat="1" applyBorder="1"/>
    <xf numFmtId="9" fontId="0" fillId="0" borderId="8" xfId="3" applyFont="1" applyBorder="1"/>
    <xf numFmtId="9" fontId="0" fillId="0" borderId="0" xfId="3" applyFont="1" applyBorder="1"/>
    <xf numFmtId="9" fontId="0" fillId="0" borderId="9" xfId="3" applyFont="1" applyBorder="1"/>
    <xf numFmtId="0" fontId="11" fillId="0" borderId="0" xfId="0" applyFont="1" applyAlignment="1">
      <alignment horizontal="center" vertical="center"/>
    </xf>
    <xf numFmtId="0" fontId="23" fillId="0" borderId="11" xfId="0" applyFont="1" applyBorder="1" applyAlignment="1">
      <alignment horizontal="center" vertical="center"/>
    </xf>
    <xf numFmtId="17" fontId="11" fillId="0" borderId="0" xfId="0" quotePrefix="1" applyNumberFormat="1" applyFont="1" applyAlignment="1">
      <alignment horizontal="center" vertical="center"/>
    </xf>
    <xf numFmtId="0" fontId="11" fillId="0" borderId="13" xfId="0" applyFont="1" applyBorder="1" applyAlignment="1">
      <alignment horizontal="center" vertical="center"/>
    </xf>
    <xf numFmtId="0" fontId="11" fillId="0" borderId="12" xfId="0" applyFont="1" applyBorder="1" applyAlignment="1">
      <alignment horizontal="center" vertical="center"/>
    </xf>
    <xf numFmtId="0" fontId="11" fillId="0" borderId="11" xfId="0" applyFont="1" applyBorder="1" applyAlignment="1">
      <alignment horizontal="center" vertical="center"/>
    </xf>
    <xf numFmtId="0" fontId="11" fillId="0" borderId="9" xfId="0" quotePrefix="1" applyFont="1" applyBorder="1" applyAlignment="1">
      <alignment horizontal="center" vertical="center"/>
    </xf>
    <xf numFmtId="0" fontId="11" fillId="0" borderId="23" xfId="0" quotePrefix="1" applyFont="1" applyBorder="1" applyAlignment="1">
      <alignment horizontal="center" vertical="center"/>
    </xf>
    <xf numFmtId="0" fontId="24" fillId="0" borderId="0" xfId="0" applyFont="1" applyAlignment="1">
      <alignment horizontal="center" vertical="center"/>
    </xf>
    <xf numFmtId="167" fontId="24" fillId="0" borderId="0" xfId="2" applyNumberFormat="1" applyFont="1" applyBorder="1" applyAlignment="1">
      <alignment horizontal="center" vertical="center"/>
    </xf>
    <xf numFmtId="167" fontId="24" fillId="0" borderId="9" xfId="2" applyNumberFormat="1" applyFont="1" applyBorder="1" applyAlignment="1">
      <alignment horizontal="center" vertical="center"/>
    </xf>
    <xf numFmtId="14" fontId="13" fillId="0" borderId="8" xfId="0" quotePrefix="1" applyNumberFormat="1" applyFont="1" applyBorder="1" applyAlignment="1">
      <alignment horizontal="center" vertical="center"/>
    </xf>
    <xf numFmtId="0" fontId="13" fillId="0" borderId="9" xfId="0" quotePrefix="1" applyFont="1" applyBorder="1" applyAlignment="1">
      <alignment horizontal="center" vertical="center"/>
    </xf>
    <xf numFmtId="14" fontId="11" fillId="0" borderId="8" xfId="0" quotePrefix="1" applyNumberFormat="1" applyFont="1" applyBorder="1" applyAlignment="1">
      <alignment horizontal="center" vertical="center"/>
    </xf>
    <xf numFmtId="14" fontId="11" fillId="0" borderId="0" xfId="0" quotePrefix="1" applyNumberFormat="1" applyFont="1" applyAlignment="1">
      <alignment horizontal="center" vertical="center"/>
    </xf>
    <xf numFmtId="0" fontId="11" fillId="2" borderId="2" xfId="0" applyFont="1" applyFill="1" applyBorder="1" applyAlignment="1">
      <alignment horizontal="center" vertical="center"/>
    </xf>
    <xf numFmtId="0" fontId="6" fillId="4" borderId="15" xfId="0" quotePrefix="1" applyFont="1" applyFill="1" applyBorder="1" applyAlignment="1">
      <alignment horizontal="center" vertical="center"/>
    </xf>
    <xf numFmtId="0" fontId="6" fillId="4" borderId="16" xfId="0" quotePrefix="1" applyFont="1" applyFill="1" applyBorder="1" applyAlignment="1">
      <alignment horizontal="center" vertical="center"/>
    </xf>
    <xf numFmtId="0" fontId="6" fillId="4" borderId="17" xfId="0" quotePrefix="1" applyFont="1" applyFill="1" applyBorder="1" applyAlignment="1">
      <alignment horizontal="center" vertical="center"/>
    </xf>
    <xf numFmtId="0" fontId="11" fillId="0" borderId="0" xfId="0" applyFont="1" applyAlignment="1">
      <alignment horizontal="left" vertical="center" shrinkToFit="1"/>
    </xf>
    <xf numFmtId="0" fontId="11" fillId="0" borderId="9" xfId="0" applyFont="1" applyBorder="1" applyAlignment="1">
      <alignment horizontal="left" vertical="center" shrinkToFit="1"/>
    </xf>
    <xf numFmtId="0" fontId="11" fillId="0" borderId="11" xfId="0" quotePrefix="1" applyFont="1" applyBorder="1" applyAlignment="1">
      <alignment horizontal="left" vertical="center" shrinkToFit="1"/>
    </xf>
    <xf numFmtId="0" fontId="11" fillId="0" borderId="12" xfId="0" quotePrefix="1" applyFont="1" applyBorder="1" applyAlignment="1">
      <alignment horizontal="left" vertical="center" shrinkToFit="1"/>
    </xf>
    <xf numFmtId="0" fontId="13" fillId="0" borderId="8" xfId="0" applyFont="1" applyBorder="1" applyAlignment="1">
      <alignment horizontal="left" vertical="center" wrapText="1"/>
    </xf>
    <xf numFmtId="0" fontId="13" fillId="0" borderId="0" xfId="0" applyFont="1" applyAlignment="1">
      <alignment horizontal="left" vertical="center" wrapText="1"/>
    </xf>
    <xf numFmtId="0" fontId="13" fillId="0" borderId="9" xfId="0" applyFont="1" applyBorder="1" applyAlignment="1">
      <alignment horizontal="left" vertical="center" wrapText="1"/>
    </xf>
    <xf numFmtId="0" fontId="11" fillId="0" borderId="8" xfId="0" applyFont="1" applyBorder="1" applyAlignment="1">
      <alignment horizontal="left" vertical="center"/>
    </xf>
    <xf numFmtId="0" fontId="11" fillId="0" borderId="0" xfId="0" applyFont="1" applyAlignment="1">
      <alignment horizontal="left" vertical="center"/>
    </xf>
    <xf numFmtId="0" fontId="11" fillId="0" borderId="9" xfId="0" applyFont="1" applyBorder="1" applyAlignment="1">
      <alignment horizontal="left" vertical="center"/>
    </xf>
    <xf numFmtId="0" fontId="11" fillId="2" borderId="0" xfId="0" quotePrefix="1" applyFont="1" applyFill="1" applyAlignment="1">
      <alignment horizontal="center" vertical="center"/>
    </xf>
    <xf numFmtId="0" fontId="24" fillId="0" borderId="0" xfId="1" applyNumberFormat="1" applyFont="1" applyBorder="1" applyAlignment="1">
      <alignment horizontal="center" vertical="center"/>
    </xf>
    <xf numFmtId="167" fontId="24" fillId="0" borderId="0" xfId="2" applyNumberFormat="1" applyFont="1" applyFill="1" applyBorder="1" applyAlignment="1">
      <alignment horizontal="center" vertical="center"/>
    </xf>
    <xf numFmtId="167" fontId="24" fillId="0" borderId="9" xfId="2" applyNumberFormat="1" applyFont="1" applyFill="1" applyBorder="1" applyAlignment="1">
      <alignment horizontal="center" vertical="center"/>
    </xf>
    <xf numFmtId="0" fontId="11" fillId="0" borderId="0" xfId="0" applyFont="1" applyAlignment="1">
      <alignment horizontal="left" vertical="top" shrinkToFit="1"/>
    </xf>
    <xf numFmtId="0" fontId="11" fillId="0" borderId="9" xfId="0" applyFont="1" applyBorder="1" applyAlignment="1">
      <alignment horizontal="left" vertical="top" shrinkToFit="1"/>
    </xf>
    <xf numFmtId="0" fontId="6" fillId="0" borderId="0" xfId="0" applyFont="1" applyAlignment="1">
      <alignment horizontal="center" vertical="center"/>
    </xf>
    <xf numFmtId="0" fontId="9" fillId="0" borderId="0" xfId="0" applyFont="1" applyAlignment="1">
      <alignment horizontal="center" vertical="center" wrapText="1"/>
    </xf>
    <xf numFmtId="0" fontId="10" fillId="0" borderId="0" xfId="0" applyFont="1" applyAlignment="1">
      <alignment horizontal="center" vertical="center"/>
    </xf>
    <xf numFmtId="0" fontId="11" fillId="0" borderId="2" xfId="0" applyFont="1" applyBorder="1" applyAlignment="1">
      <alignment horizontal="left" vertical="center" shrinkToFit="1"/>
    </xf>
    <xf numFmtId="0" fontId="11" fillId="0" borderId="3" xfId="0" applyFont="1" applyBorder="1" applyAlignment="1">
      <alignment horizontal="left" vertical="center" shrinkToFit="1"/>
    </xf>
    <xf numFmtId="0" fontId="0" fillId="12" borderId="5" xfId="0" applyFill="1" applyBorder="1" applyAlignment="1">
      <alignment horizontal="center" vertical="center" wrapText="1"/>
    </xf>
    <xf numFmtId="0" fontId="0" fillId="12" borderId="6" xfId="0" applyFill="1" applyBorder="1" applyAlignment="1">
      <alignment horizontal="center" vertical="center" wrapText="1"/>
    </xf>
    <xf numFmtId="0" fontId="0" fillId="10" borderId="6" xfId="0" applyFill="1" applyBorder="1" applyAlignment="1">
      <alignment horizontal="center" wrapText="1"/>
    </xf>
    <xf numFmtId="0" fontId="31" fillId="3" borderId="5" xfId="4" applyFill="1" applyBorder="1" applyAlignment="1">
      <alignment horizontal="center" vertical="top"/>
    </xf>
    <xf numFmtId="0" fontId="31" fillId="3" borderId="6" xfId="4" applyFill="1" applyBorder="1" applyAlignment="1">
      <alignment horizontal="center" vertical="top"/>
    </xf>
    <xf numFmtId="0" fontId="31" fillId="3" borderId="17" xfId="4" applyFill="1" applyBorder="1" applyAlignment="1">
      <alignment horizontal="center" vertical="top"/>
    </xf>
    <xf numFmtId="0" fontId="0" fillId="0" borderId="1" xfId="0" applyBorder="1" applyAlignment="1">
      <alignment vertical="center"/>
    </xf>
    <xf numFmtId="0" fontId="0" fillId="0" borderId="2" xfId="0" applyBorder="1" applyAlignment="1">
      <alignment vertical="center"/>
    </xf>
    <xf numFmtId="0" fontId="0" fillId="0" borderId="2" xfId="0" applyBorder="1"/>
    <xf numFmtId="0" fontId="0" fillId="0" borderId="3" xfId="0" applyBorder="1" applyAlignment="1">
      <alignment vertical="center"/>
    </xf>
    <xf numFmtId="0" fontId="0" fillId="0" borderId="0" xfId="0" applyBorder="1" applyAlignment="1">
      <alignment vertical="center"/>
    </xf>
    <xf numFmtId="0" fontId="0" fillId="0" borderId="0" xfId="0" applyBorder="1"/>
    <xf numFmtId="0" fontId="0" fillId="0" borderId="0" xfId="0" applyBorder="1" applyAlignment="1">
      <alignment wrapText="1"/>
    </xf>
    <xf numFmtId="0" fontId="0" fillId="0" borderId="9" xfId="0" applyBorder="1" applyAlignment="1">
      <alignment wrapText="1"/>
    </xf>
    <xf numFmtId="43" fontId="0" fillId="0" borderId="0" xfId="1" applyFont="1" applyBorder="1" applyAlignment="1">
      <alignment vertical="center"/>
    </xf>
    <xf numFmtId="0" fontId="0" fillId="8" borderId="3" xfId="0" applyFill="1" applyBorder="1"/>
  </cellXfs>
  <cellStyles count="5">
    <cellStyle name="Comma" xfId="1" builtinId="3"/>
    <cellStyle name="Currency" xfId="2" builtinId="4"/>
    <cellStyle name="Hyperlink" xfId="4" builtinId="8"/>
    <cellStyle name="Normal" xfId="0" builtinId="0"/>
    <cellStyle name="Percent" xfId="3" builtinId="5"/>
  </cellStyles>
  <dxfs count="5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2" formatCode="0.00"/>
    </dxf>
    <dxf>
      <numFmt numFmtId="2" formatCode="0.00"/>
    </dxf>
    <dxf>
      <numFmt numFmtId="2" formatCode="0.00"/>
    </dxf>
    <dxf>
      <numFmt numFmtId="2" formatCode="0.00"/>
    </dxf>
    <dxf>
      <numFmt numFmtId="2" formatCode="0.00"/>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fill>
        <patternFill patternType="solid">
          <fgColor indexed="64"/>
          <bgColor theme="7" tint="0.59999389629810485"/>
        </patternFill>
      </fill>
    </dxf>
    <dxf>
      <numFmt numFmtId="0" formatCode="General"/>
      <fill>
        <patternFill patternType="solid">
          <fgColor indexed="64"/>
          <bgColor theme="7" tint="0.59999389629810485"/>
        </patternFill>
      </fill>
    </dxf>
    <dxf>
      <numFmt numFmtId="0" formatCode="General"/>
      <fill>
        <patternFill patternType="solid">
          <fgColor indexed="64"/>
          <bgColor theme="7" tint="0.59999389629810485"/>
        </patternFill>
      </fill>
    </dxf>
    <dxf>
      <numFmt numFmtId="0" formatCode="General"/>
      <fill>
        <patternFill patternType="solid">
          <fgColor indexed="64"/>
          <bgColor theme="7" tint="0.59999389629810485"/>
        </patternFill>
      </fill>
    </dxf>
    <dxf>
      <numFmt numFmtId="0" formatCode="General"/>
      <fill>
        <patternFill patternType="solid">
          <fgColor indexed="64"/>
          <bgColor theme="7" tint="0.59999389629810485"/>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33617</xdr:colOff>
      <xdr:row>22</xdr:row>
      <xdr:rowOff>11206</xdr:rowOff>
    </xdr:from>
    <xdr:to>
      <xdr:col>34</xdr:col>
      <xdr:colOff>16808</xdr:colOff>
      <xdr:row>36</xdr:row>
      <xdr:rowOff>156883</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6415367" y="3487831"/>
          <a:ext cx="9908241" cy="2545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0" rtlCol="0" anchor="t"/>
        <a:lstStyle/>
        <a:p>
          <a:pPr marL="171450" lvl="0" indent="-171450">
            <a:buFont typeface="Arial" panose="020B0604020202020204" pitchFamily="34" charset="0"/>
            <a:buChar char="•"/>
          </a:pPr>
          <a:r>
            <a:rPr lang="en-US" b="1">
              <a:solidFill>
                <a:schemeClr val="accent1">
                  <a:lumMod val="50000"/>
                </a:schemeClr>
              </a:solidFill>
            </a:rPr>
            <a:t>What are the key macroeconomic and microeconomic factors that drive the firm’s cash flow generation?</a:t>
          </a:r>
        </a:p>
        <a:p>
          <a:pPr marL="171450" lvl="0" indent="-171450">
            <a:buFont typeface="Arial" panose="020B0604020202020204" pitchFamily="34" charset="0"/>
            <a:buChar char="•"/>
          </a:pPr>
          <a:r>
            <a:rPr lang="en-US" b="1">
              <a:solidFill>
                <a:schemeClr val="accent1">
                  <a:lumMod val="50000"/>
                </a:schemeClr>
              </a:solidFill>
            </a:rPr>
            <a:t>How sensitive or volatile is the firm's cash flow generation in response to these key drivers?</a:t>
          </a:r>
        </a:p>
        <a:p>
          <a:pPr marL="171450" lvl="0" indent="-171450">
            <a:buFont typeface="Arial" panose="020B0604020202020204" pitchFamily="34" charset="0"/>
            <a:buChar char="•"/>
          </a:pPr>
          <a:r>
            <a:rPr lang="en-US" b="1">
              <a:solidFill>
                <a:schemeClr val="accent1">
                  <a:lumMod val="50000"/>
                </a:schemeClr>
              </a:solidFill>
            </a:rPr>
            <a:t>Describe the firm’s credit fundamentals, including the balance sheet, cash flow strength, and key metrics such as leverage, margins, and coverage ratios?</a:t>
          </a:r>
        </a:p>
        <a:p>
          <a:pPr marL="171450" lvl="0" indent="-171450">
            <a:buFont typeface="Arial" panose="020B0604020202020204" pitchFamily="34" charset="0"/>
            <a:buChar char="•"/>
          </a:pPr>
          <a:r>
            <a:rPr lang="en-US" b="1">
              <a:solidFill>
                <a:schemeClr val="accent1">
                  <a:lumMod val="50000"/>
                </a:schemeClr>
              </a:solidFill>
            </a:rPr>
            <a:t>What are the trends from the firm’s most recent earnings, and are there any notable anomalies or developments?</a:t>
          </a:r>
        </a:p>
        <a:p>
          <a:pPr marL="171450" lvl="0" indent="-171450">
            <a:buFont typeface="Arial" panose="020B0604020202020204" pitchFamily="34" charset="0"/>
            <a:buChar char="•"/>
          </a:pPr>
          <a:r>
            <a:rPr lang="en-US" sz="1100" b="1">
              <a:solidFill>
                <a:schemeClr val="accent1">
                  <a:lumMod val="50000"/>
                </a:schemeClr>
              </a:solidFill>
              <a:effectLst/>
              <a:latin typeface="+mn-lt"/>
              <a:ea typeface="+mn-ea"/>
              <a:cs typeface="+mn-cs"/>
            </a:rPr>
            <a:t>Who are the comparable companies, and how do they differ or align in terms of key fundamentals?</a:t>
          </a:r>
        </a:p>
        <a:p>
          <a:pPr marL="171450" lvl="0" indent="-171450">
            <a:buFont typeface="Arial" panose="020B0604020202020204" pitchFamily="34" charset="0"/>
            <a:buChar char="•"/>
          </a:pPr>
          <a:r>
            <a:rPr lang="en-US" sz="1100" b="1">
              <a:solidFill>
                <a:schemeClr val="accent1">
                  <a:lumMod val="50000"/>
                </a:schemeClr>
              </a:solidFill>
              <a:effectLst/>
              <a:latin typeface="+mn-lt"/>
              <a:ea typeface="+mn-ea"/>
              <a:cs typeface="+mn-cs"/>
            </a:rPr>
            <a:t>Describe key metrics: covenants</a:t>
          </a:r>
        </a:p>
        <a:p>
          <a:pPr marL="171450" lvl="0" indent="-171450">
            <a:buFont typeface="Arial" panose="020B0604020202020204" pitchFamily="34" charset="0"/>
            <a:buChar char="•"/>
          </a:pPr>
          <a:endParaRPr lang="en-US" sz="1100">
            <a:solidFill>
              <a:schemeClr val="dk1"/>
            </a:solidFill>
            <a:effectLst/>
            <a:latin typeface="+mn-lt"/>
            <a:ea typeface="+mn-ea"/>
            <a:cs typeface="+mn-cs"/>
          </a:endParaRPr>
        </a:p>
        <a:p>
          <a:pPr marL="171450" lvl="0" indent="-171450">
            <a:buFont typeface="Arial" panose="020B0604020202020204" pitchFamily="34" charset="0"/>
            <a:buChar char="•"/>
          </a:pPr>
          <a:endParaRPr lang="en-US" sz="1100">
            <a:solidFill>
              <a:schemeClr val="dk1"/>
            </a:solidFill>
            <a:effectLst/>
            <a:latin typeface="+mn-lt"/>
            <a:ea typeface="+mn-ea"/>
            <a:cs typeface="+mn-cs"/>
          </a:endParaRPr>
        </a:p>
        <a:p>
          <a:pPr marL="171450" lvl="0" indent="-171450">
            <a:buFont typeface="Arial" panose="020B0604020202020204" pitchFamily="34" charset="0"/>
            <a:buChar char="•"/>
          </a:pPr>
          <a:endParaRPr lang="en-US" sz="1100">
            <a:solidFill>
              <a:schemeClr val="dk1"/>
            </a:solidFill>
            <a:effectLst/>
            <a:latin typeface="+mn-lt"/>
            <a:ea typeface="+mn-ea"/>
            <a:cs typeface="+mn-cs"/>
          </a:endParaRPr>
        </a:p>
        <a:p>
          <a:pPr marL="171450" lvl="0" indent="-171450">
            <a:buFont typeface="Arial" panose="020B0604020202020204" pitchFamily="34" charset="0"/>
            <a:buChar char="•"/>
          </a:pPr>
          <a:endParaRPr lang="en-US" sz="1100">
            <a:solidFill>
              <a:schemeClr val="dk1"/>
            </a:solidFill>
            <a:effectLst/>
            <a:latin typeface="+mn-lt"/>
            <a:ea typeface="+mn-ea"/>
            <a:cs typeface="+mn-cs"/>
          </a:endParaRPr>
        </a:p>
      </xdr:txBody>
    </xdr:sp>
    <xdr:clientData/>
  </xdr:twoCellAnchor>
  <xdr:twoCellAnchor>
    <xdr:from>
      <xdr:col>13</xdr:col>
      <xdr:colOff>11205</xdr:colOff>
      <xdr:row>7</xdr:row>
      <xdr:rowOff>1</xdr:rowOff>
    </xdr:from>
    <xdr:to>
      <xdr:col>22</xdr:col>
      <xdr:colOff>571500</xdr:colOff>
      <xdr:row>19</xdr:row>
      <xdr:rowOff>145678</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6392955" y="828676"/>
          <a:ext cx="5894295" cy="2326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0" rtlCol="0" anchor="t"/>
        <a:lstStyle/>
        <a:p>
          <a:pPr marL="171450" lvl="0" indent="-171450">
            <a:buFont typeface="Arial" panose="020B0604020202020204" pitchFamily="34" charset="0"/>
            <a:buChar char="•"/>
          </a:pPr>
          <a:r>
            <a:rPr lang="en-US" b="1">
              <a:solidFill>
                <a:schemeClr val="accent1">
                  <a:lumMod val="50000"/>
                </a:schemeClr>
              </a:solidFill>
            </a:rPr>
            <a:t>What are the key investment catalysts for your BUY-HOLD-SELL.. (credit</a:t>
          </a:r>
          <a:r>
            <a:rPr lang="en-US" b="1" baseline="0">
              <a:solidFill>
                <a:schemeClr val="accent1">
                  <a:lumMod val="50000"/>
                </a:schemeClr>
              </a:solidFill>
            </a:rPr>
            <a:t> fundamental, valuation, catalysts, others)</a:t>
          </a:r>
        </a:p>
        <a:p>
          <a:pPr marL="171450" lvl="0" indent="-171450">
            <a:buFont typeface="Arial" panose="020B0604020202020204" pitchFamily="34" charset="0"/>
            <a:buChar char="•"/>
          </a:pPr>
          <a:r>
            <a:rPr lang="en-US" b="1" baseline="0">
              <a:solidFill>
                <a:schemeClr val="accent1">
                  <a:lumMod val="50000"/>
                </a:schemeClr>
              </a:solidFill>
            </a:rPr>
            <a:t>What are catalysts </a:t>
          </a:r>
          <a:r>
            <a:rPr lang="en-US" b="1">
              <a:solidFill>
                <a:schemeClr val="accent1">
                  <a:lumMod val="50000"/>
                </a:schemeClr>
              </a:solidFill>
            </a:rPr>
            <a:t>that could drive movements in the credit spreads?</a:t>
          </a:r>
        </a:p>
        <a:p>
          <a:pPr marL="171450" lvl="0" indent="-171450">
            <a:buFont typeface="Arial" panose="020B0604020202020204" pitchFamily="34" charset="0"/>
            <a:buChar char="•"/>
          </a:pPr>
          <a:r>
            <a:rPr lang="en-US" b="1">
              <a:solidFill>
                <a:schemeClr val="accent1">
                  <a:lumMod val="50000"/>
                </a:schemeClr>
              </a:solidFill>
            </a:rPr>
            <a:t>What are the primary risk factors that we should monitor?</a:t>
          </a:r>
        </a:p>
        <a:p>
          <a:pPr marL="171450" lvl="0" indent="-171450">
            <a:buFont typeface="Arial" panose="020B0604020202020204" pitchFamily="34" charset="0"/>
            <a:buChar char="•"/>
          </a:pPr>
          <a:r>
            <a:rPr lang="en-US" b="1">
              <a:solidFill>
                <a:schemeClr val="accent1">
                  <a:lumMod val="50000"/>
                </a:schemeClr>
              </a:solidFill>
            </a:rPr>
            <a:t>Who are the comparable issuers, and how does this issuer compare in terms of fundamentals and operations?</a:t>
          </a:r>
        </a:p>
        <a:p>
          <a:pPr marL="171450" lvl="0" indent="-171450">
            <a:buFont typeface="Arial" panose="020B0604020202020204" pitchFamily="34" charset="0"/>
            <a:buChar char="•"/>
          </a:pPr>
          <a:r>
            <a:rPr lang="en-US" b="1">
              <a:solidFill>
                <a:schemeClr val="accent1">
                  <a:lumMod val="50000"/>
                </a:schemeClr>
              </a:solidFill>
            </a:rPr>
            <a:t>How would you assess the value of this issuer based on benchmark issuances?</a:t>
          </a:r>
          <a:endParaRPr lang="en-US" sz="1100">
            <a:solidFill>
              <a:schemeClr val="accent1">
                <a:lumMod val="50000"/>
              </a:schemeClr>
            </a:solidFill>
            <a:effectLst/>
            <a:latin typeface="+mn-lt"/>
            <a:ea typeface="+mn-ea"/>
            <a:cs typeface="+mn-cs"/>
          </a:endParaRPr>
        </a:p>
        <a:p>
          <a:pPr marL="171450" lvl="0" indent="-171450">
            <a:buFont typeface="Arial" panose="020B0604020202020204" pitchFamily="34" charset="0"/>
            <a:buChar char="•"/>
          </a:pPr>
          <a:endParaRPr lang="en-US" sz="1100">
            <a:solidFill>
              <a:schemeClr val="dk1"/>
            </a:solidFill>
            <a:effectLst/>
            <a:latin typeface="+mn-lt"/>
            <a:ea typeface="+mn-ea"/>
            <a:cs typeface="+mn-cs"/>
          </a:endParaRPr>
        </a:p>
      </xdr:txBody>
    </xdr:sp>
    <xdr:clientData/>
  </xdr:twoCellAnchor>
  <xdr:twoCellAnchor>
    <xdr:from>
      <xdr:col>24</xdr:col>
      <xdr:colOff>11206</xdr:colOff>
      <xdr:row>7</xdr:row>
      <xdr:rowOff>17930</xdr:rowOff>
    </xdr:from>
    <xdr:to>
      <xdr:col>33</xdr:col>
      <xdr:colOff>369796</xdr:colOff>
      <xdr:row>19</xdr:row>
      <xdr:rowOff>163607</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2422281" y="846605"/>
          <a:ext cx="3873315" cy="2326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0" rtlCol="0" anchor="t"/>
        <a:lstStyle/>
        <a:p>
          <a:pPr marL="171450" lvl="0" indent="-171450">
            <a:buFont typeface="Arial" panose="020B0604020202020204" pitchFamily="34" charset="0"/>
            <a:buChar char="•"/>
          </a:pPr>
          <a:r>
            <a:rPr lang="en-US" b="1">
              <a:solidFill>
                <a:schemeClr val="accent1">
                  <a:lumMod val="50000"/>
                </a:schemeClr>
              </a:solidFill>
            </a:rPr>
            <a:t>Provide credit opinion on this issue and explain in detail the key factors that led to your conclusion.</a:t>
          </a:r>
        </a:p>
        <a:p>
          <a:pPr marL="171450" lvl="0" indent="-171450">
            <a:buFont typeface="Arial" panose="020B0604020202020204" pitchFamily="34" charset="0"/>
            <a:buChar char="•"/>
          </a:pPr>
          <a:r>
            <a:rPr lang="en-US" b="1">
              <a:solidFill>
                <a:schemeClr val="accent1">
                  <a:lumMod val="50000"/>
                </a:schemeClr>
              </a:solidFill>
            </a:rPr>
            <a:t>What are the potential catalysts that could influence the direction of credit spread movements?</a:t>
          </a:r>
        </a:p>
        <a:p>
          <a:pPr marL="171450" lvl="0" indent="-171450">
            <a:buFont typeface="Arial" panose="020B0604020202020204" pitchFamily="34" charset="0"/>
            <a:buChar char="•"/>
          </a:pPr>
          <a:r>
            <a:rPr lang="en-US" b="1">
              <a:solidFill>
                <a:schemeClr val="accent1">
                  <a:lumMod val="50000"/>
                </a:schemeClr>
              </a:solidFill>
            </a:rPr>
            <a:t>What catalysts and risks have you factored into your credit opinion?</a:t>
          </a:r>
        </a:p>
        <a:p>
          <a:pPr marL="171450" lvl="0" indent="-171450">
            <a:buFont typeface="Arial" panose="020B0604020202020204" pitchFamily="34" charset="0"/>
            <a:buChar char="•"/>
          </a:pPr>
          <a:r>
            <a:rPr lang="en-US" b="1">
              <a:solidFill>
                <a:schemeClr val="accent1">
                  <a:lumMod val="50000"/>
                </a:schemeClr>
              </a:solidFill>
            </a:rPr>
            <a:t>What risks could challenge or alter your current view?</a:t>
          </a:r>
        </a:p>
        <a:p>
          <a:pPr marL="171450" lvl="0" indent="-171450">
            <a:buFont typeface="Arial" panose="020B0604020202020204" pitchFamily="34" charset="0"/>
            <a:buChar char="•"/>
          </a:pPr>
          <a:r>
            <a:rPr lang="en-US" b="1">
              <a:solidFill>
                <a:schemeClr val="accent1">
                  <a:lumMod val="50000"/>
                </a:schemeClr>
              </a:solidFill>
            </a:rPr>
            <a:t>In your opinion, how is the market currently perceiving this credit?</a:t>
          </a:r>
          <a:endParaRPr lang="en-US" sz="1100">
            <a:solidFill>
              <a:schemeClr val="accent1">
                <a:lumMod val="50000"/>
              </a:schemeClr>
            </a:solidFill>
            <a:effectLst/>
            <a:latin typeface="+mn-lt"/>
            <a:ea typeface="+mn-ea"/>
            <a:cs typeface="+mn-cs"/>
          </a:endParaRPr>
        </a:p>
        <a:p>
          <a:pPr marL="171450" lvl="0" indent="-171450">
            <a:buFont typeface="Arial" panose="020B0604020202020204" pitchFamily="34" charset="0"/>
            <a:buChar char="•"/>
          </a:pPr>
          <a:endParaRPr lang="en-US" sz="1100">
            <a:solidFill>
              <a:schemeClr val="dk1"/>
            </a:solidFill>
            <a:effectLst/>
            <a:latin typeface="+mn-lt"/>
            <a:ea typeface="+mn-ea"/>
            <a:cs typeface="+mn-cs"/>
          </a:endParaRPr>
        </a:p>
      </xdr:txBody>
    </xdr:sp>
    <xdr:clientData/>
  </xdr:twoCellAnchor>
  <xdr:twoCellAnchor>
    <xdr:from>
      <xdr:col>2</xdr:col>
      <xdr:colOff>1</xdr:colOff>
      <xdr:row>22</xdr:row>
      <xdr:rowOff>1</xdr:rowOff>
    </xdr:from>
    <xdr:to>
      <xdr:col>12</xdr:col>
      <xdr:colOff>0</xdr:colOff>
      <xdr:row>33</xdr:row>
      <xdr:rowOff>156882</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438151" y="3476626"/>
          <a:ext cx="5648324" cy="2042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0" rtlCol="0" anchor="t"/>
        <a:lstStyle/>
        <a:p>
          <a:pPr marL="171450" lvl="0" indent="-171450">
            <a:buFont typeface="Arial" panose="020B0604020202020204" pitchFamily="34" charset="0"/>
            <a:buChar char="•"/>
          </a:pPr>
          <a:r>
            <a:rPr lang="en-US" b="1">
              <a:solidFill>
                <a:schemeClr val="accent1">
                  <a:lumMod val="50000"/>
                </a:schemeClr>
              </a:solidFill>
            </a:rPr>
            <a:t>What are the firm’s primary business operations, and state</a:t>
          </a:r>
          <a:r>
            <a:rPr lang="en-US" b="1" baseline="0">
              <a:solidFill>
                <a:schemeClr val="accent1">
                  <a:lumMod val="50000"/>
                </a:schemeClr>
              </a:solidFill>
            </a:rPr>
            <a:t> </a:t>
          </a:r>
          <a:r>
            <a:rPr lang="en-US" b="1">
              <a:solidFill>
                <a:schemeClr val="accent1">
                  <a:lumMod val="50000"/>
                </a:schemeClr>
              </a:solidFill>
            </a:rPr>
            <a:t>in terms of product mix, geographical regions, and countries of operation?</a:t>
          </a:r>
        </a:p>
        <a:p>
          <a:pPr marL="171450" lvl="0" indent="-171450">
            <a:buFont typeface="Arial" panose="020B0604020202020204" pitchFamily="34" charset="0"/>
            <a:buChar char="•"/>
          </a:pPr>
          <a:r>
            <a:rPr lang="en-US" b="1">
              <a:solidFill>
                <a:schemeClr val="accent1">
                  <a:lumMod val="50000"/>
                </a:schemeClr>
              </a:solidFill>
            </a:rPr>
            <a:t>What are the main factors driving the firm’s cash flow generation?</a:t>
          </a:r>
        </a:p>
        <a:p>
          <a:pPr marL="171450" lvl="0" indent="-171450">
            <a:buFont typeface="Arial" panose="020B0604020202020204" pitchFamily="34" charset="0"/>
            <a:buChar char="•"/>
          </a:pPr>
          <a:r>
            <a:rPr lang="en-US" b="1">
              <a:solidFill>
                <a:schemeClr val="accent1">
                  <a:lumMod val="50000"/>
                </a:schemeClr>
              </a:solidFill>
            </a:rPr>
            <a:t>If applicable, how do regulatory bodies and ownership structures impact the company’s operations?</a:t>
          </a:r>
        </a:p>
        <a:p>
          <a:pPr marL="171450" lvl="0" indent="-171450">
            <a:buFont typeface="Arial" panose="020B0604020202020204" pitchFamily="34" charset="0"/>
            <a:buChar char="•"/>
          </a:pPr>
          <a:r>
            <a:rPr lang="en-US" b="1">
              <a:solidFill>
                <a:schemeClr val="accent1">
                  <a:lumMod val="50000"/>
                </a:schemeClr>
              </a:solidFill>
            </a:rPr>
            <a:t>Are there any additional factors or insights that help clarify how the business functions?</a:t>
          </a:r>
        </a:p>
        <a:p>
          <a:pPr marL="171450" lvl="0" indent="-171450">
            <a:buFont typeface="Arial" panose="020B0604020202020204" pitchFamily="34" charset="0"/>
            <a:buChar char="•"/>
          </a:pPr>
          <a:r>
            <a:rPr lang="en-US" sz="1100" b="1">
              <a:solidFill>
                <a:schemeClr val="accent1">
                  <a:lumMod val="50000"/>
                </a:schemeClr>
              </a:solidFill>
              <a:effectLst/>
              <a:latin typeface="+mn-lt"/>
              <a:ea typeface="+mn-ea"/>
              <a:cs typeface="+mn-cs"/>
            </a:rPr>
            <a:t>Describe</a:t>
          </a:r>
          <a:r>
            <a:rPr lang="en-US" sz="1100" b="1" baseline="0">
              <a:solidFill>
                <a:schemeClr val="accent1">
                  <a:lumMod val="50000"/>
                </a:schemeClr>
              </a:solidFill>
              <a:effectLst/>
              <a:latin typeface="+mn-lt"/>
              <a:ea typeface="+mn-ea"/>
              <a:cs typeface="+mn-cs"/>
            </a:rPr>
            <a:t> firm's history if relevant (i.e. strategic acquisitions or divestments)</a:t>
          </a:r>
          <a:endParaRPr lang="en-US" sz="1100">
            <a:solidFill>
              <a:schemeClr val="accent1">
                <a:lumMod val="50000"/>
              </a:schemeClr>
            </a:solidFill>
            <a:effectLst/>
            <a:latin typeface="+mn-lt"/>
            <a:ea typeface="+mn-ea"/>
            <a:cs typeface="+mn-cs"/>
          </a:endParaRPr>
        </a:p>
        <a:p>
          <a:pPr marL="171450" lvl="0" indent="-171450">
            <a:buFont typeface="Arial" panose="020B0604020202020204" pitchFamily="34" charset="0"/>
            <a:buChar char="•"/>
          </a:pPr>
          <a:endParaRPr lang="en-US" sz="1100">
            <a:solidFill>
              <a:schemeClr val="dk1"/>
            </a:solidFill>
            <a:effectLst/>
            <a:latin typeface="+mn-lt"/>
            <a:ea typeface="+mn-ea"/>
            <a:cs typeface="+mn-cs"/>
          </a:endParaRPr>
        </a:p>
        <a:p>
          <a:pPr marL="171450" lvl="0" indent="-171450">
            <a:buFont typeface="Arial" panose="020B0604020202020204" pitchFamily="34" charset="0"/>
            <a:buChar char="•"/>
          </a:pPr>
          <a:endParaRPr lang="en-US" sz="1100">
            <a:solidFill>
              <a:schemeClr val="dk1"/>
            </a:solidFill>
            <a:effectLst/>
            <a:latin typeface="+mn-lt"/>
            <a:ea typeface="+mn-ea"/>
            <a:cs typeface="+mn-cs"/>
          </a:endParaRPr>
        </a:p>
      </xdr:txBody>
    </xdr:sp>
    <xdr:clientData/>
  </xdr:twoCellAnchor>
  <xdr:twoCellAnchor>
    <xdr:from>
      <xdr:col>2</xdr:col>
      <xdr:colOff>11207</xdr:colOff>
      <xdr:row>36</xdr:row>
      <xdr:rowOff>1</xdr:rowOff>
    </xdr:from>
    <xdr:to>
      <xdr:col>12</xdr:col>
      <xdr:colOff>0</xdr:colOff>
      <xdr:row>42</xdr:row>
      <xdr:rowOff>134472</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449357" y="5876926"/>
          <a:ext cx="5637118" cy="1201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0" rtlCol="0" anchor="t"/>
        <a:lstStyle/>
        <a:p>
          <a:pPr marL="171450" lvl="0" indent="-171450">
            <a:buFont typeface="Arial" panose="020B0604020202020204" pitchFamily="34" charset="0"/>
            <a:buChar char="•"/>
          </a:pPr>
          <a:r>
            <a:rPr lang="en-US" b="1">
              <a:solidFill>
                <a:schemeClr val="accent1">
                  <a:lumMod val="50000"/>
                </a:schemeClr>
              </a:solidFill>
            </a:rPr>
            <a:t>What are the key factors that are unique to this industry or sector?</a:t>
          </a:r>
        </a:p>
        <a:p>
          <a:pPr marL="171450" lvl="0" indent="-171450">
            <a:buFont typeface="Arial" panose="020B0604020202020204" pitchFamily="34" charset="0"/>
            <a:buChar char="•"/>
          </a:pPr>
          <a:r>
            <a:rPr lang="en-US" b="1">
              <a:solidFill>
                <a:schemeClr val="accent1">
                  <a:lumMod val="50000"/>
                </a:schemeClr>
              </a:solidFill>
            </a:rPr>
            <a:t>Can you describe the current phase of the industry cycle, and how would you assess where the industry stands today?</a:t>
          </a:r>
        </a:p>
        <a:p>
          <a:pPr marL="171450" lvl="0" indent="-171450">
            <a:buFont typeface="Arial" panose="020B0604020202020204" pitchFamily="34" charset="0"/>
            <a:buChar char="•"/>
          </a:pPr>
          <a:r>
            <a:rPr lang="en-US" b="1">
              <a:solidFill>
                <a:schemeClr val="accent1">
                  <a:lumMod val="50000"/>
                </a:schemeClr>
              </a:solidFill>
            </a:rPr>
            <a:t>What are the major threats facing the industry?</a:t>
          </a:r>
        </a:p>
        <a:p>
          <a:pPr marL="171450" lvl="0" indent="-171450">
            <a:buFont typeface="Arial" panose="020B0604020202020204" pitchFamily="34" charset="0"/>
            <a:buChar char="•"/>
          </a:pPr>
          <a:r>
            <a:rPr lang="en-US" b="1">
              <a:solidFill>
                <a:schemeClr val="accent1">
                  <a:lumMod val="50000"/>
                </a:schemeClr>
              </a:solidFill>
            </a:rPr>
            <a:t>If applicable, what regulatory challenges or developments should we be aware of?</a:t>
          </a:r>
          <a:endParaRPr lang="en-US" sz="1100">
            <a:solidFill>
              <a:schemeClr val="accent1">
                <a:lumMod val="50000"/>
              </a:schemeClr>
            </a:solidFill>
            <a:effectLst/>
            <a:latin typeface="+mn-lt"/>
            <a:ea typeface="+mn-ea"/>
            <a:cs typeface="+mn-cs"/>
          </a:endParaRPr>
        </a:p>
        <a:p>
          <a:pPr marL="171450" lvl="0" indent="-171450">
            <a:buFont typeface="Arial" panose="020B0604020202020204" pitchFamily="34" charset="0"/>
            <a:buChar char="•"/>
          </a:pPr>
          <a:endParaRPr lang="en-US" sz="1100">
            <a:solidFill>
              <a:schemeClr val="dk1"/>
            </a:solidFill>
            <a:effectLst/>
            <a:latin typeface="+mn-lt"/>
            <a:ea typeface="+mn-ea"/>
            <a:cs typeface="+mn-cs"/>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icholas Lorenzo" id="{D87377FC-1EA3-474D-99EF-1D1DCAA065B9}" userId="b0c28a3ad55f22e8"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4CE8248-4FB6-4E09-9D21-C8572942F181}"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extLst>
    <ext xmlns:x15="http://schemas.microsoft.com/office/spreadsheetml/2010/11/main" uri="{883FBD77-0823-4a55-B5E3-86C4891E6966}">
      <x15:queryTable sourceDataName="Query - Table048 (Page 56)"/>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137865B3-9A80-4700-9307-B2C4A8846754}"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extLst>
    <ext xmlns:x15="http://schemas.microsoft.com/office/spreadsheetml/2010/11/main" uri="{883FBD77-0823-4a55-B5E3-86C4891E6966}">
      <x15:queryTable sourceDataName="Query - Table056 (Page 53)"/>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A4275E2C-A85A-4AF1-8FBD-ED40528FC734}"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extLst>
    <ext xmlns:x15="http://schemas.microsoft.com/office/spreadsheetml/2010/11/main" uri="{883FBD77-0823-4a55-B5E3-86C4891E6966}">
      <x15:queryTable sourceDataName="Query - Table056 (Page 53)"/>
    </ext>
  </extLst>
</queryTable>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CBFE82-A454-4C47-B3E4-FA6294A4C1A8}" name="Table058__Page_53" displayName="Table058__Page_53" ref="B3:G25" totalsRowShown="0" tableBorderDxfId="49">
  <autoFilter ref="B3:G25" xr:uid="{4DCBFE82-A454-4C47-B3E4-FA6294A4C1A8}"/>
  <tableColumns count="6">
    <tableColumn id="1" xr3:uid="{F550C601-FA62-44E2-B602-7579103459A9}" name="Pluspetrol Lote 56" dataDxfId="48"/>
    <tableColumn id="2" xr3:uid="{03BFAF25-E8F0-4D18-AE29-1D8584053908}" name="2023" dataDxfId="47"/>
    <tableColumn id="3" xr3:uid="{950153D2-E2D9-4E22-8724-57774FF828A4}" name="2022" dataDxfId="46"/>
    <tableColumn id="4" xr3:uid="{4023B96F-50CD-4E2F-BE50-50C91D24BAFA}" name="2021"/>
    <tableColumn id="5" xr3:uid="{D51E9067-A88B-467D-AE02-4D2C13DFD9FF}" name="Q1 2024" dataDxfId="45"/>
    <tableColumn id="6" xr3:uid="{27877190-129F-45C5-9959-DA3872E6C9F8}" name="Q1 2023" dataDxfId="4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4550AA-0E38-48D5-A4F9-E9B567B34C94}" name="Table036__Page_51" displayName="Table036__Page_51" ref="A3:E38" totalsRowShown="0">
  <autoFilter ref="A3:E38" xr:uid="{CB4550AA-0E38-48D5-A4F9-E9B567B34C94}"/>
  <tableColumns count="5">
    <tableColumn id="1" xr3:uid="{4A9CB7EF-100E-4AB5-B822-12EF6AF8DF4D}" name="Column1" dataDxfId="43"/>
    <tableColumn id="2" xr3:uid="{C1099921-AA6E-4EC3-9A31-59B13C7F6820}" name="2023"/>
    <tableColumn id="3" xr3:uid="{B5C91BD3-884A-4C62-BD04-2FE9628BF419}" name="2022" dataDxfId="42"/>
    <tableColumn id="4" xr3:uid="{2FE2A6F7-FF24-4016-8A2B-D9B652728BA2}" name="2021" dataDxfId="41"/>
    <tableColumn id="5" xr3:uid="{42ED5908-DB01-42CE-A7AB-305C81234234}" name="As of Q1 '24" dataDxfId="4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D767B8A-AD64-4736-97E0-2F47F92B1491}" name="Table044__Page_54" displayName="Table044__Page_54" ref="G3:K39" totalsRowShown="0">
  <autoFilter ref="G3:K39" xr:uid="{1D767B8A-AD64-4736-97E0-2F47F92B1491}"/>
  <tableColumns count="5">
    <tableColumn id="1" xr3:uid="{D3C526A9-16D5-4559-86D2-62576968AE8A}" name="Column1" dataDxfId="39"/>
    <tableColumn id="3" xr3:uid="{E4AAAD04-A699-49EA-9EF7-32CFC5B9551B}" name="2023" dataDxfId="38"/>
    <tableColumn id="4" xr3:uid="{0296BDB3-FB34-49E7-B5DC-D8338587AEDB}" name="2022" dataDxfId="37"/>
    <tableColumn id="5" xr3:uid="{F2D8F521-AB8B-46FF-AF34-09E25C81E8B8}" name="2021" dataDxfId="36"/>
    <tableColumn id="6" xr3:uid="{432981B2-0F93-4663-B5A3-3A939EBDDA34}" name="As of Q1 '24" dataDxfId="3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EB50B2-1209-4F09-98BC-5B3D7333BBB1}" name="Table249__Page_235" displayName="Table249__Page_235" ref="C3:G44" totalsRowShown="0">
  <autoFilter ref="C3:G44" xr:uid="{FEEB50B2-1209-4F09-98BC-5B3D7333BBB1}"/>
  <tableColumns count="5">
    <tableColumn id="1" xr3:uid="{51525310-7294-43ED-933C-50BA429FE571}" name="Pluspetrol Camisea" dataDxfId="34"/>
    <tableColumn id="2" xr3:uid="{5E7CFE2A-AB91-4843-88B9-7C5CA7670534}" name="notes" dataDxfId="33"/>
    <tableColumn id="3" xr3:uid="{D8C214AA-2CFF-4051-9DAD-A5B4FECB92A1}" name="2023" dataDxfId="32"/>
    <tableColumn id="4" xr3:uid="{DB7B6444-07A1-48FC-B5F7-559696D52BC1}" name="2022" dataDxfId="31"/>
    <tableColumn id="5" xr3:uid="{8C7E3D5C-28AB-492A-8768-91C83C4C77D6}" name="2021" dataDxfId="3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A1996B8-B57C-4812-AC50-B9DA254B4795}" name="Table371__Page_295" displayName="Table371__Page_295" ref="Q3:Y15" totalsRowShown="0">
  <autoFilter ref="Q3:Y15" xr:uid="{8A1996B8-B57C-4812-AC50-B9DA254B4795}"/>
  <tableColumns count="9">
    <tableColumn id="1" xr3:uid="{4F9A397D-0176-44CE-87EB-16E53A854092}" name="PLUSPETROL LOTE 56 S.A." dataDxfId="29"/>
    <tableColumn id="2" xr3:uid="{4761ADAB-7E0F-4EFA-9FD7-4C13AD6CCF77}" name="Note"/>
    <tableColumn id="3" xr3:uid="{020FB16B-2640-4EE1-97D7-308CF35A66D1}" name="Share capital" dataDxfId="28"/>
    <tableColumn id="4" xr3:uid="{E5366AE5-F613-47AA-B4D4-E69AB957ACB0}" name="Legal reserve" dataDxfId="27"/>
    <tableColumn id="5" xr3:uid="{93226CC1-75CF-4D13-BAB7-EFE016A824BA}" name="Column6" dataDxfId="26"/>
    <tableColumn id="6" xr3:uid="{190889AA-7A2A-462E-87C3-181BD0F512BE}" name="Other equity reserves" dataDxfId="25"/>
    <tableColumn id="7" xr3:uid="{09692F12-10B7-456A-B9A9-7A9026CC48B2}" name="Retained earnings" dataDxfId="24"/>
    <tableColumn id="8" xr3:uid="{09BC2286-A7DD-438D-B75E-7961D4199E68}" name="Total" dataDxfId="23"/>
    <tableColumn id="9" xr3:uid="{AA27EA8C-E6FD-4641-9F60-B1BD25EB2029}" name="Column2" dataDxfId="2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324953-D490-4291-91A0-9089A830B8DD}" name="Table247__Page_234" displayName="Table247__Page_234" ref="Q18:X29" totalsRowShown="0">
  <autoFilter ref="Q18:X29" xr:uid="{1C324953-D490-4291-91A0-9089A830B8DD}"/>
  <tableColumns count="8">
    <tableColumn id="1" xr3:uid="{521EA12A-03C6-4F26-B356-F1EAE4F1BFEF}" name="Pluspetrol Camisea" dataDxfId="21"/>
    <tableColumn id="2" xr3:uid="{22618C92-57E2-460B-8A80-3545D974414D}" name="Note"/>
    <tableColumn id="3" xr3:uid="{70420248-7EF2-4B2E-9158-A07C18809AFF}" name="Share capital" dataDxfId="20"/>
    <tableColumn id="4" xr3:uid="{16085EBA-FD77-4B03-A738-7C8C4DDFCB61}" name="Legal reserve" dataDxfId="19"/>
    <tableColumn id="5" xr3:uid="{2C3A1800-5C44-4C24-A57B-0D1CF1C37017}" name="Column3" dataDxfId="18"/>
    <tableColumn id="6" xr3:uid="{D7094AE1-A851-4503-B614-379BA14EF6AC}" name="Other equity reserves" dataDxfId="17"/>
    <tableColumn id="7" xr3:uid="{09646D92-BDD9-4491-91C2-DD4B07FF54F4}" name="Retained earnings" dataDxfId="16"/>
    <tableColumn id="8" xr3:uid="{62A66FC9-6C54-4324-8FCD-5DCA1F094521}" name="Total" dataDxfId="15" dataCellStyle="Comma"/>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91DDFDD-9FDD-49B5-9469-7FCC04D8BF20}" name="Table048__Page_56" displayName="Table048__Page_56" ref="C3:G10" tableType="queryTable" totalsRowShown="0">
  <autoFilter ref="C3:G10" xr:uid="{F91DDFDD-9FDD-49B5-9469-7FCC04D8BF20}"/>
  <tableColumns count="5">
    <tableColumn id="1" xr3:uid="{59096241-0BEC-4B53-AB48-CD1B8BA826AC}" uniqueName="1" name="Column1" queryTableFieldId="1" dataDxfId="14"/>
    <tableColumn id="2" xr3:uid="{7986FB5A-73DD-4DC3-95E3-0EF11015BC3C}" uniqueName="2" name="2023" queryTableFieldId="2" dataDxfId="13"/>
    <tableColumn id="3" xr3:uid="{AB2D60DA-40DB-4D67-AFF4-7927E47C4F0C}" uniqueName="3" name="2022" queryTableFieldId="3" dataDxfId="12"/>
    <tableColumn id="4" xr3:uid="{8F786A46-E8F7-4937-ADEC-CE2FF16EAB53}" uniqueName="4" name="2021" queryTableFieldId="4" dataDxfId="11"/>
    <tableColumn id="5" xr3:uid="{7904D70A-8E76-4E4B-AC29-4ABE52BC4077}" uniqueName="5" name="12 months ending Q1 2024" queryTableFieldId="5" dataDxfId="1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A5DE46-7D99-4863-83CD-E1D329E63A6E}" name="Table056__Page_53" displayName="Table056__Page_53" ref="C13:G20" tableType="queryTable" totalsRowShown="0">
  <autoFilter ref="C13:G20" xr:uid="{89A5DE46-7D99-4863-83CD-E1D329E63A6E}"/>
  <tableColumns count="5">
    <tableColumn id="1" xr3:uid="{3FFD4A89-751A-4924-880F-166B4FE3F967}" uniqueName="1" name="Column1" queryTableFieldId="1" dataDxfId="9"/>
    <tableColumn id="2" xr3:uid="{F425F7D2-76CD-4CB4-A91A-EEBDE2E7C85D}" uniqueName="2" name="2023" queryTableFieldId="2" dataDxfId="8"/>
    <tableColumn id="3" xr3:uid="{F6774785-AA73-4668-B5E9-B2B3125C8167}" uniqueName="3" name="2022" queryTableFieldId="3" dataDxfId="7"/>
    <tableColumn id="4" xr3:uid="{7AC5D3F2-5BB1-430D-B39B-DF023EDDD099}" uniqueName="4" name="2021" queryTableFieldId="4" dataDxfId="6"/>
    <tableColumn id="5" xr3:uid="{AC450DC0-4297-4269-8E3B-7814CDAFCDA4}" uniqueName="5" name="12 months ending Q1 2024" queryTableFieldId="5" dataDxfId="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938E7BA-8FDE-4223-BFBF-09D5AB1A922A}" name="Table056__Page_5312" displayName="Table056__Page_5312" ref="C24:G32" tableType="queryTable" totalsRowShown="0">
  <autoFilter ref="C24:G32" xr:uid="{5938E7BA-8FDE-4223-BFBF-09D5AB1A922A}"/>
  <tableColumns count="5">
    <tableColumn id="1" xr3:uid="{48D741FE-49B7-402B-ABC5-840C43BBBAB4}" uniqueName="1" name="Column1" queryTableFieldId="1" dataDxfId="4"/>
    <tableColumn id="2" xr3:uid="{1110DD3A-4EBD-4ED3-B113-594FF9677D4F}" uniqueName="2" name="2023" queryTableFieldId="2" dataDxfId="3"/>
    <tableColumn id="3" xr3:uid="{D9E24C1F-9716-4BF3-A138-80B1050B69E6}" uniqueName="3" name="2022" queryTableFieldId="3" dataDxfId="2"/>
    <tableColumn id="4" xr3:uid="{4AE5426D-C008-4641-8C66-9E4732C98B75}" uniqueName="4" name="2021" queryTableFieldId="4" dataDxfId="1"/>
    <tableColumn id="5" xr3:uid="{C32636B6-7B6A-48FF-9359-D63D5893F0D0}" uniqueName="5" name="12 months ending Q1 2024"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12-09T08:59:48.09" personId="{D87377FC-1EA3-474D-99EF-1D1DCAA065B9}" id="{04A70F58-3798-4954-A717-4C48A83B9764}">
    <text>Implied by extrapolating YoY change in daily barrel production #. No production info on 2021 in the memorandum though</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hyperlink" Target="https://ratings.moodys.com/rmc-documents/396736"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J68"/>
  <sheetViews>
    <sheetView showGridLines="0" topLeftCell="A3" zoomScale="86" zoomScaleNormal="70" workbookViewId="0">
      <selection activeCell="AN3" sqref="AN3"/>
    </sheetView>
  </sheetViews>
  <sheetFormatPr defaultColWidth="9" defaultRowHeight="15"/>
  <cols>
    <col min="1" max="2" width="3.28515625" style="1" customWidth="1"/>
    <col min="3" max="3" width="24.85546875" style="1" customWidth="1"/>
    <col min="4" max="4" width="3.140625" style="1" customWidth="1"/>
    <col min="5" max="5" width="4.140625" style="1" customWidth="1"/>
    <col min="6" max="6" width="5.42578125" style="1" customWidth="1"/>
    <col min="7" max="7" width="16" style="1" customWidth="1"/>
    <col min="8" max="8" width="8.5703125" style="1" customWidth="1"/>
    <col min="9" max="9" width="7.7109375" style="1" customWidth="1"/>
    <col min="10" max="11" width="5.85546875" style="1" customWidth="1"/>
    <col min="12" max="12" width="8.5703125" style="1" customWidth="1"/>
    <col min="13" max="13" width="4.42578125" style="1" customWidth="1"/>
    <col min="14" max="14" width="18.5703125" style="1" customWidth="1"/>
    <col min="15" max="21" width="7.42578125" style="1" customWidth="1"/>
    <col min="22" max="22" width="9.42578125" style="1" customWidth="1"/>
    <col min="23" max="23" width="9" style="1" customWidth="1"/>
    <col min="24" max="24" width="1.42578125" style="1" customWidth="1"/>
    <col min="25" max="33" width="5.85546875" style="1" customWidth="1"/>
    <col min="34" max="34" width="7.42578125" style="1" customWidth="1"/>
    <col min="35" max="35" width="3.28515625" style="1" customWidth="1"/>
    <col min="36" max="36" width="9" style="1" customWidth="1"/>
    <col min="37" max="39" width="9" style="1"/>
    <col min="40" max="40" width="52.85546875" style="1" bestFit="1" customWidth="1"/>
    <col min="41" max="41" width="48.5703125" style="1" bestFit="1" customWidth="1"/>
    <col min="42" max="42" width="67.42578125" style="1" customWidth="1"/>
    <col min="43" max="43" width="32.5703125" style="1" customWidth="1"/>
    <col min="44" max="44" width="39.42578125" style="1" bestFit="1" customWidth="1"/>
    <col min="45" max="45" width="31.5703125" style="1" bestFit="1" customWidth="1"/>
    <col min="46" max="46" width="16.5703125" style="1" bestFit="1" customWidth="1"/>
    <col min="47" max="47" width="31.42578125" style="1" bestFit="1" customWidth="1"/>
    <col min="48" max="16384" width="9" style="1"/>
  </cols>
  <sheetData>
    <row r="1" spans="2:34" ht="14.1" hidden="1" customHeight="1"/>
    <row r="2" spans="2:34" ht="13.5" hidden="1" customHeight="1"/>
    <row r="3" spans="2:34" s="2" customFormat="1">
      <c r="C3" s="3" t="s">
        <v>45</v>
      </c>
    </row>
    <row r="4" spans="2:34" ht="15.75">
      <c r="C4" s="4" t="s">
        <v>46</v>
      </c>
      <c r="G4" s="258" t="s">
        <v>0</v>
      </c>
      <c r="H4" s="258"/>
      <c r="I4" s="258"/>
      <c r="J4" s="258"/>
      <c r="K4" s="258"/>
      <c r="O4" s="6"/>
      <c r="P4" s="7"/>
      <c r="Q4" s="5"/>
      <c r="R4" s="6"/>
      <c r="S4" s="6"/>
      <c r="T4" s="8"/>
      <c r="AD4" s="9"/>
      <c r="AE4" s="10"/>
      <c r="AF4" s="11" t="s">
        <v>1</v>
      </c>
      <c r="AG4" s="10"/>
      <c r="AH4" s="12"/>
    </row>
    <row r="5" spans="2:34" ht="14.25" customHeight="1">
      <c r="C5" s="13" t="s">
        <v>47</v>
      </c>
      <c r="G5" s="259" t="s">
        <v>2</v>
      </c>
      <c r="H5" s="259"/>
      <c r="I5" s="259"/>
      <c r="J5" s="259"/>
      <c r="K5" s="259"/>
      <c r="O5" s="260"/>
      <c r="P5" s="260"/>
      <c r="Q5" s="260"/>
      <c r="R5" s="260"/>
      <c r="S5" s="260"/>
      <c r="T5" s="8"/>
      <c r="AD5" s="14" t="s">
        <v>3</v>
      </c>
      <c r="AE5" s="15" t="s">
        <v>4</v>
      </c>
      <c r="AF5" s="16" t="s">
        <v>5</v>
      </c>
      <c r="AG5" s="14" t="s">
        <v>6</v>
      </c>
      <c r="AH5" s="14" t="s">
        <v>135</v>
      </c>
    </row>
    <row r="6" spans="2:34" ht="11.25" customHeight="1"/>
    <row r="7" spans="2:34" ht="13.5" customHeight="1">
      <c r="C7" s="17" t="s">
        <v>7</v>
      </c>
      <c r="D7" s="18"/>
      <c r="E7" s="19"/>
      <c r="F7" s="19"/>
      <c r="G7" s="19"/>
      <c r="H7" s="20"/>
      <c r="I7" s="20"/>
      <c r="J7" s="20"/>
      <c r="K7" s="20"/>
      <c r="L7" s="21"/>
      <c r="N7" s="22" t="s">
        <v>8</v>
      </c>
      <c r="O7" s="23"/>
      <c r="P7" s="24"/>
      <c r="Q7" s="20"/>
      <c r="R7" s="20"/>
      <c r="S7" s="20"/>
      <c r="T7" s="20"/>
      <c r="U7" s="20"/>
      <c r="V7" s="25"/>
      <c r="W7" s="25"/>
      <c r="Y7" s="22" t="s">
        <v>9</v>
      </c>
      <c r="Z7" s="23"/>
      <c r="AA7" s="23"/>
      <c r="AB7" s="23"/>
      <c r="AC7" s="23"/>
      <c r="AD7" s="23"/>
      <c r="AE7" s="23"/>
      <c r="AF7" s="23"/>
      <c r="AG7" s="23"/>
      <c r="AH7" s="26"/>
    </row>
    <row r="8" spans="2:34" ht="13.5" customHeight="1">
      <c r="C8" s="150" t="s">
        <v>10</v>
      </c>
      <c r="D8" s="261" t="s">
        <v>48</v>
      </c>
      <c r="E8" s="261"/>
      <c r="F8" s="261"/>
      <c r="G8" s="262"/>
      <c r="H8" s="149" t="s">
        <v>11</v>
      </c>
      <c r="I8" s="27"/>
      <c r="J8" s="27"/>
      <c r="K8" s="28"/>
      <c r="L8" s="29" t="s">
        <v>12</v>
      </c>
      <c r="N8" s="30"/>
      <c r="O8" s="31"/>
      <c r="P8" s="31"/>
      <c r="Q8" s="32"/>
      <c r="R8" s="32"/>
      <c r="S8" s="32"/>
      <c r="T8" s="33"/>
      <c r="U8" s="32"/>
      <c r="V8" s="32"/>
      <c r="W8" s="34"/>
      <c r="Y8" s="30"/>
      <c r="Z8" s="31"/>
      <c r="AA8" s="31"/>
      <c r="AB8" s="31"/>
      <c r="AC8" s="31"/>
      <c r="AD8" s="31"/>
      <c r="AE8" s="35"/>
      <c r="AF8" s="31"/>
      <c r="AG8" s="31"/>
      <c r="AH8" s="36"/>
    </row>
    <row r="9" spans="2:34" ht="13.5" customHeight="1">
      <c r="C9" s="151" t="s">
        <v>13</v>
      </c>
      <c r="D9" s="242"/>
      <c r="E9" s="242"/>
      <c r="F9" s="242"/>
      <c r="G9" s="243"/>
      <c r="H9" s="148" t="s">
        <v>14</v>
      </c>
      <c r="I9" s="37"/>
      <c r="J9" s="37"/>
      <c r="K9" s="37"/>
      <c r="L9" s="38" t="s">
        <v>15</v>
      </c>
      <c r="N9" s="39"/>
      <c r="O9" s="40"/>
      <c r="P9" s="40"/>
      <c r="Q9" s="40"/>
      <c r="R9" s="40"/>
      <c r="S9" s="40"/>
      <c r="T9" s="41"/>
      <c r="U9" s="40"/>
      <c r="V9" s="40"/>
      <c r="W9" s="42"/>
      <c r="Y9" s="39"/>
      <c r="Z9" s="40"/>
      <c r="AA9" s="40"/>
      <c r="AB9" s="40"/>
      <c r="AC9" s="40"/>
      <c r="AD9" s="40"/>
      <c r="AE9" s="41"/>
      <c r="AF9" s="40"/>
      <c r="AG9" s="40"/>
      <c r="AH9" s="42"/>
    </row>
    <row r="10" spans="2:34" ht="13.5" customHeight="1">
      <c r="C10" s="151" t="s">
        <v>16</v>
      </c>
      <c r="D10" s="256"/>
      <c r="E10" s="256"/>
      <c r="F10" s="256"/>
      <c r="G10" s="257"/>
      <c r="H10" s="43"/>
      <c r="I10" s="44"/>
      <c r="J10" s="44"/>
      <c r="K10" s="45"/>
      <c r="L10" s="46"/>
      <c r="N10" s="39"/>
      <c r="O10" s="40"/>
      <c r="P10" s="40"/>
      <c r="Q10" s="40"/>
      <c r="R10" s="40"/>
      <c r="S10" s="40"/>
      <c r="T10" s="40"/>
      <c r="U10" s="40"/>
      <c r="V10" s="40"/>
      <c r="W10" s="42"/>
      <c r="Y10" s="39"/>
      <c r="Z10" s="40"/>
      <c r="AA10" s="40"/>
      <c r="AB10" s="40"/>
      <c r="AC10" s="40"/>
      <c r="AD10" s="40"/>
      <c r="AE10" s="40"/>
      <c r="AF10" s="40"/>
      <c r="AG10" s="40"/>
      <c r="AH10" s="42"/>
    </row>
    <row r="11" spans="2:34" ht="13.5" customHeight="1">
      <c r="C11" s="151" t="s">
        <v>17</v>
      </c>
      <c r="D11" s="242"/>
      <c r="E11" s="242"/>
      <c r="F11" s="242"/>
      <c r="G11" s="243"/>
      <c r="H11" s="43"/>
      <c r="I11" s="44"/>
      <c r="J11" s="44"/>
      <c r="K11" s="45"/>
      <c r="L11" s="46"/>
      <c r="N11" s="39"/>
      <c r="O11" s="40"/>
      <c r="P11" s="40"/>
      <c r="Q11" s="40"/>
      <c r="R11" s="40"/>
      <c r="S11" s="40"/>
      <c r="T11" s="40"/>
      <c r="U11" s="40"/>
      <c r="V11" s="40"/>
      <c r="W11" s="42"/>
      <c r="Y11" s="39"/>
      <c r="Z11" s="40"/>
      <c r="AA11" s="40"/>
      <c r="AB11" s="40"/>
      <c r="AC11" s="40"/>
      <c r="AD11" s="40"/>
      <c r="AE11" s="40"/>
      <c r="AF11" s="40"/>
      <c r="AG11" s="40"/>
      <c r="AH11" s="42"/>
    </row>
    <row r="12" spans="2:34" ht="13.5" customHeight="1">
      <c r="C12" s="151" t="s">
        <v>18</v>
      </c>
      <c r="D12" s="244"/>
      <c r="E12" s="244"/>
      <c r="F12" s="244"/>
      <c r="G12" s="245"/>
      <c r="H12" s="43"/>
      <c r="I12" s="44"/>
      <c r="J12" s="44"/>
      <c r="K12" s="45"/>
      <c r="L12" s="46"/>
      <c r="N12" s="47"/>
      <c r="W12" s="48"/>
      <c r="Y12" s="47"/>
      <c r="AH12" s="48"/>
    </row>
    <row r="13" spans="2:34" ht="13.5" customHeight="1">
      <c r="B13"/>
      <c r="C13" s="149" t="s">
        <v>19</v>
      </c>
      <c r="D13" s="49"/>
      <c r="E13" s="50"/>
      <c r="F13" s="50"/>
      <c r="G13" s="152" t="s">
        <v>12</v>
      </c>
      <c r="H13" s="51" t="s">
        <v>20</v>
      </c>
      <c r="I13" s="44"/>
      <c r="J13" s="44"/>
      <c r="K13" s="45"/>
      <c r="L13" s="52">
        <v>1.0010000000000001</v>
      </c>
      <c r="N13" s="47"/>
      <c r="W13" s="48"/>
      <c r="Y13" s="47"/>
      <c r="AH13" s="48"/>
    </row>
    <row r="14" spans="2:34" ht="23.25" customHeight="1">
      <c r="C14" s="246"/>
      <c r="D14" s="247"/>
      <c r="E14" s="247"/>
      <c r="F14" s="248"/>
      <c r="G14" s="53"/>
      <c r="H14" s="148" t="s">
        <v>21</v>
      </c>
      <c r="I14" s="37"/>
      <c r="J14" s="37"/>
      <c r="K14" s="37"/>
      <c r="L14" s="54" t="s">
        <v>15</v>
      </c>
      <c r="N14" s="47"/>
      <c r="W14" s="48"/>
      <c r="Y14" s="47"/>
      <c r="AH14" s="48"/>
    </row>
    <row r="15" spans="2:34" ht="13.5" customHeight="1">
      <c r="C15" s="249"/>
      <c r="D15" s="250"/>
      <c r="E15" s="250"/>
      <c r="F15" s="251"/>
      <c r="G15" s="53"/>
      <c r="H15" s="43"/>
      <c r="I15" s="44"/>
      <c r="J15" s="44"/>
      <c r="K15" s="45"/>
      <c r="L15" s="46"/>
      <c r="N15" s="47"/>
      <c r="W15" s="48"/>
      <c r="Y15" s="47"/>
      <c r="AH15" s="48"/>
    </row>
    <row r="16" spans="2:34" ht="13.5" customHeight="1">
      <c r="C16" s="249"/>
      <c r="D16" s="250"/>
      <c r="E16" s="250"/>
      <c r="F16" s="251"/>
      <c r="G16" s="53"/>
      <c r="H16" s="43"/>
      <c r="I16" s="55"/>
      <c r="J16" s="44"/>
      <c r="K16" s="45"/>
      <c r="L16" s="46"/>
      <c r="N16" s="47"/>
      <c r="W16" s="48"/>
      <c r="Y16" s="47"/>
      <c r="AH16" s="48"/>
    </row>
    <row r="17" spans="3:36" ht="13.5" customHeight="1">
      <c r="C17" s="249"/>
      <c r="D17" s="250"/>
      <c r="E17" s="250"/>
      <c r="F17" s="250"/>
      <c r="G17" s="56"/>
      <c r="H17" s="47"/>
      <c r="I17" s="57"/>
      <c r="L17" s="58"/>
      <c r="N17" s="47"/>
      <c r="W17" s="48"/>
      <c r="Y17" s="47"/>
      <c r="AH17" s="48"/>
    </row>
    <row r="18" spans="3:36" ht="13.5" customHeight="1">
      <c r="C18" s="249"/>
      <c r="D18" s="250"/>
      <c r="E18" s="250"/>
      <c r="F18" s="250"/>
      <c r="G18" s="56"/>
      <c r="H18" s="47"/>
      <c r="L18" s="58"/>
      <c r="N18" s="47"/>
      <c r="W18" s="48"/>
      <c r="Y18" s="47"/>
      <c r="AH18" s="48"/>
    </row>
    <row r="19" spans="3:36" ht="13.5" customHeight="1">
      <c r="C19" s="249"/>
      <c r="D19" s="250"/>
      <c r="E19" s="250"/>
      <c r="F19" s="250"/>
      <c r="G19" s="56"/>
      <c r="H19" s="47"/>
      <c r="L19" s="58"/>
      <c r="N19" s="47"/>
      <c r="W19" s="48"/>
      <c r="Y19" s="47"/>
      <c r="AH19" s="48"/>
    </row>
    <row r="20" spans="3:36" ht="13.5" customHeight="1">
      <c r="C20" s="51"/>
      <c r="D20" s="59"/>
      <c r="E20" s="59"/>
      <c r="F20" s="60"/>
      <c r="G20" s="61">
        <v>1</v>
      </c>
      <c r="H20" s="51" t="s">
        <v>20</v>
      </c>
      <c r="I20" s="62"/>
      <c r="J20" s="62"/>
      <c r="K20" s="62"/>
      <c r="L20" s="63">
        <v>1</v>
      </c>
      <c r="N20" s="64"/>
      <c r="O20" s="62"/>
      <c r="P20" s="62"/>
      <c r="Q20" s="62"/>
      <c r="R20" s="62"/>
      <c r="S20" s="62"/>
      <c r="T20" s="62"/>
      <c r="U20" s="62"/>
      <c r="V20" s="62"/>
      <c r="W20" s="65"/>
      <c r="Y20" s="64"/>
      <c r="Z20" s="62"/>
      <c r="AA20" s="62"/>
      <c r="AB20" s="62"/>
      <c r="AC20" s="62"/>
      <c r="AD20" s="62"/>
      <c r="AE20" s="62"/>
      <c r="AF20" s="62"/>
      <c r="AG20" s="62"/>
      <c r="AH20" s="65"/>
    </row>
    <row r="21" spans="3:36" ht="9.9499999999999993" customHeight="1"/>
    <row r="22" spans="3:36" ht="13.5" customHeight="1">
      <c r="C22" s="22" t="s">
        <v>22</v>
      </c>
      <c r="D22" s="24"/>
      <c r="E22" s="20"/>
      <c r="F22" s="20"/>
      <c r="G22" s="20"/>
      <c r="H22" s="20"/>
      <c r="I22" s="20"/>
      <c r="J22" s="20"/>
      <c r="K22" s="20"/>
      <c r="L22" s="21"/>
      <c r="N22" s="22" t="s">
        <v>23</v>
      </c>
      <c r="O22" s="23"/>
      <c r="P22" s="24"/>
      <c r="Q22" s="20"/>
      <c r="R22" s="20"/>
      <c r="S22" s="20"/>
      <c r="T22" s="20"/>
      <c r="U22" s="20"/>
      <c r="V22" s="20"/>
      <c r="W22" s="20"/>
      <c r="X22" s="66"/>
      <c r="Y22" s="23"/>
      <c r="Z22" s="23"/>
      <c r="AA22" s="24"/>
      <c r="AB22" s="20"/>
      <c r="AC22" s="20"/>
      <c r="AD22" s="20"/>
      <c r="AE22" s="20"/>
      <c r="AF22" s="20"/>
      <c r="AG22" s="20"/>
      <c r="AH22" s="21"/>
    </row>
    <row r="23" spans="3:36" ht="13.5" customHeight="1">
      <c r="C23" s="39"/>
      <c r="D23" s="40"/>
      <c r="E23" s="40"/>
      <c r="F23" s="40"/>
      <c r="G23" s="40"/>
      <c r="H23" s="41"/>
      <c r="I23" s="40"/>
      <c r="J23" s="40"/>
      <c r="K23" s="40"/>
      <c r="L23" s="42"/>
      <c r="N23" s="39"/>
      <c r="O23" s="40"/>
      <c r="P23" s="40"/>
      <c r="Q23" s="67"/>
      <c r="R23" s="67"/>
      <c r="S23" s="67"/>
      <c r="T23" s="68"/>
      <c r="U23" s="67"/>
      <c r="V23" s="67"/>
      <c r="W23" s="67"/>
      <c r="X23" s="69"/>
      <c r="Y23" s="40"/>
      <c r="Z23" s="40"/>
      <c r="AA23" s="40"/>
      <c r="AB23" s="67"/>
      <c r="AC23" s="67"/>
      <c r="AD23" s="67"/>
      <c r="AE23" s="68"/>
      <c r="AF23" s="67"/>
      <c r="AG23" s="67"/>
      <c r="AH23" s="70"/>
    </row>
    <row r="24" spans="3:36" ht="13.5" customHeight="1">
      <c r="C24" s="39"/>
      <c r="D24" s="40"/>
      <c r="E24" s="40"/>
      <c r="F24" s="40"/>
      <c r="G24" s="40"/>
      <c r="H24" s="41"/>
      <c r="I24" s="40"/>
      <c r="J24" s="40"/>
      <c r="K24" s="40"/>
      <c r="L24" s="42"/>
      <c r="N24" s="39"/>
      <c r="O24" s="40"/>
      <c r="P24" s="40"/>
      <c r="Q24" s="40"/>
      <c r="R24" s="40"/>
      <c r="S24" s="40"/>
      <c r="T24" s="41"/>
      <c r="U24" s="40"/>
      <c r="V24" s="40"/>
      <c r="W24" s="40"/>
      <c r="X24" s="40"/>
      <c r="Y24" s="40"/>
      <c r="Z24" s="40"/>
      <c r="AA24" s="40"/>
      <c r="AB24" s="40"/>
      <c r="AC24" s="40"/>
      <c r="AD24" s="40"/>
      <c r="AE24" s="41"/>
      <c r="AF24" s="40"/>
      <c r="AG24" s="40"/>
      <c r="AH24" s="42"/>
      <c r="AJ24" s="71"/>
    </row>
    <row r="25" spans="3:36" ht="13.5" customHeight="1">
      <c r="C25" s="39"/>
      <c r="D25" s="40"/>
      <c r="E25" s="40"/>
      <c r="F25" s="40"/>
      <c r="G25" s="40"/>
      <c r="H25" s="40"/>
      <c r="I25" s="40"/>
      <c r="J25" s="40"/>
      <c r="K25" s="40"/>
      <c r="L25" s="42"/>
      <c r="N25" s="39"/>
      <c r="O25" s="40"/>
      <c r="P25" s="40"/>
      <c r="Q25" s="40"/>
      <c r="R25" s="40"/>
      <c r="S25" s="40"/>
      <c r="T25" s="40"/>
      <c r="U25" s="40"/>
      <c r="V25" s="40"/>
      <c r="W25" s="40"/>
      <c r="X25" s="40"/>
      <c r="Y25" s="40"/>
      <c r="Z25" s="40"/>
      <c r="AA25" s="40"/>
      <c r="AB25" s="40"/>
      <c r="AC25" s="40"/>
      <c r="AD25" s="40"/>
      <c r="AE25" s="40"/>
      <c r="AF25" s="40"/>
      <c r="AG25" s="40"/>
      <c r="AH25" s="42"/>
    </row>
    <row r="26" spans="3:36" ht="13.5" customHeight="1">
      <c r="C26" s="39"/>
      <c r="D26" s="40"/>
      <c r="E26" s="40"/>
      <c r="F26" s="40"/>
      <c r="G26" s="40"/>
      <c r="H26" s="40"/>
      <c r="I26" s="40"/>
      <c r="J26" s="40"/>
      <c r="K26" s="40"/>
      <c r="L26" s="42"/>
      <c r="N26" s="39"/>
      <c r="O26" s="40"/>
      <c r="P26" s="40"/>
      <c r="Q26" s="40"/>
      <c r="R26" s="40"/>
      <c r="S26" s="40"/>
      <c r="T26" s="40"/>
      <c r="U26" s="40"/>
      <c r="V26" s="40"/>
      <c r="W26" s="40"/>
      <c r="X26" s="40"/>
      <c r="Y26" s="40"/>
      <c r="Z26" s="40"/>
      <c r="AA26" s="40"/>
      <c r="AB26" s="40"/>
      <c r="AC26" s="40"/>
      <c r="AD26" s="40"/>
      <c r="AE26" s="40"/>
      <c r="AF26" s="40"/>
      <c r="AG26" s="40"/>
      <c r="AH26" s="42"/>
    </row>
    <row r="27" spans="3:36" ht="13.5" customHeight="1">
      <c r="C27" s="39"/>
      <c r="D27" s="40"/>
      <c r="E27" s="40"/>
      <c r="F27" s="40"/>
      <c r="G27" s="40"/>
      <c r="H27" s="40"/>
      <c r="I27" s="40"/>
      <c r="J27" s="40"/>
      <c r="K27" s="40"/>
      <c r="L27" s="42"/>
      <c r="N27" s="47"/>
      <c r="AH27" s="48"/>
    </row>
    <row r="28" spans="3:36" ht="13.5" customHeight="1">
      <c r="C28" s="39"/>
      <c r="D28" s="40"/>
      <c r="E28" s="40"/>
      <c r="F28" s="40"/>
      <c r="G28" s="40"/>
      <c r="H28" s="40"/>
      <c r="I28" s="40"/>
      <c r="J28" s="40"/>
      <c r="K28" s="40"/>
      <c r="L28" s="42"/>
      <c r="N28" s="47"/>
      <c r="AH28" s="48"/>
    </row>
    <row r="29" spans="3:36" ht="13.5" customHeight="1">
      <c r="C29" s="39"/>
      <c r="D29" s="40"/>
      <c r="E29" s="40"/>
      <c r="F29" s="40"/>
      <c r="G29" s="40"/>
      <c r="H29" s="40"/>
      <c r="I29" s="40"/>
      <c r="J29" s="40"/>
      <c r="K29" s="40"/>
      <c r="L29" s="42"/>
      <c r="N29" s="47"/>
      <c r="AH29" s="48"/>
    </row>
    <row r="30" spans="3:36" ht="13.5" customHeight="1">
      <c r="C30" s="39"/>
      <c r="D30" s="40"/>
      <c r="E30" s="40"/>
      <c r="F30" s="40"/>
      <c r="G30" s="40"/>
      <c r="H30" s="40"/>
      <c r="I30" s="40"/>
      <c r="J30" s="40"/>
      <c r="K30" s="40"/>
      <c r="L30" s="42"/>
      <c r="N30" s="47"/>
      <c r="AH30" s="48"/>
    </row>
    <row r="31" spans="3:36" ht="13.5" customHeight="1">
      <c r="C31" s="39"/>
      <c r="D31" s="40"/>
      <c r="E31" s="40"/>
      <c r="F31" s="40"/>
      <c r="G31" s="40"/>
      <c r="H31" s="40"/>
      <c r="I31" s="40"/>
      <c r="J31" s="40"/>
      <c r="K31" s="40"/>
      <c r="L31" s="42"/>
      <c r="N31" s="47"/>
      <c r="AH31" s="48"/>
    </row>
    <row r="32" spans="3:36" ht="13.5" customHeight="1">
      <c r="C32" s="39"/>
      <c r="D32" s="40"/>
      <c r="E32" s="40"/>
      <c r="F32" s="40"/>
      <c r="G32" s="40"/>
      <c r="H32" s="40"/>
      <c r="I32" s="40"/>
      <c r="J32" s="40"/>
      <c r="K32" s="40"/>
      <c r="L32" s="42"/>
      <c r="N32" s="47"/>
      <c r="AH32" s="48"/>
    </row>
    <row r="33" spans="3:36" ht="13.5" customHeight="1">
      <c r="C33" s="39"/>
      <c r="D33" s="40"/>
      <c r="E33" s="40"/>
      <c r="F33" s="40"/>
      <c r="G33" s="40"/>
      <c r="H33" s="40"/>
      <c r="I33" s="40"/>
      <c r="J33" s="40"/>
      <c r="K33" s="40"/>
      <c r="L33" s="42"/>
      <c r="N33" s="47"/>
      <c r="AH33" s="48"/>
    </row>
    <row r="34" spans="3:36" ht="13.5" customHeight="1">
      <c r="C34" s="72"/>
      <c r="D34" s="73"/>
      <c r="E34" s="73"/>
      <c r="F34" s="73"/>
      <c r="G34" s="73"/>
      <c r="H34" s="73"/>
      <c r="I34" s="73"/>
      <c r="J34" s="73"/>
      <c r="K34" s="73"/>
      <c r="L34" s="74"/>
      <c r="N34" s="47"/>
      <c r="AH34" s="48"/>
    </row>
    <row r="35" spans="3:36" ht="13.5" customHeight="1">
      <c r="D35" s="40"/>
      <c r="E35" s="40"/>
      <c r="F35" s="40"/>
      <c r="G35" s="40"/>
      <c r="H35" s="40"/>
      <c r="I35" s="40"/>
      <c r="J35" s="40"/>
      <c r="K35" s="40"/>
      <c r="L35" s="40"/>
      <c r="M35" s="40"/>
      <c r="N35" s="47"/>
      <c r="AH35" s="48"/>
    </row>
    <row r="36" spans="3:36" ht="13.5" customHeight="1">
      <c r="C36" s="22" t="s">
        <v>24</v>
      </c>
      <c r="D36" s="24"/>
      <c r="E36" s="20"/>
      <c r="F36" s="20"/>
      <c r="G36" s="20"/>
      <c r="H36" s="20"/>
      <c r="I36" s="20"/>
      <c r="J36" s="20"/>
      <c r="K36" s="20"/>
      <c r="L36" s="21"/>
      <c r="N36" s="47"/>
      <c r="AH36" s="48"/>
    </row>
    <row r="37" spans="3:36" ht="13.5" customHeight="1">
      <c r="C37" s="30"/>
      <c r="D37" s="31"/>
      <c r="E37" s="32"/>
      <c r="F37" s="32"/>
      <c r="G37" s="32"/>
      <c r="H37" s="33"/>
      <c r="I37" s="32"/>
      <c r="J37" s="32"/>
      <c r="K37" s="32"/>
      <c r="L37" s="70"/>
      <c r="N37" s="64"/>
      <c r="O37" s="62"/>
      <c r="P37" s="62"/>
      <c r="Q37" s="62"/>
      <c r="R37" s="62"/>
      <c r="S37" s="62"/>
      <c r="T37" s="62"/>
      <c r="U37" s="62"/>
      <c r="V37" s="62"/>
      <c r="W37" s="62"/>
      <c r="X37" s="62"/>
      <c r="Y37" s="62"/>
      <c r="Z37" s="62"/>
      <c r="AA37" s="62"/>
      <c r="AB37" s="62"/>
      <c r="AC37" s="62"/>
      <c r="AD37" s="62"/>
      <c r="AE37" s="62"/>
      <c r="AF37" s="62"/>
      <c r="AG37" s="62"/>
      <c r="AH37" s="65"/>
    </row>
    <row r="38" spans="3:36">
      <c r="C38" s="47"/>
      <c r="L38" s="48"/>
    </row>
    <row r="39" spans="3:36">
      <c r="C39" s="47"/>
      <c r="L39" s="48"/>
      <c r="N39" s="22"/>
      <c r="O39" s="24"/>
      <c r="P39" s="20"/>
      <c r="Q39" s="20"/>
      <c r="R39" s="20"/>
      <c r="S39" s="20"/>
      <c r="T39" s="20"/>
      <c r="U39" s="20"/>
      <c r="V39" s="75"/>
      <c r="W39" s="75"/>
      <c r="Y39" s="22"/>
      <c r="Z39" s="24"/>
      <c r="AA39" s="20"/>
      <c r="AB39" s="20"/>
      <c r="AC39" s="20"/>
      <c r="AD39" s="20"/>
      <c r="AE39" s="20"/>
      <c r="AF39" s="20"/>
      <c r="AG39" s="20"/>
      <c r="AH39" s="75"/>
    </row>
    <row r="40" spans="3:36" ht="13.5" customHeight="1">
      <c r="C40" s="39"/>
      <c r="D40" s="40"/>
      <c r="E40" s="67"/>
      <c r="F40" s="67"/>
      <c r="G40" s="67"/>
      <c r="H40" s="68"/>
      <c r="I40" s="67"/>
      <c r="J40" s="67"/>
      <c r="K40" s="67"/>
      <c r="L40" s="76"/>
      <c r="N40" s="77"/>
      <c r="O40" s="78"/>
      <c r="P40" s="78"/>
      <c r="Q40" s="78"/>
      <c r="R40" s="78"/>
      <c r="S40" s="78"/>
      <c r="T40" s="78"/>
      <c r="U40" s="78"/>
      <c r="V40" s="78"/>
      <c r="W40" s="78"/>
      <c r="Y40" s="79"/>
      <c r="Z40" s="80"/>
      <c r="AA40" s="81"/>
      <c r="AB40" s="82"/>
      <c r="AC40" s="82"/>
      <c r="AD40" s="82"/>
      <c r="AE40" s="252"/>
      <c r="AF40" s="252"/>
      <c r="AG40" s="81"/>
      <c r="AH40" s="83"/>
    </row>
    <row r="41" spans="3:36" ht="13.5" customHeight="1">
      <c r="C41" s="39"/>
      <c r="D41" s="40"/>
      <c r="E41" s="40"/>
      <c r="F41" s="40"/>
      <c r="G41" s="40"/>
      <c r="H41" s="41"/>
      <c r="I41" s="40"/>
      <c r="J41" s="40"/>
      <c r="K41" s="40"/>
      <c r="L41" s="42"/>
      <c r="N41" s="39"/>
      <c r="O41" s="84"/>
      <c r="P41" s="84"/>
      <c r="Q41" s="84"/>
      <c r="R41" s="84"/>
      <c r="S41" s="84"/>
      <c r="T41" s="84"/>
      <c r="U41" s="85"/>
      <c r="V41" s="86"/>
      <c r="W41" s="85"/>
      <c r="Y41" s="87"/>
      <c r="Z41" s="88"/>
      <c r="AA41" s="88"/>
      <c r="AB41" s="89"/>
      <c r="AC41" s="89"/>
      <c r="AD41" s="89"/>
      <c r="AE41" s="253"/>
      <c r="AF41" s="253"/>
      <c r="AG41" s="254"/>
      <c r="AH41" s="255"/>
    </row>
    <row r="42" spans="3:36" ht="13.5" customHeight="1">
      <c r="C42" s="39"/>
      <c r="D42" s="40"/>
      <c r="E42" s="40"/>
      <c r="F42" s="40"/>
      <c r="G42" s="40"/>
      <c r="H42" s="40"/>
      <c r="I42" s="40"/>
      <c r="J42" s="40"/>
      <c r="K42" s="40"/>
      <c r="L42" s="42"/>
      <c r="N42" s="90"/>
      <c r="O42" s="91"/>
      <c r="P42" s="91"/>
      <c r="Q42" s="91"/>
      <c r="R42" s="91"/>
      <c r="S42" s="91"/>
      <c r="T42" s="91"/>
      <c r="U42" s="92"/>
      <c r="V42" s="93"/>
      <c r="W42" s="92"/>
      <c r="Y42" s="87"/>
      <c r="Z42" s="88"/>
      <c r="AA42" s="88"/>
      <c r="AB42" s="89"/>
      <c r="AC42" s="89"/>
      <c r="AD42" s="89"/>
      <c r="AE42" s="231"/>
      <c r="AF42" s="231"/>
      <c r="AG42" s="232"/>
      <c r="AH42" s="233"/>
    </row>
    <row r="43" spans="3:36" ht="13.5" customHeight="1">
      <c r="C43" s="72"/>
      <c r="D43" s="73"/>
      <c r="E43" s="73"/>
      <c r="F43" s="73"/>
      <c r="G43" s="73"/>
      <c r="H43" s="73"/>
      <c r="I43" s="73"/>
      <c r="J43" s="73"/>
      <c r="K43" s="73"/>
      <c r="L43" s="74"/>
      <c r="N43" s="39"/>
      <c r="O43" s="84"/>
      <c r="P43" s="84"/>
      <c r="Q43" s="84"/>
      <c r="R43" s="84"/>
      <c r="S43" s="84"/>
      <c r="T43" s="84"/>
      <c r="U43" s="85"/>
      <c r="V43" s="86"/>
      <c r="W43" s="85"/>
      <c r="Y43" s="87"/>
      <c r="Z43" s="88"/>
      <c r="AA43" s="88"/>
      <c r="AB43" s="89"/>
      <c r="AC43" s="89"/>
      <c r="AD43" s="89"/>
      <c r="AE43" s="231"/>
      <c r="AF43" s="231"/>
      <c r="AG43" s="232"/>
      <c r="AH43" s="233"/>
      <c r="AJ43" s="89"/>
    </row>
    <row r="44" spans="3:36" ht="13.5" customHeight="1">
      <c r="C44" s="40"/>
      <c r="D44" s="40"/>
      <c r="E44" s="8"/>
      <c r="F44" s="8" t="s">
        <v>26</v>
      </c>
      <c r="G44" s="8" t="s">
        <v>27</v>
      </c>
      <c r="H44" s="8" t="s">
        <v>28</v>
      </c>
      <c r="I44" s="8" t="s">
        <v>29</v>
      </c>
      <c r="J44" s="8" t="s">
        <v>30</v>
      </c>
      <c r="K44" s="8" t="s">
        <v>31</v>
      </c>
      <c r="L44" s="8" t="s">
        <v>32</v>
      </c>
      <c r="M44" s="94" t="s">
        <v>33</v>
      </c>
      <c r="N44" s="39"/>
      <c r="O44" s="84"/>
      <c r="P44" s="84"/>
      <c r="Q44" s="84"/>
      <c r="R44" s="84"/>
      <c r="S44" s="84"/>
      <c r="T44" s="84"/>
      <c r="U44" s="85"/>
      <c r="V44" s="86"/>
      <c r="W44" s="85"/>
      <c r="Y44" s="87"/>
      <c r="Z44" s="88"/>
      <c r="AA44" s="88"/>
      <c r="AB44" s="89"/>
      <c r="AC44" s="89"/>
      <c r="AD44" s="89"/>
      <c r="AE44" s="231"/>
      <c r="AF44" s="231"/>
      <c r="AG44" s="232"/>
      <c r="AH44" s="233"/>
      <c r="AJ44" s="89"/>
    </row>
    <row r="45" spans="3:36" ht="13.5" customHeight="1">
      <c r="C45" s="17" t="s">
        <v>34</v>
      </c>
      <c r="D45" s="95"/>
      <c r="E45" s="96"/>
      <c r="F45" s="96"/>
      <c r="G45" s="239" t="s">
        <v>35</v>
      </c>
      <c r="H45" s="240"/>
      <c r="I45" s="239" t="s">
        <v>36</v>
      </c>
      <c r="J45" s="240"/>
      <c r="K45" s="239" t="s">
        <v>37</v>
      </c>
      <c r="L45" s="241"/>
      <c r="M45" s="94" t="s">
        <v>38</v>
      </c>
      <c r="N45" s="90"/>
      <c r="O45" s="97"/>
      <c r="P45" s="97"/>
      <c r="Q45" s="97"/>
      <c r="R45" s="97"/>
      <c r="S45" s="97"/>
      <c r="T45" s="97"/>
      <c r="U45" s="98"/>
      <c r="V45" s="99"/>
      <c r="W45" s="98"/>
      <c r="Y45" s="87"/>
      <c r="Z45" s="88"/>
      <c r="AA45" s="88"/>
      <c r="AB45" s="89"/>
      <c r="AC45" s="89"/>
      <c r="AD45" s="89"/>
      <c r="AE45" s="231"/>
      <c r="AF45" s="231"/>
      <c r="AG45" s="232"/>
      <c r="AH45" s="233"/>
      <c r="AJ45" s="89"/>
    </row>
    <row r="46" spans="3:36" ht="13.5" customHeight="1">
      <c r="C46" s="39"/>
      <c r="D46" s="40"/>
      <c r="E46" s="67"/>
      <c r="F46" s="67"/>
      <c r="G46" s="100"/>
      <c r="H46" s="229"/>
      <c r="I46" s="101"/>
      <c r="J46" s="229"/>
      <c r="K46" s="101"/>
      <c r="L46" s="229"/>
      <c r="M46" s="94"/>
      <c r="N46" s="102"/>
      <c r="O46" s="84"/>
      <c r="P46" s="84"/>
      <c r="Q46" s="84"/>
      <c r="R46" s="84"/>
      <c r="S46" s="84"/>
      <c r="T46" s="84"/>
      <c r="U46" s="85"/>
      <c r="V46" s="86"/>
      <c r="W46" s="85"/>
      <c r="Y46" s="87"/>
      <c r="Z46" s="88"/>
      <c r="AA46" s="88"/>
      <c r="AB46" s="89"/>
      <c r="AC46" s="89"/>
      <c r="AD46" s="89"/>
      <c r="AE46" s="231"/>
      <c r="AF46" s="231"/>
      <c r="AG46" s="232"/>
      <c r="AH46" s="233"/>
      <c r="AJ46" s="89"/>
    </row>
    <row r="47" spans="3:36" ht="13.5" customHeight="1">
      <c r="C47" s="103"/>
      <c r="D47" s="104"/>
      <c r="E47" s="105"/>
      <c r="F47" s="105"/>
      <c r="G47" s="106"/>
      <c r="H47" s="230"/>
      <c r="I47" s="107"/>
      <c r="J47" s="230"/>
      <c r="K47" s="108"/>
      <c r="L47" s="230"/>
      <c r="N47" s="39"/>
      <c r="O47" s="84"/>
      <c r="P47" s="84"/>
      <c r="Q47" s="84"/>
      <c r="R47" s="84"/>
      <c r="S47" s="84"/>
      <c r="T47" s="84"/>
      <c r="U47" s="85"/>
      <c r="V47" s="86"/>
      <c r="W47" s="85"/>
      <c r="Y47" s="72"/>
      <c r="Z47" s="73"/>
      <c r="AA47" s="73"/>
      <c r="AB47" s="109"/>
      <c r="AC47" s="109"/>
      <c r="AD47" s="110"/>
      <c r="AE47" s="109"/>
      <c r="AF47" s="109"/>
      <c r="AG47" s="111"/>
      <c r="AH47" s="112"/>
    </row>
    <row r="48" spans="3:36" ht="13.5" customHeight="1">
      <c r="C48" s="39"/>
      <c r="D48" s="40"/>
      <c r="E48" s="67"/>
      <c r="F48" s="67"/>
      <c r="G48" s="234"/>
      <c r="H48" s="235"/>
      <c r="I48" s="236"/>
      <c r="J48" s="229"/>
      <c r="K48" s="237"/>
      <c r="L48" s="229"/>
      <c r="N48" s="90"/>
      <c r="O48" s="91"/>
      <c r="P48" s="91"/>
      <c r="Q48" s="91"/>
      <c r="R48" s="91"/>
      <c r="S48" s="91"/>
      <c r="T48" s="91"/>
      <c r="U48" s="92"/>
      <c r="V48" s="93"/>
      <c r="W48" s="92"/>
      <c r="Y48" s="79"/>
      <c r="Z48" s="80"/>
      <c r="AA48" s="80"/>
      <c r="AB48" s="113"/>
      <c r="AC48" s="238"/>
      <c r="AD48" s="238"/>
      <c r="AE48" s="238"/>
      <c r="AF48" s="238"/>
      <c r="AG48" s="238"/>
      <c r="AH48" s="83"/>
    </row>
    <row r="49" spans="2:36" ht="13.5" customHeight="1">
      <c r="B49" s="94" t="s">
        <v>40</v>
      </c>
      <c r="C49" s="114"/>
      <c r="D49" s="115"/>
      <c r="E49" s="116"/>
      <c r="F49" s="116"/>
      <c r="G49" s="117"/>
      <c r="H49" s="118"/>
      <c r="I49" s="117"/>
      <c r="J49" s="118"/>
      <c r="K49" s="117"/>
      <c r="L49" s="119"/>
      <c r="N49" s="120"/>
      <c r="O49" s="121"/>
      <c r="P49" s="121"/>
      <c r="Q49" s="121"/>
      <c r="R49" s="121"/>
      <c r="S49" s="121"/>
      <c r="T49" s="121"/>
      <c r="U49" s="122"/>
      <c r="V49" s="123"/>
      <c r="W49" s="122"/>
      <c r="Y49" s="39"/>
      <c r="Z49" s="40"/>
      <c r="AA49" s="40"/>
      <c r="AB49" s="124"/>
      <c r="AC49" s="225"/>
      <c r="AD49" s="223"/>
      <c r="AE49" s="223"/>
      <c r="AF49" s="223"/>
      <c r="AG49" s="223"/>
      <c r="AH49" s="125"/>
    </row>
    <row r="50" spans="2:36" ht="13.5" customHeight="1">
      <c r="C50" s="72"/>
      <c r="D50" s="73"/>
      <c r="E50" s="73"/>
      <c r="F50" s="73"/>
      <c r="G50" s="226"/>
      <c r="H50" s="227"/>
      <c r="I50" s="226"/>
      <c r="J50" s="227"/>
      <c r="K50" s="228"/>
      <c r="L50" s="227"/>
      <c r="N50" s="102"/>
      <c r="O50" s="84"/>
      <c r="P50" s="84"/>
      <c r="Q50" s="84"/>
      <c r="R50" s="84"/>
      <c r="S50" s="84"/>
      <c r="T50" s="84"/>
      <c r="U50" s="85"/>
      <c r="V50" s="86"/>
      <c r="W50" s="85"/>
      <c r="Y50" s="39"/>
      <c r="Z50" s="40"/>
      <c r="AA50" s="40"/>
      <c r="AB50" s="124"/>
      <c r="AC50" s="225"/>
      <c r="AD50" s="223"/>
      <c r="AE50" s="223"/>
      <c r="AF50" s="223"/>
      <c r="AG50" s="223"/>
      <c r="AH50" s="125"/>
      <c r="AJ50" s="71"/>
    </row>
    <row r="51" spans="2:36" ht="13.5" customHeight="1">
      <c r="C51" s="22"/>
      <c r="D51" s="24"/>
      <c r="E51" s="20"/>
      <c r="F51" s="20"/>
      <c r="G51" s="20"/>
      <c r="H51" s="20"/>
      <c r="I51" s="20"/>
      <c r="J51" s="20"/>
      <c r="K51" s="20"/>
      <c r="L51" s="21"/>
      <c r="N51" s="39"/>
      <c r="O51" s="84"/>
      <c r="P51" s="84"/>
      <c r="Q51" s="84"/>
      <c r="R51" s="84"/>
      <c r="S51" s="84"/>
      <c r="T51" s="84"/>
      <c r="U51" s="85"/>
      <c r="V51" s="86"/>
      <c r="W51" s="85"/>
      <c r="Y51" s="39"/>
      <c r="Z51" s="40"/>
      <c r="AA51" s="40"/>
      <c r="AB51" s="124"/>
      <c r="AC51" s="223"/>
      <c r="AD51" s="223"/>
      <c r="AE51" s="223"/>
      <c r="AF51" s="223"/>
      <c r="AG51" s="223"/>
      <c r="AH51" s="126"/>
    </row>
    <row r="52" spans="2:36" ht="13.5" customHeight="1">
      <c r="C52" s="47"/>
      <c r="L52" s="48"/>
      <c r="N52" s="39"/>
      <c r="O52" s="84"/>
      <c r="P52" s="84"/>
      <c r="Q52" s="84"/>
      <c r="R52" s="84"/>
      <c r="S52" s="84"/>
      <c r="T52" s="84"/>
      <c r="U52" s="85"/>
      <c r="V52" s="86"/>
      <c r="W52" s="85"/>
      <c r="Y52" s="127"/>
      <c r="Z52" s="128"/>
      <c r="AA52" s="128"/>
      <c r="AB52" s="129"/>
      <c r="AC52" s="224"/>
      <c r="AD52" s="224"/>
      <c r="AE52" s="224"/>
      <c r="AF52" s="224"/>
      <c r="AG52" s="224"/>
      <c r="AH52" s="130"/>
    </row>
    <row r="53" spans="2:36" ht="13.5" customHeight="1">
      <c r="C53" s="47"/>
      <c r="K53" s="48"/>
      <c r="M53" s="131"/>
      <c r="N53" s="132"/>
      <c r="O53" s="132"/>
      <c r="P53" s="132"/>
      <c r="Q53" s="132"/>
      <c r="R53" s="132"/>
      <c r="S53" s="132"/>
      <c r="T53" s="133"/>
      <c r="U53" s="134"/>
      <c r="V53" s="133"/>
    </row>
    <row r="54" spans="2:36" ht="13.5" customHeight="1">
      <c r="C54" s="47"/>
      <c r="L54" s="48"/>
      <c r="N54" s="39"/>
      <c r="O54" s="135"/>
      <c r="P54" s="135"/>
      <c r="Q54" s="135"/>
      <c r="R54" s="135"/>
      <c r="S54" s="135"/>
      <c r="T54" s="135"/>
      <c r="U54" s="136"/>
      <c r="V54" s="137"/>
      <c r="W54" s="136"/>
      <c r="Y54" s="22"/>
      <c r="Z54" s="23"/>
      <c r="AA54" s="24"/>
      <c r="AB54" s="20"/>
      <c r="AC54" s="20"/>
      <c r="AD54" s="20"/>
      <c r="AE54" s="20"/>
      <c r="AF54" s="20"/>
      <c r="AG54" s="20"/>
      <c r="AH54" s="25"/>
    </row>
    <row r="55" spans="2:36" ht="13.5" customHeight="1">
      <c r="C55" s="47"/>
      <c r="L55" s="48"/>
      <c r="N55" s="39"/>
      <c r="O55" s="135"/>
      <c r="P55" s="135"/>
      <c r="Q55" s="135"/>
      <c r="R55" s="135"/>
      <c r="S55" s="135"/>
      <c r="T55" s="135"/>
      <c r="U55" s="136"/>
      <c r="V55" s="137"/>
      <c r="W55" s="136"/>
      <c r="Y55" s="39"/>
      <c r="Z55" s="40"/>
      <c r="AA55" s="40"/>
      <c r="AB55" s="67"/>
      <c r="AC55" s="67"/>
      <c r="AD55" s="67"/>
      <c r="AE55" s="68"/>
      <c r="AF55" s="67"/>
      <c r="AG55" s="67"/>
      <c r="AH55" s="138"/>
      <c r="AJ55" s="40"/>
    </row>
    <row r="56" spans="2:36" ht="13.5" customHeight="1">
      <c r="C56" s="47"/>
      <c r="L56" s="48"/>
      <c r="N56" s="39"/>
      <c r="O56" s="135"/>
      <c r="P56" s="135"/>
      <c r="Q56" s="135"/>
      <c r="R56" s="135"/>
      <c r="S56" s="135"/>
      <c r="T56" s="135"/>
      <c r="U56" s="136"/>
      <c r="V56" s="137"/>
      <c r="W56" s="136"/>
      <c r="Y56" s="39"/>
      <c r="Z56" s="40"/>
      <c r="AA56" s="40"/>
      <c r="AB56" s="40"/>
      <c r="AC56" s="40"/>
      <c r="AD56" s="40"/>
      <c r="AE56" s="41"/>
      <c r="AF56" s="40"/>
      <c r="AG56" s="40"/>
      <c r="AH56" s="42"/>
      <c r="AJ56" s="40"/>
    </row>
    <row r="57" spans="2:36" ht="13.5" customHeight="1">
      <c r="C57" s="47"/>
      <c r="L57" s="48"/>
      <c r="N57" s="39"/>
      <c r="O57" s="135"/>
      <c r="P57" s="135"/>
      <c r="Q57" s="135"/>
      <c r="R57" s="135"/>
      <c r="S57" s="135"/>
      <c r="T57" s="135"/>
      <c r="U57" s="136"/>
      <c r="V57" s="137"/>
      <c r="W57" s="136"/>
      <c r="Y57" s="39"/>
      <c r="Z57" s="40"/>
      <c r="AA57" s="40"/>
      <c r="AB57" s="40"/>
      <c r="AC57" s="40"/>
      <c r="AD57" s="40"/>
      <c r="AE57" s="40"/>
      <c r="AF57" s="40"/>
      <c r="AG57" s="40"/>
      <c r="AH57" s="42"/>
      <c r="AJ57" s="71"/>
    </row>
    <row r="58" spans="2:36" ht="13.5" customHeight="1">
      <c r="C58" s="47"/>
      <c r="L58" s="48"/>
      <c r="N58" s="39"/>
      <c r="O58" s="135"/>
      <c r="P58" s="135"/>
      <c r="Q58" s="135"/>
      <c r="R58" s="135"/>
      <c r="S58" s="135"/>
      <c r="T58" s="135"/>
      <c r="U58" s="136"/>
      <c r="V58" s="137"/>
      <c r="W58" s="136"/>
      <c r="Y58" s="39"/>
      <c r="Z58" s="40"/>
      <c r="AA58" s="40"/>
      <c r="AB58" s="40"/>
      <c r="AC58" s="40"/>
      <c r="AD58" s="40"/>
      <c r="AE58" s="40"/>
      <c r="AF58" s="40"/>
      <c r="AG58" s="40"/>
      <c r="AH58" s="42"/>
    </row>
    <row r="59" spans="2:36" ht="13.5" customHeight="1">
      <c r="C59" s="47"/>
      <c r="L59" s="48"/>
      <c r="N59" s="90"/>
      <c r="O59" s="139"/>
      <c r="P59" s="139"/>
      <c r="Q59" s="139"/>
      <c r="R59" s="139"/>
      <c r="S59" s="139"/>
      <c r="T59" s="139"/>
      <c r="U59" s="140"/>
      <c r="V59" s="141"/>
      <c r="W59" s="140"/>
      <c r="Y59" s="47"/>
      <c r="AH59" s="48"/>
    </row>
    <row r="60" spans="2:36" ht="13.5" customHeight="1">
      <c r="C60" s="47"/>
      <c r="L60" s="48"/>
      <c r="N60" s="39"/>
      <c r="O60" s="135"/>
      <c r="P60" s="135"/>
      <c r="Q60" s="135"/>
      <c r="R60" s="135"/>
      <c r="S60" s="135"/>
      <c r="T60" s="135"/>
      <c r="U60" s="136"/>
      <c r="V60" s="137"/>
      <c r="W60" s="136"/>
      <c r="Y60" s="47"/>
      <c r="AH60" s="48"/>
    </row>
    <row r="61" spans="2:36" ht="13.5" customHeight="1">
      <c r="C61" s="47"/>
      <c r="L61" s="48"/>
      <c r="N61" s="39"/>
      <c r="O61" s="135"/>
      <c r="P61" s="135"/>
      <c r="Q61" s="135"/>
      <c r="R61" s="135"/>
      <c r="S61" s="135"/>
      <c r="T61" s="135"/>
      <c r="U61" s="136"/>
      <c r="V61" s="137"/>
      <c r="W61" s="136"/>
      <c r="Y61" s="47"/>
      <c r="AH61" s="48"/>
    </row>
    <row r="62" spans="2:36" ht="13.5" customHeight="1">
      <c r="C62" s="47"/>
      <c r="L62" s="48"/>
      <c r="N62" s="131"/>
      <c r="O62" s="135"/>
      <c r="P62" s="135"/>
      <c r="Q62" s="135"/>
      <c r="R62" s="135"/>
      <c r="S62" s="135"/>
      <c r="T62" s="135"/>
      <c r="U62" s="136"/>
      <c r="V62" s="137"/>
      <c r="W62" s="136"/>
      <c r="Y62" s="47"/>
      <c r="AH62" s="48"/>
    </row>
    <row r="63" spans="2:36" ht="13.5" customHeight="1">
      <c r="C63" s="64"/>
      <c r="D63" s="62"/>
      <c r="E63" s="62"/>
      <c r="F63" s="62"/>
      <c r="G63" s="62"/>
      <c r="H63" s="62"/>
      <c r="I63" s="62"/>
      <c r="J63" s="62"/>
      <c r="K63" s="62"/>
      <c r="L63" s="65"/>
      <c r="N63" s="64"/>
      <c r="O63" s="62"/>
      <c r="P63" s="142"/>
      <c r="Q63" s="142"/>
      <c r="R63" s="142"/>
      <c r="S63" s="142"/>
      <c r="T63" s="142"/>
      <c r="U63" s="143"/>
      <c r="V63" s="143"/>
      <c r="W63" s="143"/>
      <c r="Y63" s="64"/>
      <c r="Z63" s="62"/>
      <c r="AA63" s="62"/>
      <c r="AB63" s="62"/>
      <c r="AC63" s="62"/>
      <c r="AD63" s="62"/>
      <c r="AE63" s="62"/>
      <c r="AF63" s="62"/>
      <c r="AG63" s="62"/>
      <c r="AH63" s="65"/>
    </row>
    <row r="64" spans="2:36" ht="6.95" customHeight="1"/>
    <row r="65" spans="3:34" ht="14.1" customHeight="1">
      <c r="AH65" s="144"/>
    </row>
    <row r="67" spans="3:34" ht="17.25">
      <c r="C67" s="145" t="s">
        <v>44</v>
      </c>
      <c r="W67" s="146"/>
    </row>
    <row r="68" spans="3:34">
      <c r="V68" s="147"/>
    </row>
  </sheetData>
  <mergeCells count="49">
    <mergeCell ref="D10:G10"/>
    <mergeCell ref="G4:K4"/>
    <mergeCell ref="G5:K5"/>
    <mergeCell ref="O5:S5"/>
    <mergeCell ref="D8:G8"/>
    <mergeCell ref="D9:G9"/>
    <mergeCell ref="AE42:AF42"/>
    <mergeCell ref="AG42:AH42"/>
    <mergeCell ref="D11:G11"/>
    <mergeCell ref="D12:G12"/>
    <mergeCell ref="C14:F14"/>
    <mergeCell ref="C15:F15"/>
    <mergeCell ref="C16:F16"/>
    <mergeCell ref="C17:F17"/>
    <mergeCell ref="C18:F18"/>
    <mergeCell ref="C19:F19"/>
    <mergeCell ref="AE40:AF40"/>
    <mergeCell ref="AE41:AF41"/>
    <mergeCell ref="AG41:AH41"/>
    <mergeCell ref="AE43:AF43"/>
    <mergeCell ref="AG43:AH43"/>
    <mergeCell ref="AE44:AF44"/>
    <mergeCell ref="AG44:AH44"/>
    <mergeCell ref="G45:H45"/>
    <mergeCell ref="I45:J45"/>
    <mergeCell ref="K45:L45"/>
    <mergeCell ref="AE45:AF45"/>
    <mergeCell ref="AG45:AH45"/>
    <mergeCell ref="G48:H48"/>
    <mergeCell ref="I48:J48"/>
    <mergeCell ref="K48:L48"/>
    <mergeCell ref="AC48:AD48"/>
    <mergeCell ref="AE48:AG48"/>
    <mergeCell ref="H46:H47"/>
    <mergeCell ref="J46:J47"/>
    <mergeCell ref="L46:L47"/>
    <mergeCell ref="AE46:AF46"/>
    <mergeCell ref="AG46:AH46"/>
    <mergeCell ref="G50:H50"/>
    <mergeCell ref="I50:J50"/>
    <mergeCell ref="K50:L50"/>
    <mergeCell ref="AC50:AD50"/>
    <mergeCell ref="AE50:AG50"/>
    <mergeCell ref="AC51:AD51"/>
    <mergeCell ref="AE51:AG51"/>
    <mergeCell ref="AC52:AD52"/>
    <mergeCell ref="AE52:AG52"/>
    <mergeCell ref="AC49:AD49"/>
    <mergeCell ref="AE49:AG49"/>
  </mergeCells>
  <printOptions horizontalCentered="1" verticalCentered="1"/>
  <pageMargins left="0.25" right="0.25" top="0.75" bottom="0.75" header="0.3" footer="0.3"/>
  <pageSetup paperSize="9" scale="59"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3A9E0-91C6-47DD-AADF-2C127B027A88}">
  <sheetPr>
    <tabColor rgb="FFFFFF00"/>
  </sheetPr>
  <dimension ref="A2:M15"/>
  <sheetViews>
    <sheetView workbookViewId="0">
      <selection activeCell="M15" sqref="M15"/>
    </sheetView>
  </sheetViews>
  <sheetFormatPr defaultRowHeight="15"/>
  <cols>
    <col min="1" max="1" width="3.140625" customWidth="1"/>
    <col min="2" max="20" width="20.7109375" customWidth="1"/>
  </cols>
  <sheetData>
    <row r="2" spans="1:13">
      <c r="A2" s="2"/>
      <c r="B2" s="2"/>
      <c r="C2" s="266" t="s">
        <v>791</v>
      </c>
      <c r="D2" s="267"/>
      <c r="E2" s="267"/>
      <c r="F2" s="267"/>
      <c r="G2" s="267"/>
      <c r="H2" s="267"/>
      <c r="I2" s="267"/>
      <c r="J2" s="267"/>
      <c r="K2" s="268"/>
    </row>
    <row r="3" spans="1:13" ht="14.25" customHeight="1">
      <c r="A3" s="1"/>
      <c r="B3" s="1"/>
      <c r="C3" s="263" t="s">
        <v>138</v>
      </c>
      <c r="D3" s="264"/>
      <c r="E3" s="160" t="s">
        <v>147</v>
      </c>
      <c r="F3" s="161" t="s">
        <v>148</v>
      </c>
      <c r="G3" s="265" t="s">
        <v>151</v>
      </c>
      <c r="H3" s="265"/>
      <c r="I3" s="265"/>
      <c r="J3" s="265"/>
      <c r="K3" s="162" t="s">
        <v>156</v>
      </c>
    </row>
    <row r="4" spans="1:13" ht="41.25" customHeight="1">
      <c r="A4" s="1"/>
      <c r="B4" s="1"/>
      <c r="C4" s="163" t="s">
        <v>136</v>
      </c>
      <c r="D4" s="164" t="s">
        <v>137</v>
      </c>
      <c r="E4" s="160" t="s">
        <v>149</v>
      </c>
      <c r="F4" s="161" t="s">
        <v>150</v>
      </c>
      <c r="G4" s="165" t="s">
        <v>152</v>
      </c>
      <c r="H4" s="165" t="s">
        <v>153</v>
      </c>
      <c r="I4" s="165" t="s">
        <v>154</v>
      </c>
      <c r="J4" s="165" t="s">
        <v>155</v>
      </c>
      <c r="K4" s="162" t="s">
        <v>156</v>
      </c>
    </row>
    <row r="5" spans="1:13">
      <c r="A5" s="1">
        <v>1</v>
      </c>
      <c r="B5" s="166" t="s">
        <v>139</v>
      </c>
      <c r="C5" s="269"/>
      <c r="D5" s="270"/>
      <c r="E5" s="270"/>
      <c r="F5" s="270">
        <f>'Financial ratios'!D5</f>
        <v>14.003710572541056</v>
      </c>
      <c r="G5" s="270">
        <f>'net debt -&gt; total debt'!D29/(C9/1000)</f>
        <v>2953.865336658354</v>
      </c>
      <c r="H5" s="270">
        <f>'net debt -&gt; total debt'!D29/D6</f>
        <v>0.16458246491593723</v>
      </c>
      <c r="I5" s="271"/>
      <c r="J5" s="271"/>
      <c r="K5" s="272"/>
    </row>
    <row r="6" spans="1:13">
      <c r="A6" s="1">
        <v>3</v>
      </c>
      <c r="B6" s="167" t="s">
        <v>140</v>
      </c>
      <c r="C6" s="47"/>
      <c r="D6" s="273">
        <f>1190.6+248.8</f>
        <v>1439.3999999999999</v>
      </c>
      <c r="E6" s="273"/>
      <c r="F6" s="273"/>
      <c r="G6" s="274"/>
      <c r="H6" s="273"/>
      <c r="I6" s="273"/>
      <c r="J6" s="273"/>
      <c r="K6" s="48"/>
    </row>
    <row r="7" spans="1:13">
      <c r="A7" s="1">
        <v>6</v>
      </c>
      <c r="B7" s="167" t="s">
        <v>41</v>
      </c>
      <c r="C7" s="47"/>
      <c r="D7" s="273"/>
      <c r="E7" s="273"/>
      <c r="F7" s="273"/>
      <c r="G7" s="273"/>
      <c r="H7" s="273"/>
      <c r="I7" s="273"/>
      <c r="J7" s="273"/>
      <c r="K7" s="48"/>
    </row>
    <row r="8" spans="1:13" ht="206.25" customHeight="1">
      <c r="A8" s="1">
        <v>9</v>
      </c>
      <c r="B8" s="167" t="s">
        <v>39</v>
      </c>
      <c r="C8" s="47"/>
      <c r="D8" s="273"/>
      <c r="E8" s="275" t="s">
        <v>146</v>
      </c>
      <c r="F8" s="273"/>
      <c r="G8" s="273"/>
      <c r="H8" s="273"/>
      <c r="I8" s="273"/>
      <c r="J8" s="273">
        <f>'Financial ratios'!D19/-'Income Statements'!Q18</f>
        <v>14.247899159663868</v>
      </c>
      <c r="K8" s="276" t="s">
        <v>708</v>
      </c>
    </row>
    <row r="9" spans="1:13">
      <c r="A9" s="1">
        <v>12</v>
      </c>
      <c r="B9" s="167" t="s">
        <v>141</v>
      </c>
      <c r="C9" s="47">
        <f>29.3+50.9</f>
        <v>80.2</v>
      </c>
      <c r="D9" s="273"/>
      <c r="E9" s="273"/>
      <c r="F9" s="273"/>
      <c r="G9" s="273"/>
      <c r="H9" s="273"/>
      <c r="I9" s="273"/>
      <c r="J9" s="273"/>
      <c r="K9" s="48"/>
    </row>
    <row r="10" spans="1:13">
      <c r="A10" s="1">
        <v>15</v>
      </c>
      <c r="B10" s="167" t="s">
        <v>142</v>
      </c>
      <c r="C10" s="47"/>
      <c r="D10" s="273"/>
      <c r="E10" s="273"/>
      <c r="F10" s="273"/>
      <c r="G10" s="273"/>
      <c r="H10" s="273"/>
      <c r="I10" s="273"/>
      <c r="J10" s="273"/>
      <c r="K10" s="48"/>
    </row>
    <row r="11" spans="1:13">
      <c r="A11" s="1">
        <v>18</v>
      </c>
      <c r="B11" s="167" t="s">
        <v>143</v>
      </c>
      <c r="C11" s="47"/>
      <c r="D11" s="273"/>
      <c r="E11" s="273"/>
      <c r="F11" s="273"/>
      <c r="G11" s="273"/>
      <c r="H11" s="273"/>
      <c r="I11" s="273"/>
      <c r="J11" s="273"/>
      <c r="K11" s="48"/>
    </row>
    <row r="12" spans="1:13">
      <c r="A12" s="1">
        <v>20</v>
      </c>
      <c r="B12" s="167" t="s">
        <v>144</v>
      </c>
      <c r="C12" s="47"/>
      <c r="D12" s="273"/>
      <c r="E12" s="273"/>
      <c r="F12" s="273"/>
      <c r="G12" s="273"/>
      <c r="H12" s="273"/>
      <c r="I12" s="273"/>
      <c r="J12" s="273"/>
      <c r="K12" s="48"/>
    </row>
    <row r="13" spans="1:13">
      <c r="A13" s="1">
        <v>21</v>
      </c>
      <c r="B13" s="167" t="s">
        <v>145</v>
      </c>
      <c r="C13" s="47"/>
      <c r="D13" s="273"/>
      <c r="E13" s="273"/>
      <c r="F13" s="273"/>
      <c r="G13" s="273"/>
      <c r="H13" s="273"/>
      <c r="I13" s="277">
        <f>('Cashflow statement&amp;change in RE'!K29+'Cashflow statement&amp;change in RE'!E29+('Cashflow statement&amp;change in RE'!W13+'Cashflow statement&amp;change in RE'!W28))/'net debt -&gt; total debt'!D29</f>
        <v>18.003376952300549</v>
      </c>
      <c r="J13" s="273"/>
      <c r="K13" s="48"/>
    </row>
    <row r="14" spans="1:13">
      <c r="A14" s="1"/>
      <c r="B14" s="269" t="s">
        <v>408</v>
      </c>
      <c r="C14" s="270" t="s">
        <v>410</v>
      </c>
      <c r="D14" s="270" t="s">
        <v>409</v>
      </c>
      <c r="E14" s="270"/>
      <c r="F14" s="270"/>
      <c r="G14" s="270"/>
      <c r="H14" s="270"/>
      <c r="I14" s="270"/>
      <c r="J14" s="270"/>
      <c r="K14" s="270"/>
      <c r="L14" s="271" t="s">
        <v>777</v>
      </c>
      <c r="M14" s="278" t="s">
        <v>797</v>
      </c>
    </row>
    <row r="15" spans="1:13">
      <c r="B15" s="64" t="s">
        <v>776</v>
      </c>
      <c r="C15" s="173">
        <f>0.1*12</f>
        <v>1.2000000000000002</v>
      </c>
      <c r="D15" s="173">
        <f>0.1*3</f>
        <v>0.30000000000000004</v>
      </c>
      <c r="E15" s="173">
        <f>0.2*9</f>
        <v>1.8</v>
      </c>
      <c r="F15" s="173">
        <f>0.15*1</f>
        <v>0.15</v>
      </c>
      <c r="G15" s="173">
        <f>0.05*1</f>
        <v>0.05</v>
      </c>
      <c r="H15" s="173">
        <f>0.05*1</f>
        <v>0.05</v>
      </c>
      <c r="I15" s="173">
        <f>0.075*A13</f>
        <v>1.575</v>
      </c>
      <c r="J15" s="173">
        <f>0.075*A8</f>
        <v>0.67499999999999993</v>
      </c>
      <c r="K15" s="173">
        <f>0.2*A8</f>
        <v>1.8</v>
      </c>
      <c r="L15" s="173">
        <f>SUM(C15:K15)</f>
        <v>7.6</v>
      </c>
      <c r="M15" s="180" t="s">
        <v>796</v>
      </c>
    </row>
  </sheetData>
  <mergeCells count="3">
    <mergeCell ref="C3:D3"/>
    <mergeCell ref="G3:J3"/>
    <mergeCell ref="C2:K2"/>
  </mergeCells>
  <hyperlinks>
    <hyperlink ref="C2:K2" r:id="rId1" display="Moody's Credit opinion methodology for independent exploration &amp; production" xr:uid="{5E465A58-A611-4202-B8FC-6D58E63BEE7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9578-F91E-479B-8E04-667EA68051EA}">
  <sheetPr>
    <tabColor rgb="FFFFFF00"/>
  </sheetPr>
  <dimension ref="B3:J30"/>
  <sheetViews>
    <sheetView topLeftCell="A7" workbookViewId="0">
      <selection activeCell="J6" sqref="J6"/>
    </sheetView>
  </sheetViews>
  <sheetFormatPr defaultRowHeight="15"/>
  <cols>
    <col min="2" max="2" width="12.42578125" customWidth="1"/>
    <col min="3" max="3" width="28" customWidth="1"/>
  </cols>
  <sheetData>
    <row r="3" spans="2:10">
      <c r="B3" t="s">
        <v>694</v>
      </c>
      <c r="D3" s="212">
        <v>2023</v>
      </c>
      <c r="E3" s="213">
        <v>2022</v>
      </c>
      <c r="F3" s="214">
        <v>2021</v>
      </c>
    </row>
    <row r="4" spans="2:10">
      <c r="C4" t="s">
        <v>696</v>
      </c>
      <c r="D4" s="215">
        <f>('Income Statements'!Q20)/24.931</f>
        <v>10.09185351570334</v>
      </c>
      <c r="E4" s="216">
        <f>('Income Statements'!R20)/24.165</f>
        <v>21.680115870060003</v>
      </c>
      <c r="F4" s="217"/>
      <c r="J4" t="s">
        <v>795</v>
      </c>
    </row>
    <row r="5" spans="2:10">
      <c r="C5" t="s">
        <v>695</v>
      </c>
      <c r="D5" s="218">
        <f>D4/(17.96666667/24.931)</f>
        <v>14.003710572541056</v>
      </c>
      <c r="E5" s="199">
        <f>E4/(17.96666667/24.165)</f>
        <v>29.159554725573365</v>
      </c>
      <c r="F5" s="219"/>
    </row>
    <row r="6" spans="2:10" ht="44.25" customHeight="1">
      <c r="C6" s="168" t="s">
        <v>760</v>
      </c>
      <c r="D6" s="218">
        <v>24.931000000000001</v>
      </c>
      <c r="E6" s="199">
        <v>24.164999999999999</v>
      </c>
      <c r="F6" s="219"/>
    </row>
    <row r="7" spans="2:10" ht="44.25" customHeight="1">
      <c r="C7" s="168" t="s">
        <v>775</v>
      </c>
      <c r="D7" s="218">
        <f>-'Cashflow statement&amp;change in RE'!W42/'Cashflow statement&amp;change in RE'!W41</f>
        <v>1.2134654497453417</v>
      </c>
      <c r="E7" s="199"/>
      <c r="F7" s="219"/>
    </row>
    <row r="8" spans="2:10">
      <c r="B8" t="s">
        <v>692</v>
      </c>
      <c r="D8" s="218"/>
      <c r="E8" s="199"/>
      <c r="F8" s="219"/>
    </row>
    <row r="9" spans="2:10">
      <c r="C9" t="s">
        <v>693</v>
      </c>
      <c r="D9" s="218">
        <f>'Income Statements'!Q16/-'Income Statements'!Q18</f>
        <v>11.168067226890757</v>
      </c>
      <c r="E9" s="199">
        <f>'Income Statements'!R16/-'Income Statements'!R18</f>
        <v>41.221311475409834</v>
      </c>
      <c r="F9" s="219">
        <f>'Income Statements'!S16/-'Income Statements'!S18</f>
        <v>44.321428571428562</v>
      </c>
    </row>
    <row r="10" spans="2:10">
      <c r="C10" t="s">
        <v>761</v>
      </c>
      <c r="D10" s="218"/>
      <c r="E10" s="199"/>
      <c r="F10" s="219"/>
    </row>
    <row r="11" spans="2:10">
      <c r="B11" t="s">
        <v>762</v>
      </c>
      <c r="D11" s="218"/>
      <c r="E11" s="199"/>
      <c r="F11" s="219"/>
    </row>
    <row r="12" spans="2:10">
      <c r="C12" t="s">
        <v>763</v>
      </c>
      <c r="D12" s="218"/>
      <c r="E12" s="199"/>
      <c r="F12" s="219"/>
    </row>
    <row r="13" spans="2:10">
      <c r="C13" t="s">
        <v>764</v>
      </c>
      <c r="D13" s="218">
        <f>'net debt -&gt; total debt'!D18/'Balance sheets'!O37</f>
        <v>1.2688311688311689</v>
      </c>
      <c r="E13" s="218">
        <f>'net debt -&gt; total debt'!E18/'Balance sheets'!P37</f>
        <v>0.79707876890975493</v>
      </c>
      <c r="F13" s="218">
        <f>'net debt -&gt; total debt'!F18/'Balance sheets'!Q37</f>
        <v>0.51858407079646018</v>
      </c>
    </row>
    <row r="14" spans="2:10">
      <c r="C14" t="s">
        <v>765</v>
      </c>
      <c r="D14" s="218"/>
      <c r="E14" s="199"/>
      <c r="F14" s="219"/>
    </row>
    <row r="15" spans="2:10">
      <c r="B15" t="s">
        <v>789</v>
      </c>
      <c r="D15" s="218"/>
      <c r="E15" s="199"/>
      <c r="F15" s="219"/>
    </row>
    <row r="16" spans="2:10">
      <c r="C16" t="s">
        <v>766</v>
      </c>
      <c r="D16" s="218"/>
      <c r="E16" s="199"/>
      <c r="F16" s="219"/>
    </row>
    <row r="17" spans="2:8">
      <c r="C17" t="s">
        <v>767</v>
      </c>
      <c r="D17" s="218"/>
      <c r="E17" s="199"/>
      <c r="F17" s="219"/>
    </row>
    <row r="18" spans="2:8">
      <c r="C18" t="s">
        <v>768</v>
      </c>
      <c r="D18" s="218"/>
      <c r="E18" s="199"/>
      <c r="F18" s="219"/>
    </row>
    <row r="19" spans="2:8">
      <c r="C19" t="s">
        <v>790</v>
      </c>
      <c r="D19" s="218">
        <f>'net debt -&gt; total debt'!D30</f>
        <v>339.1</v>
      </c>
      <c r="E19" s="199">
        <f>'net debt -&gt; total debt'!E30</f>
        <v>587.90000000000009</v>
      </c>
      <c r="F19" s="219">
        <f>'net debt -&gt; total debt'!F30</f>
        <v>415</v>
      </c>
    </row>
    <row r="20" spans="2:8" ht="30">
      <c r="C20" s="168" t="s">
        <v>732</v>
      </c>
      <c r="D20" s="218">
        <f>'net debt -&gt; total debt'!D31</f>
        <v>0.69861397817752868</v>
      </c>
      <c r="E20" s="199">
        <f>'net debt -&gt; total debt'!E31</f>
        <v>0.33117877189998296</v>
      </c>
      <c r="F20" s="219">
        <f>'net debt -&gt; total debt'!F31</f>
        <v>0.48987951807228919</v>
      </c>
    </row>
    <row r="21" spans="2:8">
      <c r="C21" t="s">
        <v>788</v>
      </c>
      <c r="D21" s="220">
        <f>'net debt -&gt; total debt'!D32</f>
        <v>0.34559722788422342</v>
      </c>
      <c r="E21" s="221">
        <f>'net debt -&gt; total debt'!E32</f>
        <v>0.39385007034233271</v>
      </c>
      <c r="F21" s="222">
        <f>'net debt -&gt; total debt'!F32</f>
        <v>0.40870592869805006</v>
      </c>
    </row>
    <row r="22" spans="2:8">
      <c r="D22" s="177"/>
      <c r="F22" s="178"/>
    </row>
    <row r="23" spans="2:8">
      <c r="C23" t="s">
        <v>769</v>
      </c>
      <c r="D23" s="177"/>
      <c r="F23" s="178"/>
    </row>
    <row r="24" spans="2:8">
      <c r="C24" t="s">
        <v>770</v>
      </c>
      <c r="D24" s="177"/>
      <c r="F24" s="178"/>
    </row>
    <row r="25" spans="2:8">
      <c r="B25" t="s">
        <v>771</v>
      </c>
      <c r="D25" s="177"/>
      <c r="F25" s="178"/>
    </row>
    <row r="26" spans="2:8">
      <c r="C26" t="s">
        <v>772</v>
      </c>
      <c r="D26" s="177"/>
      <c r="F26" s="178"/>
    </row>
    <row r="27" spans="2:8">
      <c r="C27" t="s">
        <v>773</v>
      </c>
      <c r="D27" s="177"/>
      <c r="F27" s="178"/>
    </row>
    <row r="28" spans="2:8">
      <c r="C28" t="s">
        <v>774</v>
      </c>
      <c r="D28" s="177"/>
      <c r="F28" s="178"/>
    </row>
    <row r="29" spans="2:8">
      <c r="B29" t="s">
        <v>792</v>
      </c>
      <c r="D29" s="177"/>
      <c r="F29" s="178"/>
    </row>
    <row r="30" spans="2:8">
      <c r="C30" t="s">
        <v>793</v>
      </c>
      <c r="D30" s="179">
        <f>'Balance sheets'!O17/'Balance sheets'!O37</f>
        <v>4.6902597402597399</v>
      </c>
      <c r="E30" s="173">
        <f>'Balance sheets'!P17/'Balance sheets'!P37</f>
        <v>4.0391236306729263</v>
      </c>
      <c r="F30" s="180">
        <f>'Balance sheets'!Q17/'Balance sheets'!Q37</f>
        <v>3.1437168141592919</v>
      </c>
      <c r="H30" t="s">
        <v>794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A0000-563A-4D28-9064-673768F6B0FB}">
  <dimension ref="B2:U27"/>
  <sheetViews>
    <sheetView tabSelected="1" topLeftCell="A16" workbookViewId="0">
      <selection activeCell="P31" sqref="P31"/>
    </sheetView>
  </sheetViews>
  <sheetFormatPr defaultRowHeight="15"/>
  <cols>
    <col min="2" max="2" width="38.5703125" bestFit="1" customWidth="1"/>
    <col min="3" max="3" width="11.140625" bestFit="1" customWidth="1"/>
    <col min="4" max="4" width="19.140625" bestFit="1" customWidth="1"/>
    <col min="5" max="7" width="11.140625" bestFit="1" customWidth="1"/>
    <col min="9" max="9" width="45.140625" bestFit="1" customWidth="1"/>
    <col min="10" max="14" width="8.85546875" bestFit="1" customWidth="1"/>
    <col min="16" max="16" width="45.140625" bestFit="1" customWidth="1"/>
    <col min="17" max="21" width="8.42578125" bestFit="1" customWidth="1"/>
  </cols>
  <sheetData>
    <row r="2" spans="2:21">
      <c r="B2" s="176" t="s">
        <v>157</v>
      </c>
      <c r="I2" s="176" t="s">
        <v>157</v>
      </c>
      <c r="P2" s="176" t="s">
        <v>157</v>
      </c>
    </row>
    <row r="3" spans="2:21">
      <c r="B3" s="171" t="s">
        <v>210</v>
      </c>
      <c r="C3" t="s">
        <v>133</v>
      </c>
      <c r="D3" t="s">
        <v>134</v>
      </c>
      <c r="E3" t="s">
        <v>560</v>
      </c>
      <c r="F3" t="s">
        <v>208</v>
      </c>
      <c r="G3" t="s">
        <v>209</v>
      </c>
      <c r="I3" s="181" t="s">
        <v>211</v>
      </c>
      <c r="J3" s="156" t="s">
        <v>133</v>
      </c>
      <c r="K3" s="156" t="s">
        <v>134</v>
      </c>
      <c r="L3" s="156">
        <v>2021</v>
      </c>
      <c r="M3" s="156" t="s">
        <v>208</v>
      </c>
      <c r="N3" s="184" t="s">
        <v>209</v>
      </c>
      <c r="P3" s="181" t="s">
        <v>706</v>
      </c>
      <c r="Q3" s="182"/>
      <c r="R3" s="182"/>
      <c r="S3" s="182"/>
      <c r="T3" s="182"/>
      <c r="U3" s="183"/>
    </row>
    <row r="4" spans="2:21">
      <c r="I4" s="177"/>
      <c r="P4" s="177"/>
      <c r="Q4" s="156" t="s">
        <v>133</v>
      </c>
      <c r="R4" s="156" t="s">
        <v>134</v>
      </c>
      <c r="S4" s="156">
        <v>2021</v>
      </c>
      <c r="T4" s="156" t="s">
        <v>208</v>
      </c>
      <c r="U4" s="184" t="s">
        <v>209</v>
      </c>
    </row>
    <row r="5" spans="2:21">
      <c r="I5" s="177"/>
      <c r="N5" s="178"/>
      <c r="P5" s="177"/>
      <c r="U5" s="178"/>
    </row>
    <row r="6" spans="2:21">
      <c r="B6" t="s">
        <v>53</v>
      </c>
      <c r="C6" t="s">
        <v>158</v>
      </c>
      <c r="D6" t="s">
        <v>159</v>
      </c>
      <c r="E6">
        <v>527</v>
      </c>
      <c r="F6" t="s">
        <v>160</v>
      </c>
      <c r="G6" t="s">
        <v>161</v>
      </c>
      <c r="I6" s="185" t="s">
        <v>53</v>
      </c>
      <c r="J6" s="156" t="s">
        <v>54</v>
      </c>
      <c r="K6" s="156" t="s">
        <v>55</v>
      </c>
      <c r="L6" s="156">
        <v>488.4</v>
      </c>
      <c r="M6" s="156" t="s">
        <v>56</v>
      </c>
      <c r="N6" s="184" t="s">
        <v>57</v>
      </c>
      <c r="P6" s="185" t="s">
        <v>53</v>
      </c>
      <c r="Q6" s="156">
        <f>C6+J6</f>
        <v>981.19999999999993</v>
      </c>
      <c r="R6" s="156">
        <f t="shared" ref="R6:U21" si="0">D6+K6</f>
        <v>1492.7</v>
      </c>
      <c r="S6" s="156">
        <f t="shared" si="0"/>
        <v>1015.4</v>
      </c>
      <c r="T6" s="156">
        <f t="shared" si="0"/>
        <v>227.9</v>
      </c>
      <c r="U6" s="184">
        <f t="shared" si="0"/>
        <v>298.5</v>
      </c>
    </row>
    <row r="7" spans="2:21">
      <c r="B7" t="s">
        <v>58</v>
      </c>
      <c r="C7" t="s">
        <v>162</v>
      </c>
      <c r="D7" t="s">
        <v>163</v>
      </c>
      <c r="E7">
        <v>-337.2</v>
      </c>
      <c r="F7" t="s">
        <v>164</v>
      </c>
      <c r="G7" t="s">
        <v>165</v>
      </c>
      <c r="I7" s="186" t="s">
        <v>58</v>
      </c>
      <c r="J7" s="157" t="s">
        <v>59</v>
      </c>
      <c r="K7" s="157" t="s">
        <v>60</v>
      </c>
      <c r="L7" s="157">
        <v>-264.89999999999998</v>
      </c>
      <c r="M7" s="157" t="s">
        <v>61</v>
      </c>
      <c r="N7" s="187" t="s">
        <v>62</v>
      </c>
      <c r="P7" s="186" t="s">
        <v>58</v>
      </c>
      <c r="Q7" s="156">
        <f t="shared" ref="Q7:Q25" si="1">C7+J7</f>
        <v>-651.9</v>
      </c>
      <c r="R7" s="156">
        <f t="shared" si="0"/>
        <v>-898.2</v>
      </c>
      <c r="S7" s="156">
        <f t="shared" si="0"/>
        <v>-602.09999999999991</v>
      </c>
      <c r="T7" s="156">
        <f t="shared" si="0"/>
        <v>-142.6</v>
      </c>
      <c r="U7" s="184">
        <f t="shared" si="0"/>
        <v>-185.9</v>
      </c>
    </row>
    <row r="8" spans="2:21">
      <c r="B8" t="s">
        <v>63</v>
      </c>
      <c r="C8" t="s">
        <v>166</v>
      </c>
      <c r="D8" t="s">
        <v>167</v>
      </c>
      <c r="E8">
        <v>189.9</v>
      </c>
      <c r="F8" t="s">
        <v>168</v>
      </c>
      <c r="G8" t="s">
        <v>169</v>
      </c>
      <c r="I8" s="185" t="s">
        <v>63</v>
      </c>
      <c r="J8" s="156" t="s">
        <v>64</v>
      </c>
      <c r="K8" s="156" t="s">
        <v>65</v>
      </c>
      <c r="L8" s="156">
        <v>223.5</v>
      </c>
      <c r="M8" s="156" t="s">
        <v>66</v>
      </c>
      <c r="N8" s="184" t="s">
        <v>67</v>
      </c>
      <c r="P8" s="185" t="s">
        <v>63</v>
      </c>
      <c r="Q8" s="156">
        <f t="shared" si="1"/>
        <v>329.3</v>
      </c>
      <c r="R8" s="156">
        <f t="shared" si="0"/>
        <v>594.5</v>
      </c>
      <c r="S8" s="156">
        <f t="shared" si="0"/>
        <v>413.4</v>
      </c>
      <c r="T8" s="156">
        <f t="shared" si="0"/>
        <v>85.3</v>
      </c>
      <c r="U8" s="184">
        <f t="shared" si="0"/>
        <v>112.6</v>
      </c>
    </row>
    <row r="9" spans="2:21">
      <c r="B9" s="172" t="s">
        <v>68</v>
      </c>
      <c r="C9" s="172"/>
      <c r="D9" s="172"/>
      <c r="E9" s="172"/>
      <c r="F9" s="172"/>
      <c r="G9" s="172"/>
      <c r="I9" s="188" t="s">
        <v>68</v>
      </c>
      <c r="J9" s="158"/>
      <c r="K9" s="158"/>
      <c r="L9" s="158"/>
      <c r="M9" s="158"/>
      <c r="N9" s="189"/>
      <c r="P9" s="188" t="s">
        <v>68</v>
      </c>
      <c r="Q9" s="156">
        <f t="shared" si="1"/>
        <v>0</v>
      </c>
      <c r="R9" s="156">
        <f t="shared" si="0"/>
        <v>0</v>
      </c>
      <c r="S9" s="156">
        <f t="shared" si="0"/>
        <v>0</v>
      </c>
      <c r="T9" s="156">
        <f t="shared" si="0"/>
        <v>0</v>
      </c>
      <c r="U9" s="184">
        <f t="shared" si="0"/>
        <v>0</v>
      </c>
    </row>
    <row r="10" spans="2:21">
      <c r="B10" s="172" t="s">
        <v>69</v>
      </c>
      <c r="C10" s="172" t="s">
        <v>170</v>
      </c>
      <c r="D10" s="172" t="s">
        <v>119</v>
      </c>
      <c r="E10" s="172">
        <v>-0.2</v>
      </c>
      <c r="F10" s="172" t="s">
        <v>43</v>
      </c>
      <c r="G10" s="172" t="s">
        <v>43</v>
      </c>
      <c r="I10" s="190" t="s">
        <v>69</v>
      </c>
      <c r="J10" s="159" t="s">
        <v>70</v>
      </c>
      <c r="K10" s="159" t="s">
        <v>71</v>
      </c>
      <c r="L10" s="159">
        <v>-0.1</v>
      </c>
      <c r="M10" s="159" t="s">
        <v>43</v>
      </c>
      <c r="N10" s="191" t="s">
        <v>43</v>
      </c>
      <c r="P10" s="190" t="s">
        <v>69</v>
      </c>
      <c r="Q10" s="156">
        <f t="shared" si="1"/>
        <v>-17.5</v>
      </c>
      <c r="R10" s="156">
        <f t="shared" si="0"/>
        <v>-36.099999999999994</v>
      </c>
      <c r="S10" s="156">
        <f t="shared" si="0"/>
        <v>-0.30000000000000004</v>
      </c>
      <c r="T10" s="156"/>
      <c r="U10" s="184"/>
    </row>
    <row r="11" spans="2:21">
      <c r="B11" s="172" t="s">
        <v>72</v>
      </c>
      <c r="C11" s="172" t="s">
        <v>171</v>
      </c>
      <c r="D11" s="172" t="s">
        <v>172</v>
      </c>
      <c r="E11" s="172">
        <v>-7.5</v>
      </c>
      <c r="F11" s="172" t="s">
        <v>173</v>
      </c>
      <c r="G11" s="172" t="s">
        <v>76</v>
      </c>
      <c r="I11" s="188" t="s">
        <v>72</v>
      </c>
      <c r="J11" s="158" t="s">
        <v>73</v>
      </c>
      <c r="K11" s="158" t="s">
        <v>74</v>
      </c>
      <c r="L11" s="158">
        <v>-8.4</v>
      </c>
      <c r="M11" s="158" t="s">
        <v>75</v>
      </c>
      <c r="N11" s="189" t="s">
        <v>76</v>
      </c>
      <c r="P11" s="188" t="s">
        <v>72</v>
      </c>
      <c r="Q11" s="156">
        <f t="shared" si="1"/>
        <v>-19.899999999999999</v>
      </c>
      <c r="R11" s="156">
        <f t="shared" si="0"/>
        <v>-20.3</v>
      </c>
      <c r="S11" s="156">
        <f t="shared" si="0"/>
        <v>-15.9</v>
      </c>
      <c r="T11" s="156">
        <f t="shared" si="0"/>
        <v>-4.4000000000000004</v>
      </c>
      <c r="U11" s="184">
        <f t="shared" si="0"/>
        <v>-5.8</v>
      </c>
    </row>
    <row r="12" spans="2:21">
      <c r="B12" s="172" t="s">
        <v>77</v>
      </c>
      <c r="C12" s="172" t="s">
        <v>174</v>
      </c>
      <c r="D12" s="172" t="s">
        <v>175</v>
      </c>
      <c r="E12" s="172">
        <v>-12.3</v>
      </c>
      <c r="F12" s="172" t="s">
        <v>176</v>
      </c>
      <c r="G12" s="172" t="s">
        <v>177</v>
      </c>
      <c r="I12" s="190" t="s">
        <v>77</v>
      </c>
      <c r="J12" s="159" t="s">
        <v>78</v>
      </c>
      <c r="K12" s="159" t="s">
        <v>79</v>
      </c>
      <c r="L12" s="159">
        <v>-10.199999999999999</v>
      </c>
      <c r="M12" s="159" t="s">
        <v>80</v>
      </c>
      <c r="N12" s="191" t="s">
        <v>81</v>
      </c>
      <c r="P12" s="190" t="s">
        <v>77</v>
      </c>
      <c r="Q12" s="156">
        <f t="shared" si="1"/>
        <v>-22.2</v>
      </c>
      <c r="R12" s="156">
        <f t="shared" si="0"/>
        <v>-27.4</v>
      </c>
      <c r="S12" s="156">
        <f t="shared" si="0"/>
        <v>-22.5</v>
      </c>
      <c r="T12" s="156">
        <f t="shared" si="0"/>
        <v>-4.5</v>
      </c>
      <c r="U12" s="184">
        <f t="shared" si="0"/>
        <v>-3.9</v>
      </c>
    </row>
    <row r="13" spans="2:21">
      <c r="B13" s="172" t="s">
        <v>82</v>
      </c>
      <c r="C13" s="172" t="s">
        <v>43</v>
      </c>
      <c r="D13" s="172" t="s">
        <v>43</v>
      </c>
      <c r="E13" s="172">
        <v>0.2</v>
      </c>
      <c r="F13" s="172" t="s">
        <v>85</v>
      </c>
      <c r="G13" s="172" t="s">
        <v>43</v>
      </c>
      <c r="I13" s="188" t="s">
        <v>82</v>
      </c>
      <c r="J13" s="158" t="s">
        <v>83</v>
      </c>
      <c r="K13" s="158" t="s">
        <v>84</v>
      </c>
      <c r="L13" s="158">
        <v>0.9</v>
      </c>
      <c r="M13" s="158" t="s">
        <v>85</v>
      </c>
      <c r="N13" s="189" t="s">
        <v>85</v>
      </c>
      <c r="P13" s="194" t="s">
        <v>82</v>
      </c>
      <c r="Q13" s="156" t="s">
        <v>83</v>
      </c>
      <c r="R13" s="156" t="s">
        <v>84</v>
      </c>
      <c r="S13" s="156">
        <f t="shared" si="0"/>
        <v>1.1000000000000001</v>
      </c>
      <c r="T13" s="156">
        <f t="shared" si="0"/>
        <v>0.2</v>
      </c>
      <c r="U13" s="184" t="s">
        <v>85</v>
      </c>
    </row>
    <row r="14" spans="2:21">
      <c r="B14" s="172" t="s">
        <v>86</v>
      </c>
      <c r="C14" s="172" t="s">
        <v>178</v>
      </c>
      <c r="D14" s="172" t="s">
        <v>179</v>
      </c>
      <c r="E14" s="172">
        <v>-3.3</v>
      </c>
      <c r="F14" s="172" t="s">
        <v>43</v>
      </c>
      <c r="G14" s="172" t="s">
        <v>43</v>
      </c>
      <c r="I14" s="190" t="s">
        <v>86</v>
      </c>
      <c r="J14" s="159" t="s">
        <v>87</v>
      </c>
      <c r="K14" s="159" t="s">
        <v>88</v>
      </c>
      <c r="L14" s="159">
        <v>-0.1</v>
      </c>
      <c r="M14" s="159" t="s">
        <v>43</v>
      </c>
      <c r="N14" s="191" t="s">
        <v>43</v>
      </c>
      <c r="P14" s="195" t="s">
        <v>86</v>
      </c>
      <c r="Q14" s="156">
        <f t="shared" si="1"/>
        <v>-4</v>
      </c>
      <c r="R14" s="156">
        <f t="shared" si="0"/>
        <v>-10.4</v>
      </c>
      <c r="S14" s="156">
        <f t="shared" si="0"/>
        <v>-3.4</v>
      </c>
      <c r="T14" s="156"/>
      <c r="U14" s="184"/>
    </row>
    <row r="15" spans="2:21">
      <c r="C15" t="s">
        <v>180</v>
      </c>
      <c r="D15" t="s">
        <v>181</v>
      </c>
      <c r="E15">
        <v>-23.2</v>
      </c>
      <c r="F15" t="s">
        <v>182</v>
      </c>
      <c r="G15" t="s">
        <v>92</v>
      </c>
      <c r="I15" s="186"/>
      <c r="J15" s="157" t="s">
        <v>89</v>
      </c>
      <c r="K15" s="157" t="s">
        <v>90</v>
      </c>
      <c r="L15" s="157">
        <v>-17.899999999999999</v>
      </c>
      <c r="M15" s="157" t="s">
        <v>91</v>
      </c>
      <c r="N15" s="187" t="s">
        <v>92</v>
      </c>
      <c r="P15" s="196"/>
      <c r="Q15" s="156">
        <f t="shared" si="1"/>
        <v>-63.400000000000006</v>
      </c>
      <c r="R15" s="156">
        <f t="shared" si="0"/>
        <v>-91.6</v>
      </c>
      <c r="S15" s="156">
        <f t="shared" si="0"/>
        <v>-41.099999999999994</v>
      </c>
      <c r="T15" s="156">
        <f t="shared" si="0"/>
        <v>-8.8000000000000007</v>
      </c>
      <c r="U15" s="184">
        <f t="shared" si="0"/>
        <v>-9.6</v>
      </c>
    </row>
    <row r="16" spans="2:21">
      <c r="B16" t="s">
        <v>93</v>
      </c>
      <c r="C16" t="s">
        <v>183</v>
      </c>
      <c r="D16" t="s">
        <v>184</v>
      </c>
      <c r="E16">
        <v>166.7</v>
      </c>
      <c r="F16" t="s">
        <v>185</v>
      </c>
      <c r="G16" t="s">
        <v>186</v>
      </c>
      <c r="I16" s="185" t="s">
        <v>93</v>
      </c>
      <c r="J16" s="200" t="s">
        <v>94</v>
      </c>
      <c r="K16" s="156" t="s">
        <v>95</v>
      </c>
      <c r="L16" s="156">
        <v>205.6</v>
      </c>
      <c r="M16" s="156" t="s">
        <v>96</v>
      </c>
      <c r="N16" s="184" t="s">
        <v>97</v>
      </c>
      <c r="P16" s="185" t="s">
        <v>93</v>
      </c>
      <c r="Q16" s="200">
        <f t="shared" si="1"/>
        <v>265.8</v>
      </c>
      <c r="R16" s="156">
        <f t="shared" si="0"/>
        <v>502.9</v>
      </c>
      <c r="S16" s="156">
        <f t="shared" si="0"/>
        <v>372.29999999999995</v>
      </c>
      <c r="T16" s="156">
        <f t="shared" si="0"/>
        <v>76.599999999999994</v>
      </c>
      <c r="U16" s="184">
        <f t="shared" si="0"/>
        <v>103</v>
      </c>
    </row>
    <row r="17" spans="2:21">
      <c r="B17" t="s">
        <v>98</v>
      </c>
      <c r="C17" t="s">
        <v>187</v>
      </c>
      <c r="D17" t="s">
        <v>188</v>
      </c>
      <c r="E17">
        <v>0.3</v>
      </c>
      <c r="F17" t="s">
        <v>125</v>
      </c>
      <c r="G17" t="s">
        <v>189</v>
      </c>
      <c r="I17" s="186" t="s">
        <v>98</v>
      </c>
      <c r="J17" s="157" t="s">
        <v>99</v>
      </c>
      <c r="K17" s="157" t="s">
        <v>100</v>
      </c>
      <c r="L17" s="157">
        <v>0</v>
      </c>
      <c r="M17" s="157" t="s">
        <v>101</v>
      </c>
      <c r="N17" s="187" t="s">
        <v>102</v>
      </c>
      <c r="P17" s="186" t="s">
        <v>98</v>
      </c>
      <c r="Q17" s="156">
        <f t="shared" si="1"/>
        <v>9.5</v>
      </c>
      <c r="R17" s="156">
        <f t="shared" si="0"/>
        <v>33.200000000000003</v>
      </c>
      <c r="S17" s="156">
        <f t="shared" si="0"/>
        <v>0.3</v>
      </c>
      <c r="T17" s="156">
        <f t="shared" si="0"/>
        <v>3.2</v>
      </c>
      <c r="U17" s="184">
        <f t="shared" si="0"/>
        <v>3.6</v>
      </c>
    </row>
    <row r="18" spans="2:21">
      <c r="B18" t="s">
        <v>103</v>
      </c>
      <c r="C18" t="s">
        <v>190</v>
      </c>
      <c r="D18" t="s">
        <v>91</v>
      </c>
      <c r="E18">
        <v>-3.9</v>
      </c>
      <c r="F18" t="s">
        <v>191</v>
      </c>
      <c r="G18" t="s">
        <v>177</v>
      </c>
      <c r="I18" s="185" t="s">
        <v>103</v>
      </c>
      <c r="J18" s="156" t="s">
        <v>104</v>
      </c>
      <c r="K18" s="156" t="s">
        <v>105</v>
      </c>
      <c r="L18" s="156">
        <v>-4.5</v>
      </c>
      <c r="M18" s="156" t="s">
        <v>106</v>
      </c>
      <c r="N18" s="184" t="s">
        <v>107</v>
      </c>
      <c r="P18" s="185" t="s">
        <v>103</v>
      </c>
      <c r="Q18" s="156">
        <f t="shared" si="1"/>
        <v>-23.799999999999997</v>
      </c>
      <c r="R18" s="156">
        <f t="shared" si="0"/>
        <v>-12.2</v>
      </c>
      <c r="S18" s="156">
        <f t="shared" si="0"/>
        <v>-8.4</v>
      </c>
      <c r="T18" s="156">
        <f t="shared" si="0"/>
        <v>-6.4</v>
      </c>
      <c r="U18" s="184">
        <f t="shared" si="0"/>
        <v>-4.9000000000000004</v>
      </c>
    </row>
    <row r="19" spans="2:21">
      <c r="C19" t="s">
        <v>173</v>
      </c>
      <c r="D19" t="s">
        <v>192</v>
      </c>
      <c r="E19">
        <v>-3.6</v>
      </c>
      <c r="F19" t="s">
        <v>43</v>
      </c>
      <c r="G19" t="s">
        <v>83</v>
      </c>
      <c r="I19" s="186"/>
      <c r="J19" s="157" t="s">
        <v>108</v>
      </c>
      <c r="K19" s="157" t="s">
        <v>76</v>
      </c>
      <c r="L19" s="157">
        <v>-4.5</v>
      </c>
      <c r="M19" s="157" t="s">
        <v>109</v>
      </c>
      <c r="N19" s="187" t="s">
        <v>110</v>
      </c>
      <c r="P19" s="186"/>
      <c r="Q19" s="156">
        <f t="shared" si="1"/>
        <v>-14.2</v>
      </c>
      <c r="R19" s="156">
        <f t="shared" si="0"/>
        <v>21</v>
      </c>
      <c r="S19" s="156">
        <f t="shared" si="0"/>
        <v>-8.1</v>
      </c>
      <c r="T19" s="156" t="s">
        <v>109</v>
      </c>
      <c r="U19" s="184">
        <f t="shared" si="0"/>
        <v>-1.2</v>
      </c>
    </row>
    <row r="20" spans="2:21">
      <c r="B20" t="s">
        <v>111</v>
      </c>
      <c r="C20" t="s">
        <v>193</v>
      </c>
      <c r="D20" t="s">
        <v>194</v>
      </c>
      <c r="E20">
        <v>163.1</v>
      </c>
      <c r="F20" t="s">
        <v>185</v>
      </c>
      <c r="G20" t="s">
        <v>195</v>
      </c>
      <c r="I20" s="185" t="s">
        <v>111</v>
      </c>
      <c r="J20" s="156" t="s">
        <v>112</v>
      </c>
      <c r="K20" s="156" t="s">
        <v>113</v>
      </c>
      <c r="L20" s="156">
        <v>201.1</v>
      </c>
      <c r="M20" s="156" t="s">
        <v>114</v>
      </c>
      <c r="N20" s="184" t="s">
        <v>115</v>
      </c>
      <c r="P20" s="185" t="s">
        <v>111</v>
      </c>
      <c r="Q20" s="156">
        <f t="shared" si="1"/>
        <v>251.6</v>
      </c>
      <c r="R20" s="156">
        <f t="shared" si="0"/>
        <v>523.9</v>
      </c>
      <c r="S20" s="156">
        <f t="shared" si="0"/>
        <v>364.2</v>
      </c>
      <c r="T20" s="156">
        <f t="shared" si="0"/>
        <v>73.400000000000006</v>
      </c>
      <c r="U20" s="184">
        <f t="shared" si="0"/>
        <v>101.7</v>
      </c>
    </row>
    <row r="21" spans="2:21">
      <c r="B21" t="s">
        <v>212</v>
      </c>
      <c r="C21" t="s">
        <v>196</v>
      </c>
      <c r="D21" t="s">
        <v>197</v>
      </c>
      <c r="E21">
        <v>-47.6</v>
      </c>
      <c r="F21" t="s">
        <v>198</v>
      </c>
      <c r="G21" t="s">
        <v>199</v>
      </c>
      <c r="I21" s="186" t="s">
        <v>116</v>
      </c>
      <c r="J21" s="157" t="s">
        <v>117</v>
      </c>
      <c r="K21" s="157" t="s">
        <v>118</v>
      </c>
      <c r="L21" s="157">
        <v>-62.7</v>
      </c>
      <c r="M21" s="157" t="s">
        <v>119</v>
      </c>
      <c r="N21" s="187" t="s">
        <v>120</v>
      </c>
      <c r="P21" s="186" t="s">
        <v>116</v>
      </c>
      <c r="Q21" s="156">
        <f t="shared" si="1"/>
        <v>-80.8</v>
      </c>
      <c r="R21" s="156">
        <f t="shared" si="0"/>
        <v>-172.3</v>
      </c>
      <c r="S21" s="156">
        <f t="shared" si="0"/>
        <v>-110.30000000000001</v>
      </c>
      <c r="T21" s="156">
        <f t="shared" si="0"/>
        <v>-21.1</v>
      </c>
      <c r="U21" s="184">
        <f t="shared" si="0"/>
        <v>-32.400000000000006</v>
      </c>
    </row>
    <row r="22" spans="2:21">
      <c r="B22" t="s">
        <v>121</v>
      </c>
      <c r="C22" t="s">
        <v>200</v>
      </c>
      <c r="D22" t="s">
        <v>201</v>
      </c>
      <c r="E22">
        <v>-2.4</v>
      </c>
      <c r="F22" t="s">
        <v>202</v>
      </c>
      <c r="G22" t="s">
        <v>203</v>
      </c>
      <c r="I22" s="185" t="s">
        <v>121</v>
      </c>
      <c r="J22" s="156" t="s">
        <v>122</v>
      </c>
      <c r="K22" s="156" t="s">
        <v>123</v>
      </c>
      <c r="L22" s="156">
        <v>1.4</v>
      </c>
      <c r="M22" s="156" t="s">
        <v>124</v>
      </c>
      <c r="N22" s="184" t="s">
        <v>125</v>
      </c>
      <c r="P22" s="185" t="s">
        <v>121</v>
      </c>
      <c r="Q22" s="156">
        <f t="shared" si="1"/>
        <v>5.8</v>
      </c>
      <c r="R22" s="156">
        <f t="shared" ref="R22:R25" si="2">D22+K22</f>
        <v>12.600000000000001</v>
      </c>
      <c r="S22" s="156">
        <f t="shared" ref="S22:S25" si="3">E22+L22</f>
        <v>-1</v>
      </c>
      <c r="T22" s="156">
        <f t="shared" ref="T22:T25" si="4">F22+M22</f>
        <v>-0.7</v>
      </c>
      <c r="U22" s="184">
        <f t="shared" ref="U22:U25" si="5">G22+N22</f>
        <v>3</v>
      </c>
    </row>
    <row r="23" spans="2:21">
      <c r="I23" s="186" t="s">
        <v>126</v>
      </c>
      <c r="J23" s="157" t="s">
        <v>127</v>
      </c>
      <c r="K23" s="157" t="s">
        <v>128</v>
      </c>
      <c r="L23" s="157">
        <v>139.69999999999999</v>
      </c>
      <c r="M23" s="157" t="s">
        <v>129</v>
      </c>
      <c r="N23" s="187" t="s">
        <v>130</v>
      </c>
      <c r="P23" s="186" t="s">
        <v>126</v>
      </c>
      <c r="Q23" s="156">
        <f t="shared" si="1"/>
        <v>123.8</v>
      </c>
      <c r="R23" s="156">
        <f t="shared" si="2"/>
        <v>160.6</v>
      </c>
      <c r="S23" s="156">
        <f t="shared" si="3"/>
        <v>139.69999999999999</v>
      </c>
      <c r="T23" s="156">
        <f t="shared" si="4"/>
        <v>35.200000000000003</v>
      </c>
      <c r="U23" s="184">
        <f t="shared" si="5"/>
        <v>38.700000000000003</v>
      </c>
    </row>
    <row r="24" spans="2:21">
      <c r="I24" s="185" t="s">
        <v>131</v>
      </c>
      <c r="J24" s="156" t="s">
        <v>43</v>
      </c>
      <c r="K24" s="156" t="s">
        <v>43</v>
      </c>
      <c r="L24" s="156">
        <v>0.1</v>
      </c>
      <c r="M24" s="156" t="s">
        <v>43</v>
      </c>
      <c r="N24" s="184" t="s">
        <v>43</v>
      </c>
      <c r="P24" s="185" t="s">
        <v>131</v>
      </c>
      <c r="Q24" s="156"/>
      <c r="R24" s="156"/>
      <c r="S24" s="156">
        <f t="shared" si="3"/>
        <v>0.1</v>
      </c>
      <c r="T24" s="156"/>
      <c r="U24" s="184"/>
    </row>
    <row r="25" spans="2:21">
      <c r="B25" t="s">
        <v>213</v>
      </c>
      <c r="C25" t="s">
        <v>204</v>
      </c>
      <c r="D25" t="s">
        <v>205</v>
      </c>
      <c r="E25">
        <v>113.1</v>
      </c>
      <c r="F25" t="s">
        <v>206</v>
      </c>
      <c r="G25" t="s">
        <v>207</v>
      </c>
      <c r="I25" s="192" t="s">
        <v>132</v>
      </c>
      <c r="J25" s="174" t="s">
        <v>127</v>
      </c>
      <c r="K25" s="174" t="s">
        <v>128</v>
      </c>
      <c r="L25" s="174">
        <v>139.80000000000001</v>
      </c>
      <c r="M25" s="174" t="s">
        <v>129</v>
      </c>
      <c r="N25" s="193" t="s">
        <v>130</v>
      </c>
      <c r="P25" s="192" t="s">
        <v>132</v>
      </c>
      <c r="Q25" s="175">
        <f t="shared" si="1"/>
        <v>176.5</v>
      </c>
      <c r="R25" s="175">
        <f t="shared" si="2"/>
        <v>364.1</v>
      </c>
      <c r="S25" s="175">
        <f t="shared" si="3"/>
        <v>252.9</v>
      </c>
      <c r="T25" s="175">
        <f t="shared" si="4"/>
        <v>51.5</v>
      </c>
      <c r="U25" s="197">
        <f t="shared" si="5"/>
        <v>72.300000000000011</v>
      </c>
    </row>
    <row r="27" spans="2:21">
      <c r="B27" t="s">
        <v>778</v>
      </c>
      <c r="C27">
        <v>17.899999999999999</v>
      </c>
      <c r="D27">
        <v>13.3</v>
      </c>
      <c r="E27">
        <v>12.3</v>
      </c>
      <c r="I27" t="s">
        <v>778</v>
      </c>
      <c r="J27">
        <v>37.799999999999997</v>
      </c>
      <c r="K27">
        <v>35.6</v>
      </c>
      <c r="L27">
        <v>30.1</v>
      </c>
      <c r="P27" t="s">
        <v>778</v>
      </c>
      <c r="Q27">
        <f>C27+J27</f>
        <v>55.699999999999996</v>
      </c>
      <c r="R27">
        <f t="shared" ref="R27:S27" si="6">D27+K27</f>
        <v>48.900000000000006</v>
      </c>
      <c r="S27">
        <f t="shared" si="6"/>
        <v>42.400000000000006</v>
      </c>
    </row>
  </sheetData>
  <phoneticPr fontId="30"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26135-D7E5-4EA3-A42C-E2B61505CFA9}">
  <dimension ref="A2:R42"/>
  <sheetViews>
    <sheetView topLeftCell="F1" workbookViewId="0">
      <selection activeCell="O26" sqref="O26"/>
    </sheetView>
  </sheetViews>
  <sheetFormatPr defaultRowHeight="15"/>
  <cols>
    <col min="1" max="1" width="48.5703125" bestFit="1" customWidth="1"/>
    <col min="2" max="6" width="11.140625" bestFit="1" customWidth="1"/>
    <col min="7" max="7" width="48.5703125" bestFit="1" customWidth="1"/>
    <col min="8" max="11" width="11.140625" bestFit="1" customWidth="1"/>
    <col min="14" max="14" width="48.5703125" bestFit="1" customWidth="1"/>
    <col min="15" max="19" width="11.140625" bestFit="1" customWidth="1"/>
  </cols>
  <sheetData>
    <row r="2" spans="1:18">
      <c r="A2" t="s">
        <v>211</v>
      </c>
      <c r="G2" t="s">
        <v>210</v>
      </c>
      <c r="N2" t="s">
        <v>706</v>
      </c>
    </row>
    <row r="3" spans="1:18">
      <c r="A3" t="s">
        <v>49</v>
      </c>
      <c r="B3" t="s">
        <v>133</v>
      </c>
      <c r="C3" t="s">
        <v>134</v>
      </c>
      <c r="D3" t="s">
        <v>560</v>
      </c>
      <c r="E3" t="s">
        <v>781</v>
      </c>
      <c r="G3" t="s">
        <v>49</v>
      </c>
      <c r="H3" t="s">
        <v>133</v>
      </c>
      <c r="I3" t="s">
        <v>134</v>
      </c>
      <c r="J3" t="s">
        <v>560</v>
      </c>
      <c r="K3" t="s">
        <v>781</v>
      </c>
      <c r="N3" s="153" t="s">
        <v>49</v>
      </c>
      <c r="O3" s="154" t="s">
        <v>133</v>
      </c>
      <c r="P3" s="154" t="s">
        <v>134</v>
      </c>
      <c r="Q3" s="154" t="s">
        <v>560</v>
      </c>
      <c r="R3" s="155" t="s">
        <v>781</v>
      </c>
    </row>
    <row r="4" spans="1:18">
      <c r="A4" s="202" t="s">
        <v>782</v>
      </c>
      <c r="G4" s="202" t="s">
        <v>782</v>
      </c>
      <c r="N4" s="205" t="s">
        <v>782</v>
      </c>
      <c r="O4" s="156"/>
      <c r="P4" s="156"/>
      <c r="Q4" s="156"/>
      <c r="R4" s="204"/>
    </row>
    <row r="5" spans="1:18">
      <c r="A5" t="s">
        <v>214</v>
      </c>
      <c r="B5">
        <v>39.799999999999997</v>
      </c>
      <c r="C5" t="s">
        <v>215</v>
      </c>
      <c r="D5" t="s">
        <v>216</v>
      </c>
      <c r="E5" t="s">
        <v>217</v>
      </c>
      <c r="G5" t="s">
        <v>214</v>
      </c>
      <c r="H5" t="s">
        <v>314</v>
      </c>
      <c r="I5" t="s">
        <v>315</v>
      </c>
      <c r="J5" t="s">
        <v>316</v>
      </c>
      <c r="K5" t="s">
        <v>317</v>
      </c>
      <c r="N5" s="206" t="s">
        <v>214</v>
      </c>
      <c r="O5" s="157">
        <f>B5+H5</f>
        <v>100.8</v>
      </c>
      <c r="P5" s="157">
        <f t="shared" ref="P5:R5" si="0">C5+I5</f>
        <v>101.2</v>
      </c>
      <c r="Q5" s="157">
        <f t="shared" si="0"/>
        <v>87</v>
      </c>
      <c r="R5" s="157">
        <f t="shared" si="0"/>
        <v>155</v>
      </c>
    </row>
    <row r="6" spans="1:18">
      <c r="A6" t="s">
        <v>218</v>
      </c>
      <c r="B6">
        <v>31.5</v>
      </c>
      <c r="C6" t="s">
        <v>219</v>
      </c>
      <c r="D6" t="s">
        <v>220</v>
      </c>
      <c r="E6" t="s">
        <v>221</v>
      </c>
      <c r="G6" t="s">
        <v>218</v>
      </c>
      <c r="H6" t="s">
        <v>318</v>
      </c>
      <c r="I6" t="s">
        <v>319</v>
      </c>
      <c r="J6" t="s">
        <v>320</v>
      </c>
      <c r="K6" t="s">
        <v>321</v>
      </c>
      <c r="N6" s="203" t="s">
        <v>218</v>
      </c>
      <c r="O6" s="157">
        <f t="shared" ref="O6:O38" si="1">B6+H6</f>
        <v>67.5</v>
      </c>
      <c r="P6" s="157">
        <f t="shared" ref="P6:P38" si="2">C6+I6</f>
        <v>95.5</v>
      </c>
      <c r="Q6" s="157">
        <f t="shared" ref="Q6:Q38" si="3">D6+J6</f>
        <v>112.30000000000001</v>
      </c>
      <c r="R6" s="157">
        <f t="shared" ref="R6:R38" si="4">E6+K6</f>
        <v>61.8</v>
      </c>
    </row>
    <row r="7" spans="1:18">
      <c r="A7" t="s">
        <v>222</v>
      </c>
      <c r="B7">
        <v>1.3</v>
      </c>
      <c r="C7" t="s">
        <v>85</v>
      </c>
      <c r="D7" t="s">
        <v>85</v>
      </c>
      <c r="E7" t="s">
        <v>124</v>
      </c>
      <c r="G7" t="s">
        <v>222</v>
      </c>
      <c r="H7" t="s">
        <v>322</v>
      </c>
      <c r="I7" t="s">
        <v>323</v>
      </c>
      <c r="J7" t="s">
        <v>324</v>
      </c>
      <c r="K7" t="s">
        <v>325</v>
      </c>
      <c r="N7" s="206" t="s">
        <v>222</v>
      </c>
      <c r="O7" s="157">
        <f t="shared" si="1"/>
        <v>29.3</v>
      </c>
      <c r="P7" s="157">
        <f t="shared" si="2"/>
        <v>60.4</v>
      </c>
      <c r="Q7" s="157">
        <f t="shared" si="3"/>
        <v>54.5</v>
      </c>
      <c r="R7" s="157">
        <f t="shared" si="4"/>
        <v>8.5</v>
      </c>
    </row>
    <row r="8" spans="1:18">
      <c r="A8" t="s">
        <v>223</v>
      </c>
      <c r="B8">
        <v>5.9</v>
      </c>
      <c r="C8">
        <v>0</v>
      </c>
      <c r="D8">
        <v>0</v>
      </c>
      <c r="E8">
        <v>0</v>
      </c>
      <c r="G8" t="s">
        <v>223</v>
      </c>
      <c r="H8" t="s">
        <v>326</v>
      </c>
      <c r="I8">
        <v>0</v>
      </c>
      <c r="J8">
        <v>0</v>
      </c>
      <c r="K8" t="s">
        <v>125</v>
      </c>
      <c r="N8" s="203" t="s">
        <v>223</v>
      </c>
      <c r="O8" s="157">
        <f t="shared" si="1"/>
        <v>12.3</v>
      </c>
      <c r="P8" s="157">
        <f t="shared" si="2"/>
        <v>0</v>
      </c>
      <c r="Q8" s="157">
        <f t="shared" si="3"/>
        <v>0</v>
      </c>
      <c r="R8" s="157">
        <f t="shared" si="4"/>
        <v>2.1</v>
      </c>
    </row>
    <row r="9" spans="1:18">
      <c r="A9" t="s">
        <v>224</v>
      </c>
      <c r="B9">
        <v>10.7</v>
      </c>
      <c r="C9" t="s">
        <v>225</v>
      </c>
      <c r="D9" t="s">
        <v>226</v>
      </c>
      <c r="E9" t="s">
        <v>227</v>
      </c>
      <c r="G9" t="s">
        <v>224</v>
      </c>
      <c r="H9" t="s">
        <v>293</v>
      </c>
      <c r="I9" t="s">
        <v>327</v>
      </c>
      <c r="J9" t="s">
        <v>328</v>
      </c>
      <c r="K9" t="s">
        <v>329</v>
      </c>
      <c r="N9" s="206" t="s">
        <v>224</v>
      </c>
      <c r="O9" s="157">
        <f t="shared" si="1"/>
        <v>32.200000000000003</v>
      </c>
      <c r="P9" s="157">
        <f t="shared" si="2"/>
        <v>21.5</v>
      </c>
      <c r="Q9" s="157">
        <f t="shared" si="3"/>
        <v>91</v>
      </c>
      <c r="R9" s="157">
        <f t="shared" si="4"/>
        <v>24.700000000000003</v>
      </c>
    </row>
    <row r="10" spans="1:18">
      <c r="A10" t="s">
        <v>228</v>
      </c>
      <c r="B10">
        <v>22.5</v>
      </c>
      <c r="C10" t="s">
        <v>229</v>
      </c>
      <c r="D10" t="s">
        <v>230</v>
      </c>
      <c r="E10" t="s">
        <v>231</v>
      </c>
      <c r="G10" t="s">
        <v>228</v>
      </c>
      <c r="H10" t="s">
        <v>330</v>
      </c>
      <c r="I10" t="s">
        <v>331</v>
      </c>
      <c r="J10" t="s">
        <v>332</v>
      </c>
      <c r="K10" t="s">
        <v>333</v>
      </c>
      <c r="N10" s="203" t="s">
        <v>228</v>
      </c>
      <c r="O10" s="157">
        <f t="shared" si="1"/>
        <v>40.5</v>
      </c>
      <c r="P10" s="157">
        <f t="shared" si="2"/>
        <v>42.6</v>
      </c>
      <c r="Q10" s="157">
        <f t="shared" si="3"/>
        <v>39.4</v>
      </c>
      <c r="R10" s="157">
        <f t="shared" si="4"/>
        <v>42.099999999999994</v>
      </c>
    </row>
    <row r="11" spans="1:18">
      <c r="A11" t="s">
        <v>232</v>
      </c>
      <c r="B11">
        <v>1.3</v>
      </c>
      <c r="C11" t="s">
        <v>233</v>
      </c>
      <c r="D11" t="s">
        <v>234</v>
      </c>
      <c r="E11" t="s">
        <v>203</v>
      </c>
      <c r="N11" s="206" t="s">
        <v>783</v>
      </c>
      <c r="O11" s="157">
        <f t="shared" si="1"/>
        <v>1.3</v>
      </c>
      <c r="P11" s="157">
        <f t="shared" si="2"/>
        <v>0.4</v>
      </c>
      <c r="Q11" s="157">
        <f t="shared" si="3"/>
        <v>0.5</v>
      </c>
      <c r="R11" s="157">
        <f t="shared" si="4"/>
        <v>0.9</v>
      </c>
    </row>
    <row r="12" spans="1:18">
      <c r="A12" t="s">
        <v>235</v>
      </c>
      <c r="B12">
        <v>113.1</v>
      </c>
      <c r="C12" t="s">
        <v>236</v>
      </c>
      <c r="D12" t="s">
        <v>237</v>
      </c>
      <c r="E12" t="s">
        <v>238</v>
      </c>
      <c r="G12" t="s">
        <v>235</v>
      </c>
      <c r="H12" t="s">
        <v>334</v>
      </c>
      <c r="I12" t="s">
        <v>335</v>
      </c>
      <c r="J12" t="s">
        <v>336</v>
      </c>
      <c r="K12" t="s">
        <v>337</v>
      </c>
      <c r="N12" s="203" t="s">
        <v>235</v>
      </c>
      <c r="O12" s="157">
        <f t="shared" si="1"/>
        <v>284.10000000000002</v>
      </c>
      <c r="P12" s="157">
        <f t="shared" si="2"/>
        <v>321.8</v>
      </c>
      <c r="Q12" s="157">
        <f t="shared" si="3"/>
        <v>384.7</v>
      </c>
      <c r="R12" s="157">
        <f t="shared" si="4"/>
        <v>294.89999999999998</v>
      </c>
    </row>
    <row r="13" spans="1:18">
      <c r="A13" t="s">
        <v>224</v>
      </c>
      <c r="B13">
        <v>0</v>
      </c>
      <c r="C13" t="s">
        <v>239</v>
      </c>
      <c r="D13" t="s">
        <v>239</v>
      </c>
      <c r="E13">
        <v>0</v>
      </c>
      <c r="G13" t="s">
        <v>224</v>
      </c>
      <c r="H13">
        <v>0</v>
      </c>
      <c r="I13" t="s">
        <v>342</v>
      </c>
      <c r="J13" t="s">
        <v>327</v>
      </c>
      <c r="K13">
        <v>0</v>
      </c>
      <c r="N13" s="206" t="s">
        <v>224</v>
      </c>
      <c r="O13" s="157">
        <f t="shared" si="1"/>
        <v>0</v>
      </c>
      <c r="P13" s="157">
        <f t="shared" si="2"/>
        <v>2.8</v>
      </c>
      <c r="Q13" s="157">
        <f t="shared" si="3"/>
        <v>7.9</v>
      </c>
      <c r="R13" s="157">
        <f t="shared" si="4"/>
        <v>0</v>
      </c>
    </row>
    <row r="14" spans="1:18">
      <c r="A14" t="s">
        <v>240</v>
      </c>
      <c r="B14">
        <v>321.60000000000002</v>
      </c>
      <c r="C14" t="s">
        <v>241</v>
      </c>
      <c r="D14" t="s">
        <v>242</v>
      </c>
      <c r="E14" t="s">
        <v>243</v>
      </c>
      <c r="G14" t="s">
        <v>779</v>
      </c>
      <c r="H14" t="s">
        <v>338</v>
      </c>
      <c r="I14" t="s">
        <v>339</v>
      </c>
      <c r="J14" t="s">
        <v>340</v>
      </c>
      <c r="K14" t="s">
        <v>341</v>
      </c>
      <c r="N14" s="203" t="s">
        <v>779</v>
      </c>
      <c r="O14" s="157">
        <f t="shared" si="1"/>
        <v>432.70000000000005</v>
      </c>
      <c r="P14" s="157">
        <f t="shared" si="2"/>
        <v>446.5</v>
      </c>
      <c r="Q14" s="157">
        <f t="shared" si="3"/>
        <v>494.9</v>
      </c>
      <c r="R14" s="157">
        <f t="shared" si="4"/>
        <v>438.40000000000003</v>
      </c>
    </row>
    <row r="15" spans="1:18">
      <c r="A15" s="201" t="s">
        <v>244</v>
      </c>
      <c r="B15">
        <v>0.1</v>
      </c>
      <c r="C15" t="s">
        <v>85</v>
      </c>
      <c r="D15" t="s">
        <v>83</v>
      </c>
      <c r="E15" t="s">
        <v>233</v>
      </c>
      <c r="G15" s="201" t="s">
        <v>290</v>
      </c>
      <c r="H15" t="s">
        <v>343</v>
      </c>
      <c r="I15" t="s">
        <v>344</v>
      </c>
      <c r="J15" t="s">
        <v>233</v>
      </c>
      <c r="K15" t="s">
        <v>345</v>
      </c>
      <c r="N15" s="207" t="s">
        <v>784</v>
      </c>
      <c r="O15" s="157">
        <f t="shared" ref="O15" si="5">B15+H15</f>
        <v>5.6999999999999993</v>
      </c>
      <c r="P15" s="157">
        <f t="shared" ref="P15" si="6">C15+I15</f>
        <v>3.2</v>
      </c>
      <c r="Q15" s="157">
        <f t="shared" ref="Q15" si="7">D15+J15</f>
        <v>0.60000000000000009</v>
      </c>
      <c r="R15" s="157">
        <f t="shared" ref="R15" si="8">E15+K15</f>
        <v>4.9000000000000004</v>
      </c>
    </row>
    <row r="16" spans="1:18">
      <c r="A16" t="s">
        <v>245</v>
      </c>
      <c r="B16">
        <v>321.7</v>
      </c>
      <c r="C16" t="s">
        <v>246</v>
      </c>
      <c r="D16" t="s">
        <v>247</v>
      </c>
      <c r="E16" t="s">
        <v>248</v>
      </c>
      <c r="G16" t="s">
        <v>346</v>
      </c>
      <c r="H16" t="s">
        <v>347</v>
      </c>
      <c r="I16" t="s">
        <v>348</v>
      </c>
      <c r="J16" t="s">
        <v>349</v>
      </c>
      <c r="K16" t="s">
        <v>350</v>
      </c>
      <c r="N16" s="203" t="s">
        <v>346</v>
      </c>
      <c r="O16" s="157">
        <f t="shared" si="1"/>
        <v>438.4</v>
      </c>
      <c r="P16" s="157">
        <f t="shared" si="2"/>
        <v>452.6</v>
      </c>
      <c r="Q16" s="157">
        <f t="shared" si="3"/>
        <v>503.4</v>
      </c>
      <c r="R16" s="157">
        <f t="shared" si="4"/>
        <v>443.2</v>
      </c>
    </row>
    <row r="17" spans="1:18">
      <c r="A17" s="169" t="s">
        <v>249</v>
      </c>
      <c r="B17">
        <v>434.7</v>
      </c>
      <c r="C17" t="s">
        <v>250</v>
      </c>
      <c r="D17" t="s">
        <v>251</v>
      </c>
      <c r="E17" t="s">
        <v>252</v>
      </c>
      <c r="G17" s="169" t="s">
        <v>249</v>
      </c>
      <c r="H17" t="s">
        <v>351</v>
      </c>
      <c r="I17" t="s">
        <v>352</v>
      </c>
      <c r="J17" t="s">
        <v>353</v>
      </c>
      <c r="K17" t="s">
        <v>354</v>
      </c>
      <c r="N17" s="208" t="s">
        <v>249</v>
      </c>
      <c r="O17" s="157">
        <f t="shared" si="1"/>
        <v>722.3</v>
      </c>
      <c r="P17" s="157">
        <f t="shared" si="2"/>
        <v>774.3</v>
      </c>
      <c r="Q17" s="157">
        <f t="shared" si="3"/>
        <v>888.1</v>
      </c>
      <c r="R17" s="157">
        <f t="shared" si="4"/>
        <v>738.2</v>
      </c>
    </row>
    <row r="18" spans="1:18">
      <c r="A18" s="202" t="s">
        <v>780</v>
      </c>
      <c r="G18" s="202" t="s">
        <v>780</v>
      </c>
      <c r="N18" s="205" t="s">
        <v>780</v>
      </c>
      <c r="O18" s="157">
        <f t="shared" si="1"/>
        <v>0</v>
      </c>
      <c r="P18" s="157">
        <f t="shared" si="2"/>
        <v>0</v>
      </c>
      <c r="Q18" s="157">
        <f t="shared" si="3"/>
        <v>0</v>
      </c>
      <c r="R18" s="157">
        <f t="shared" si="4"/>
        <v>0</v>
      </c>
    </row>
    <row r="19" spans="1:18">
      <c r="A19" t="s">
        <v>709</v>
      </c>
      <c r="B19">
        <v>77.599999999999994</v>
      </c>
      <c r="C19" t="s">
        <v>253</v>
      </c>
      <c r="D19" t="s">
        <v>254</v>
      </c>
      <c r="E19" t="s">
        <v>255</v>
      </c>
      <c r="G19" t="s">
        <v>709</v>
      </c>
      <c r="H19" t="s">
        <v>355</v>
      </c>
      <c r="I19" t="s">
        <v>101</v>
      </c>
      <c r="J19" t="s">
        <v>195</v>
      </c>
      <c r="K19" t="s">
        <v>356</v>
      </c>
      <c r="N19" s="206" t="s">
        <v>709</v>
      </c>
      <c r="O19" s="157">
        <f t="shared" si="1"/>
        <v>79</v>
      </c>
      <c r="P19" s="157">
        <f t="shared" si="2"/>
        <v>33</v>
      </c>
      <c r="Q19" s="157">
        <f t="shared" si="3"/>
        <v>189.7</v>
      </c>
      <c r="R19" s="157">
        <f t="shared" si="4"/>
        <v>110.89999999999999</v>
      </c>
    </row>
    <row r="20" spans="1:18">
      <c r="A20" t="s">
        <v>256</v>
      </c>
      <c r="B20">
        <v>2.4</v>
      </c>
      <c r="C20" t="s">
        <v>99</v>
      </c>
      <c r="D20" t="s">
        <v>257</v>
      </c>
      <c r="E20" t="s">
        <v>258</v>
      </c>
      <c r="G20" t="s">
        <v>256</v>
      </c>
      <c r="H20" t="s">
        <v>361</v>
      </c>
      <c r="I20" t="s">
        <v>284</v>
      </c>
      <c r="J20" t="s">
        <v>362</v>
      </c>
      <c r="K20" t="s">
        <v>361</v>
      </c>
      <c r="N20" s="203" t="s">
        <v>256</v>
      </c>
      <c r="O20" s="157">
        <f t="shared" si="1"/>
        <v>6.1999999999999993</v>
      </c>
      <c r="P20" s="157">
        <f t="shared" si="2"/>
        <v>9.1000000000000014</v>
      </c>
      <c r="Q20" s="157">
        <f t="shared" si="3"/>
        <v>3.2</v>
      </c>
      <c r="R20" s="157">
        <f t="shared" si="4"/>
        <v>6.1999999999999993</v>
      </c>
    </row>
    <row r="21" spans="1:18">
      <c r="A21" t="s">
        <v>259</v>
      </c>
      <c r="B21">
        <v>24.1</v>
      </c>
      <c r="C21" t="s">
        <v>260</v>
      </c>
      <c r="D21" t="s">
        <v>261</v>
      </c>
      <c r="E21" t="s">
        <v>262</v>
      </c>
      <c r="G21" t="s">
        <v>259</v>
      </c>
      <c r="H21" t="s">
        <v>291</v>
      </c>
      <c r="I21" t="s">
        <v>357</v>
      </c>
      <c r="J21" t="s">
        <v>358</v>
      </c>
      <c r="K21" t="s">
        <v>359</v>
      </c>
      <c r="N21" s="206" t="s">
        <v>259</v>
      </c>
      <c r="O21" s="157">
        <f t="shared" si="1"/>
        <v>49.1</v>
      </c>
      <c r="P21" s="157">
        <f t="shared" si="2"/>
        <v>56.7</v>
      </c>
      <c r="Q21" s="157">
        <f t="shared" si="3"/>
        <v>50.1</v>
      </c>
      <c r="R21" s="157">
        <f t="shared" si="4"/>
        <v>39.299999999999997</v>
      </c>
    </row>
    <row r="22" spans="1:18">
      <c r="A22" t="s">
        <v>263</v>
      </c>
      <c r="B22">
        <v>20.8</v>
      </c>
      <c r="C22" t="s">
        <v>264</v>
      </c>
      <c r="D22" t="s">
        <v>169</v>
      </c>
      <c r="E22" t="s">
        <v>265</v>
      </c>
      <c r="G22" t="s">
        <v>263</v>
      </c>
      <c r="H22" t="s">
        <v>122</v>
      </c>
      <c r="I22" t="s">
        <v>99</v>
      </c>
      <c r="J22" t="s">
        <v>360</v>
      </c>
      <c r="K22" t="s">
        <v>102</v>
      </c>
      <c r="N22" s="203" t="s">
        <v>263</v>
      </c>
      <c r="O22" s="157">
        <f t="shared" si="1"/>
        <v>24.1</v>
      </c>
      <c r="P22" s="157">
        <f t="shared" si="2"/>
        <v>66.5</v>
      </c>
      <c r="Q22" s="157">
        <f t="shared" si="3"/>
        <v>55.6</v>
      </c>
      <c r="R22" s="157">
        <f t="shared" si="4"/>
        <v>3.9</v>
      </c>
    </row>
    <row r="23" spans="1:18">
      <c r="A23" t="s">
        <v>266</v>
      </c>
      <c r="B23">
        <v>0</v>
      </c>
      <c r="C23" t="s">
        <v>267</v>
      </c>
      <c r="D23" t="s">
        <v>268</v>
      </c>
      <c r="E23" t="s">
        <v>269</v>
      </c>
      <c r="G23" t="s">
        <v>266</v>
      </c>
      <c r="H23">
        <v>0</v>
      </c>
      <c r="I23" t="s">
        <v>363</v>
      </c>
      <c r="J23" t="s">
        <v>364</v>
      </c>
      <c r="K23">
        <v>0</v>
      </c>
      <c r="N23" s="206" t="s">
        <v>266</v>
      </c>
      <c r="O23" s="157">
        <f t="shared" si="1"/>
        <v>0</v>
      </c>
      <c r="P23" s="157">
        <f t="shared" si="2"/>
        <v>38.700000000000003</v>
      </c>
      <c r="Q23" s="157">
        <f t="shared" si="3"/>
        <v>57.599999999999994</v>
      </c>
      <c r="R23" s="157">
        <f t="shared" si="4"/>
        <v>3.6</v>
      </c>
    </row>
    <row r="24" spans="1:18">
      <c r="A24" t="s">
        <v>270</v>
      </c>
      <c r="B24">
        <v>0.3</v>
      </c>
      <c r="C24" t="s">
        <v>124</v>
      </c>
      <c r="D24" t="s">
        <v>233</v>
      </c>
      <c r="E24" t="s">
        <v>124</v>
      </c>
      <c r="G24" t="s">
        <v>270</v>
      </c>
      <c r="H24" t="s">
        <v>369</v>
      </c>
      <c r="I24" t="s">
        <v>370</v>
      </c>
      <c r="J24" t="s">
        <v>371</v>
      </c>
      <c r="K24" t="s">
        <v>372</v>
      </c>
      <c r="N24" s="203" t="s">
        <v>270</v>
      </c>
      <c r="O24" s="157">
        <f t="shared" si="1"/>
        <v>22.1</v>
      </c>
      <c r="P24" s="157">
        <f t="shared" si="2"/>
        <v>7.2</v>
      </c>
      <c r="Q24" s="157">
        <f t="shared" si="3"/>
        <v>9</v>
      </c>
      <c r="R24" s="157">
        <f t="shared" si="4"/>
        <v>16.900000000000002</v>
      </c>
    </row>
    <row r="25" spans="1:18">
      <c r="A25" t="s">
        <v>271</v>
      </c>
      <c r="B25">
        <v>15.2</v>
      </c>
      <c r="C25" t="s">
        <v>272</v>
      </c>
      <c r="D25" t="s">
        <v>273</v>
      </c>
      <c r="E25" t="s">
        <v>274</v>
      </c>
      <c r="G25" t="s">
        <v>294</v>
      </c>
      <c r="H25" t="s">
        <v>365</v>
      </c>
      <c r="I25" t="s">
        <v>366</v>
      </c>
      <c r="J25" t="s">
        <v>367</v>
      </c>
      <c r="K25" t="s">
        <v>368</v>
      </c>
      <c r="N25" s="206" t="s">
        <v>294</v>
      </c>
      <c r="O25" s="157">
        <f t="shared" si="1"/>
        <v>40.700000000000003</v>
      </c>
      <c r="P25" s="157">
        <f t="shared" si="2"/>
        <v>34</v>
      </c>
      <c r="Q25" s="157">
        <f t="shared" si="3"/>
        <v>46.7</v>
      </c>
      <c r="R25" s="157">
        <f t="shared" si="4"/>
        <v>33.299999999999997</v>
      </c>
    </row>
    <row r="26" spans="1:18">
      <c r="A26" t="s">
        <v>275</v>
      </c>
      <c r="B26">
        <v>140.4</v>
      </c>
      <c r="C26" t="s">
        <v>276</v>
      </c>
      <c r="D26" t="s">
        <v>277</v>
      </c>
      <c r="E26" t="s">
        <v>278</v>
      </c>
      <c r="G26" t="s">
        <v>275</v>
      </c>
      <c r="H26" t="s">
        <v>373</v>
      </c>
      <c r="I26" t="s">
        <v>374</v>
      </c>
      <c r="J26" t="s">
        <v>375</v>
      </c>
      <c r="K26" t="s">
        <v>376</v>
      </c>
      <c r="N26" s="203" t="s">
        <v>275</v>
      </c>
      <c r="O26" s="157">
        <f t="shared" si="1"/>
        <v>221.10000000000002</v>
      </c>
      <c r="P26" s="157">
        <f t="shared" si="2"/>
        <v>245</v>
      </c>
      <c r="Q26" s="157">
        <f t="shared" si="3"/>
        <v>412</v>
      </c>
      <c r="R26" s="157">
        <f t="shared" si="4"/>
        <v>214.1</v>
      </c>
    </row>
    <row r="27" spans="1:18">
      <c r="A27" t="s">
        <v>279</v>
      </c>
      <c r="B27">
        <v>150</v>
      </c>
      <c r="C27" t="s">
        <v>280</v>
      </c>
      <c r="D27" t="s">
        <v>281</v>
      </c>
      <c r="E27" t="s">
        <v>282</v>
      </c>
      <c r="G27" t="s">
        <v>279</v>
      </c>
      <c r="H27" t="s">
        <v>377</v>
      </c>
      <c r="I27" t="s">
        <v>377</v>
      </c>
      <c r="J27" t="s">
        <v>378</v>
      </c>
      <c r="K27" t="s">
        <v>379</v>
      </c>
      <c r="N27" s="206" t="s">
        <v>279</v>
      </c>
      <c r="O27" s="157">
        <f t="shared" si="1"/>
        <v>239.8</v>
      </c>
      <c r="P27" s="157">
        <f t="shared" si="2"/>
        <v>239.8</v>
      </c>
      <c r="Q27" s="157">
        <f t="shared" si="3"/>
        <v>85.1</v>
      </c>
      <c r="R27" s="157">
        <f t="shared" si="4"/>
        <v>216</v>
      </c>
    </row>
    <row r="28" spans="1:18">
      <c r="A28" t="s">
        <v>283</v>
      </c>
      <c r="B28">
        <v>5.2</v>
      </c>
      <c r="C28" t="s">
        <v>284</v>
      </c>
      <c r="D28" t="s">
        <v>285</v>
      </c>
      <c r="E28" t="s">
        <v>286</v>
      </c>
      <c r="G28" t="s">
        <v>256</v>
      </c>
      <c r="H28" t="s">
        <v>380</v>
      </c>
      <c r="I28" t="s">
        <v>325</v>
      </c>
      <c r="J28" t="s">
        <v>371</v>
      </c>
      <c r="K28" t="s">
        <v>267</v>
      </c>
      <c r="N28" s="203" t="s">
        <v>256</v>
      </c>
      <c r="O28" s="157">
        <f t="shared" si="1"/>
        <v>12.7</v>
      </c>
      <c r="P28" s="157">
        <f t="shared" si="2"/>
        <v>14.1</v>
      </c>
      <c r="Q28" s="157">
        <f t="shared" si="3"/>
        <v>12.3</v>
      </c>
      <c r="R28" s="157">
        <f t="shared" si="4"/>
        <v>11.2</v>
      </c>
    </row>
    <row r="29" spans="1:18">
      <c r="A29" t="s">
        <v>270</v>
      </c>
      <c r="B29">
        <v>13.3</v>
      </c>
      <c r="C29" t="s">
        <v>287</v>
      </c>
      <c r="D29" t="s">
        <v>85</v>
      </c>
      <c r="E29" t="s">
        <v>288</v>
      </c>
      <c r="G29" t="s">
        <v>270</v>
      </c>
      <c r="H29" t="s">
        <v>388</v>
      </c>
      <c r="I29" t="s">
        <v>328</v>
      </c>
      <c r="J29" t="s">
        <v>297</v>
      </c>
      <c r="K29" t="s">
        <v>389</v>
      </c>
      <c r="N29" s="206" t="s">
        <v>270</v>
      </c>
      <c r="O29" s="157">
        <f t="shared" si="1"/>
        <v>37</v>
      </c>
      <c r="P29" s="157">
        <f t="shared" si="2"/>
        <v>27.799999999999997</v>
      </c>
      <c r="Q29" s="157">
        <f t="shared" si="3"/>
        <v>23.5</v>
      </c>
      <c r="R29" s="157">
        <f t="shared" si="4"/>
        <v>33.299999999999997</v>
      </c>
    </row>
    <row r="30" spans="1:18">
      <c r="A30" t="s">
        <v>263</v>
      </c>
      <c r="B30">
        <v>0.8</v>
      </c>
      <c r="C30" t="s">
        <v>203</v>
      </c>
      <c r="D30" t="s">
        <v>257</v>
      </c>
      <c r="E30" t="s">
        <v>289</v>
      </c>
      <c r="G30" t="s">
        <v>381</v>
      </c>
      <c r="H30" t="s">
        <v>382</v>
      </c>
      <c r="I30" t="s">
        <v>383</v>
      </c>
      <c r="J30" t="s">
        <v>383</v>
      </c>
      <c r="K30" t="s">
        <v>382</v>
      </c>
      <c r="N30" s="203" t="s">
        <v>381</v>
      </c>
      <c r="O30" s="157">
        <f t="shared" si="1"/>
        <v>1.4</v>
      </c>
      <c r="P30" s="157">
        <f t="shared" si="2"/>
        <v>1.6</v>
      </c>
      <c r="Q30" s="157">
        <f t="shared" si="3"/>
        <v>1.7</v>
      </c>
      <c r="R30" s="157">
        <f t="shared" si="4"/>
        <v>1.4</v>
      </c>
    </row>
    <row r="31" spans="1:18">
      <c r="A31" t="s">
        <v>290</v>
      </c>
      <c r="B31">
        <v>21.7</v>
      </c>
      <c r="C31" t="s">
        <v>291</v>
      </c>
      <c r="D31" t="s">
        <v>292</v>
      </c>
      <c r="E31" t="s">
        <v>293</v>
      </c>
      <c r="N31" s="206"/>
      <c r="O31" s="157">
        <f t="shared" si="1"/>
        <v>21.7</v>
      </c>
      <c r="P31" s="157">
        <f t="shared" si="2"/>
        <v>25</v>
      </c>
      <c r="Q31" s="157">
        <f t="shared" si="3"/>
        <v>34.9</v>
      </c>
      <c r="R31" s="157">
        <f t="shared" si="4"/>
        <v>21.5</v>
      </c>
    </row>
    <row r="32" spans="1:18">
      <c r="A32" t="s">
        <v>294</v>
      </c>
      <c r="B32">
        <v>23.3</v>
      </c>
      <c r="C32" t="s">
        <v>295</v>
      </c>
      <c r="D32" t="s">
        <v>296</v>
      </c>
      <c r="E32" t="s">
        <v>297</v>
      </c>
      <c r="G32" t="s">
        <v>294</v>
      </c>
      <c r="H32" t="s">
        <v>384</v>
      </c>
      <c r="I32" t="s">
        <v>385</v>
      </c>
      <c r="J32" t="s">
        <v>386</v>
      </c>
      <c r="K32" t="s">
        <v>387</v>
      </c>
      <c r="N32" s="203" t="s">
        <v>294</v>
      </c>
      <c r="O32" s="157">
        <f t="shared" si="1"/>
        <v>34.700000000000003</v>
      </c>
      <c r="P32" s="157">
        <f t="shared" si="2"/>
        <v>29.4</v>
      </c>
      <c r="Q32" s="157">
        <f t="shared" si="3"/>
        <v>36</v>
      </c>
      <c r="R32" s="157">
        <f t="shared" si="4"/>
        <v>35.299999999999997</v>
      </c>
    </row>
    <row r="33" spans="1:18">
      <c r="A33" t="s">
        <v>298</v>
      </c>
      <c r="B33">
        <v>214.3</v>
      </c>
      <c r="C33" t="s">
        <v>299</v>
      </c>
      <c r="D33" t="s">
        <v>300</v>
      </c>
      <c r="E33" t="s">
        <v>301</v>
      </c>
      <c r="G33" t="s">
        <v>298</v>
      </c>
      <c r="H33" t="s">
        <v>390</v>
      </c>
      <c r="I33" t="s">
        <v>391</v>
      </c>
      <c r="J33" t="s">
        <v>392</v>
      </c>
      <c r="K33" t="s">
        <v>393</v>
      </c>
      <c r="N33" s="206" t="s">
        <v>298</v>
      </c>
      <c r="O33" s="157">
        <f t="shared" si="1"/>
        <v>347.3</v>
      </c>
      <c r="P33" s="157">
        <f t="shared" si="2"/>
        <v>337.6</v>
      </c>
      <c r="Q33" s="157">
        <f t="shared" si="3"/>
        <v>193.6</v>
      </c>
      <c r="R33" s="157">
        <f t="shared" si="4"/>
        <v>318.60000000000002</v>
      </c>
    </row>
    <row r="34" spans="1:18">
      <c r="A34" t="s">
        <v>302</v>
      </c>
      <c r="B34">
        <v>50.2</v>
      </c>
      <c r="C34" t="s">
        <v>114</v>
      </c>
      <c r="D34" t="s">
        <v>114</v>
      </c>
      <c r="E34" t="s">
        <v>114</v>
      </c>
      <c r="G34" t="s">
        <v>302</v>
      </c>
      <c r="H34" t="s">
        <v>399</v>
      </c>
      <c r="I34" t="s">
        <v>399</v>
      </c>
      <c r="J34" t="s">
        <v>399</v>
      </c>
      <c r="K34" t="s">
        <v>399</v>
      </c>
      <c r="N34" s="203" t="s">
        <v>302</v>
      </c>
      <c r="O34" s="157">
        <f t="shared" si="1"/>
        <v>118.60000000000001</v>
      </c>
      <c r="P34" s="157">
        <f t="shared" si="2"/>
        <v>118.60000000000001</v>
      </c>
      <c r="Q34" s="157">
        <f t="shared" si="3"/>
        <v>118.60000000000001</v>
      </c>
      <c r="R34" s="157">
        <f t="shared" si="4"/>
        <v>118.60000000000001</v>
      </c>
    </row>
    <row r="35" spans="1:18">
      <c r="A35" t="s">
        <v>303</v>
      </c>
      <c r="B35">
        <v>10</v>
      </c>
      <c r="C35" t="s">
        <v>304</v>
      </c>
      <c r="D35" t="s">
        <v>304</v>
      </c>
      <c r="E35" t="s">
        <v>304</v>
      </c>
      <c r="G35" t="s">
        <v>303</v>
      </c>
      <c r="H35" t="s">
        <v>400</v>
      </c>
      <c r="I35" t="s">
        <v>400</v>
      </c>
      <c r="J35" t="s">
        <v>400</v>
      </c>
      <c r="K35" t="s">
        <v>400</v>
      </c>
      <c r="N35" s="206" t="s">
        <v>303</v>
      </c>
      <c r="O35" s="157">
        <f t="shared" si="1"/>
        <v>23.7</v>
      </c>
      <c r="P35" s="157">
        <f t="shared" si="2"/>
        <v>23.7</v>
      </c>
      <c r="Q35" s="157">
        <f t="shared" si="3"/>
        <v>23.7</v>
      </c>
      <c r="R35" s="157">
        <f t="shared" si="4"/>
        <v>23.7</v>
      </c>
    </row>
    <row r="36" spans="1:18">
      <c r="A36" t="s">
        <v>305</v>
      </c>
      <c r="B36">
        <v>19.8</v>
      </c>
      <c r="C36" t="s">
        <v>306</v>
      </c>
      <c r="D36" t="s">
        <v>307</v>
      </c>
      <c r="E36" t="s">
        <v>308</v>
      </c>
      <c r="G36" t="s">
        <v>305</v>
      </c>
      <c r="H36" t="s">
        <v>171</v>
      </c>
      <c r="I36" t="s">
        <v>401</v>
      </c>
      <c r="J36" t="s">
        <v>402</v>
      </c>
      <c r="K36" t="s">
        <v>403</v>
      </c>
      <c r="N36" s="203" t="s">
        <v>305</v>
      </c>
      <c r="O36" s="157">
        <f t="shared" si="1"/>
        <v>11.600000000000001</v>
      </c>
      <c r="P36" s="157">
        <f t="shared" si="2"/>
        <v>49.3</v>
      </c>
      <c r="Q36" s="157">
        <f t="shared" si="3"/>
        <v>140.19999999999999</v>
      </c>
      <c r="R36" s="157">
        <f t="shared" si="4"/>
        <v>63.2</v>
      </c>
    </row>
    <row r="37" spans="1:18">
      <c r="A37" t="s">
        <v>309</v>
      </c>
      <c r="B37">
        <v>80.099999999999994</v>
      </c>
      <c r="C37" t="s">
        <v>310</v>
      </c>
      <c r="D37" t="s">
        <v>311</v>
      </c>
      <c r="E37" t="s">
        <v>312</v>
      </c>
      <c r="G37" t="s">
        <v>309</v>
      </c>
      <c r="H37" t="s">
        <v>404</v>
      </c>
      <c r="I37" t="s">
        <v>405</v>
      </c>
      <c r="J37" t="s">
        <v>406</v>
      </c>
      <c r="K37" t="s">
        <v>407</v>
      </c>
      <c r="N37" s="206" t="s">
        <v>309</v>
      </c>
      <c r="O37" s="157">
        <f t="shared" si="1"/>
        <v>154</v>
      </c>
      <c r="P37" s="157">
        <f t="shared" si="2"/>
        <v>191.7</v>
      </c>
      <c r="Q37" s="157">
        <f t="shared" si="3"/>
        <v>282.5</v>
      </c>
      <c r="R37" s="157">
        <f t="shared" si="4"/>
        <v>205.5</v>
      </c>
    </row>
    <row r="38" spans="1:18">
      <c r="A38" s="169" t="s">
        <v>313</v>
      </c>
      <c r="B38">
        <v>434.7</v>
      </c>
      <c r="C38" t="s">
        <v>250</v>
      </c>
      <c r="D38" t="s">
        <v>251</v>
      </c>
      <c r="E38" t="s">
        <v>252</v>
      </c>
      <c r="G38" s="169" t="s">
        <v>313</v>
      </c>
      <c r="H38" t="s">
        <v>351</v>
      </c>
      <c r="I38" t="s">
        <v>352</v>
      </c>
      <c r="J38" t="s">
        <v>353</v>
      </c>
      <c r="K38" t="s">
        <v>354</v>
      </c>
      <c r="N38" s="208" t="s">
        <v>313</v>
      </c>
      <c r="O38" s="157">
        <f t="shared" si="1"/>
        <v>722.3</v>
      </c>
      <c r="P38" s="157">
        <f t="shared" si="2"/>
        <v>774.3</v>
      </c>
      <c r="Q38" s="157">
        <f t="shared" si="3"/>
        <v>888.1</v>
      </c>
      <c r="R38" s="157">
        <f t="shared" si="4"/>
        <v>738.2</v>
      </c>
    </row>
    <row r="42" spans="1:18">
      <c r="G42" s="203" t="s">
        <v>394</v>
      </c>
      <c r="H42" s="156" t="s">
        <v>395</v>
      </c>
      <c r="I42" s="156" t="s">
        <v>396</v>
      </c>
      <c r="J42" s="156" t="s">
        <v>397</v>
      </c>
      <c r="K42" s="204" t="s">
        <v>398</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CDC86-5399-4A8E-809B-4DE6CFB2E4BD}">
  <dimension ref="C1:Y44"/>
  <sheetViews>
    <sheetView workbookViewId="0">
      <selection activeCell="H24" sqref="H24"/>
    </sheetView>
  </sheetViews>
  <sheetFormatPr defaultRowHeight="15"/>
  <cols>
    <col min="3" max="3" width="70.28515625" bestFit="1" customWidth="1"/>
    <col min="4" max="8" width="11.140625" bestFit="1" customWidth="1"/>
    <col min="9" max="9" width="75.42578125" bestFit="1" customWidth="1"/>
    <col min="10" max="13" width="11.140625" bestFit="1" customWidth="1"/>
    <col min="17" max="17" width="39" bestFit="1" customWidth="1"/>
    <col min="18" max="18" width="11.140625" bestFit="1" customWidth="1"/>
    <col min="19" max="19" width="18" customWidth="1"/>
    <col min="20" max="20" width="16.28515625" customWidth="1"/>
    <col min="21" max="21" width="11.28515625" bestFit="1" customWidth="1"/>
    <col min="22" max="22" width="23.140625" customWidth="1"/>
    <col min="23" max="23" width="21.140625" customWidth="1"/>
    <col min="24" max="24" width="12.28515625" bestFit="1" customWidth="1"/>
    <col min="25" max="25" width="9.140625" bestFit="1" customWidth="1"/>
  </cols>
  <sheetData>
    <row r="1" spans="3:25">
      <c r="Q1" t="s">
        <v>785</v>
      </c>
    </row>
    <row r="3" spans="3:25">
      <c r="C3" t="s">
        <v>211</v>
      </c>
      <c r="D3" t="s">
        <v>707</v>
      </c>
      <c r="E3" s="154" t="s">
        <v>133</v>
      </c>
      <c r="F3" s="154" t="s">
        <v>134</v>
      </c>
      <c r="G3" s="155" t="s">
        <v>560</v>
      </c>
      <c r="I3" s="153" t="s">
        <v>210</v>
      </c>
      <c r="J3" s="154"/>
      <c r="K3" s="154" t="s">
        <v>133</v>
      </c>
      <c r="L3" s="154" t="s">
        <v>134</v>
      </c>
      <c r="M3" s="155" t="s">
        <v>560</v>
      </c>
      <c r="Q3" t="s">
        <v>705</v>
      </c>
      <c r="R3" t="s">
        <v>411</v>
      </c>
      <c r="S3" t="s">
        <v>672</v>
      </c>
      <c r="T3" t="s">
        <v>303</v>
      </c>
      <c r="U3" t="s">
        <v>52</v>
      </c>
      <c r="V3" t="s">
        <v>673</v>
      </c>
      <c r="W3" t="s">
        <v>305</v>
      </c>
      <c r="X3" t="s">
        <v>674</v>
      </c>
      <c r="Y3" t="s">
        <v>50</v>
      </c>
    </row>
    <row r="4" spans="3:25">
      <c r="C4" t="s">
        <v>697</v>
      </c>
      <c r="E4" t="s">
        <v>433</v>
      </c>
      <c r="F4" t="s">
        <v>434</v>
      </c>
      <c r="G4" t="s">
        <v>435</v>
      </c>
      <c r="I4" t="s">
        <v>412</v>
      </c>
      <c r="K4" t="s">
        <v>561</v>
      </c>
      <c r="L4" t="s">
        <v>562</v>
      </c>
      <c r="M4" t="s">
        <v>563</v>
      </c>
      <c r="S4" s="198"/>
      <c r="T4" s="198"/>
      <c r="U4" s="198"/>
      <c r="V4" s="198"/>
      <c r="W4" s="198"/>
      <c r="X4" s="198"/>
      <c r="Y4" s="198"/>
    </row>
    <row r="5" spans="3:25">
      <c r="C5" t="s">
        <v>698</v>
      </c>
      <c r="D5" t="s">
        <v>436</v>
      </c>
      <c r="E5" t="s">
        <v>437</v>
      </c>
      <c r="F5" t="s">
        <v>438</v>
      </c>
      <c r="G5" t="s">
        <v>439</v>
      </c>
      <c r="I5" s="168" t="s">
        <v>671</v>
      </c>
      <c r="Q5" t="s">
        <v>675</v>
      </c>
      <c r="S5" s="210">
        <v>68444</v>
      </c>
      <c r="T5" s="210">
        <v>13689</v>
      </c>
      <c r="U5" s="210"/>
      <c r="V5" s="210" t="s">
        <v>676</v>
      </c>
      <c r="W5" s="210" t="s">
        <v>677</v>
      </c>
      <c r="X5" s="210" t="s">
        <v>678</v>
      </c>
      <c r="Y5" s="210"/>
    </row>
    <row r="6" spans="3:25">
      <c r="C6" t="s">
        <v>440</v>
      </c>
      <c r="E6" t="s">
        <v>441</v>
      </c>
      <c r="F6" t="s">
        <v>442</v>
      </c>
      <c r="G6" t="s">
        <v>443</v>
      </c>
      <c r="I6" t="s">
        <v>413</v>
      </c>
      <c r="J6" t="s">
        <v>436</v>
      </c>
      <c r="K6" t="s">
        <v>564</v>
      </c>
      <c r="L6" t="s">
        <v>565</v>
      </c>
      <c r="M6" t="s">
        <v>566</v>
      </c>
      <c r="Q6" t="s">
        <v>679</v>
      </c>
      <c r="S6" s="210"/>
      <c r="T6" s="210"/>
      <c r="U6" s="210"/>
      <c r="V6" s="210" t="s">
        <v>680</v>
      </c>
      <c r="W6" s="210"/>
      <c r="X6" s="210" t="s">
        <v>680</v>
      </c>
      <c r="Y6" s="210"/>
    </row>
    <row r="7" spans="3:25">
      <c r="C7" t="s">
        <v>414</v>
      </c>
      <c r="D7" t="s">
        <v>444</v>
      </c>
      <c r="E7" t="s">
        <v>43</v>
      </c>
      <c r="F7" t="s">
        <v>445</v>
      </c>
      <c r="G7" t="s">
        <v>43</v>
      </c>
      <c r="I7" t="s">
        <v>567</v>
      </c>
      <c r="K7" t="s">
        <v>43</v>
      </c>
      <c r="L7" t="s">
        <v>43</v>
      </c>
      <c r="M7" t="s">
        <v>568</v>
      </c>
      <c r="Q7" t="s">
        <v>681</v>
      </c>
      <c r="S7" s="210"/>
      <c r="T7" s="210"/>
      <c r="U7" s="210"/>
      <c r="V7" s="210"/>
      <c r="W7" s="210" t="s">
        <v>653</v>
      </c>
      <c r="X7" s="210" t="s">
        <v>653</v>
      </c>
      <c r="Y7" s="210"/>
    </row>
    <row r="8" spans="3:25">
      <c r="C8" t="s">
        <v>446</v>
      </c>
      <c r="E8" t="s">
        <v>43</v>
      </c>
      <c r="F8" t="s">
        <v>447</v>
      </c>
      <c r="G8" t="s">
        <v>448</v>
      </c>
      <c r="I8" t="s">
        <v>569</v>
      </c>
      <c r="K8" t="s">
        <v>570</v>
      </c>
      <c r="L8" t="s">
        <v>571</v>
      </c>
      <c r="M8" t="s">
        <v>572</v>
      </c>
      <c r="Q8" t="s">
        <v>682</v>
      </c>
      <c r="S8" s="210"/>
      <c r="T8" s="210"/>
      <c r="U8" s="210"/>
      <c r="V8" s="210"/>
      <c r="W8" s="210" t="s">
        <v>563</v>
      </c>
      <c r="X8" s="210" t="s">
        <v>563</v>
      </c>
      <c r="Y8" s="210"/>
    </row>
    <row r="9" spans="3:25">
      <c r="C9" t="s">
        <v>449</v>
      </c>
      <c r="E9" t="s">
        <v>43</v>
      </c>
      <c r="F9" t="s">
        <v>43</v>
      </c>
      <c r="G9" t="s">
        <v>450</v>
      </c>
      <c r="I9" t="s">
        <v>573</v>
      </c>
      <c r="J9" t="s">
        <v>574</v>
      </c>
      <c r="K9" t="s">
        <v>43</v>
      </c>
      <c r="L9" t="s">
        <v>575</v>
      </c>
      <c r="M9" t="s">
        <v>43</v>
      </c>
      <c r="Q9" t="s">
        <v>683</v>
      </c>
      <c r="S9" s="210">
        <v>68444</v>
      </c>
      <c r="T9" s="210">
        <v>13689</v>
      </c>
      <c r="U9" s="210"/>
      <c r="V9" s="210"/>
      <c r="W9" s="210" t="s">
        <v>684</v>
      </c>
      <c r="X9" s="210" t="s">
        <v>685</v>
      </c>
      <c r="Y9" s="210"/>
    </row>
    <row r="10" spans="3:25">
      <c r="C10" t="s">
        <v>451</v>
      </c>
      <c r="E10" t="s">
        <v>452</v>
      </c>
      <c r="F10" t="s">
        <v>453</v>
      </c>
      <c r="G10" t="s">
        <v>43</v>
      </c>
      <c r="I10" t="s">
        <v>576</v>
      </c>
      <c r="K10" t="s">
        <v>577</v>
      </c>
      <c r="L10" t="s">
        <v>578</v>
      </c>
      <c r="M10" t="s">
        <v>579</v>
      </c>
      <c r="Q10" t="s">
        <v>681</v>
      </c>
      <c r="S10" s="210"/>
      <c r="T10" s="210"/>
      <c r="U10" s="210"/>
      <c r="V10" s="210"/>
      <c r="W10" s="210" t="s">
        <v>652</v>
      </c>
      <c r="X10" s="210" t="s">
        <v>652</v>
      </c>
      <c r="Y10" s="210"/>
    </row>
    <row r="11" spans="3:25">
      <c r="C11" t="s">
        <v>454</v>
      </c>
      <c r="E11" t="s">
        <v>455</v>
      </c>
      <c r="F11" t="s">
        <v>456</v>
      </c>
      <c r="G11" t="s">
        <v>43</v>
      </c>
      <c r="I11" t="s">
        <v>415</v>
      </c>
      <c r="J11" t="s">
        <v>459</v>
      </c>
      <c r="K11" t="s">
        <v>580</v>
      </c>
      <c r="L11" t="s">
        <v>581</v>
      </c>
      <c r="M11" t="s">
        <v>582</v>
      </c>
      <c r="Q11" t="s">
        <v>682</v>
      </c>
      <c r="S11" s="210"/>
      <c r="T11" s="210"/>
      <c r="U11" s="210"/>
      <c r="V11" s="210"/>
      <c r="W11" s="210" t="s">
        <v>562</v>
      </c>
      <c r="X11" s="210" t="s">
        <v>562</v>
      </c>
      <c r="Y11" s="210"/>
    </row>
    <row r="12" spans="3:25">
      <c r="C12" t="s">
        <v>457</v>
      </c>
      <c r="E12" t="s">
        <v>458</v>
      </c>
      <c r="F12" t="s">
        <v>43</v>
      </c>
      <c r="G12" t="s">
        <v>43</v>
      </c>
      <c r="I12" t="s">
        <v>416</v>
      </c>
      <c r="J12" t="s">
        <v>583</v>
      </c>
      <c r="K12" t="s">
        <v>584</v>
      </c>
      <c r="L12" t="s">
        <v>585</v>
      </c>
      <c r="M12" t="s">
        <v>586</v>
      </c>
      <c r="Q12" t="s">
        <v>686</v>
      </c>
      <c r="S12" s="210">
        <v>68444</v>
      </c>
      <c r="T12" s="210">
        <v>13689</v>
      </c>
      <c r="U12" s="210"/>
      <c r="V12" s="210"/>
      <c r="W12" s="210" t="s">
        <v>687</v>
      </c>
      <c r="X12" s="210" t="s">
        <v>688</v>
      </c>
      <c r="Y12" s="210"/>
    </row>
    <row r="13" spans="3:25">
      <c r="C13" t="s">
        <v>415</v>
      </c>
      <c r="D13" t="s">
        <v>459</v>
      </c>
      <c r="E13" t="s">
        <v>460</v>
      </c>
      <c r="F13" t="s">
        <v>461</v>
      </c>
      <c r="G13" t="s">
        <v>462</v>
      </c>
      <c r="I13" t="s">
        <v>417</v>
      </c>
      <c r="J13" t="s">
        <v>459</v>
      </c>
      <c r="K13" t="s">
        <v>587</v>
      </c>
      <c r="L13" t="s">
        <v>588</v>
      </c>
      <c r="M13" t="s">
        <v>589</v>
      </c>
      <c r="Q13" t="s">
        <v>681</v>
      </c>
      <c r="S13" s="210"/>
      <c r="T13" s="210"/>
      <c r="U13" s="210"/>
      <c r="V13" s="210"/>
      <c r="W13" s="210" t="s">
        <v>651</v>
      </c>
      <c r="X13" s="210" t="s">
        <v>651</v>
      </c>
      <c r="Y13" s="210"/>
    </row>
    <row r="14" spans="3:25">
      <c r="C14" t="s">
        <v>416</v>
      </c>
      <c r="D14" t="s">
        <v>463</v>
      </c>
      <c r="E14" t="s">
        <v>464</v>
      </c>
      <c r="F14" t="s">
        <v>465</v>
      </c>
      <c r="G14" t="s">
        <v>466</v>
      </c>
      <c r="I14" t="s">
        <v>590</v>
      </c>
      <c r="K14" t="s">
        <v>591</v>
      </c>
      <c r="L14" t="s">
        <v>592</v>
      </c>
      <c r="M14" t="s">
        <v>593</v>
      </c>
      <c r="Q14" t="s">
        <v>682</v>
      </c>
      <c r="S14" s="210"/>
      <c r="T14" s="210"/>
      <c r="U14" s="210"/>
      <c r="V14" s="210"/>
      <c r="W14" s="210" t="s">
        <v>561</v>
      </c>
      <c r="X14" s="210" t="s">
        <v>561</v>
      </c>
      <c r="Y14" s="210"/>
    </row>
    <row r="15" spans="3:25">
      <c r="C15" t="s">
        <v>467</v>
      </c>
      <c r="E15" t="s">
        <v>43</v>
      </c>
      <c r="F15" t="s">
        <v>43</v>
      </c>
      <c r="G15" t="s">
        <v>468</v>
      </c>
      <c r="I15" t="s">
        <v>475</v>
      </c>
      <c r="K15" t="s">
        <v>594</v>
      </c>
      <c r="L15" t="s">
        <v>595</v>
      </c>
      <c r="M15" t="s">
        <v>596</v>
      </c>
      <c r="Q15" t="s">
        <v>689</v>
      </c>
      <c r="S15" s="210">
        <v>68444</v>
      </c>
      <c r="T15" s="210">
        <v>13689</v>
      </c>
      <c r="U15" s="210"/>
      <c r="V15" s="210"/>
      <c r="W15" s="210" t="s">
        <v>690</v>
      </c>
      <c r="X15" s="210" t="s">
        <v>691</v>
      </c>
      <c r="Y15" s="210"/>
    </row>
    <row r="16" spans="3:25">
      <c r="C16" t="s">
        <v>417</v>
      </c>
      <c r="D16" t="s">
        <v>459</v>
      </c>
      <c r="E16" t="s">
        <v>469</v>
      </c>
      <c r="F16" t="s">
        <v>470</v>
      </c>
      <c r="G16" t="s">
        <v>471</v>
      </c>
      <c r="I16" t="s">
        <v>597</v>
      </c>
      <c r="K16" t="s">
        <v>598</v>
      </c>
      <c r="L16" t="s">
        <v>599</v>
      </c>
      <c r="M16" t="s">
        <v>600</v>
      </c>
      <c r="S16" s="198"/>
      <c r="T16" s="198"/>
      <c r="U16" s="198"/>
      <c r="V16" s="198"/>
      <c r="W16" s="198"/>
      <c r="X16" s="198"/>
      <c r="Y16" s="198"/>
    </row>
    <row r="17" spans="3:24">
      <c r="E17" t="s">
        <v>472</v>
      </c>
      <c r="F17" t="s">
        <v>473</v>
      </c>
      <c r="G17" t="s">
        <v>474</v>
      </c>
      <c r="I17" t="s">
        <v>483</v>
      </c>
      <c r="K17" t="s">
        <v>601</v>
      </c>
      <c r="L17" t="s">
        <v>602</v>
      </c>
      <c r="M17" t="s">
        <v>603</v>
      </c>
    </row>
    <row r="18" spans="3:24">
      <c r="C18" t="s">
        <v>475</v>
      </c>
      <c r="E18" t="s">
        <v>476</v>
      </c>
      <c r="F18" t="s">
        <v>477</v>
      </c>
      <c r="G18" t="s">
        <v>478</v>
      </c>
      <c r="I18" t="s">
        <v>487</v>
      </c>
      <c r="K18" t="s">
        <v>604</v>
      </c>
      <c r="L18" t="s">
        <v>605</v>
      </c>
      <c r="M18" t="s">
        <v>606</v>
      </c>
      <c r="Q18" t="s">
        <v>211</v>
      </c>
      <c r="R18" t="s">
        <v>411</v>
      </c>
      <c r="S18" t="s">
        <v>672</v>
      </c>
      <c r="T18" t="s">
        <v>303</v>
      </c>
      <c r="U18" t="s">
        <v>51</v>
      </c>
      <c r="V18" t="s">
        <v>673</v>
      </c>
      <c r="W18" t="s">
        <v>305</v>
      </c>
      <c r="X18" t="s">
        <v>674</v>
      </c>
    </row>
    <row r="19" spans="3:24">
      <c r="C19" t="s">
        <v>479</v>
      </c>
      <c r="E19" t="s">
        <v>480</v>
      </c>
      <c r="F19" t="s">
        <v>481</v>
      </c>
      <c r="G19" t="s">
        <v>482</v>
      </c>
      <c r="I19" t="s">
        <v>493</v>
      </c>
      <c r="K19" t="s">
        <v>607</v>
      </c>
      <c r="L19" t="s">
        <v>608</v>
      </c>
      <c r="M19" t="s">
        <v>609</v>
      </c>
      <c r="Q19" t="s">
        <v>675</v>
      </c>
      <c r="S19" s="198" t="s">
        <v>699</v>
      </c>
      <c r="T19" s="198" t="s">
        <v>700</v>
      </c>
      <c r="U19" s="198"/>
      <c r="V19" s="198">
        <v>-65</v>
      </c>
      <c r="W19" s="198" t="s">
        <v>701</v>
      </c>
      <c r="X19" s="210">
        <v>181604</v>
      </c>
    </row>
    <row r="20" spans="3:24">
      <c r="C20" t="s">
        <v>483</v>
      </c>
      <c r="E20" t="s">
        <v>484</v>
      </c>
      <c r="F20" t="s">
        <v>485</v>
      </c>
      <c r="G20" t="s">
        <v>486</v>
      </c>
      <c r="I20" t="s">
        <v>497</v>
      </c>
      <c r="K20" t="s">
        <v>610</v>
      </c>
      <c r="L20" t="s">
        <v>611</v>
      </c>
      <c r="M20" t="s">
        <v>612</v>
      </c>
      <c r="Q20" t="s">
        <v>682</v>
      </c>
      <c r="S20" s="198"/>
      <c r="T20" s="198"/>
      <c r="U20" s="198"/>
      <c r="V20" s="198"/>
      <c r="W20" s="198" t="s">
        <v>435</v>
      </c>
      <c r="X20" s="210">
        <v>139715</v>
      </c>
    </row>
    <row r="21" spans="3:24">
      <c r="C21" t="s">
        <v>487</v>
      </c>
      <c r="E21" t="s">
        <v>488</v>
      </c>
      <c r="F21" t="s">
        <v>489</v>
      </c>
      <c r="G21" t="s">
        <v>490</v>
      </c>
      <c r="I21" t="s">
        <v>418</v>
      </c>
      <c r="K21" t="s">
        <v>613</v>
      </c>
      <c r="L21" t="s">
        <v>614</v>
      </c>
      <c r="M21" t="s">
        <v>615</v>
      </c>
      <c r="Q21" t="s">
        <v>679</v>
      </c>
      <c r="S21" s="198"/>
      <c r="T21" s="198"/>
      <c r="U21" s="198"/>
      <c r="V21" s="198">
        <v>65</v>
      </c>
      <c r="W21" s="198"/>
      <c r="X21" s="210">
        <v>65</v>
      </c>
    </row>
    <row r="22" spans="3:24">
      <c r="C22" t="s">
        <v>491</v>
      </c>
      <c r="E22" t="s">
        <v>492</v>
      </c>
      <c r="F22" t="s">
        <v>447</v>
      </c>
      <c r="G22" t="s">
        <v>447</v>
      </c>
      <c r="K22" t="s">
        <v>616</v>
      </c>
      <c r="L22" t="s">
        <v>617</v>
      </c>
      <c r="M22" t="s">
        <v>618</v>
      </c>
      <c r="Q22" t="s">
        <v>681</v>
      </c>
      <c r="S22" s="198"/>
      <c r="T22" s="198"/>
      <c r="U22" s="198"/>
      <c r="V22" s="198"/>
      <c r="W22" s="198" t="s">
        <v>539</v>
      </c>
      <c r="X22" s="210">
        <v>-154640</v>
      </c>
    </row>
    <row r="23" spans="3:24">
      <c r="C23" t="s">
        <v>493</v>
      </c>
      <c r="E23" t="s">
        <v>494</v>
      </c>
      <c r="F23" t="s">
        <v>495</v>
      </c>
      <c r="G23" t="s">
        <v>496</v>
      </c>
      <c r="Q23" t="s">
        <v>683</v>
      </c>
      <c r="S23" s="198" t="s">
        <v>699</v>
      </c>
      <c r="T23" s="198" t="s">
        <v>700</v>
      </c>
      <c r="U23" s="198"/>
      <c r="V23" s="198"/>
      <c r="W23" s="198" t="s">
        <v>702</v>
      </c>
      <c r="X23" s="210">
        <v>166744</v>
      </c>
    </row>
    <row r="24" spans="3:24">
      <c r="C24" t="s">
        <v>497</v>
      </c>
      <c r="E24" t="s">
        <v>498</v>
      </c>
      <c r="F24" t="s">
        <v>499</v>
      </c>
      <c r="G24" t="s">
        <v>500</v>
      </c>
      <c r="Q24" t="s">
        <v>682</v>
      </c>
      <c r="S24" s="198"/>
      <c r="T24" s="198"/>
      <c r="U24" s="198"/>
      <c r="V24" s="198"/>
      <c r="W24" s="198" t="s">
        <v>434</v>
      </c>
      <c r="X24" s="210">
        <v>160638</v>
      </c>
    </row>
    <row r="25" spans="3:24">
      <c r="C25" t="s">
        <v>418</v>
      </c>
      <c r="E25" t="s">
        <v>501</v>
      </c>
      <c r="F25" t="s">
        <v>502</v>
      </c>
      <c r="G25" t="s">
        <v>503</v>
      </c>
      <c r="Q25" t="s">
        <v>681</v>
      </c>
      <c r="S25" s="198"/>
      <c r="T25" s="198"/>
      <c r="U25" s="198"/>
      <c r="V25" s="198"/>
      <c r="W25" s="198" t="s">
        <v>538</v>
      </c>
      <c r="X25" s="210">
        <v>-239999</v>
      </c>
    </row>
    <row r="26" spans="3:24">
      <c r="E26" t="s">
        <v>504</v>
      </c>
      <c r="F26" t="s">
        <v>505</v>
      </c>
      <c r="G26" t="s">
        <v>506</v>
      </c>
      <c r="Q26" t="s">
        <v>686</v>
      </c>
      <c r="S26" s="198" t="s">
        <v>699</v>
      </c>
      <c r="T26" s="198" t="s">
        <v>700</v>
      </c>
      <c r="U26" s="198"/>
      <c r="V26" s="198"/>
      <c r="W26" s="198" t="s">
        <v>703</v>
      </c>
      <c r="X26" s="210">
        <v>87383</v>
      </c>
    </row>
    <row r="27" spans="3:24">
      <c r="C27" t="s">
        <v>507</v>
      </c>
      <c r="E27" t="s">
        <v>508</v>
      </c>
      <c r="F27" t="s">
        <v>509</v>
      </c>
      <c r="G27" t="s">
        <v>510</v>
      </c>
      <c r="I27" t="s">
        <v>507</v>
      </c>
      <c r="K27" t="s">
        <v>619</v>
      </c>
      <c r="L27" t="s">
        <v>620</v>
      </c>
      <c r="M27" t="s">
        <v>621</v>
      </c>
      <c r="Q27" t="s">
        <v>682</v>
      </c>
      <c r="S27" s="198"/>
      <c r="T27" s="198"/>
      <c r="U27" s="198"/>
      <c r="V27" s="198"/>
      <c r="W27" s="198" t="s">
        <v>433</v>
      </c>
      <c r="X27" s="210">
        <v>123795</v>
      </c>
    </row>
    <row r="28" spans="3:24">
      <c r="C28" t="s">
        <v>416</v>
      </c>
      <c r="E28" t="s">
        <v>511</v>
      </c>
      <c r="F28" t="s">
        <v>512</v>
      </c>
      <c r="G28" t="s">
        <v>513</v>
      </c>
      <c r="I28" t="s">
        <v>622</v>
      </c>
      <c r="K28" t="s">
        <v>623</v>
      </c>
      <c r="L28" t="s">
        <v>624</v>
      </c>
      <c r="M28" t="s">
        <v>625</v>
      </c>
      <c r="Q28" t="s">
        <v>681</v>
      </c>
      <c r="S28" s="198"/>
      <c r="T28" s="198"/>
      <c r="U28" s="198"/>
      <c r="V28" s="198"/>
      <c r="W28" s="198" t="s">
        <v>537</v>
      </c>
      <c r="X28" s="210">
        <v>-131113</v>
      </c>
    </row>
    <row r="29" spans="3:24">
      <c r="C29" s="169" t="s">
        <v>419</v>
      </c>
      <c r="D29" s="169"/>
      <c r="E29" s="169" t="s">
        <v>514</v>
      </c>
      <c r="F29" s="169" t="s">
        <v>515</v>
      </c>
      <c r="G29" s="169" t="s">
        <v>516</v>
      </c>
      <c r="I29" s="169" t="s">
        <v>419</v>
      </c>
      <c r="K29" t="s">
        <v>626</v>
      </c>
      <c r="L29" t="s">
        <v>627</v>
      </c>
      <c r="M29" t="s">
        <v>628</v>
      </c>
      <c r="Q29" t="s">
        <v>689</v>
      </c>
      <c r="S29" s="198" t="s">
        <v>699</v>
      </c>
      <c r="T29" s="198" t="s">
        <v>700</v>
      </c>
      <c r="U29" s="198"/>
      <c r="V29" s="198"/>
      <c r="W29" s="198" t="s">
        <v>704</v>
      </c>
      <c r="X29" s="210">
        <v>80065</v>
      </c>
    </row>
    <row r="30" spans="3:24">
      <c r="C30" t="s">
        <v>517</v>
      </c>
      <c r="E30" t="s">
        <v>518</v>
      </c>
      <c r="F30" t="s">
        <v>519</v>
      </c>
      <c r="G30" t="s">
        <v>520</v>
      </c>
      <c r="I30" t="s">
        <v>517</v>
      </c>
      <c r="J30" t="s">
        <v>436</v>
      </c>
      <c r="K30" t="s">
        <v>629</v>
      </c>
      <c r="L30" t="s">
        <v>630</v>
      </c>
      <c r="M30" t="s">
        <v>631</v>
      </c>
    </row>
    <row r="31" spans="3:24">
      <c r="C31" t="s">
        <v>420</v>
      </c>
      <c r="E31" t="s">
        <v>43</v>
      </c>
      <c r="F31" t="s">
        <v>456</v>
      </c>
      <c r="G31" t="s">
        <v>43</v>
      </c>
      <c r="I31" t="s">
        <v>632</v>
      </c>
      <c r="J31" t="s">
        <v>633</v>
      </c>
      <c r="K31" t="s">
        <v>634</v>
      </c>
      <c r="L31" t="s">
        <v>635</v>
      </c>
      <c r="M31" t="s">
        <v>636</v>
      </c>
    </row>
    <row r="32" spans="3:24">
      <c r="C32" s="169" t="s">
        <v>421</v>
      </c>
      <c r="D32" s="169"/>
      <c r="E32" s="169" t="s">
        <v>518</v>
      </c>
      <c r="F32" s="169" t="s">
        <v>521</v>
      </c>
      <c r="G32" s="169" t="s">
        <v>520</v>
      </c>
      <c r="I32" t="s">
        <v>637</v>
      </c>
      <c r="K32" t="s">
        <v>638</v>
      </c>
      <c r="L32" t="s">
        <v>639</v>
      </c>
      <c r="M32" t="s">
        <v>43</v>
      </c>
      <c r="Q32" s="153" t="s">
        <v>706</v>
      </c>
      <c r="R32" s="154" t="s">
        <v>411</v>
      </c>
      <c r="S32" s="154" t="s">
        <v>672</v>
      </c>
      <c r="T32" s="154" t="s">
        <v>303</v>
      </c>
      <c r="U32" s="154" t="s">
        <v>51</v>
      </c>
      <c r="V32" s="154" t="s">
        <v>673</v>
      </c>
      <c r="W32" s="154" t="s">
        <v>305</v>
      </c>
      <c r="X32" s="155" t="s">
        <v>674</v>
      </c>
    </row>
    <row r="33" spans="3:24">
      <c r="C33" t="s">
        <v>522</v>
      </c>
      <c r="E33" t="s">
        <v>523</v>
      </c>
      <c r="F33" t="s">
        <v>524</v>
      </c>
      <c r="G33" t="s">
        <v>525</v>
      </c>
      <c r="I33" s="169" t="s">
        <v>640</v>
      </c>
      <c r="K33" t="s">
        <v>641</v>
      </c>
      <c r="L33" t="s">
        <v>642</v>
      </c>
      <c r="M33" t="s">
        <v>643</v>
      </c>
      <c r="Q33" s="203"/>
      <c r="R33" s="156"/>
      <c r="S33" s="209"/>
      <c r="T33" s="209"/>
      <c r="U33" s="209"/>
      <c r="V33" s="209"/>
      <c r="W33" s="209"/>
      <c r="X33" s="209"/>
    </row>
    <row r="34" spans="3:24">
      <c r="C34" t="s">
        <v>423</v>
      </c>
      <c r="E34" t="s">
        <v>526</v>
      </c>
      <c r="F34" t="s">
        <v>527</v>
      </c>
      <c r="G34" t="s">
        <v>528</v>
      </c>
      <c r="I34" t="s">
        <v>644</v>
      </c>
      <c r="J34" t="s">
        <v>529</v>
      </c>
      <c r="K34" t="s">
        <v>645</v>
      </c>
      <c r="L34" t="s">
        <v>646</v>
      </c>
      <c r="M34" t="s">
        <v>647</v>
      </c>
      <c r="Q34" s="206"/>
      <c r="R34" s="157"/>
      <c r="S34" s="209"/>
      <c r="T34" s="209"/>
      <c r="U34" s="209"/>
      <c r="V34" s="209"/>
      <c r="W34" s="209"/>
      <c r="X34" s="209"/>
    </row>
    <row r="35" spans="3:24">
      <c r="C35" t="s">
        <v>424</v>
      </c>
      <c r="D35" t="s">
        <v>529</v>
      </c>
      <c r="E35" t="s">
        <v>530</v>
      </c>
      <c r="F35" t="s">
        <v>531</v>
      </c>
      <c r="G35" t="s">
        <v>532</v>
      </c>
      <c r="I35" t="s">
        <v>422</v>
      </c>
      <c r="K35" t="s">
        <v>43</v>
      </c>
      <c r="L35" t="s">
        <v>648</v>
      </c>
      <c r="M35" t="s">
        <v>649</v>
      </c>
      <c r="Q35" s="203"/>
      <c r="R35" s="156"/>
      <c r="S35" s="209"/>
      <c r="T35" s="209"/>
      <c r="U35" s="209"/>
      <c r="V35" s="209"/>
      <c r="W35" s="209"/>
      <c r="X35" s="209"/>
    </row>
    <row r="36" spans="3:24">
      <c r="C36" t="s">
        <v>425</v>
      </c>
      <c r="E36" t="s">
        <v>533</v>
      </c>
      <c r="F36" t="s">
        <v>534</v>
      </c>
      <c r="G36" t="s">
        <v>535</v>
      </c>
      <c r="I36" t="s">
        <v>423</v>
      </c>
      <c r="J36" t="s">
        <v>633</v>
      </c>
      <c r="K36" t="s">
        <v>43</v>
      </c>
      <c r="L36" t="s">
        <v>650</v>
      </c>
      <c r="M36" t="s">
        <v>43</v>
      </c>
      <c r="Q36" s="206"/>
      <c r="R36" s="157"/>
      <c r="S36" s="209"/>
      <c r="T36" s="209"/>
      <c r="U36" s="209"/>
      <c r="V36" s="209"/>
      <c r="W36" s="209"/>
      <c r="X36" s="209"/>
    </row>
    <row r="37" spans="3:24">
      <c r="C37" t="s">
        <v>426</v>
      </c>
      <c r="D37" t="s">
        <v>536</v>
      </c>
      <c r="E37" t="s">
        <v>537</v>
      </c>
      <c r="F37" t="s">
        <v>538</v>
      </c>
      <c r="G37" t="s">
        <v>539</v>
      </c>
      <c r="I37" t="s">
        <v>426</v>
      </c>
      <c r="J37" t="s">
        <v>536</v>
      </c>
      <c r="K37" t="s">
        <v>651</v>
      </c>
      <c r="L37" t="s">
        <v>652</v>
      </c>
      <c r="M37" t="s">
        <v>653</v>
      </c>
      <c r="Q37" s="203"/>
      <c r="R37" s="156"/>
      <c r="S37" s="209"/>
      <c r="T37" s="209"/>
      <c r="U37" s="209"/>
      <c r="V37" s="209"/>
      <c r="W37" s="209"/>
      <c r="X37" s="209"/>
    </row>
    <row r="38" spans="3:24">
      <c r="C38" s="169" t="s">
        <v>427</v>
      </c>
      <c r="D38" s="169"/>
      <c r="E38" s="169" t="s">
        <v>540</v>
      </c>
      <c r="F38" s="169" t="s">
        <v>541</v>
      </c>
      <c r="G38" s="169" t="s">
        <v>542</v>
      </c>
      <c r="I38" s="169" t="s">
        <v>427</v>
      </c>
      <c r="K38" t="s">
        <v>654</v>
      </c>
      <c r="L38" t="s">
        <v>655</v>
      </c>
      <c r="M38" t="s">
        <v>656</v>
      </c>
      <c r="Q38" s="206"/>
      <c r="R38" s="157"/>
      <c r="S38" s="209"/>
      <c r="T38" s="209"/>
      <c r="U38" s="209"/>
      <c r="V38" s="209"/>
      <c r="W38" s="209"/>
      <c r="X38" s="209"/>
    </row>
    <row r="39" spans="3:24">
      <c r="C39" s="170" t="s">
        <v>428</v>
      </c>
      <c r="D39" s="170"/>
      <c r="E39" s="170" t="s">
        <v>543</v>
      </c>
      <c r="F39" s="170" t="s">
        <v>544</v>
      </c>
      <c r="G39" s="170" t="s">
        <v>545</v>
      </c>
      <c r="I39" s="170" t="s">
        <v>657</v>
      </c>
      <c r="J39" s="170"/>
      <c r="K39" s="170" t="s">
        <v>658</v>
      </c>
      <c r="L39" s="170" t="s">
        <v>659</v>
      </c>
      <c r="M39" s="170" t="s">
        <v>660</v>
      </c>
      <c r="Q39" s="203"/>
      <c r="R39" s="156"/>
      <c r="S39" s="209"/>
      <c r="T39" s="209"/>
      <c r="U39" s="209"/>
      <c r="V39" s="209"/>
      <c r="W39" s="209"/>
      <c r="X39" s="209"/>
    </row>
    <row r="40" spans="3:24">
      <c r="C40" s="170" t="s">
        <v>429</v>
      </c>
      <c r="D40" s="170"/>
      <c r="E40" s="170" t="s">
        <v>546</v>
      </c>
      <c r="F40" s="170" t="s">
        <v>547</v>
      </c>
      <c r="G40" s="170" t="s">
        <v>548</v>
      </c>
      <c r="I40" s="170" t="s">
        <v>429</v>
      </c>
      <c r="J40" s="170"/>
      <c r="K40" s="170" t="s">
        <v>661</v>
      </c>
      <c r="L40" s="170" t="s">
        <v>662</v>
      </c>
      <c r="M40" s="170" t="s">
        <v>663</v>
      </c>
      <c r="Q40" s="206" t="s">
        <v>686</v>
      </c>
      <c r="R40" s="157"/>
      <c r="S40" s="209">
        <f t="shared" ref="S40:X43" si="0">S12+S26</f>
        <v>118627</v>
      </c>
      <c r="T40" s="209">
        <f t="shared" si="0"/>
        <v>23726</v>
      </c>
      <c r="U40" s="209"/>
      <c r="V40" s="209"/>
      <c r="W40" s="209">
        <f t="shared" si="0"/>
        <v>49297</v>
      </c>
      <c r="X40" s="209">
        <f t="shared" si="0"/>
        <v>191650</v>
      </c>
    </row>
    <row r="41" spans="3:24">
      <c r="C41" s="170" t="s">
        <v>430</v>
      </c>
      <c r="D41" s="170"/>
      <c r="E41" s="170" t="s">
        <v>549</v>
      </c>
      <c r="F41" s="170" t="s">
        <v>546</v>
      </c>
      <c r="G41" s="170" t="s">
        <v>547</v>
      </c>
      <c r="I41" s="170" t="s">
        <v>430</v>
      </c>
      <c r="J41" s="170"/>
      <c r="K41" s="170" t="s">
        <v>664</v>
      </c>
      <c r="L41" s="170" t="s">
        <v>661</v>
      </c>
      <c r="M41" s="170" t="s">
        <v>662</v>
      </c>
      <c r="Q41" s="203" t="s">
        <v>682</v>
      </c>
      <c r="R41" s="156"/>
      <c r="S41" s="209">
        <f>S14+S27</f>
        <v>0</v>
      </c>
      <c r="T41" s="209">
        <f t="shared" ref="T41:X41" si="1">T14+T27</f>
        <v>0</v>
      </c>
      <c r="U41" s="209">
        <f t="shared" si="1"/>
        <v>0</v>
      </c>
      <c r="V41" s="209">
        <f t="shared" si="1"/>
        <v>0</v>
      </c>
      <c r="W41" s="209">
        <f t="shared" si="1"/>
        <v>176511</v>
      </c>
      <c r="X41" s="209">
        <f t="shared" si="1"/>
        <v>176511</v>
      </c>
    </row>
    <row r="42" spans="3:24">
      <c r="C42" t="s">
        <v>550</v>
      </c>
      <c r="D42" t="s">
        <v>436</v>
      </c>
      <c r="E42" t="s">
        <v>551</v>
      </c>
      <c r="F42" t="s">
        <v>552</v>
      </c>
      <c r="G42" t="s">
        <v>553</v>
      </c>
      <c r="I42" t="s">
        <v>665</v>
      </c>
      <c r="Q42" s="206" t="s">
        <v>681</v>
      </c>
      <c r="R42" s="157"/>
      <c r="S42" s="209">
        <f>S28+S13</f>
        <v>0</v>
      </c>
      <c r="T42" s="209">
        <f t="shared" ref="T42:X42" si="2">T28+T13</f>
        <v>0</v>
      </c>
      <c r="U42" s="209">
        <f t="shared" si="2"/>
        <v>0</v>
      </c>
      <c r="V42" s="209">
        <f t="shared" si="2"/>
        <v>0</v>
      </c>
      <c r="W42" s="209">
        <f t="shared" si="2"/>
        <v>-214190</v>
      </c>
      <c r="X42" s="209">
        <f t="shared" si="2"/>
        <v>-214190</v>
      </c>
    </row>
    <row r="43" spans="3:24">
      <c r="C43" t="s">
        <v>431</v>
      </c>
      <c r="E43" t="s">
        <v>554</v>
      </c>
      <c r="F43" t="s">
        <v>555</v>
      </c>
      <c r="G43" t="s">
        <v>43</v>
      </c>
      <c r="I43" t="s">
        <v>666</v>
      </c>
      <c r="J43" t="s">
        <v>436</v>
      </c>
      <c r="K43" t="s">
        <v>551</v>
      </c>
      <c r="L43" t="s">
        <v>552</v>
      </c>
      <c r="M43" t="s">
        <v>667</v>
      </c>
      <c r="Q43" s="203" t="s">
        <v>689</v>
      </c>
      <c r="R43" s="156"/>
      <c r="S43" s="209">
        <f t="shared" si="0"/>
        <v>118627</v>
      </c>
      <c r="T43" s="209">
        <f t="shared" si="0"/>
        <v>23726</v>
      </c>
      <c r="U43" s="209"/>
      <c r="V43" s="209"/>
      <c r="W43" s="209">
        <f t="shared" si="0"/>
        <v>11618</v>
      </c>
      <c r="X43" s="209">
        <f t="shared" si="0"/>
        <v>153971</v>
      </c>
    </row>
    <row r="44" spans="3:24">
      <c r="C44" t="s">
        <v>432</v>
      </c>
      <c r="D44" t="s">
        <v>556</v>
      </c>
      <c r="E44" t="s">
        <v>557</v>
      </c>
      <c r="F44" t="s">
        <v>558</v>
      </c>
      <c r="G44" t="s">
        <v>559</v>
      </c>
      <c r="I44" t="s">
        <v>668</v>
      </c>
      <c r="J44" t="s">
        <v>556</v>
      </c>
      <c r="K44" t="s">
        <v>669</v>
      </c>
      <c r="L44" t="s">
        <v>670</v>
      </c>
      <c r="M44" t="s">
        <v>572</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AD540-EC91-4DB8-9917-4B0E7C51C2CE}">
  <dimension ref="C2:S32"/>
  <sheetViews>
    <sheetView topLeftCell="B1" workbookViewId="0">
      <selection activeCell="E43" sqref="E43"/>
    </sheetView>
  </sheetViews>
  <sheetFormatPr defaultRowHeight="15"/>
  <cols>
    <col min="3" max="3" width="31.7109375" bestFit="1" customWidth="1"/>
    <col min="4" max="6" width="12.5703125" bestFit="1" customWidth="1"/>
    <col min="7" max="7" width="25" customWidth="1"/>
    <col min="14" max="14" width="11.42578125" customWidth="1"/>
    <col min="15" max="15" width="9.28515625" bestFit="1" customWidth="1"/>
    <col min="16" max="17" width="9.5703125" bestFit="1" customWidth="1"/>
    <col min="18" max="19" width="9.28515625" bestFit="1" customWidth="1"/>
  </cols>
  <sheetData>
    <row r="2" spans="3:19">
      <c r="C2" t="s">
        <v>737</v>
      </c>
    </row>
    <row r="3" spans="3:19">
      <c r="C3" t="s">
        <v>49</v>
      </c>
      <c r="D3" t="s">
        <v>133</v>
      </c>
      <c r="E3" t="s">
        <v>134</v>
      </c>
      <c r="F3" t="s">
        <v>560</v>
      </c>
      <c r="G3" t="s">
        <v>759</v>
      </c>
    </row>
    <row r="4" spans="3:19">
      <c r="C4" t="s">
        <v>709</v>
      </c>
      <c r="D4" t="s">
        <v>710</v>
      </c>
      <c r="E4" t="s">
        <v>711</v>
      </c>
      <c r="F4" t="s">
        <v>712</v>
      </c>
      <c r="G4" t="s">
        <v>713</v>
      </c>
    </row>
    <row r="5" spans="3:19">
      <c r="C5" t="s">
        <v>256</v>
      </c>
      <c r="D5" t="s">
        <v>714</v>
      </c>
      <c r="E5" t="s">
        <v>715</v>
      </c>
      <c r="F5" t="s">
        <v>716</v>
      </c>
      <c r="G5" t="s">
        <v>356</v>
      </c>
    </row>
    <row r="6" spans="3:19">
      <c r="C6" t="s">
        <v>717</v>
      </c>
      <c r="D6" t="s">
        <v>718</v>
      </c>
      <c r="E6" t="s">
        <v>719</v>
      </c>
      <c r="F6" t="s">
        <v>720</v>
      </c>
      <c r="G6" t="s">
        <v>721</v>
      </c>
    </row>
    <row r="7" spans="3:19">
      <c r="C7" t="s">
        <v>722</v>
      </c>
      <c r="D7" t="s">
        <v>314</v>
      </c>
      <c r="E7" t="s">
        <v>315</v>
      </c>
      <c r="F7" t="s">
        <v>316</v>
      </c>
      <c r="G7" t="s">
        <v>317</v>
      </c>
    </row>
    <row r="8" spans="3:19">
      <c r="C8" t="s">
        <v>42</v>
      </c>
      <c r="D8" t="s">
        <v>723</v>
      </c>
      <c r="E8" t="s">
        <v>724</v>
      </c>
      <c r="F8" t="s">
        <v>725</v>
      </c>
      <c r="G8" t="s">
        <v>726</v>
      </c>
    </row>
    <row r="9" spans="3:19">
      <c r="C9" t="s">
        <v>727</v>
      </c>
      <c r="D9" t="s">
        <v>728</v>
      </c>
      <c r="E9" t="s">
        <v>729</v>
      </c>
      <c r="F9" t="s">
        <v>730</v>
      </c>
      <c r="G9" t="s">
        <v>731</v>
      </c>
    </row>
    <row r="10" spans="3:19">
      <c r="C10" t="s">
        <v>732</v>
      </c>
      <c r="D10" t="s">
        <v>733</v>
      </c>
      <c r="E10" t="s">
        <v>734</v>
      </c>
      <c r="F10" t="s">
        <v>735</v>
      </c>
      <c r="G10" t="s">
        <v>736</v>
      </c>
    </row>
    <row r="12" spans="3:19">
      <c r="C12" s="153" t="s">
        <v>211</v>
      </c>
      <c r="M12" t="s">
        <v>25</v>
      </c>
      <c r="O12">
        <v>2023</v>
      </c>
      <c r="P12">
        <v>2022</v>
      </c>
      <c r="Q12">
        <v>2021</v>
      </c>
    </row>
    <row r="13" spans="3:19">
      <c r="C13" t="s">
        <v>49</v>
      </c>
      <c r="D13" t="s">
        <v>133</v>
      </c>
      <c r="E13" t="s">
        <v>134</v>
      </c>
      <c r="F13" t="s">
        <v>560</v>
      </c>
      <c r="G13" t="s">
        <v>759</v>
      </c>
      <c r="M13" t="s">
        <v>737</v>
      </c>
      <c r="N13" t="s">
        <v>53</v>
      </c>
      <c r="O13" s="210">
        <v>455.9</v>
      </c>
      <c r="P13" s="210">
        <v>857.5</v>
      </c>
      <c r="Q13" s="210">
        <v>527</v>
      </c>
      <c r="R13" s="210">
        <v>97.1</v>
      </c>
      <c r="S13" s="210">
        <v>158.6</v>
      </c>
    </row>
    <row r="14" spans="3:19">
      <c r="C14" t="s">
        <v>709</v>
      </c>
      <c r="D14" t="s">
        <v>738</v>
      </c>
      <c r="E14" t="s">
        <v>739</v>
      </c>
      <c r="F14" t="s">
        <v>740</v>
      </c>
      <c r="G14" t="s">
        <v>741</v>
      </c>
      <c r="M14" t="s">
        <v>786</v>
      </c>
      <c r="N14" t="s">
        <v>53</v>
      </c>
      <c r="O14" s="210">
        <v>525.29999999999995</v>
      </c>
      <c r="P14" s="210">
        <v>635.20000000000005</v>
      </c>
      <c r="Q14" s="210">
        <v>488.4</v>
      </c>
      <c r="R14" s="210">
        <v>130.80000000000001</v>
      </c>
      <c r="S14" s="210">
        <v>139.9</v>
      </c>
    </row>
    <row r="15" spans="3:19">
      <c r="C15" t="s">
        <v>256</v>
      </c>
      <c r="D15" t="s">
        <v>287</v>
      </c>
      <c r="E15" t="s">
        <v>386</v>
      </c>
      <c r="F15" t="s">
        <v>742</v>
      </c>
      <c r="G15" t="s">
        <v>743</v>
      </c>
      <c r="M15" t="s">
        <v>787</v>
      </c>
      <c r="O15" s="210">
        <f>SUM(O13:O14)</f>
        <v>981.19999999999993</v>
      </c>
      <c r="P15" s="210">
        <f t="shared" ref="P15:S15" si="0">SUM(P13:P14)</f>
        <v>1492.7</v>
      </c>
      <c r="Q15" s="210">
        <f t="shared" si="0"/>
        <v>1015.4</v>
      </c>
      <c r="R15" s="210">
        <f t="shared" si="0"/>
        <v>227.9</v>
      </c>
      <c r="S15" s="210">
        <f t="shared" si="0"/>
        <v>298.5</v>
      </c>
    </row>
    <row r="16" spans="3:19">
      <c r="C16" t="s">
        <v>717</v>
      </c>
      <c r="D16" t="s">
        <v>744</v>
      </c>
      <c r="E16" t="s">
        <v>745</v>
      </c>
      <c r="F16" t="s">
        <v>745</v>
      </c>
      <c r="G16" t="s">
        <v>746</v>
      </c>
    </row>
    <row r="17" spans="3:7">
      <c r="C17" t="s">
        <v>722</v>
      </c>
      <c r="D17" t="s">
        <v>364</v>
      </c>
      <c r="E17" t="s">
        <v>215</v>
      </c>
      <c r="F17" t="s">
        <v>216</v>
      </c>
      <c r="G17" t="s">
        <v>217</v>
      </c>
    </row>
    <row r="18" spans="3:7">
      <c r="C18" t="s">
        <v>42</v>
      </c>
      <c r="D18" t="s">
        <v>747</v>
      </c>
      <c r="E18" t="s">
        <v>748</v>
      </c>
      <c r="F18" t="s">
        <v>749</v>
      </c>
      <c r="G18" t="s">
        <v>750</v>
      </c>
    </row>
    <row r="19" spans="3:7">
      <c r="C19" t="s">
        <v>727</v>
      </c>
      <c r="D19" t="s">
        <v>751</v>
      </c>
      <c r="E19" t="s">
        <v>752</v>
      </c>
      <c r="F19" t="s">
        <v>753</v>
      </c>
      <c r="G19" t="s">
        <v>754</v>
      </c>
    </row>
    <row r="20" spans="3:7">
      <c r="C20" t="s">
        <v>732</v>
      </c>
      <c r="D20" t="s">
        <v>755</v>
      </c>
      <c r="E20" t="s">
        <v>756</v>
      </c>
      <c r="F20" t="s">
        <v>757</v>
      </c>
      <c r="G20" t="s">
        <v>758</v>
      </c>
    </row>
    <row r="23" spans="3:7">
      <c r="C23" s="153" t="s">
        <v>706</v>
      </c>
    </row>
    <row r="24" spans="3:7">
      <c r="C24" t="s">
        <v>49</v>
      </c>
      <c r="D24" t="s">
        <v>133</v>
      </c>
      <c r="E24" t="s">
        <v>134</v>
      </c>
      <c r="F24" t="s">
        <v>560</v>
      </c>
      <c r="G24" t="s">
        <v>759</v>
      </c>
    </row>
    <row r="25" spans="3:7">
      <c r="C25" t="s">
        <v>709</v>
      </c>
      <c r="D25">
        <f>D4+D14</f>
        <v>318.8</v>
      </c>
      <c r="E25">
        <f t="shared" ref="E25:G25" si="1">E4+E14</f>
        <v>272.8</v>
      </c>
      <c r="F25">
        <f t="shared" si="1"/>
        <v>274.79999999999995</v>
      </c>
      <c r="G25">
        <f t="shared" si="1"/>
        <v>326.89999999999998</v>
      </c>
    </row>
    <row r="26" spans="3:7">
      <c r="C26" t="s">
        <v>256</v>
      </c>
      <c r="D26">
        <f t="shared" ref="D26:G30" si="2">D5+D15</f>
        <v>18.899999999999999</v>
      </c>
      <c r="E26">
        <f t="shared" si="2"/>
        <v>23.1</v>
      </c>
      <c r="F26">
        <f t="shared" si="2"/>
        <v>15.600000000000001</v>
      </c>
      <c r="G26">
        <f t="shared" si="2"/>
        <v>17.3</v>
      </c>
    </row>
    <row r="27" spans="3:7">
      <c r="C27" t="s">
        <v>717</v>
      </c>
      <c r="D27">
        <f t="shared" si="2"/>
        <v>337.7</v>
      </c>
      <c r="E27">
        <f t="shared" si="2"/>
        <v>295.8</v>
      </c>
      <c r="F27">
        <f t="shared" si="2"/>
        <v>290.39999999999998</v>
      </c>
      <c r="G27">
        <f t="shared" si="2"/>
        <v>344.3</v>
      </c>
    </row>
    <row r="28" spans="3:7">
      <c r="C28" t="s">
        <v>722</v>
      </c>
      <c r="D28">
        <f t="shared" si="2"/>
        <v>100.8</v>
      </c>
      <c r="E28">
        <f t="shared" si="2"/>
        <v>101.2</v>
      </c>
      <c r="F28">
        <f t="shared" si="2"/>
        <v>87</v>
      </c>
      <c r="G28">
        <f t="shared" si="2"/>
        <v>155</v>
      </c>
    </row>
    <row r="29" spans="3:7">
      <c r="C29" t="s">
        <v>42</v>
      </c>
      <c r="D29">
        <f t="shared" si="2"/>
        <v>236.9</v>
      </c>
      <c r="E29">
        <f t="shared" si="2"/>
        <v>194.70000000000002</v>
      </c>
      <c r="F29">
        <f t="shared" si="2"/>
        <v>203.3</v>
      </c>
      <c r="G29">
        <f t="shared" si="2"/>
        <v>189.29999999999998</v>
      </c>
    </row>
    <row r="30" spans="3:7">
      <c r="C30" t="s">
        <v>727</v>
      </c>
      <c r="D30">
        <f t="shared" si="2"/>
        <v>339.1</v>
      </c>
      <c r="E30">
        <f t="shared" si="2"/>
        <v>587.90000000000009</v>
      </c>
      <c r="F30">
        <f t="shared" si="2"/>
        <v>415</v>
      </c>
      <c r="G30">
        <f t="shared" si="2"/>
        <v>311.29999999999995</v>
      </c>
    </row>
    <row r="31" spans="3:7">
      <c r="C31" t="s">
        <v>732</v>
      </c>
      <c r="D31" s="199">
        <f>(D8+D18)/(D9+D19)</f>
        <v>0.69861397817752868</v>
      </c>
      <c r="E31" s="199">
        <f t="shared" ref="E31:G31" si="3">(E8+E18)/(E9+E19)</f>
        <v>0.33117877189998296</v>
      </c>
      <c r="F31" s="199">
        <f t="shared" si="3"/>
        <v>0.48987951807228919</v>
      </c>
      <c r="G31" s="199">
        <f t="shared" si="3"/>
        <v>0.60809508512688726</v>
      </c>
    </row>
    <row r="32" spans="3:7">
      <c r="C32" t="s">
        <v>788</v>
      </c>
      <c r="D32" s="211">
        <f>D30/O15</f>
        <v>0.34559722788422342</v>
      </c>
      <c r="E32" s="211">
        <f t="shared" ref="E32:F32" si="4">E30/P15</f>
        <v>0.39385007034233271</v>
      </c>
      <c r="F32" s="211">
        <f t="shared" si="4"/>
        <v>0.40870592869805006</v>
      </c>
    </row>
  </sheetData>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U F A A B Q S w M E F A A C A A g A 7 B 2 J W a x K a 8 q k A A A A 9 g A A A B I A H A B D b 2 5 m a W c v U G F j a 2 F n Z S 5 4 b W w g o h g A K K A U A A A A A A A A A A A A A A A A A A A A A A A A A A A A h Y 9 N D o I w F I S v Q r q n P 7 A h 5 F E X b i U x I R q 3 D V R o h I e h x X I 3 F x 7 J K 4 h R 1 J 3 L m f k m m b l f b 7 C a u j a 4 6 M G a H j M i K C e B x r K v D N Y Z G d 0 x T M h K w l a V J 1 X r Y I b R p p M 1 G W m c O 6 e M e e + p j 2 k / 1 C z i X L B D v i n K R n c q N G i d w l K T T 6 v 6 3 y I S 9 q 8 x M q I i T q h I O O X A F h N y g 1 8 g m v c + 0 x 8 T 1 m P r x k F L j e G u A L Z I Y O 8 P 8 g F Q S w M E F A A C A A g A 7 B 2 J 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w d i V m C C S a H X w I A A N 8 V A A A T A B w A R m 9 y b X V s Y X M v U 2 V j d G l v b j E u b S C i G A A o o B Q A A A A A A A A A A A A A A A A A A A A A A A A A A A D l l 9 9 v 2 j A Q x 9 + R + B 9 O 6 Q t I E C U h M W w T D x V o E l K 7 o s G e C A 8 u H D R q Y i P b m c Y Q / / s c a F B b m W m I V L R L X i L d + U f u v h + f L x J n K u I M R v u 3 + 6 V a q V b k A x U 4 h y t r T O 9 j d P w A a k O 6 R A i C u g V d i F F V K 6 C f E U / F D L V l O F / Y u 7 G y 9 j W K 0 e 5 x p p A p W b N 6 n 8 M f E o U M 5 V r Q W X j H s C + i n x j 2 U T 4 q v g q / o 0 w T h G / R 7 B F u u E D 2 m 4 c 9 K h G k S u d r u I 0 E R b i W E l X o O Z 7 v E K / d H A q e o E I O T R g K j K M k Y l S s 4 W 6 x Q B G x J d x i w g V l 8 z Q B / T m M x n V 7 N V 9 Y 9 Q Z M B s k q x k R / G s 2 i 7 V q u 3 b K m 9 c Y + n E O 0 3 a f I N p P B v H t I g j X d T v p U 0 e n T 8 C u r 9 0 D Z U i d q v F 5 h l p j d S H u s 9 5 Y L L p I e j 9 O E Z U 5 Z y x d p b D b W 3 u 5 a D V D a B w p / q W 0 D c r u X 2 1 m a 3 K N 4 5 m k d 9 f h H P c F R D 3 n l 2 d a r l Y g Z Q z N C Q U o F B T F D Q Y q A g p w A x c 5 + q l S d X C p S B q k 6 Z q k 6 R U j V O V U q w + l 9 Z f e P 2 I N z J A / 8 X H L v k p I P 4 1 S u U A k e Q 4 8 m k U Q K I / v a B i 0 u P P P d c J X B u f c 1 Y a e 5 C Y d T M N A Z M G E Q + A V g E P h v f G K D Q 3 F t l V U + c 8 E N i i i 4 w c k F 9 0 K n m D g 5 B n 5 J M d A Z M G F A n A I w I M 5 H w c B 9 F 6 3 W J T F w z R i 4 R W D g / j c 9 O f F K D 4 p n B s U r A h T v j W 9 9 4 r + L P v 2 S 8 p m b N l J E 0 0 Z O b t o u U + 5 b 7 f w U e 5 9 K y k G W A g M H 2 n w + B 3 q R j 8 G B 5 7 d z D l p + H W o l / Z H L 0 m B g Q Z v P Z 0 E v 8 m 8 s D J g i v p 3 N L A y G l 5 e + c Y P 2 k Q m d l x P + h t U f U E s B A i 0 A F A A C A A g A 7 B 2 J W a x K a 8 q k A A A A 9 g A A A B I A A A A A A A A A A A A A A A A A A A A A A E N v b m Z p Z y 9 Q Y W N r Y W d l L n h t b F B L A Q I t A B Q A A g A I A O w d i V k P y u m r p A A A A O k A A A A T A A A A A A A A A A A A A A A A A P A A A A B b Q 2 9 u d G V u d F 9 U e X B l c 1 0 u e G 1 s U E s B A i 0 A F A A C A A g A 7 B 2 J W Y I J J o d f A g A A 3 x U A A B M A A A A A A A A A A A A A A A A A 4 Q E A A E Z v c m 1 1 b G F z L 1 N l Y 3 R p b 2 4 x L m 1 Q S w U G A A A A A A M A A w D C A A A A j 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A W w A A A A A A A D f a 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w N D U l M j A o U G F n Z S U y M D U 1 K T w v S X R l b V B h d G g + P C 9 J d G V t T G 9 j Y X R p b 2 4 + P F N 0 Y W J s Z U V u d H J p Z X M + P E V u d H J 5 I F R 5 c G U 9 I k l z U H J p d m F 0 Z S I g V m F s d W U 9 I m w w I i A v P j x F b n R y e S B U e X B l P S J R d W V y e U l E I i B W Y W x 1 Z T 0 i c 2 Z k N z V l Z D h l L T U 5 N m U t N D g 4 M C 0 4 Y j A 1 L T B k Y z U 4 Y m N m O T k 1 O 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0 L T E y L T A 4 V D A w O j I 2 O j A 5 L j E z N z Y 5 N D l a I i A v P j x F b n R y e S B U e X B l P S J G a W x s Q 2 9 s d W 1 u V H l w Z X M i I F Z h b H V l P S J z Q m d V R k J R V U Y i I C 8 + 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Y W J s Z T A 0 N S A o U G F n Z S A 1 N S k v Q 2 h h b m d l Z C B U e X B l L n t D b 2 x 1 b W 4 x L D B 9 J n F 1 b 3 Q 7 L C Z x d W 9 0 O 1 N l Y 3 R p b 2 4 x L 1 R h Y m x l M D Q 1 I C h Q Y W d l I D U 1 K S 9 D a G F u Z 2 V k I F R 5 c G U u e 0 N v b H V t b j I s M X 0 m c X V v d D s s J n F 1 b 3 Q 7 U 2 V j d G l v b j E v V G F i b G U w N D U g K F B h Z 2 U g N T U p L 0 N o Y W 5 n Z W Q g V H l w Z S 5 7 Q 2 9 s d W 1 u M y w y f S Z x d W 9 0 O y w m c X V v d D t T Z W N 0 a W 9 u M S 9 U Y W J s Z T A 0 N S A o U G F n Z S A 1 N S k v Q 2 h h b m d l Z C B U e X B l L n t D b 2 x 1 b W 4 0 L D N 9 J n F 1 b 3 Q 7 L C Z x d W 9 0 O 1 N l Y 3 R p b 2 4 x L 1 R h Y m x l M D Q 1 I C h Q Y W d l I D U 1 K S 9 D a G F u Z 2 V k I F R 5 c G U u e 0 N v b H V t b j U s N H 0 m c X V v d D s s J n F 1 b 3 Q 7 U 2 V j d G l v b j E v V G F i b G U w N D U g K F B h Z 2 U g N T U p L 0 N o Y W 5 n Z W Q g V H l w Z S 5 7 Q 2 9 s d W 1 u N i w 1 f S Z x d W 9 0 O 1 0 s J n F 1 b 3 Q 7 Q 2 9 s d W 1 u Q 2 9 1 b n Q m c X V v d D s 6 N i w m c X V v d D t L Z X l D b 2 x 1 b W 5 O Y W 1 l c y Z x d W 9 0 O z p b X S w m c X V v d D t D b 2 x 1 b W 5 J Z G V u d G l 0 a W V z J n F 1 b 3 Q 7 O l s m c X V v d D t T Z W N 0 a W 9 u M S 9 U Y W J s Z T A 0 N S A o U G F n Z S A 1 N S k v Q 2 h h b m d l Z C B U e X B l L n t D b 2 x 1 b W 4 x L D B 9 J n F 1 b 3 Q 7 L C Z x d W 9 0 O 1 N l Y 3 R p b 2 4 x L 1 R h Y m x l M D Q 1 I C h Q Y W d l I D U 1 K S 9 D a G F u Z 2 V k I F R 5 c G U u e 0 N v b H V t b j I s M X 0 m c X V v d D s s J n F 1 b 3 Q 7 U 2 V j d G l v b j E v V G F i b G U w N D U g K F B h Z 2 U g N T U p L 0 N o Y W 5 n Z W Q g V H l w Z S 5 7 Q 2 9 s d W 1 u M y w y f S Z x d W 9 0 O y w m c X V v d D t T Z W N 0 a W 9 u M S 9 U Y W J s Z T A 0 N S A o U G F n Z S A 1 N S k v Q 2 h h b m d l Z C B U e X B l L n t D b 2 x 1 b W 4 0 L D N 9 J n F 1 b 3 Q 7 L C Z x d W 9 0 O 1 N l Y 3 R p b 2 4 x L 1 R h Y m x l M D Q 1 I C h Q Y W d l I D U 1 K S 9 D a G F u Z 2 V k I F R 5 c G U u e 0 N v b H V t b j U s N H 0 m c X V v d D s s J n F 1 b 3 Q 7 U 2 V j d G l v b j E v V G F i b G U w N D U g K F B h Z 2 U g N T U p L 0 N o Y W 5 n Z W Q g V H l w Z S 5 7 Q 2 9 s d W 1 u N i w 1 f S Z x d W 9 0 O 1 0 s J n F 1 b 3 Q 7 U m V s Y X R p b 2 5 z a G l w S W 5 m b y Z x d W 9 0 O z p b X X 0 i I C 8 + P C 9 T d G F i b G V F b n R y a W V z P j w v S X R l b T 4 8 S X R l b T 4 8 S X R l b U x v Y 2 F 0 a W 9 u P j x J d G V t V H l w Z T 5 G b 3 J t d W x h P C 9 J d G V t V H l w Z T 4 8 S X R l b V B h d G g + U 2 V j d G l v b j E v V G F i b G U w N D U l M j A o U G F n Z S U y M D U 1 K S 9 T b 3 V y Y 2 U 8 L 0 l 0 Z W 1 Q Y X R o P j w v S X R l b U x v Y 2 F 0 a W 9 u P j x T d G F i b G V F b n R y a W V z I C 8 + P C 9 J d G V t P j x J d G V t P j x J d G V t T G 9 j Y X R p b 2 4 + P E l 0 Z W 1 U e X B l P k Z v c m 1 1 b G E 8 L 0 l 0 Z W 1 U e X B l P j x J d G V t U G F 0 a D 5 T Z W N 0 a W 9 u M S 9 U Y W J s Z T A 0 N S U y M C h Q Y W d l J T I w N T U p L 1 R h Y m x l M D Q 1 P C 9 J d G V t U G F 0 a D 4 8 L 0 l 0 Z W 1 M b 2 N h d G l v b j 4 8 U 3 R h Y m x l R W 5 0 c m l l c y A v P j w v S X R l b T 4 8 S X R l b T 4 8 S X R l b U x v Y 2 F 0 a W 9 u P j x J d G V t V H l w Z T 5 G b 3 J t d W x h P C 9 J d G V t V H l w Z T 4 8 S X R l b V B h d G g + U 2 V j d G l v b j E v V G F i b G U w N D U l M j A o U G F n Z S U y M D U 1 K S 9 D a G F u Z 2 V k J T I w V H l w Z T w v S X R l b V B h d G g + P C 9 J d G V t T G 9 j Y X R p b 2 4 + P F N 0 Y W J s Z U V u d H J p Z X M g L z 4 8 L 0 l 0 Z W 0 + P E l 0 Z W 0 + P E l 0 Z W 1 M b 2 N h d G l v b j 4 8 S X R l b V R 5 c G U + R m 9 y b X V s Y T w v S X R l b V R 5 c G U + P E l 0 Z W 1 Q Y X R o P l N l Y 3 R p b 2 4 x L 1 R h Y m x l M D Q 2 J T I w K F B h Z 2 U l M j A 1 N S k 8 L 0 l 0 Z W 1 Q Y X R o P j w v S X R l b U x v Y 2 F 0 a W 9 u P j x T d G F i b G V F b n R y a W V z P j x F b n R y e S B U e X B l P S J J c 1 B y a X Z h d G U i I F Z h b H V l P S J s M C I g L z 4 8 R W 5 0 c n k g V H l w Z T 0 i U X V l c n l J R C I g V m F s d W U 9 I n N m Y 2 R m M D k x Z C 0 4 Y T k 5 L T R l Z G Y t Y T E 2 M i 0 z O D c x N T Q 2 N W E z M z 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j k i I C 8 + P E V u d H J 5 I F R 5 c G U 9 I k Z p b G x F c n J v c k N v Z G U i I F Z h b H V l P S J z V W 5 r b m 9 3 b i I g L z 4 8 R W 5 0 c n k g V H l w Z T 0 i R m l s b E V y c m 9 y Q 2 9 1 b n Q i I F Z h b H V l P S J s M C I g L z 4 8 R W 5 0 c n k g V H l w Z T 0 i R m l s b E x h c 3 R V c G R h d G V k I i B W Y W x 1 Z T 0 i Z D I w M j Q t M T I t M D h U M D A 6 M j Y 6 M D k u M T U x N j U 1 M 1 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D Q 2 I C h Q Y W d l I D U 1 K S 9 D a G F u Z 2 V k I F R 5 c G U u e 0 N v b H V t b j E s M H 0 m c X V v d D s s J n F 1 b 3 Q 7 U 2 V j d G l v b j E v V G F i b G U w N D Y g K F B h Z 2 U g N T U p L 0 N o Y W 5 n Z W Q g V H l w Z S 5 7 Q 2 9 s d W 1 u M i w x f S Z x d W 9 0 O 1 0 s J n F 1 b 3 Q 7 Q 2 9 s d W 1 u Q 2 9 1 b n Q m c X V v d D s 6 M i w m c X V v d D t L Z X l D b 2 x 1 b W 5 O Y W 1 l c y Z x d W 9 0 O z p b X S w m c X V v d D t D b 2 x 1 b W 5 J Z G V u d G l 0 a W V z J n F 1 b 3 Q 7 O l s m c X V v d D t T Z W N 0 a W 9 u M S 9 U Y W J s Z T A 0 N i A o U G F n Z S A 1 N S k v Q 2 h h b m d l Z C B U e X B l L n t D b 2 x 1 b W 4 x L D B 9 J n F 1 b 3 Q 7 L C Z x d W 9 0 O 1 N l Y 3 R p b 2 4 x L 1 R h Y m x l M D Q 2 I C h Q Y W d l I D U 1 K S 9 D a G F u Z 2 V k I F R 5 c G U u e 0 N v b H V t b j I s M X 0 m c X V v d D t d L C Z x d W 9 0 O 1 J l b G F 0 a W 9 u c 2 h p c E l u Z m 8 m c X V v d D s 6 W 1 1 9 I i A v P j w v U 3 R h Y m x l R W 5 0 c m l l c z 4 8 L 0 l 0 Z W 0 + P E l 0 Z W 0 + P E l 0 Z W 1 M b 2 N h d G l v b j 4 8 S X R l b V R 5 c G U + R m 9 y b X V s Y T w v S X R l b V R 5 c G U + P E l 0 Z W 1 Q Y X R o P l N l Y 3 R p b 2 4 x L 1 R h Y m x l M D Q 2 J T I w K F B h Z 2 U l M j A 1 N S k v U 2 9 1 c m N l P C 9 J d G V t U G F 0 a D 4 8 L 0 l 0 Z W 1 M b 2 N h d G l v b j 4 8 U 3 R h Y m x l R W 5 0 c m l l c y A v P j w v S X R l b T 4 8 S X R l b T 4 8 S X R l b U x v Y 2 F 0 a W 9 u P j x J d G V t V H l w Z T 5 G b 3 J t d W x h P C 9 J d G V t V H l w Z T 4 8 S X R l b V B h d G g + U 2 V j d G l v b j E v V G F i b G U w N D Y l M j A o U G F n Z S U y M D U 1 K S 9 U Y W J s Z T A 0 N j w v S X R l b V B h d G g + P C 9 J d G V t T G 9 j Y X R p b 2 4 + P F N 0 Y W J s Z U V u d H J p Z X M g L z 4 8 L 0 l 0 Z W 0 + P E l 0 Z W 0 + P E l 0 Z W 1 M b 2 N h d G l v b j 4 8 S X R l b V R 5 c G U + R m 9 y b X V s Y T w v S X R l b V R 5 c G U + P E l 0 Z W 1 Q Y X R o P l N l Y 3 R p b 2 4 x L 1 R h Y m x l M D Q 2 J T I w K F B h Z 2 U l M j A 1 N S k v Q 2 h h b m d l Z C U y M F R 5 c G U 8 L 0 l 0 Z W 1 Q Y X R o P j w v S X R l b U x v Y 2 F 0 a W 9 u P j x T d G F i b G V F b n R y a W V z I C 8 + P C 9 J d G V t P j x J d G V t P j x J d G V t T G 9 j Y X R p b 2 4 + P E l 0 Z W 1 U e X B l P k Z v c m 1 1 b G E 8 L 0 l 0 Z W 1 U e X B l P j x J d G V t U G F 0 a D 5 T Z W N 0 a W 9 u M S 9 U Y W J s Z T A 0 O C U y M C h Q Y W d l J T I w N T Y p P C 9 J d G V t U G F 0 a D 4 8 L 0 l 0 Z W 1 M b 2 N h d G l v b j 4 8 U 3 R h Y m x l R W 5 0 c m l l c z 4 8 R W 5 0 c n k g V H l w Z T 0 i S X N Q c m l 2 Y X R l I i B W Y W x 1 Z T 0 i b D A i I C 8 + P E V u d H J 5 I F R 5 c G U 9 I l F 1 Z X J 5 S U Q i I F Z h b H V l P S J z Y m M w N z Y w M j c t M j Y 2 Y i 0 0 Y j A 5 L T l j N W I t Z m U 1 M D l l O W J l Y W E 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D b 2 x 1 b W 5 O Y W 1 l c y I g V m F s d W U 9 I n N b J n F 1 b 3 Q 7 Q 2 9 s d W 1 u M S Z x d W 9 0 O y w m c X V v d D t D b 2 x 1 b W 4 y J n F 1 b 3 Q 7 L C Z x d W 9 0 O 0 N v b H V t b j M m c X V v d D s s J n F 1 b 3 Q 7 Q 2 9 s d W 1 u N C Z x d W 9 0 O y w m c X V v d D t D b 2 x 1 b W 4 1 J n F 1 b 3 Q 7 X S I g L z 4 8 R W 5 0 c n k g V H l w Z T 0 i R m l s b E N v b H V t b l R 5 c G V z I i B W Y W x 1 Z T 0 i c 0 J n W U d C Z 1 k 9 I i A v P j x F b n R y e S B U e X B l P S J G a W x s T G F z d F V w Z G F 0 Z W Q i I F Z h b H V l P S J k M j A y N C 0 x M i 0 w O V Q w O D o 0 M j o 0 M y 4 w N D g 0 N z I 1 W i I g L z 4 8 R W 5 0 c n k g V H l w Z T 0 i R m l s b E V y c m 9 y Q 2 9 1 b n Q i I F Z h b H V l P S J s M C I g L z 4 8 R W 5 0 c n k g V H l w Z T 0 i R m l s b E V y c m 9 y Q 2 9 k Z S I g V m F s d W U 9 I n N V b m t u b 3 d u I i A v P j x F b n R y e S B U e X B l P S J G a W x s Q 2 9 1 b n Q i I F Z h b H V l P S J s N y I g L z 4 8 R W 5 0 c n k g V H l w Z T 0 i Q W R k Z W R U b 0 R h d G F N b 2 R l b C I g V m F s d W U 9 I m w x I i A v P j x F b n R y e S B U e X B l P S J S Z W N v d m V y e V R h c m d l d F N o Z W V 0 I i B W Y W x 1 Z T 0 i c 1 N o Z W V 0 M i I g L z 4 8 R W 5 0 c n k g V H l w Z T 0 i U m V j b 3 Z l c n l U Y X J n Z X R D b 2 x 1 b W 4 i I F Z h b H V l P S J s M y I g L z 4 8 R W 5 0 c n k g V H l w Z T 0 i U m V j b 3 Z l c n l U Y X J n Z X R S b 3 c i I F Z h b H V l P S J s M y I g L z 4 8 R W 5 0 c n k g V H l w Z T 0 i R m l s b F R h c m d l d C I g V m F s d W U 9 I n N U Y W J s Z T A 0 O F 9 f U G F n Z V 8 1 N i I g L z 4 8 R W 5 0 c n k g V H l w Z T 0 i U m V s Y X R p b 2 5 z a G l w S W 5 m b 0 N v b n R h a W 5 l c i I g V m F s d W U 9 I n N 7 J n F 1 b 3 Q 7 Y 2 9 s d W 1 u Q 2 9 1 b n Q m c X V v d D s 6 N S w m c X V v d D t r Z X l D b 2 x 1 b W 5 O Y W 1 l c y Z x d W 9 0 O z p b X S w m c X V v d D t x d W V y e V J l b G F 0 a W 9 u c 2 h p c H M m c X V v d D s 6 W 1 0 s J n F 1 b 3 Q 7 Y 2 9 s d W 1 u S W R l b n R p d G l l c y Z x d W 9 0 O z p b J n F 1 b 3 Q 7 U 2 V j d G l v b j E v V G F i b G U w N D g g K F B h Z 2 U g N T Y p L 0 N o Y W 5 n Z W Q g V H l w Z S 5 7 Q 2 9 s d W 1 u M S w w f S Z x d W 9 0 O y w m c X V v d D t T Z W N 0 a W 9 u M S 9 U Y W J s Z T A 0 O C A o U G F n Z S A 1 N i k v Q 2 h h b m d l Z C B U e X B l L n t D b 2 x 1 b W 4 y L D F 9 J n F 1 b 3 Q 7 L C Z x d W 9 0 O 1 N l Y 3 R p b 2 4 x L 1 R h Y m x l M D Q 4 I C h Q Y W d l I D U 2 K S 9 D a G F u Z 2 V k I F R 5 c G U u e 0 N v b H V t b j M s M n 0 m c X V v d D s s J n F 1 b 3 Q 7 U 2 V j d G l v b j E v V G F i b G U w N D g g K F B h Z 2 U g N T Y p L 0 N o Y W 5 n Z W Q g V H l w Z S 5 7 Q 2 9 s d W 1 u N C w z f S Z x d W 9 0 O y w m c X V v d D t T Z W N 0 a W 9 u M S 9 U Y W J s Z T A 0 O C A o U G F n Z S A 1 N i k v Q 2 h h b m d l Z C B U e X B l L n t D b 2 x 1 b W 4 1 L D R 9 J n F 1 b 3 Q 7 X S w m c X V v d D t D b 2 x 1 b W 5 D b 3 V u d C Z x d W 9 0 O z o 1 L C Z x d W 9 0 O 0 t l e U N v b H V t b k 5 h b W V z J n F 1 b 3 Q 7 O l t d L C Z x d W 9 0 O 0 N v b H V t b k l k Z W 5 0 a X R p Z X M m c X V v d D s 6 W y Z x d W 9 0 O 1 N l Y 3 R p b 2 4 x L 1 R h Y m x l M D Q 4 I C h Q Y W d l I D U 2 K S 9 D a G F u Z 2 V k I F R 5 c G U u e 0 N v b H V t b j E s M H 0 m c X V v d D s s J n F 1 b 3 Q 7 U 2 V j d G l v b j E v V G F i b G U w N D g g K F B h Z 2 U g N T Y p L 0 N o Y W 5 n Z W Q g V H l w Z S 5 7 Q 2 9 s d W 1 u M i w x f S Z x d W 9 0 O y w m c X V v d D t T Z W N 0 a W 9 u M S 9 U Y W J s Z T A 0 O C A o U G F n Z S A 1 N i k v Q 2 h h b m d l Z C B U e X B l L n t D b 2 x 1 b W 4 z L D J 9 J n F 1 b 3 Q 7 L C Z x d W 9 0 O 1 N l Y 3 R p b 2 4 x L 1 R h Y m x l M D Q 4 I C h Q Y W d l I D U 2 K S 9 D a G F u Z 2 V k I F R 5 c G U u e 0 N v b H V t b j Q s M 3 0 m c X V v d D s s J n F 1 b 3 Q 7 U 2 V j d G l v b j E v V G F i b G U w N D g g K F B h Z 2 U g N T Y p L 0 N o Y W 5 n Z W Q g V H l w Z S 5 7 Q 2 9 s d W 1 u N S w 0 f S Z x d W 9 0 O 1 0 s J n F 1 b 3 Q 7 U m V s Y X R p b 2 5 z a G l w S W 5 m b y Z x d W 9 0 O z p b X X 0 i I C 8 + P C 9 T d G F i b G V F b n R y a W V z P j w v S X R l b T 4 8 S X R l b T 4 8 S X R l b U x v Y 2 F 0 a W 9 u P j x J d G V t V H l w Z T 5 G b 3 J t d W x h P C 9 J d G V t V H l w Z T 4 8 S X R l b V B h d G g + U 2 V j d G l v b j E v V G F i b G U w N D g l M j A o U G F n Z S U y M D U 2 K S 9 T b 3 V y Y 2 U 8 L 0 l 0 Z W 1 Q Y X R o P j w v S X R l b U x v Y 2 F 0 a W 9 u P j x T d G F i b G V F b n R y a W V z I C 8 + P C 9 J d G V t P j x J d G V t P j x J d G V t T G 9 j Y X R p b 2 4 + P E l 0 Z W 1 U e X B l P k Z v c m 1 1 b G E 8 L 0 l 0 Z W 1 U e X B l P j x J d G V t U G F 0 a D 5 T Z W N 0 a W 9 u M S 9 U Y W J s Z T A 0 O C U y M C h Q Y W d l J T I w N T Y p L 1 R h Y m x l M D Q 4 P C 9 J d G V t U G F 0 a D 4 8 L 0 l 0 Z W 1 M b 2 N h d G l v b j 4 8 U 3 R h Y m x l R W 5 0 c m l l c y A v P j w v S X R l b T 4 8 S X R l b T 4 8 S X R l b U x v Y 2 F 0 a W 9 u P j x J d G V t V H l w Z T 5 G b 3 J t d W x h P C 9 J d G V t V H l w Z T 4 8 S X R l b V B h d G g + U 2 V j d G l v b j E v V G F i b G U w N D g l M j A o U G F n Z S U y M D U 2 K S 9 D a G F u Z 2 V k J T I w V H l w Z T w v S X R l b V B h d G g + P C 9 J d G V t T G 9 j Y X R p b 2 4 + P F N 0 Y W J s Z U V u d H J p Z X M g L z 4 8 L 0 l 0 Z W 0 + P E l 0 Z W 0 + P E l 0 Z W 1 M b 2 N h d G l v b j 4 8 S X R l b V R 5 c G U + R m 9 y b X V s Y T w v S X R l b V R 5 c G U + P E l 0 Z W 1 Q Y X R o P l N l Y 3 R p b 2 4 x L 1 R h Y m x l M D U 0 J T I w K F B h Z 2 U l M j A 1 M i k 8 L 0 l 0 Z W 1 Q Y X R o P j w v S X R l b U x v Y 2 F 0 a W 9 u P j x T d G F i b G V F b n R y a W V z P j x F b n R y e S B U e X B l P S J J c 1 B y a X Z h d G U i I F Z h b H V l P S J s M C I g L z 4 8 R W 5 0 c n k g V H l w Z T 0 i U X V l c n l J R C I g V m F s d W U 9 I n M w N j k 4 N 2 Q z M S 0 z M m U 2 L T Q 1 N z c t O T E 3 N C 1 i N 2 N k N 2 Z k Y j J m O D 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j c i I C 8 + P E V u d H J 5 I F R 5 c G U 9 I k Z p b G x F c n J v c k N v Z G U i I F Z h b H V l P S J z V W 5 r b m 9 3 b i I g L z 4 8 R W 5 0 c n k g V H l w Z T 0 i R m l s b E V y c m 9 y Q 2 9 1 b n Q i I F Z h b H V l P S J s M C I g L z 4 8 R W 5 0 c n k g V H l w Z T 0 i R m l s b E x h c 3 R V c G R h d G V k I i B W Y W x 1 Z T 0 i Z D I w M j Q t M T I t M D h U M j I 6 M D M 6 N T A u O T Q z N j c w N 1 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D U 0 I C h Q Y W d l I D U y K S 9 D a G F u Z 2 V k I F R 5 c G U u e 0 N v b H V t b j E s M H 0 m c X V v d D s s J n F 1 b 3 Q 7 U 2 V j d G l v b j E v V G F i b G U w N T Q g K F B h Z 2 U g N T I p L 0 N o Y W 5 n Z W Q g V H l w Z S 5 7 Q 2 9 s d W 1 u M i w x f S Z x d W 9 0 O 1 0 s J n F 1 b 3 Q 7 Q 2 9 s d W 1 u Q 2 9 1 b n Q m c X V v d D s 6 M i w m c X V v d D t L Z X l D b 2 x 1 b W 5 O Y W 1 l c y Z x d W 9 0 O z p b X S w m c X V v d D t D b 2 x 1 b W 5 J Z G V u d G l 0 a W V z J n F 1 b 3 Q 7 O l s m c X V v d D t T Z W N 0 a W 9 u M S 9 U Y W J s Z T A 1 N C A o U G F n Z S A 1 M i k v Q 2 h h b m d l Z C B U e X B l L n t D b 2 x 1 b W 4 x L D B 9 J n F 1 b 3 Q 7 L C Z x d W 9 0 O 1 N l Y 3 R p b 2 4 x L 1 R h Y m x l M D U 0 I C h Q Y W d l I D U y K S 9 D a G F u Z 2 V k I F R 5 c G U u e 0 N v b H V t b j I s M X 0 m c X V v d D t d L C Z x d W 9 0 O 1 J l b G F 0 a W 9 u c 2 h p c E l u Z m 8 m c X V v d D s 6 W 1 1 9 I i A v P j w v U 3 R h Y m x l R W 5 0 c m l l c z 4 8 L 0 l 0 Z W 0 + P E l 0 Z W 0 + P E l 0 Z W 1 M b 2 N h d G l v b j 4 8 S X R l b V R 5 c G U + R m 9 y b X V s Y T w v S X R l b V R 5 c G U + P E l 0 Z W 1 Q Y X R o P l N l Y 3 R p b 2 4 x L 1 R h Y m x l M D U 0 J T I w K F B h Z 2 U l M j A 1 M i k v U 2 9 1 c m N l P C 9 J d G V t U G F 0 a D 4 8 L 0 l 0 Z W 1 M b 2 N h d G l v b j 4 8 U 3 R h Y m x l R W 5 0 c m l l c y A v P j w v S X R l b T 4 8 S X R l b T 4 8 S X R l b U x v Y 2 F 0 a W 9 u P j x J d G V t V H l w Z T 5 G b 3 J t d W x h P C 9 J d G V t V H l w Z T 4 8 S X R l b V B h d G g + U 2 V j d G l v b j E v V G F i b G U w N T Q l M j A o U G F n Z S U y M D U y K S 9 U Y W J s Z T A 1 N D w v S X R l b V B h d G g + P C 9 J d G V t T G 9 j Y X R p b 2 4 + P F N 0 Y W J s Z U V u d H J p Z X M g L z 4 8 L 0 l 0 Z W 0 + P E l 0 Z W 0 + P E l 0 Z W 1 M b 2 N h d G l v b j 4 8 S X R l b V R 5 c G U + R m 9 y b X V s Y T w v S X R l b V R 5 c G U + P E l 0 Z W 1 Q Y X R o P l N l Y 3 R p b 2 4 x L 1 R h Y m x l M D U 0 J T I w K F B h Z 2 U l M j A 1 M i k v Q 2 h h b m d l Z C U y M F R 5 c G U 8 L 0 l 0 Z W 1 Q Y X R o P j w v S X R l b U x v Y 2 F 0 a W 9 u P j x T d G F i b G V F b n R y a W V z I C 8 + P C 9 J d G V t P j x J d G V t P j x J d G V t T G 9 j Y X R p b 2 4 + P E l 0 Z W 1 U e X B l P k Z v c m 1 1 b G E 8 L 0 l 0 Z W 1 U e X B l P j x J d G V t U G F 0 a D 5 T Z W N 0 a W 9 u M S 9 U Y W J s Z T A 1 N i U y M C h Q Y W d l J T I w N T M p P C 9 J d G V t U G F 0 a D 4 8 L 0 l 0 Z W 1 M b 2 N h d G l v b j 4 8 U 3 R h Y m x l R W 5 0 c m l l c z 4 8 R W 5 0 c n k g V H l w Z T 0 i S X N Q c m l 2 Y X R l I i B W Y W x 1 Z T 0 i b D A i I C 8 + P E V u d H J 5 I F R 5 c G U 9 I l F 1 Z X J 5 S U Q i I F Z h b H V l P S J z O G I 4 Z j V k N j Y t Z j A 3 M i 0 0 M T U 0 L W J i N T U t M T J j M m F h Z T A y Y T l 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D b 2 x 1 b W 5 O Y W 1 l c y I g V m F s d W U 9 I n N b J n F 1 b 3 Q 7 Q 2 9 s d W 1 u M S Z x d W 9 0 O y w m c X V v d D t D b 2 x 1 b W 4 y J n F 1 b 3 Q 7 L C Z x d W 9 0 O 0 N v b H V t b j M m c X V v d D s s J n F 1 b 3 Q 7 Q 2 9 s d W 1 u N C Z x d W 9 0 O y w m c X V v d D t D b 2 x 1 b W 4 1 J n F 1 b 3 Q 7 X S I g L z 4 8 R W 5 0 c n k g V H l w Z T 0 i R m l s b E N v b H V t b l R 5 c G V z I i B W Y W x 1 Z T 0 i c 0 J n W U d C Z 1 k 9 I i A v P j x F b n R y e S B U e X B l P S J G a W x s T G F z d F V w Z G F 0 Z W Q i I F Z h b H V l P S J k M j A y N C 0 x M i 0 w O V Q w O D o 0 N z o y N S 4 x O D M 4 M z A 3 W i I g L z 4 8 R W 5 0 c n k g V H l w Z T 0 i R m l s b E V y c m 9 y Q 2 9 1 b n Q i I F Z h b H V l P S J s M C I g L z 4 8 R W 5 0 c n k g V H l w Z T 0 i R m l s b E V y c m 9 y Q 2 9 k Z S I g V m F s d W U 9 I n N V b m t u b 3 d u I i A v P j x F b n R y e S B U e X B l P S J G a W x s Q 2 9 1 b n Q i I F Z h b H V l P S J s N y I g L z 4 8 R W 5 0 c n k g V H l w Z T 0 i Q W R k Z W R U b 0 R h d G F N b 2 R l b C I g V m F s d W U 9 I m w x I i A v P j x F b n R y e S B U e X B l P S J S Z W N v d m V y e V R h c m d l d F N o Z W V 0 I i B W Y W x 1 Z T 0 i c 1 N o Z W V 0 M i I g L z 4 8 R W 5 0 c n k g V H l w Z T 0 i U m V j b 3 Z l c n l U Y X J n Z X R D b 2 x 1 b W 4 i I F Z h b H V l P S J s M y I g L z 4 8 R W 5 0 c n k g V H l w Z T 0 i U m V j b 3 Z l c n l U Y X J n Z X R S b 3 c i I F Z h b H V l P S J s M T M i I C 8 + P E V u d H J 5 I F R 5 c G U 9 I k Z p b G x U Y X J n Z X Q i I F Z h b H V l P S J z V G F i b G U w N T Z f X 1 B h Z 2 V f N T M i I C 8 + P E V u d H J 5 I F R 5 c G U 9 I l J l b G F 0 a W 9 u c 2 h p c E l u Z m 9 D b 2 5 0 Y W l u Z X I i I F Z h b H V l P S J z e y Z x d W 9 0 O 2 N v b H V t b k N v d W 5 0 J n F 1 b 3 Q 7 O j U s J n F 1 b 3 Q 7 a 2 V 5 Q 2 9 s d W 1 u T m F t Z X M m c X V v d D s 6 W 1 0 s J n F 1 b 3 Q 7 c X V l c n l S Z W x h d G l v b n N o a X B z J n F 1 b 3 Q 7 O l t d L C Z x d W 9 0 O 2 N v b H V t b k l k Z W 5 0 a X R p Z X M m c X V v d D s 6 W y Z x d W 9 0 O 1 N l Y 3 R p b 2 4 x L 1 R h Y m x l M D U 2 I C h Q Y W d l I D U z K S 9 D a G F u Z 2 V k I F R 5 c G U u e 0 N v b H V t b j E s M H 0 m c X V v d D s s J n F 1 b 3 Q 7 U 2 V j d G l v b j E v V G F i b G U w N T Y g K F B h Z 2 U g N T M p L 0 N o Y W 5 n Z W Q g V H l w Z S 5 7 Q 2 9 s d W 1 u M i w x f S Z x d W 9 0 O y w m c X V v d D t T Z W N 0 a W 9 u M S 9 U Y W J s Z T A 1 N i A o U G F n Z S A 1 M y k v Q 2 h h b m d l Z C B U e X B l L n t D b 2 x 1 b W 4 z L D J 9 J n F 1 b 3 Q 7 L C Z x d W 9 0 O 1 N l Y 3 R p b 2 4 x L 1 R h Y m x l M D U 2 I C h Q Y W d l I D U z K S 9 D a G F u Z 2 V k I F R 5 c G U u e 0 N v b H V t b j Q s M 3 0 m c X V v d D s s J n F 1 b 3 Q 7 U 2 V j d G l v b j E v V G F i b G U w N T Y g K F B h Z 2 U g N T M p L 0 N o Y W 5 n Z W Q g V H l w Z S 5 7 Q 2 9 s d W 1 u N S w 0 f S Z x d W 9 0 O 1 0 s J n F 1 b 3 Q 7 Q 2 9 s d W 1 u Q 2 9 1 b n Q m c X V v d D s 6 N S w m c X V v d D t L Z X l D b 2 x 1 b W 5 O Y W 1 l c y Z x d W 9 0 O z p b X S w m c X V v d D t D b 2 x 1 b W 5 J Z G V u d G l 0 a W V z J n F 1 b 3 Q 7 O l s m c X V v d D t T Z W N 0 a W 9 u M S 9 U Y W J s Z T A 1 N i A o U G F n Z S A 1 M y k v Q 2 h h b m d l Z C B U e X B l L n t D b 2 x 1 b W 4 x L D B 9 J n F 1 b 3 Q 7 L C Z x d W 9 0 O 1 N l Y 3 R p b 2 4 x L 1 R h Y m x l M D U 2 I C h Q Y W d l I D U z K S 9 D a G F u Z 2 V k I F R 5 c G U u e 0 N v b H V t b j I s M X 0 m c X V v d D s s J n F 1 b 3 Q 7 U 2 V j d G l v b j E v V G F i b G U w N T Y g K F B h Z 2 U g N T M p L 0 N o Y W 5 n Z W Q g V H l w Z S 5 7 Q 2 9 s d W 1 u M y w y f S Z x d W 9 0 O y w m c X V v d D t T Z W N 0 a W 9 u M S 9 U Y W J s Z T A 1 N i A o U G F n Z S A 1 M y k v Q 2 h h b m d l Z C B U e X B l L n t D b 2 x 1 b W 4 0 L D N 9 J n F 1 b 3 Q 7 L C Z x d W 9 0 O 1 N l Y 3 R p b 2 4 x L 1 R h Y m x l M D U 2 I C h Q Y W d l I D U z K S 9 D a G F u Z 2 V k I F R 5 c G U u e 0 N v b H V t b j U s N H 0 m c X V v d D t d L C Z x d W 9 0 O 1 J l b G F 0 a W 9 u c 2 h p c E l u Z m 8 m c X V v d D s 6 W 1 1 9 I i A v P j w v U 3 R h Y m x l R W 5 0 c m l l c z 4 8 L 0 l 0 Z W 0 + P E l 0 Z W 0 + P E l 0 Z W 1 M b 2 N h d G l v b j 4 8 S X R l b V R 5 c G U + R m 9 y b X V s Y T w v S X R l b V R 5 c G U + P E l 0 Z W 1 Q Y X R o P l N l Y 3 R p b 2 4 x L 1 R h Y m x l M D U 2 J T I w K F B h Z 2 U l M j A 1 M y k v U 2 9 1 c m N l P C 9 J d G V t U G F 0 a D 4 8 L 0 l 0 Z W 1 M b 2 N h d G l v b j 4 8 U 3 R h Y m x l R W 5 0 c m l l c y A v P j w v S X R l b T 4 8 S X R l b T 4 8 S X R l b U x v Y 2 F 0 a W 9 u P j x J d G V t V H l w Z T 5 G b 3 J t d W x h P C 9 J d G V t V H l w Z T 4 8 S X R l b V B h d G g + U 2 V j d G l v b j E v V G F i b G U w N T Y l M j A o U G F n Z S U y M D U z K S 9 U Y W J s Z T A 1 N j w v S X R l b V B h d G g + P C 9 J d G V t T G 9 j Y X R p b 2 4 + P F N 0 Y W J s Z U V u d H J p Z X M g L z 4 8 L 0 l 0 Z W 0 + P E l 0 Z W 0 + P E l 0 Z W 1 M b 2 N h d G l v b j 4 8 S X R l b V R 5 c G U + R m 9 y b X V s Y T w v S X R l b V R 5 c G U + P E l 0 Z W 1 Q Y X R o P l N l Y 3 R p b 2 4 x L 1 R h Y m x l M D Y w J T I w K F B h Z 2 U l M j A 1 N C k 8 L 0 l 0 Z W 1 Q Y X R o P j w v S X R l b U x v Y 2 F 0 a W 9 u P j x T d G F i b G V F b n R y a W V z P j x F b n R y e S B U e X B l P S J J c 1 B y a X Z h d G U i I F Z h b H V l P S J s M C I g L z 4 8 R W 5 0 c n k g V H l w Z T 0 i U X V l c n l J R C I g V m F s d W U 9 I n M x N z N m M 2 Y z Z i 1 i N j N m L T Q x N z c t Y W Z m Y i 1 i N D I 0 Z T J l N D N h M T g 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z I i I C 8 + P E V u d H J 5 I F R 5 c G U 9 I k Z p b G x F c n J v c k N v Z G U i I F Z h b H V l P S J z V W 5 r b m 9 3 b i I g L z 4 8 R W 5 0 c n k g V H l w Z T 0 i R m l s b E V y c m 9 y Q 2 9 1 b n Q i I F Z h b H V l P S J s M C I g L z 4 8 R W 5 0 c n k g V H l w Z T 0 i R m l s b E x h c 3 R V c G R h d G V k I i B W Y W x 1 Z T 0 i Z D I w M j Q t M T I t M D h U M j I 6 M D M 6 N T A u O T g 1 N T U 2 N 1 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T A 2 M C A o U G F n Z S A 1 N C k v Q 2 h h b m d l Z C B U e X B l L n t D b 2 x 1 b W 4 x L D B 9 J n F 1 b 3 Q 7 L C Z x d W 9 0 O 1 N l Y 3 R p b 2 4 x L 1 R h Y m x l M D Y w I C h Q Y W d l I D U 0 K S 9 D a G F u Z 2 V k I F R 5 c G U u e 0 N v b H V t b j I s M X 0 m c X V v d D s s J n F 1 b 3 Q 7 U 2 V j d G l v b j E v V G F i b G U w N j A g K F B h Z 2 U g N T Q p L 0 N o Y W 5 n Z W Q g V H l w Z S 5 7 Q 2 9 s d W 1 u M y w y f S Z x d W 9 0 O y w m c X V v d D t T Z W N 0 a W 9 u M S 9 U Y W J s Z T A 2 M C A o U G F n Z S A 1 N C k v Q 2 h h b m d l Z C B U e X B l L n t D b 2 x 1 b W 4 0 L D N 9 J n F 1 b 3 Q 7 L C Z x d W 9 0 O 1 N l Y 3 R p b 2 4 x L 1 R h Y m x l M D Y w I C h Q Y W d l I D U 0 K S 9 D a G F u Z 2 V k I F R 5 c G U u e 0 N v b H V t b j U s N H 0 m c X V v d D t d L C Z x d W 9 0 O 0 N v b H V t b k N v d W 5 0 J n F 1 b 3 Q 7 O j U s J n F 1 b 3 Q 7 S 2 V 5 Q 2 9 s d W 1 u T m F t Z X M m c X V v d D s 6 W 1 0 s J n F 1 b 3 Q 7 Q 2 9 s d W 1 u S W R l b n R p d G l l c y Z x d W 9 0 O z p b J n F 1 b 3 Q 7 U 2 V j d G l v b j E v V G F i b G U w N j A g K F B h Z 2 U g N T Q p L 0 N o Y W 5 n Z W Q g V H l w Z S 5 7 Q 2 9 s d W 1 u M S w w f S Z x d W 9 0 O y w m c X V v d D t T Z W N 0 a W 9 u M S 9 U Y W J s Z T A 2 M C A o U G F n Z S A 1 N C k v Q 2 h h b m d l Z C B U e X B l L n t D b 2 x 1 b W 4 y L D F 9 J n F 1 b 3 Q 7 L C Z x d W 9 0 O 1 N l Y 3 R p b 2 4 x L 1 R h Y m x l M D Y w I C h Q Y W d l I D U 0 K S 9 D a G F u Z 2 V k I F R 5 c G U u e 0 N v b H V t b j M s M n 0 m c X V v d D s s J n F 1 b 3 Q 7 U 2 V j d G l v b j E v V G F i b G U w N j A g K F B h Z 2 U g N T Q p L 0 N o Y W 5 n Z W Q g V H l w Z S 5 7 Q 2 9 s d W 1 u N C w z f S Z x d W 9 0 O y w m c X V v d D t T Z W N 0 a W 9 u M S 9 U Y W J s Z T A 2 M C A o U G F n Z S A 1 N C k v Q 2 h h b m d l Z C B U e X B l L n t D b 2 x 1 b W 4 1 L D R 9 J n F 1 b 3 Q 7 X S w m c X V v d D t S Z W x h d G l v b n N o a X B J b m Z v J n F 1 b 3 Q 7 O l t d f S I g L z 4 8 L 1 N 0 Y W J s Z U V u d H J p Z X M + P C 9 J d G V t P j x J d G V t P j x J d G V t T G 9 j Y X R p b 2 4 + P E l 0 Z W 1 U e X B l P k Z v c m 1 1 b G E 8 L 0 l 0 Z W 1 U e X B l P j x J d G V t U G F 0 a D 5 T Z W N 0 a W 9 u M S 9 U Y W J s Z T A 2 M C U y M C h Q Y W d l J T I w N T Q p L 1 N v d X J j Z T w v S X R l b V B h d G g + P C 9 J d G V t T G 9 j Y X R p b 2 4 + P F N 0 Y W J s Z U V u d H J p Z X M g L z 4 8 L 0 l 0 Z W 0 + P E l 0 Z W 0 + P E l 0 Z W 1 M b 2 N h d G l v b j 4 8 S X R l b V R 5 c G U + R m 9 y b X V s Y T w v S X R l b V R 5 c G U + P E l 0 Z W 1 Q Y X R o P l N l Y 3 R p b 2 4 x L 1 R h Y m x l M D Y w J T I w K F B h Z 2 U l M j A 1 N C k v V G F i b G U w N j A 8 L 0 l 0 Z W 1 Q Y X R o P j w v S X R l b U x v Y 2 F 0 a W 9 u P j x T d G F i b G V F b n R y a W V z I C 8 + P C 9 J d G V t P j x J d G V t P j x J d G V t T G 9 j Y X R p b 2 4 + P E l 0 Z W 1 U e X B l P k Z v c m 1 1 b G E 8 L 0 l 0 Z W 1 U e X B l P j x J d G V t U G F 0 a D 5 T Z W N 0 a W 9 u M S 9 U Y W J s Z T A 2 M S U y M C h Q Y W d l J T I w N T U p P C 9 J d G V t U G F 0 a D 4 8 L 0 l 0 Z W 1 M b 2 N h d G l v b j 4 8 U 3 R h Y m x l R W 5 0 c m l l c z 4 8 R W 5 0 c n k g V H l w Z T 0 i S X N Q c m l 2 Y X R l I i B W Y W x 1 Z T 0 i b D A i I C 8 + P E V u d H J 5 I F R 5 c G U 9 I l F 1 Z X J 5 S U Q i I F Z h b H V l P S J z O T N j M D g 4 Y z U t O D A 4 N i 0 0 O T M 3 L T k w Z D A t Y T k 2 M j B l M W Y 1 M z R k 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Q t M T I t M D h U M j I 6 M D M 6 N T A u O T k 2 N T M y M 1 o i I C 8 + P E V u d H J 5 I F R 5 c G U 9 I k Z p b G x D b 2 x 1 b W 5 U e X B l c y I g V m F s d W U 9 I n N C Z 1 V G Q l F V R i I g L z 4 8 R W 5 0 c n k g V H l w Z T 0 i R m l s b E N v b H V t b k 5 h b W V z I i B W Y W x 1 Z T 0 i c 1 s m c X V v d D t D b 2 x 1 b W 4 x J n F 1 b 3 Q 7 L C Z x d W 9 0 O 0 N v b H V t b j I m c X V v d D s s J n F 1 b 3 Q 7 Q 2 9 s d W 1 u M y Z x d W 9 0 O y w m c X V v d D t D b 2 x 1 b W 4 0 J n F 1 b 3 Q 7 L C Z x d W 9 0 O 0 N v b H V t b j U m c X V v d D s s J n F 1 b 3 Q 7 Q 2 9 s d W 1 u N 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h Y m x l M D Y x I C h Q Y W d l I D U 1 K S 9 D a G F u Z 2 V k I F R 5 c G U u e 0 N v b H V t b j E s M H 0 m c X V v d D s s J n F 1 b 3 Q 7 U 2 V j d G l v b j E v V G F i b G U w N j E g K F B h Z 2 U g N T U p L 0 N o Y W 5 n Z W Q g V H l w Z S 5 7 Q 2 9 s d W 1 u M i w x f S Z x d W 9 0 O y w m c X V v d D t T Z W N 0 a W 9 u M S 9 U Y W J s Z T A 2 M S A o U G F n Z S A 1 N S k v Q 2 h h b m d l Z C B U e X B l L n t D b 2 x 1 b W 4 z L D J 9 J n F 1 b 3 Q 7 L C Z x d W 9 0 O 1 N l Y 3 R p b 2 4 x L 1 R h Y m x l M D Y x I C h Q Y W d l I D U 1 K S 9 D a G F u Z 2 V k I F R 5 c G U u e 0 N v b H V t b j Q s M 3 0 m c X V v d D s s J n F 1 b 3 Q 7 U 2 V j d G l v b j E v V G F i b G U w N j E g K F B h Z 2 U g N T U p L 0 N o Y W 5 n Z W Q g V H l w Z S 5 7 Q 2 9 s d W 1 u N S w 0 f S Z x d W 9 0 O y w m c X V v d D t T Z W N 0 a W 9 u M S 9 U Y W J s Z T A 2 M S A o U G F n Z S A 1 N S k v Q 2 h h b m d l Z C B U e X B l L n t D b 2 x 1 b W 4 2 L D V 9 J n F 1 b 3 Q 7 X S w m c X V v d D t D b 2 x 1 b W 5 D b 3 V u d C Z x d W 9 0 O z o 2 L C Z x d W 9 0 O 0 t l e U N v b H V t b k 5 h b W V z J n F 1 b 3 Q 7 O l t d L C Z x d W 9 0 O 0 N v b H V t b k l k Z W 5 0 a X R p Z X M m c X V v d D s 6 W y Z x d W 9 0 O 1 N l Y 3 R p b 2 4 x L 1 R h Y m x l M D Y x I C h Q Y W d l I D U 1 K S 9 D a G F u Z 2 V k I F R 5 c G U u e 0 N v b H V t b j E s M H 0 m c X V v d D s s J n F 1 b 3 Q 7 U 2 V j d G l v b j E v V G F i b G U w N j E g K F B h Z 2 U g N T U p L 0 N o Y W 5 n Z W Q g V H l w Z S 5 7 Q 2 9 s d W 1 u M i w x f S Z x d W 9 0 O y w m c X V v d D t T Z W N 0 a W 9 u M S 9 U Y W J s Z T A 2 M S A o U G F n Z S A 1 N S k v Q 2 h h b m d l Z C B U e X B l L n t D b 2 x 1 b W 4 z L D J 9 J n F 1 b 3 Q 7 L C Z x d W 9 0 O 1 N l Y 3 R p b 2 4 x L 1 R h Y m x l M D Y x I C h Q Y W d l I D U 1 K S 9 D a G F u Z 2 V k I F R 5 c G U u e 0 N v b H V t b j Q s M 3 0 m c X V v d D s s J n F 1 b 3 Q 7 U 2 V j d G l v b j E v V G F i b G U w N j E g K F B h Z 2 U g N T U p L 0 N o Y W 5 n Z W Q g V H l w Z S 5 7 Q 2 9 s d W 1 u N S w 0 f S Z x d W 9 0 O y w m c X V v d D t T Z W N 0 a W 9 u M S 9 U Y W J s Z T A 2 M S A o U G F n Z S A 1 N S k v Q 2 h h b m d l Z C B U e X B l L n t D b 2 x 1 b W 4 2 L D V 9 J n F 1 b 3 Q 7 X S w m c X V v d D t S Z W x h d G l v b n N o a X B J b m Z v J n F 1 b 3 Q 7 O l t d f S I g L z 4 8 L 1 N 0 Y W J s Z U V u d H J p Z X M + P C 9 J d G V t P j x J d G V t P j x J d G V t T G 9 j Y X R p b 2 4 + P E l 0 Z W 1 U e X B l P k Z v c m 1 1 b G E 8 L 0 l 0 Z W 1 U e X B l P j x J d G V t U G F 0 a D 5 T Z W N 0 a W 9 u M S 9 U Y W J s Z T A 2 M S U y M C h Q Y W d l J T I w N T U p L 1 N v d X J j Z T w v S X R l b V B h d G g + P C 9 J d G V t T G 9 j Y X R p b 2 4 + P F N 0 Y W J s Z U V u d H J p Z X M g L z 4 8 L 0 l 0 Z W 0 + P E l 0 Z W 0 + P E l 0 Z W 1 M b 2 N h d G l v b j 4 8 S X R l b V R 5 c G U + R m 9 y b X V s Y T w v S X R l b V R 5 c G U + P E l 0 Z W 1 Q Y X R o P l N l Y 3 R p b 2 4 x L 1 R h Y m x l M D Y x J T I w K F B h Z 2 U l M j A 1 N S k v V G F i b G U w N j E 8 L 0 l 0 Z W 1 Q Y X R o P j w v S X R l b U x v Y 2 F 0 a W 9 u P j x T d G F i b G V F b n R y a W V z I C 8 + P C 9 J d G V t P j x J d G V t P j x J d G V t T G 9 j Y X R p b 2 4 + P E l 0 Z W 1 U e X B l P k Z v c m 1 1 b G E 8 L 0 l 0 Z W 1 U e X B l P j x J d G V t U G F 0 a D 5 T Z W N 0 a W 9 u M S 9 U Y W J s Z T A 2 M i U y M C h Q Y W d l J T I w N T U p P C 9 J d G V t U G F 0 a D 4 8 L 0 l 0 Z W 1 M b 2 N h d G l v b j 4 8 U 3 R h Y m x l R W 5 0 c m l l c z 4 8 R W 5 0 c n k g V H l w Z T 0 i S X N Q c m l 2 Y X R l I i B W Y W x 1 Z T 0 i b D A i I C 8 + P E V u d H J 5 I F R 5 c G U 9 I l F 1 Z X J 5 S U Q i I F Z h b H V l P S J z M W R h M j N j Y j g t Z D R i Z S 0 0 Z T g y L T g 5 M G Y t Z m Y w N m M w N 2 E y Y W Q 3 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I 4 I i A v P j x F b n R y e S B U e X B l P S J G a W x s R X J y b 3 J D b 2 R l I i B W Y W x 1 Z T 0 i c 1 V u a 2 5 v d 2 4 i I C 8 + P E V u d H J 5 I F R 5 c G U 9 I k Z p b G x F c n J v c k N v d W 5 0 I i B W Y W x 1 Z T 0 i b D A i I C 8 + P E V u d H J 5 I F R 5 c G U 9 I k Z p b G x M Y X N 0 V X B k Y X R l Z C I g V m F s d W U 9 I m Q y M D I 0 L T E y L T A 4 V D I y O j A z O j U x L j A w O T A x N j F 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A 2 M i A o U G F n Z S A 1 N S k v Q 2 h h b m d l Z C B U e X B l L n t D b 2 x 1 b W 4 x L D B 9 J n F 1 b 3 Q 7 L C Z x d W 9 0 O 1 N l Y 3 R p b 2 4 x L 1 R h Y m x l M D Y y I C h Q Y W d l I D U 1 K S 9 D a G F u Z 2 V k I F R 5 c G U u e 0 N v b H V t b j I s M X 0 m c X V v d D t d L C Z x d W 9 0 O 0 N v b H V t b k N v d W 5 0 J n F 1 b 3 Q 7 O j I s J n F 1 b 3 Q 7 S 2 V 5 Q 2 9 s d W 1 u T m F t Z X M m c X V v d D s 6 W 1 0 s J n F 1 b 3 Q 7 Q 2 9 s d W 1 u S W R l b n R p d G l l c y Z x d W 9 0 O z p b J n F 1 b 3 Q 7 U 2 V j d G l v b j E v V G F i b G U w N j I g K F B h Z 2 U g N T U p L 0 N o Y W 5 n Z W Q g V H l w Z S 5 7 Q 2 9 s d W 1 u M S w w f S Z x d W 9 0 O y w m c X V v d D t T Z W N 0 a W 9 u M S 9 U Y W J s Z T A 2 M i A o U G F n Z S A 1 N S k v Q 2 h h b m d l Z C B U e X B l L n t D b 2 x 1 b W 4 y L D F 9 J n F 1 b 3 Q 7 X S w m c X V v d D t S Z W x h d G l v b n N o a X B J b m Z v J n F 1 b 3 Q 7 O l t d f S I g L z 4 8 L 1 N 0 Y W J s Z U V u d H J p Z X M + P C 9 J d G V t P j x J d G V t P j x J d G V t T G 9 j Y X R p b 2 4 + P E l 0 Z W 1 U e X B l P k Z v c m 1 1 b G E 8 L 0 l 0 Z W 1 U e X B l P j x J d G V t U G F 0 a D 5 T Z W N 0 a W 9 u M S 9 U Y W J s Z T A 2 M i U y M C h Q Y W d l J T I w N T U p L 1 N v d X J j Z T w v S X R l b V B h d G g + P C 9 J d G V t T G 9 j Y X R p b 2 4 + P F N 0 Y W J s Z U V u d H J p Z X M g L z 4 8 L 0 l 0 Z W 0 + P E l 0 Z W 0 + P E l 0 Z W 1 M b 2 N h d G l v b j 4 8 S X R l b V R 5 c G U + R m 9 y b X V s Y T w v S X R l b V R 5 c G U + P E l 0 Z W 1 Q Y X R o P l N l Y 3 R p b 2 4 x L 1 R h Y m x l M D Y y J T I w K F B h Z 2 U l M j A 1 N S k v V G F i b G U w N j I 8 L 0 l 0 Z W 1 Q Y X R o P j w v S X R l b U x v Y 2 F 0 a W 9 u P j x T d G F i b G V F b n R y a W V z I C 8 + P C 9 J d G V t P j x J d G V t P j x J d G V t T G 9 j Y X R p b 2 4 + P E l 0 Z W 1 U e X B l P k Z v c m 1 1 b G E 8 L 0 l 0 Z W 1 U e X B l P j x J d G V t U G F 0 a D 5 T Z W N 0 a W 9 u M S 9 U Y W J s Z T A 2 N C U y M C h Q Y W d l J T I w N T Y p P C 9 J d G V t U G F 0 a D 4 8 L 0 l 0 Z W 1 M b 2 N h d G l v b j 4 8 U 3 R h Y m x l R W 5 0 c m l l c z 4 8 R W 5 0 c n k g V H l w Z T 0 i S X N Q c m l 2 Y X R l I i B W Y W x 1 Z T 0 i b D A i I C 8 + P E V u d H J 5 I F R 5 c G U 9 I l F 1 Z X J 5 S U Q i I F Z h b H V l P S J z Y 2 Y 3 Z D h m Z T k t Z T Y 1 N y 0 0 Y W M 0 L T g 3 O T g t O T E 3 M 2 R j O G R h M j V l 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c i I C 8 + P E V u d H J 5 I F R 5 c G U 9 I k Z p b G x F c n J v c k N v Z G U i I F Z h b H V l P S J z V W 5 r b m 9 3 b i I g L z 4 8 R W 5 0 c n k g V H l w Z T 0 i R m l s b E V y c m 9 y Q 2 9 1 b n Q i I F Z h b H V l P S J s M C I g L z 4 8 R W 5 0 c n k g V H l w Z T 0 i R m l s b E x h c 3 R V c G R h d G V k I i B W Y W x 1 Z T 0 i Z D I w M j Q t M T I t M D h U M j I 6 M D M 6 N T E u M D I w O T g 0 O V 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T A 2 N C A o U G F n Z S A 1 N i k v Q 2 h h b m d l Z C B U e X B l L n t D b 2 x 1 b W 4 x L D B 9 J n F 1 b 3 Q 7 L C Z x d W 9 0 O 1 N l Y 3 R p b 2 4 x L 1 R h Y m x l M D Y 0 I C h Q Y W d l I D U 2 K S 9 D a G F u Z 2 V k I F R 5 c G U u e 0 N v b H V t b j I s M X 0 m c X V v d D s s J n F 1 b 3 Q 7 U 2 V j d G l v b j E v V G F i b G U w N j Q g K F B h Z 2 U g N T Y p L 0 N o Y W 5 n Z W Q g V H l w Z S 5 7 Q 2 9 s d W 1 u M y w y f S Z x d W 9 0 O y w m c X V v d D t T Z W N 0 a W 9 u M S 9 U Y W J s Z T A 2 N C A o U G F n Z S A 1 N i k v Q 2 h h b m d l Z C B U e X B l L n t D b 2 x 1 b W 4 0 L D N 9 J n F 1 b 3 Q 7 L C Z x d W 9 0 O 1 N l Y 3 R p b 2 4 x L 1 R h Y m x l M D Y 0 I C h Q Y W d l I D U 2 K S 9 D a G F u Z 2 V k I F R 5 c G U u e 0 N v b H V t b j U s N H 0 m c X V v d D t d L C Z x d W 9 0 O 0 N v b H V t b k N v d W 5 0 J n F 1 b 3 Q 7 O j U s J n F 1 b 3 Q 7 S 2 V 5 Q 2 9 s d W 1 u T m F t Z X M m c X V v d D s 6 W 1 0 s J n F 1 b 3 Q 7 Q 2 9 s d W 1 u S W R l b n R p d G l l c y Z x d W 9 0 O z p b J n F 1 b 3 Q 7 U 2 V j d G l v b j E v V G F i b G U w N j Q g K F B h Z 2 U g N T Y p L 0 N o Y W 5 n Z W Q g V H l w Z S 5 7 Q 2 9 s d W 1 u M S w w f S Z x d W 9 0 O y w m c X V v d D t T Z W N 0 a W 9 u M S 9 U Y W J s Z T A 2 N C A o U G F n Z S A 1 N i k v Q 2 h h b m d l Z C B U e X B l L n t D b 2 x 1 b W 4 y L D F 9 J n F 1 b 3 Q 7 L C Z x d W 9 0 O 1 N l Y 3 R p b 2 4 x L 1 R h Y m x l M D Y 0 I C h Q Y W d l I D U 2 K S 9 D a G F u Z 2 V k I F R 5 c G U u e 0 N v b H V t b j M s M n 0 m c X V v d D s s J n F 1 b 3 Q 7 U 2 V j d G l v b j E v V G F i b G U w N j Q g K F B h Z 2 U g N T Y p L 0 N o Y W 5 n Z W Q g V H l w Z S 5 7 Q 2 9 s d W 1 u N C w z f S Z x d W 9 0 O y w m c X V v d D t T Z W N 0 a W 9 u M S 9 U Y W J s Z T A 2 N C A o U G F n Z S A 1 N i k v Q 2 h h b m d l Z C B U e X B l L n t D b 2 x 1 b W 4 1 L D R 9 J n F 1 b 3 Q 7 X S w m c X V v d D t S Z W x h d G l v b n N o a X B J b m Z v J n F 1 b 3 Q 7 O l t d f S I g L z 4 8 L 1 N 0 Y W J s Z U V u d H J p Z X M + P C 9 J d G V t P j x J d G V t P j x J d G V t T G 9 j Y X R p b 2 4 + P E l 0 Z W 1 U e X B l P k Z v c m 1 1 b G E 8 L 0 l 0 Z W 1 U e X B l P j x J d G V t U G F 0 a D 5 T Z W N 0 a W 9 u M S 9 U Y W J s Z T A 2 N C U y M C h Q Y W d l J T I w N T Y p L 1 N v d X J j Z T w v S X R l b V B h d G g + P C 9 J d G V t T G 9 j Y X R p b 2 4 + P F N 0 Y W J s Z U V u d H J p Z X M g L z 4 8 L 0 l 0 Z W 0 + P E l 0 Z W 0 + P E l 0 Z W 1 M b 2 N h d G l v b j 4 8 S X R l b V R 5 c G U + R m 9 y b X V s Y T w v S X R l b V R 5 c G U + P E l 0 Z W 1 Q Y X R o P l N l Y 3 R p b 2 4 x L 1 R h Y m x l M D Y 0 J T I w K F B h Z 2 U l M j A 1 N i k v V G F i b G U w N j Q 8 L 0 l 0 Z W 1 Q Y X R o P j w v S X R l b U x v Y 2 F 0 a W 9 u P j x T d G F i b G V F b n R y a W V z I C 8 + P C 9 J d G V t P j x J d G V t P j x J d G V t T G 9 j Y X R p b 2 4 + P E l 0 Z W 1 U e X B l P k Z v c m 1 1 b G E 8 L 0 l 0 Z W 1 U e X B l P j x J d G V t U G F 0 a D 5 T Z W N 0 a W 9 u M S 9 U Y W J s Z T A 2 N C U y M C h Q Y W d l J T I w N T Y p L 0 N o Y W 5 n Z W Q l M j B U e X B l P C 9 J d G V t U G F 0 a D 4 8 L 0 l 0 Z W 1 M b 2 N h d G l v b j 4 8 U 3 R h Y m x l R W 5 0 c m l l c y A v P j w v S X R l b T 4 8 S X R l b T 4 8 S X R l b U x v Y 2 F 0 a W 9 u P j x J d G V t V H l w Z T 5 G b 3 J t d W x h P C 9 J d G V t V H l w Z T 4 8 S X R l b V B h d G g + U 2 V j d G l v b j E v V G F i b G U w N j I l M j A o U G F n Z S U y M D U 1 K S 9 D a G F u Z 2 V k J T I w V H l w Z T w v S X R l b V B h d G g + P C 9 J d G V t T G 9 j Y X R p b 2 4 + P F N 0 Y W J s Z U V u d H J p Z X M g L z 4 8 L 0 l 0 Z W 0 + P E l 0 Z W 0 + P E l 0 Z W 1 M b 2 N h d G l v b j 4 8 S X R l b V R 5 c G U + R m 9 y b X V s Y T w v S X R l b V R 5 c G U + P E l 0 Z W 1 Q Y X R o P l N l Y 3 R p b 2 4 x L 1 R h Y m x l M D Y x J T I w K F B h Z 2 U l M j A 1 N S k v Q 2 h h b m d l Z C U y M F R 5 c G U 8 L 0 l 0 Z W 1 Q Y X R o P j w v S X R l b U x v Y 2 F 0 a W 9 u P j x T d G F i b G V F b n R y a W V z I C 8 + P C 9 J d G V t P j x J d G V t P j x J d G V t T G 9 j Y X R p b 2 4 + P E l 0 Z W 1 U e X B l P k Z v c m 1 1 b G E 8 L 0 l 0 Z W 1 U e X B l P j x J d G V t U G F 0 a D 5 T Z W N 0 a W 9 u M S 9 U Y W J s Z T A 2 M C U y M C h Q Y W d l J T I w N T Q p L 0 N o Y W 5 n Z W Q l M j B U e X B l P C 9 J d G V t U G F 0 a D 4 8 L 0 l 0 Z W 1 M b 2 N h d G l v b j 4 8 U 3 R h Y m x l R W 5 0 c m l l c y A v P j w v S X R l b T 4 8 S X R l b T 4 8 S X R l b U x v Y 2 F 0 a W 9 u P j x J d G V t V H l w Z T 5 G b 3 J t d W x h P C 9 J d G V t V H l w Z T 4 8 S X R l b V B h d G g + U 2 V j d G l v b j E v V G F i b G U w N T Y l M j A o U G F n Z S U y M D U z K S 9 D a G F u Z 2 V k J T I w V H l w Z T w v S X R l b V B h d G g + P C 9 J d G V t T G 9 j Y X R p b 2 4 + P F N 0 Y W J s Z U V u d H J p Z X M g L z 4 8 L 0 l 0 Z W 0 + P E l 0 Z W 0 + P E l 0 Z W 1 M b 2 N h d G l v b j 4 8 S X R l b V R 5 c G U + R m 9 y b X V s Y T w v S X R l b V R 5 c G U + P E l 0 Z W 1 Q Y X R o P l N l Y 3 R p b 2 4 x L 1 R h Y m x l M z c y J T I w K F B h Z 2 U l M j A y O T Y p P C 9 J d G V t U G F 0 a D 4 8 L 0 l 0 Z W 1 M b 2 N h d G l v b j 4 8 U 3 R h Y m x l R W 5 0 c m l l c z 4 8 R W 5 0 c n k g V H l w Z T 0 i S X N Q c m l 2 Y X R l I i B W Y W x 1 Z T 0 i b D A i I C 8 + P E V u d H J 5 I F R 5 c G U 9 I l F 1 Z X J 5 S U Q i I F Z h b H V l P S J z N D I w Y m N m Y T Y t Y 2 V k Y S 0 0 M G M y L W I 5 N D A t N T Q z M j F h Z T g 4 N j A 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1 R h Y m x l M z c y I C h Q Y W d l I D I 5 N i k v Q 2 h h b m d l Z C B U e X B l L n t D b 2 x 1 b W 4 x L D B 9 J n F 1 b 3 Q 7 L C Z x d W 9 0 O 1 N l Y 3 R p b 2 4 x L 1 R h Y m x l M z c y I C h Q Y W d l I D I 5 N i k v Q 2 h h b m d l Z C B U e X B l L n t D b 2 x 1 b W 4 y L D F 9 J n F 1 b 3 Q 7 L C Z x d W 9 0 O 1 N l Y 3 R p b 2 4 x L 1 R h Y m x l M z c y I C h Q Y W d l I D I 5 N i k v Q 2 h h b m d l Z C B U e X B l L n t D b 2 x 1 b W 4 z L D J 9 J n F 1 b 3 Q 7 L C Z x d W 9 0 O 1 N l Y 3 R p b 2 4 x L 1 R h Y m x l M z c y I C h Q Y W d l I D I 5 N i k v Q 2 h h b m d l Z C B U e X B l L n t D b 2 x 1 b W 4 0 L D N 9 J n F 1 b 3 Q 7 L C Z x d W 9 0 O 1 N l Y 3 R p b 2 4 x L 1 R h Y m x l M z c y I C h Q Y W d l I D I 5 N i k v Q 2 h h b m d l Z C B U e X B l L n t D b 2 x 1 b W 4 1 L D R 9 J n F 1 b 3 Q 7 X S w m c X V v d D t D b 2 x 1 b W 5 D b 3 V u d C Z x d W 9 0 O z o 1 L C Z x d W 9 0 O 0 t l e U N v b H V t b k 5 h b W V z J n F 1 b 3 Q 7 O l t d L C Z x d W 9 0 O 0 N v b H V t b k l k Z W 5 0 a X R p Z X M m c X V v d D s 6 W y Z x d W 9 0 O 1 N l Y 3 R p b 2 4 x L 1 R h Y m x l M z c y I C h Q Y W d l I D I 5 N i k v Q 2 h h b m d l Z C B U e X B l L n t D b 2 x 1 b W 4 x L D B 9 J n F 1 b 3 Q 7 L C Z x d W 9 0 O 1 N l Y 3 R p b 2 4 x L 1 R h Y m x l M z c y I C h Q Y W d l I D I 5 N i k v Q 2 h h b m d l Z C B U e X B l L n t D b 2 x 1 b W 4 y L D F 9 J n F 1 b 3 Q 7 L C Z x d W 9 0 O 1 N l Y 3 R p b 2 4 x L 1 R h Y m x l M z c y I C h Q Y W d l I D I 5 N i k v Q 2 h h b m d l Z C B U e X B l L n t D b 2 x 1 b W 4 z L D J 9 J n F 1 b 3 Q 7 L C Z x d W 9 0 O 1 N l Y 3 R p b 2 4 x L 1 R h Y m x l M z c y I C h Q Y W d l I D I 5 N i k v Q 2 h h b m d l Z C B U e X B l L n t D b 2 x 1 b W 4 0 L D N 9 J n F 1 b 3 Q 7 L C Z x d W 9 0 O 1 N l Y 3 R p b 2 4 x L 1 R h Y m x l M z c y I C h Q Y W d l I D I 5 N i k v Q 2 h h b m d l Z C B U e X B l L n t D b 2 x 1 b W 4 1 L D R 9 J n F 1 b 3 Q 7 X S w m c X V v d D t S Z W x h d G l v b n N o a X B J b m Z v J n F 1 b 3 Q 7 O l t d f S I g L z 4 8 R W 5 0 c n k g V H l w Z T 0 i R m l s b F N 0 Y X R 1 c y I g V m F s d W U 9 I n N D b 2 1 w b G V 0 Z S I g L z 4 8 R W 5 0 c n k g V H l w Z T 0 i R m l s b E N v b H V t b k 5 h b W V z I i B W Y W x 1 Z T 0 i c 1 s m c X V v d D t D b 2 x 1 b W 4 x J n F 1 b 3 Q 7 L C Z x d W 9 0 O 0 N v b H V t b j I m c X V v d D s s J n F 1 b 3 Q 7 Q 2 9 s d W 1 u M y Z x d W 9 0 O y w m c X V v d D t D b 2 x 1 b W 4 0 J n F 1 b 3 Q 7 L C Z x d W 9 0 O 0 N v b H V t b j U m c X V v d D t d I i A v P j x F b n R y e S B U e X B l P S J G a W x s Q 2 9 s d W 1 u V H l w Z X M i I F Z h b H V l P S J z Q m d Z R 0 J n W T 0 i I C 8 + P E V u d H J 5 I F R 5 c G U 9 I k Z p b G x M Y X N 0 V X B k Y X R l Z C I g V m F s d W U 9 I m Q y M D I 0 L T E y L T A 5 V D A y O j I 3 O j U 2 L j E 1 O T c 1 M j J a I i A v P j x F b n R y e S B U e X B l P S J G a W x s R X J y b 3 J D b 3 V u d C I g V m F s d W U 9 I m w w I i A v P j x F b n R y e S B U e X B l P S J G a W x s R X J y b 3 J D b 2 R l I i B W Y W x 1 Z T 0 i c 1 V u a 2 5 v d 2 4 i I C 8 + P E V u d H J 5 I F R 5 c G U 9 I k Z p b G x D b 3 V u d C I g V m F s d W U 9 I m w z O S I g L z 4 8 R W 5 0 c n k g V H l w Z T 0 i Q W R k Z W R U b 0 R h d G F N b 2 R l b C I g V m F s d W U 9 I m w x I i A v P j x F b n R y e S B U e X B l P S J S Z W N v d m V y e V R h c m d l d F N o Z W V 0 I i B W Y W x 1 Z T 0 i c 0 N h c 2 h m b G 9 3 I H N 0 Y X R l b W V u d H M i I C 8 + P E V u d H J 5 I F R 5 c G U 9 I l J l Y 2 9 2 Z X J 5 V G F y Z 2 V 0 Q 2 9 s d W 1 u I i B W Y W x 1 Z T 0 i b D k i I C 8 + P E V u d H J 5 I F R 5 c G U 9 I l J l Y 2 9 2 Z X J 5 V G F y Z 2 V 0 U m 9 3 I i B W Y W x 1 Z T 0 i b D M i I C 8 + P E V u d H J 5 I F R 5 c G U 9 I k Z p b G x U Y X J n Z X Q i I F Z h b H V l P S J z V G F i b G U z N z J f X 1 B h Z 2 V f M j k 2 I i A v P j w v U 3 R h Y m x l R W 5 0 c m l l c z 4 8 L 0 l 0 Z W 0 + P E l 0 Z W 0 + P E l 0 Z W 1 M b 2 N h d G l v b j 4 8 S X R l b V R 5 c G U + R m 9 y b X V s Y T w v S X R l b V R 5 c G U + P E l 0 Z W 1 Q Y X R o P l N l Y 3 R p b 2 4 x L 1 R h Y m x l M z c y J T I w K F B h Z 2 U l M j A y O T Y p L 1 N v d X J j Z T w v S X R l b V B h d G g + P C 9 J d G V t T G 9 j Y X R p b 2 4 + P F N 0 Y W J s Z U V u d H J p Z X M g L z 4 8 L 0 l 0 Z W 0 + P E l 0 Z W 0 + P E l 0 Z W 1 M b 2 N h d G l v b j 4 8 S X R l b V R 5 c G U + R m 9 y b X V s Y T w v S X R l b V R 5 c G U + P E l 0 Z W 1 Q Y X R o P l N l Y 3 R p b 2 4 x L 1 R h Y m x l M z c y J T I w K F B h Z 2 U l M j A y O T Y p L 1 R h Y m x l M z c y P C 9 J d G V t U G F 0 a D 4 8 L 0 l 0 Z W 1 M b 2 N h d G l v b j 4 8 U 3 R h Y m x l R W 5 0 c m l l c y A v P j w v S X R l b T 4 8 S X R l b T 4 8 S X R l b U x v Y 2 F 0 a W 9 u P j x J d G V t V H l w Z T 5 G b 3 J t d W x h P C 9 J d G V t V H l w Z T 4 8 S X R l b V B h d G g + U 2 V j d G l v b j E v V G F i b G U y N D c l M j A o U G F n Z S U y M D I z N C k l M j A o M i k 8 L 0 l 0 Z W 1 Q Y X R o P j w v S X R l b U x v Y 2 F 0 a W 9 u P j x T d G F i b G V F b n R y a W V z P j x F b n R y e S B U e X B l P S J J c 1 B y a X Z h d G U i I F Z h b H V l P S J s M C I g L z 4 8 R W 5 0 c n k g V H l w Z T 0 i U X V l c n l J R C I g V m F s d W U 9 I n N h N G U 4 Z W J l N i 1 h M G Y w L T R l M j A t Y j N m Z i 1 j O G Z h M m Q 1 Z G V j N G 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E i I C 8 + P E V u d H J 5 I F R 5 c G U 9 I k Z p b G x F c n J v c k N v Z G U i I F Z h b H V l P S J z V W 5 r b m 9 3 b i I g L z 4 8 R W 5 0 c n k g V H l w Z T 0 i R m l s b E V y c m 9 y Q 2 9 1 b n Q i I F Z h b H V l P S J s M C I g L z 4 8 R W 5 0 c n k g V H l w Z T 0 i R m l s b E x h c 3 R V c G R h d G V k I i B W Y W x 1 Z T 0 i Z D I w M j Q t M T I t M D l U M D I 6 M T g 6 N D k u N j U 1 M j I z N 1 o i I C 8 + P E V u d H J 5 I F R 5 c G U 9 I k Z p b G x D b 2 x 1 b W 5 U e X B l c y I g V m F s d W U 9 I n N C Z 0 1 H Q m d Z R E J n T 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y N D c g K F B h Z 2 U g M j M 0 K S A o M i k v Q 2 h h b m d l Z C B U e X B l L n t D b 2 x 1 b W 4 x L D B 9 J n F 1 b 3 Q 7 L C Z x d W 9 0 O 1 N l Y 3 R p b 2 4 x L 1 R h Y m x l M j Q 3 I C h Q Y W d l I D I z N C k g K D I p L 0 N o Y W 5 n Z W Q g V H l w Z S 5 7 Q 2 9 s d W 1 u M i w x f S Z x d W 9 0 O y w m c X V v d D t T Z W N 0 a W 9 u M S 9 U Y W J s Z T I 0 N y A o U G F n Z S A y M z Q p I C g y K S 9 D a G F u Z 2 V k I F R 5 c G U u e 0 N v b H V t b j M s M n 0 m c X V v d D s s J n F 1 b 3 Q 7 U 2 V j d G l v b j E v V G F i b G U y N D c g K F B h Z 2 U g M j M 0 K S A o M i k v Q 2 h h b m d l Z C B U e X B l L n t D b 2 x 1 b W 4 0 L D N 9 J n F 1 b 3 Q 7 L C Z x d W 9 0 O 1 N l Y 3 R p b 2 4 x L 1 R h Y m x l M j Q 3 I C h Q Y W d l I D I z N C k g K D I p L 0 N o Y W 5 n Z W Q g V H l w Z S 5 7 Q 2 9 s d W 1 u N S w 0 f S Z x d W 9 0 O y w m c X V v d D t T Z W N 0 a W 9 u M S 9 U Y W J s Z T I 0 N y A o U G F n Z S A y M z Q p I C g y K S 9 D a G F u Z 2 V k I F R 5 c G U u e 0 N v b H V t b j Y s N X 0 m c X V v d D s s J n F 1 b 3 Q 7 U 2 V j d G l v b j E v V G F i b G U y N D c g K F B h Z 2 U g M j M 0 K S A o M i k v Q 2 h h b m d l Z C B U e X B l L n t D b 2 x 1 b W 4 3 L D Z 9 J n F 1 b 3 Q 7 L C Z x d W 9 0 O 1 N l Y 3 R p b 2 4 x L 1 R h Y m x l M j Q 3 I C h Q Y W d l I D I z N C k g K D I p L 0 N o Y W 5 n Z W Q g V H l w Z S 5 7 Q 2 9 s d W 1 u O C w 3 f S Z x d W 9 0 O 1 0 s J n F 1 b 3 Q 7 Q 2 9 s d W 1 u Q 2 9 1 b n Q m c X V v d D s 6 O C w m c X V v d D t L Z X l D b 2 x 1 b W 5 O Y W 1 l c y Z x d W 9 0 O z p b X S w m c X V v d D t D b 2 x 1 b W 5 J Z G V u d G l 0 a W V z J n F 1 b 3 Q 7 O l s m c X V v d D t T Z W N 0 a W 9 u M S 9 U Y W J s Z T I 0 N y A o U G F n Z S A y M z Q p I C g y K S 9 D a G F u Z 2 V k I F R 5 c G U u e 0 N v b H V t b j E s M H 0 m c X V v d D s s J n F 1 b 3 Q 7 U 2 V j d G l v b j E v V G F i b G U y N D c g K F B h Z 2 U g M j M 0 K S A o M i k v Q 2 h h b m d l Z C B U e X B l L n t D b 2 x 1 b W 4 y L D F 9 J n F 1 b 3 Q 7 L C Z x d W 9 0 O 1 N l Y 3 R p b 2 4 x L 1 R h Y m x l M j Q 3 I C h Q Y W d l I D I z N C k g K D I p L 0 N o Y W 5 n Z W Q g V H l w Z S 5 7 Q 2 9 s d W 1 u M y w y f S Z x d W 9 0 O y w m c X V v d D t T Z W N 0 a W 9 u M S 9 U Y W J s Z T I 0 N y A o U G F n Z S A y M z Q p I C g y K S 9 D a G F u Z 2 V k I F R 5 c G U u e 0 N v b H V t b j Q s M 3 0 m c X V v d D s s J n F 1 b 3 Q 7 U 2 V j d G l v b j E v V G F i b G U y N D c g K F B h Z 2 U g M j M 0 K S A o M i k v Q 2 h h b m d l Z C B U e X B l L n t D b 2 x 1 b W 4 1 L D R 9 J n F 1 b 3 Q 7 L C Z x d W 9 0 O 1 N l Y 3 R p b 2 4 x L 1 R h Y m x l M j Q 3 I C h Q Y W d l I D I z N C k g K D I p L 0 N o Y W 5 n Z W Q g V H l w Z S 5 7 Q 2 9 s d W 1 u N i w 1 f S Z x d W 9 0 O y w m c X V v d D t T Z W N 0 a W 9 u M S 9 U Y W J s Z T I 0 N y A o U G F n Z S A y M z Q p I C g y K S 9 D a G F u Z 2 V k I F R 5 c G U u e 0 N v b H V t b j c s N n 0 m c X V v d D s s J n F 1 b 3 Q 7 U 2 V j d G l v b j E v V G F i b G U y N D c g K F B h Z 2 U g M j M 0 K S A o M i k v Q 2 h h b m d l Z C B U e X B l L n t D b 2 x 1 b W 4 4 L D d 9 J n F 1 b 3 Q 7 X S w m c X V v d D t S Z W x h d G l v b n N o a X B J b m Z v J n F 1 b 3 Q 7 O l t d f S I g L z 4 8 L 1 N 0 Y W J s Z U V u d H J p Z X M + P C 9 J d G V t P j x J d G V t P j x J d G V t T G 9 j Y X R p b 2 4 + P E l 0 Z W 1 U e X B l P k Z v c m 1 1 b G E 8 L 0 l 0 Z W 1 U e X B l P j x J d G V t U G F 0 a D 5 T Z W N 0 a W 9 u M S 9 U Y W J s Z T I 0 N y U y M C h Q Y W d l J T I w M j M 0 K S U y M C g y K S 9 T b 3 V y Y 2 U 8 L 0 l 0 Z W 1 Q Y X R o P j w v S X R l b U x v Y 2 F 0 a W 9 u P j x T d G F i b G V F b n R y a W V z I C 8 + P C 9 J d G V t P j x J d G V t P j x J d G V t T G 9 j Y X R p b 2 4 + P E l 0 Z W 1 U e X B l P k Z v c m 1 1 b G E 8 L 0 l 0 Z W 1 U e X B l P j x J d G V t U G F 0 a D 5 T Z W N 0 a W 9 u M S 9 U Y W J s Z T I 0 N y U y M C h Q Y W d l J T I w M j M 0 K S U y M C g y K S 9 U Y W J s Z T I 0 N z w v S X R l b V B h d G g + P C 9 J d G V t T G 9 j Y X R p b 2 4 + P F N 0 Y W J s Z U V u d H J p Z X M g L z 4 8 L 0 l 0 Z W 0 + P E l 0 Z W 0 + P E l 0 Z W 1 M b 2 N h d G l v b j 4 8 S X R l b V R 5 c G U + R m 9 y b X V s Y T w v S X R l b V R 5 c G U + P E l 0 Z W 1 Q Y X R o P l N l Y 3 R p b 2 4 x L 1 R h Y m x l M j Q 3 J T I w K F B h Z 2 U l M j A y M z Q p J T I w K D I p L 0 N o Y W 5 n Z W Q l M j B U e X B l P C 9 J d G V t U G F 0 a D 4 8 L 0 l 0 Z W 1 M b 2 N h d G l v b j 4 8 U 3 R h Y m x l R W 5 0 c m l l c y A v P j w v S X R l b T 4 8 S X R l b T 4 8 S X R l b U x v Y 2 F 0 a W 9 u P j x J d G V t V H l w Z T 5 G b 3 J t d W x h P C 9 J d G V t V H l w Z T 4 8 S X R l b V B h d G g + U 2 V j d G l v b j E v V G F i b G U z N z I l M j A o U G F n Z S U y M D I 5 N i k v Q 2 h h b m d l Z C U y M F R 5 c G U 8 L 0 l 0 Z W 1 Q Y X R o P j w v S X R l b U x v Y 2 F 0 a W 9 u P j x T d G F i b G V F b n R y a W V z I C 8 + P C 9 J d G V t P j w v S X R l b X M + P C 9 M b 2 N h b F B h Y 2 t h Z 2 V N Z X R h Z G F 0 Y U Z p b G U + F g A A A F B L B Q Y A A A A A A A A A A A A A A A A A A A A A A A A m A Q A A A Q A A A N C M n d 8 B F d E R j H o A w E / C l + s B A A A A S x o F J f I v j U e P D D k v G a g e b w A A A A A C A A A A A A A Q Z g A A A A E A A C A A A A A 8 X 7 k / y / Z Q H 6 P q Q E b e f 2 i Q z i / E 1 u p 2 z W M y S y V x 8 2 e c s w A A A A A O g A A A A A I A A C A A A A A w X 1 p S 6 y A P W R X b J + Y R y G r 7 6 R 9 O P W t 5 5 1 / h r J / 2 c 3 C q K V A A A A B I L 8 R T l 6 G W a 2 Y M z w C + 2 I e w w 4 5 c E W Z W / Y y C G 3 9 A 1 0 p U l F 7 K q B D I / d b 1 a + k M 7 p b 3 A n L 5 O 7 N j X W U 3 K 2 y j y b 4 x K 6 g D i d h 7 C 1 w B c F K 8 3 C 1 r h S e 6 m 0 A A A A A u h J h w W 4 S W b 0 r Q Y S w 5 2 9 r 8 p u a 4 M 4 8 m m y l Y y t 8 t e 7 d a K s b R d B d 5 X 8 M 0 S w o Y l q k s D j n l X j h 8 z b a 2 P 5 s 9 U A p X 0 n P d < / D a t a M a s h u p > 
</file>

<file path=customXml/itemProps1.xml><?xml version="1.0" encoding="utf-8"?>
<ds:datastoreItem xmlns:ds="http://schemas.openxmlformats.org/officeDocument/2006/customXml" ds:itemID="{27B72DE9-2CA2-4055-9F91-23B768669F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Template (T)</vt:lpstr>
      <vt:lpstr>Rating scorecard</vt:lpstr>
      <vt:lpstr>Financial ratios</vt:lpstr>
      <vt:lpstr>Income Statements</vt:lpstr>
      <vt:lpstr>Balance sheets</vt:lpstr>
      <vt:lpstr>Cashflow statement&amp;change in RE</vt:lpstr>
      <vt:lpstr>net debt -&gt; total debt</vt:lpstr>
      <vt:lpstr>'Template (T)'!Print_Area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Yoon</dc:creator>
  <cp:lastModifiedBy>Nicholas Lorenzo</cp:lastModifiedBy>
  <dcterms:created xsi:type="dcterms:W3CDTF">2024-12-05T21:08:22Z</dcterms:created>
  <dcterms:modified xsi:type="dcterms:W3CDTF">2024-12-21T23:16:01Z</dcterms:modified>
</cp:coreProperties>
</file>