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24" i="51"/>
  <c r="L25" i="51"/>
  <c r="L27" i="51"/>
  <c r="L28" i="51"/>
  <c r="L29" i="51"/>
  <c r="L30" i="51"/>
  <c r="L31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L17" i="51" s="1"/>
  <c r="I18" i="51"/>
  <c r="L18" i="51" s="1"/>
  <c r="I19" i="51"/>
  <c r="L19" i="51" s="1"/>
  <c r="I20" i="51"/>
  <c r="L20" i="51" s="1"/>
  <c r="I21" i="51"/>
  <c r="L21" i="51" s="1"/>
  <c r="I22" i="51"/>
  <c r="L22" i="51" s="1"/>
  <c r="I23" i="51"/>
  <c r="L23" i="51" s="1"/>
  <c r="I24" i="51"/>
  <c r="I25" i="51"/>
  <c r="I26" i="51"/>
  <c r="L26" i="51" s="1"/>
  <c r="I27" i="51"/>
  <c r="I28" i="51"/>
  <c r="I29" i="51"/>
  <c r="I30" i="51"/>
  <c r="I31" i="51"/>
  <c r="I32" i="51"/>
  <c r="L32" i="51" s="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<sst xmlns="http://schemas.openxmlformats.org/spreadsheetml/2006/main" count="242" uniqueCount="82">
  <si>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</si>
  <si>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</si>
  <si>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</si>
  <si>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</si>
  <si>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</si>
  <si>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</si>
  <si>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</si>
  <si>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</si>
  <si>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</si>
  <si>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</si>
  <si>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</si>
  <si>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</si>
  <si>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</si>
  <si>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</si>
  <si>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</si>
  <si>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</si>
  <si>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</si>
  <si>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</si>
  <si>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</si>
  <si>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</si>
  <si>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</si>
  <si>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</si>
  <si>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</si>
  <si>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</si>
  <si>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</si>
  <si>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</si>
  <si>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</si>
  <si>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</si>
  <si>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</si>
  <si>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</si>
  <si>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</si>
  <si>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</si>
  <si>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</si>
  <si>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</si>
  <si>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</si>
  <si>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</si>
  <si>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</si>
  <si>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</si>
  <si>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</si>
  <si>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</si>
  <si>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</si>
  <si>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</si>
  <si>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</si>
  <si>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</si>
  <si>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</si>
  <si>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</si>
  <si>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</si>
  <si>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</si>
  <si>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</si>
  <si>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</si>
  <si>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</si>
  <si>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</si>
  <si>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</si>
  <si>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</si>
  <si>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</si>
  <si>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</si>
  <si>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</si>
  <si>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</si>
  <si>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</si>
  <si>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</si>
  <si>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</si>
  <si>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</si>
  <si>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</si>
  <si>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</si>
  <si>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</si>
  <si>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</si>
  <si>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</si>
  <si>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</si>
  <si>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</si>
  <si>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</si>
  <si>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</si>
  <si>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</si>
  <si>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L5</t>
  </si>
  <si>
    <t>LW</t>
  </si>
  <si>
    <t>SC</t>
  </si>
  <si>
    <t>WC</t>
  </si>
  <si>
    <t>AW</t>
  </si>
  <si>
    <t>Drill Broke Twice</t>
  </si>
  <si>
    <t>A</t>
  </si>
  <si>
    <t>NP</t>
  </si>
  <si>
    <t>6,5</t>
  </si>
  <si>
    <t>Air Comp.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</si>
</sst>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" fillId="0" borderId="17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topLeftCell="B1" zoomScale="90" zoomScaleNormal="90" workbookViewId="0">
      <pane ySplit="13" topLeftCell="A26" activePane="bottomLeft" state="frozen"/>
      <selection activeCell="D1" sqref="D1"/>
      <selection pane="bottomLeft" activeCell="E37" sqref="E37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72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16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L5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16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L5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16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41.71</v>
      </c>
      <c r="N4" s="229" t="s">
        <v>12</v>
      </c>
      <c r="O4" s="230"/>
      <c r="P4" s="209">
        <f>IF(M6="","",(ROUNDUP((C10*M8/M4/M6),0)*M6))</f>
        <v>915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41.71</v>
      </c>
      <c r="AL4" s="229" t="s">
        <v>12</v>
      </c>
      <c r="AM4" s="230"/>
      <c r="AN4" s="209">
        <f>IF($P$4="","",$P$4)</f>
        <v>915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41.71</v>
      </c>
      <c r="BJ4" s="229" t="s">
        <v>12</v>
      </c>
      <c r="BK4" s="230"/>
      <c r="BL4" s="209">
        <f>IF($P$4="","",$P$4)</f>
        <v>915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>
        <v>428062</v>
      </c>
      <c r="D6" s="247"/>
      <c r="E6" s="248"/>
      <c r="F6" s="3"/>
      <c r="G6" s="34"/>
      <c r="H6" s="233" t="s">
        <v>18</v>
      </c>
      <c r="I6" s="234"/>
      <c r="J6" s="85">
        <v>352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645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>
        <f>IF($C$6="","",$C$6)</f>
        <v>428062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352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645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>
        <f>IF($C$6="","",$C$6)</f>
        <v>428062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352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645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624629</v>
      </c>
      <c r="D8" s="350"/>
      <c r="E8" s="351"/>
      <c r="F8" s="260"/>
      <c r="G8" s="261"/>
      <c r="H8" s="262" t="s">
        <v>60</v>
      </c>
      <c r="I8" s="263"/>
      <c r="J8" s="87">
        <v>9.1999999999999993</v>
      </c>
      <c r="K8" s="24"/>
      <c r="L8" s="62" t="s">
        <v>22</v>
      </c>
      <c r="M8" s="101">
        <v>0.47689999999999999</v>
      </c>
      <c r="N8" s="332" t="s">
        <v>23</v>
      </c>
      <c r="O8" s="333"/>
      <c r="P8" s="209">
        <f>IF(M8="","",M4/M8)</f>
        <v>87.460683581463627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624629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9.1999999999999993</v>
      </c>
      <c r="AI8" s="24"/>
      <c r="AJ8" s="62" t="s">
        <v>22</v>
      </c>
      <c r="AK8" s="142">
        <f>IF($M$8="","",$M$8)</f>
        <v>0.47689999999999999</v>
      </c>
      <c r="AL8" s="332" t="s">
        <v>23</v>
      </c>
      <c r="AM8" s="333"/>
      <c r="AN8" s="209">
        <f>IF($P$8="","",$P$8)</f>
        <v>87.460683581463627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624629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9.1999999999999993</v>
      </c>
      <c r="BG8" s="24"/>
      <c r="BH8" s="62" t="s">
        <v>22</v>
      </c>
      <c r="BI8" s="142">
        <f>IF($M$8="","",$M$8)</f>
        <v>0.47689999999999999</v>
      </c>
      <c r="BJ8" s="332" t="s">
        <v>23</v>
      </c>
      <c r="BK8" s="333"/>
      <c r="BL8" s="209">
        <f>IF($P$8="","",$P$8)</f>
        <v>87.460683581463627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80000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>
        <v>427926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80000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>
        <f>IF($N$10="","",$N$10)</f>
        <v>427926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80000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>
        <f>IF($N$10="","",$N$10)</f>
        <v>427926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80000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77.5</v>
      </c>
      <c r="AC14" s="129">
        <f t="shared" ref="AC14" si="0">E41</f>
        <v>0</v>
      </c>
      <c r="AD14" s="132">
        <f t="shared" ref="AD14" si="1">F41</f>
        <v>23633</v>
      </c>
      <c r="AE14" s="75"/>
      <c r="AF14" s="135">
        <f t="shared" ref="AF14" si="2">H41</f>
        <v>270.21284344281946</v>
      </c>
      <c r="AG14" s="75">
        <f t="shared" ref="AG14" si="3">I41</f>
        <v>0</v>
      </c>
      <c r="AH14" s="53">
        <f t="shared" ref="AH14" si="4">J41</f>
        <v>23633</v>
      </c>
      <c r="AI14" s="53">
        <f>K41</f>
        <v>56367</v>
      </c>
      <c r="AJ14" s="75" t="e">
        <f>L41</f>
        <v>#VALUE!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100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77.5</v>
      </c>
      <c r="BA14" s="129">
        <f t="shared" ref="BA14" si="5">AC41</f>
        <v>0</v>
      </c>
      <c r="BB14" s="132">
        <f t="shared" ref="BB14" si="6">AD41</f>
        <v>23633</v>
      </c>
      <c r="BC14" s="75"/>
      <c r="BD14" s="135">
        <f t="shared" ref="BD14" si="7">AF41</f>
        <v>270.21284344281946</v>
      </c>
      <c r="BE14" s="75">
        <f t="shared" ref="BE14" si="8">AG41</f>
        <v>0</v>
      </c>
      <c r="BF14" s="53">
        <f t="shared" ref="BF14" si="9">AH41</f>
        <v>23633</v>
      </c>
      <c r="BG14" s="53">
        <f>AI41</f>
        <v>56367</v>
      </c>
      <c r="BH14" s="75" t="e">
        <f>AJ41</f>
        <v>#VALUE!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100</v>
      </c>
      <c r="BQ14" s="159"/>
      <c r="BR14" s="160"/>
      <c r="BS14" s="160"/>
      <c r="BT14" s="160"/>
      <c r="BU14" s="161"/>
    </row>
    <row r="15" spans="2:73" ht="15" customHeight="1" x14ac:dyDescent="0.2">
      <c r="B15" s="90">
        <v>43375</v>
      </c>
      <c r="C15" s="134" t="s">
        <v>73</v>
      </c>
      <c r="D15" s="91">
        <v>0.5</v>
      </c>
      <c r="E15" s="89"/>
      <c r="F15" s="94">
        <v>50</v>
      </c>
      <c r="G15" s="146"/>
      <c r="H15" s="70">
        <f>IF(F15="","",(IF($P$8=0,"",(F15/$M$6)/$P$8)))</f>
        <v>0.5716854471349796</v>
      </c>
      <c r="I15" s="71">
        <f>IF(F15="","",(SUM(D15+E15+Q15)))</f>
        <v>0.5</v>
      </c>
      <c r="J15" s="72">
        <f>SUM(F$14:F15)</f>
        <v>50</v>
      </c>
      <c r="K15" s="72">
        <f t="shared" ref="K15:K40" si="10">C$10-J15</f>
        <v>79950</v>
      </c>
      <c r="L15" s="73">
        <f>IF(F15="",0,$J$6*(I15-E15-Q15))</f>
        <v>176</v>
      </c>
      <c r="M15" s="74">
        <f>F15</f>
        <v>50</v>
      </c>
      <c r="N15" s="162">
        <f>IF(L15=0,"",(M15/L15))</f>
        <v>0.28409090909090912</v>
      </c>
      <c r="O15" s="163"/>
      <c r="P15" s="164">
        <v>1.5</v>
      </c>
      <c r="Q15" s="165"/>
      <c r="R15" s="166"/>
      <c r="S15" s="89">
        <v>1</v>
      </c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23633</v>
      </c>
      <c r="AI15" s="72">
        <f t="shared" ref="AI15:AI40" si="11">AA$10-AH15</f>
        <v>56367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23633</v>
      </c>
      <c r="BG15" s="72">
        <f t="shared" ref="BG15:BG40" si="12">AY$10-BF15</f>
        <v>56367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>
        <v>43375</v>
      </c>
      <c r="C16" s="134" t="s">
        <v>74</v>
      </c>
      <c r="D16" s="91">
        <v>7</v>
      </c>
      <c r="E16" s="89"/>
      <c r="F16" s="93">
        <v>2300</v>
      </c>
      <c r="G16" s="95"/>
      <c r="H16" s="70">
        <f t="shared" ref="H16:H40" si="13">IF(F16="","",(IF($P$8=0,"",(F16/$M$6)/$P$8)))</f>
        <v>26.297530568209059</v>
      </c>
      <c r="I16" s="71">
        <f t="shared" ref="I16:I40" si="14">IF(F16="","",(SUM(D16+E16+Q16)))</f>
        <v>7</v>
      </c>
      <c r="J16" s="72">
        <f>SUM(F$14:F16)</f>
        <v>2350</v>
      </c>
      <c r="K16" s="72">
        <f t="shared" si="10"/>
        <v>77650</v>
      </c>
      <c r="L16" s="73">
        <f t="shared" ref="L16:L40" si="15">IF(F16="",0,$J$6*(I16-E16-Q16))</f>
        <v>2464</v>
      </c>
      <c r="M16" s="74">
        <f t="shared" ref="M16:M40" si="16">F16</f>
        <v>2300</v>
      </c>
      <c r="N16" s="162">
        <f t="shared" ref="N16:N40" si="17">IF(L16=0,"",(M16/L16))</f>
        <v>0.93344155844155841</v>
      </c>
      <c r="O16" s="163"/>
      <c r="P16" s="164">
        <v>1</v>
      </c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23633</v>
      </c>
      <c r="AI16" s="72">
        <f t="shared" si="11"/>
        <v>56367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23633</v>
      </c>
      <c r="BG16" s="72">
        <f t="shared" si="12"/>
        <v>56367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>
        <v>43376</v>
      </c>
      <c r="C17" s="134" t="s">
        <v>75</v>
      </c>
      <c r="D17" s="91">
        <v>7.5</v>
      </c>
      <c r="E17" s="89"/>
      <c r="F17" s="93">
        <v>2870</v>
      </c>
      <c r="G17" s="95"/>
      <c r="H17" s="70">
        <f t="shared" si="13"/>
        <v>32.814744665547828</v>
      </c>
      <c r="I17" s="71">
        <f t="shared" si="14"/>
        <v>7.5</v>
      </c>
      <c r="J17" s="72">
        <f>SUM(F$14:F17)</f>
        <v>5220</v>
      </c>
      <c r="K17" s="72">
        <f t="shared" si="10"/>
        <v>74780</v>
      </c>
      <c r="L17" s="73">
        <f t="shared" si="15"/>
        <v>2640</v>
      </c>
      <c r="M17" s="74">
        <f t="shared" si="16"/>
        <v>2870</v>
      </c>
      <c r="N17" s="162">
        <f t="shared" si="17"/>
        <v>1.0871212121212122</v>
      </c>
      <c r="O17" s="163"/>
      <c r="P17" s="164">
        <v>0.5</v>
      </c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23633</v>
      </c>
      <c r="AI17" s="72">
        <f t="shared" si="11"/>
        <v>56367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23633</v>
      </c>
      <c r="BG17" s="72">
        <f t="shared" si="12"/>
        <v>56367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>
        <v>43376</v>
      </c>
      <c r="C18" s="134" t="s">
        <v>73</v>
      </c>
      <c r="D18" s="91">
        <v>5</v>
      </c>
      <c r="E18" s="89"/>
      <c r="F18" s="93">
        <v>1200</v>
      </c>
      <c r="G18" s="95"/>
      <c r="H18" s="70">
        <f t="shared" si="13"/>
        <v>13.720450731239509</v>
      </c>
      <c r="I18" s="71">
        <f t="shared" si="14"/>
        <v>5</v>
      </c>
      <c r="J18" s="72">
        <f>SUM(F$14:F18)</f>
        <v>6420</v>
      </c>
      <c r="K18" s="72">
        <f t="shared" si="10"/>
        <v>73580</v>
      </c>
      <c r="L18" s="73">
        <f t="shared" si="15"/>
        <v>1760</v>
      </c>
      <c r="M18" s="74">
        <f t="shared" si="16"/>
        <v>1200</v>
      </c>
      <c r="N18" s="162">
        <f t="shared" si="17"/>
        <v>0.68181818181818177</v>
      </c>
      <c r="O18" s="163"/>
      <c r="P18" s="164">
        <v>2</v>
      </c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23633</v>
      </c>
      <c r="AI18" s="72">
        <f t="shared" si="11"/>
        <v>56367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23633</v>
      </c>
      <c r="BG18" s="72">
        <f t="shared" si="12"/>
        <v>56367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>
        <v>43376</v>
      </c>
      <c r="C19" s="147" t="s">
        <v>76</v>
      </c>
      <c r="D19" s="91">
        <v>6</v>
      </c>
      <c r="E19" s="89"/>
      <c r="F19" s="93">
        <v>918</v>
      </c>
      <c r="G19" s="95"/>
      <c r="H19" s="70">
        <f t="shared" si="13"/>
        <v>10.496144809398224</v>
      </c>
      <c r="I19" s="71">
        <f t="shared" si="14"/>
        <v>6</v>
      </c>
      <c r="J19" s="72">
        <f>SUM(F$14:F19)</f>
        <v>7338</v>
      </c>
      <c r="K19" s="72">
        <f t="shared" si="10"/>
        <v>72662</v>
      </c>
      <c r="L19" s="73">
        <f t="shared" si="15"/>
        <v>2112</v>
      </c>
      <c r="M19" s="74">
        <f t="shared" si="16"/>
        <v>918</v>
      </c>
      <c r="N19" s="162">
        <f t="shared" si="17"/>
        <v>0.43465909090909088</v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23633</v>
      </c>
      <c r="AI19" s="72">
        <f t="shared" si="11"/>
        <v>56367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23633</v>
      </c>
      <c r="BG19" s="72">
        <f t="shared" si="12"/>
        <v>56367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>
        <v>43377</v>
      </c>
      <c r="C20" s="147" t="s">
        <v>75</v>
      </c>
      <c r="D20" s="91">
        <v>7</v>
      </c>
      <c r="E20" s="89"/>
      <c r="F20" s="93">
        <v>2440</v>
      </c>
      <c r="G20" s="95"/>
      <c r="H20" s="70">
        <f t="shared" si="13"/>
        <v>27.898249820187004</v>
      </c>
      <c r="I20" s="71">
        <f t="shared" si="14"/>
        <v>7</v>
      </c>
      <c r="J20" s="72">
        <f>SUM(F$14:F20)</f>
        <v>9778</v>
      </c>
      <c r="K20" s="72">
        <f t="shared" si="10"/>
        <v>70222</v>
      </c>
      <c r="L20" s="73">
        <f t="shared" si="15"/>
        <v>2464</v>
      </c>
      <c r="M20" s="74">
        <f t="shared" si="16"/>
        <v>2440</v>
      </c>
      <c r="N20" s="162">
        <f t="shared" si="17"/>
        <v>0.99025974025974028</v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23633</v>
      </c>
      <c r="AI20" s="72">
        <f t="shared" si="11"/>
        <v>56367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23633</v>
      </c>
      <c r="BG20" s="72">
        <f t="shared" si="12"/>
        <v>56367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>
        <v>43377</v>
      </c>
      <c r="C21" s="147" t="s">
        <v>73</v>
      </c>
      <c r="D21" s="91">
        <v>0.5</v>
      </c>
      <c r="E21" s="89"/>
      <c r="F21" s="91">
        <v>50</v>
      </c>
      <c r="G21" s="95"/>
      <c r="H21" s="70">
        <f t="shared" si="13"/>
        <v>0.5716854471349796</v>
      </c>
      <c r="I21" s="71">
        <f t="shared" si="14"/>
        <v>0.5</v>
      </c>
      <c r="J21" s="72">
        <f>SUM(F$14:F21)</f>
        <v>9828</v>
      </c>
      <c r="K21" s="72">
        <f t="shared" si="10"/>
        <v>70172</v>
      </c>
      <c r="L21" s="73">
        <f t="shared" si="15"/>
        <v>176</v>
      </c>
      <c r="M21" s="74">
        <f t="shared" si="16"/>
        <v>50</v>
      </c>
      <c r="N21" s="162">
        <f t="shared" si="17"/>
        <v>0.28409090909090912</v>
      </c>
      <c r="O21" s="163"/>
      <c r="P21" s="164">
        <v>2</v>
      </c>
      <c r="Q21" s="165"/>
      <c r="R21" s="166"/>
      <c r="S21" s="89">
        <v>2</v>
      </c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23633</v>
      </c>
      <c r="AI21" s="72">
        <f t="shared" si="11"/>
        <v>56367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23633</v>
      </c>
      <c r="BG21" s="72">
        <f t="shared" si="12"/>
        <v>56367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>
        <v>43377</v>
      </c>
      <c r="C22" s="147" t="s">
        <v>76</v>
      </c>
      <c r="D22" s="91">
        <v>7.5</v>
      </c>
      <c r="E22" s="89"/>
      <c r="F22" s="91">
        <v>2050</v>
      </c>
      <c r="G22" s="95"/>
      <c r="H22" s="70">
        <f t="shared" si="13"/>
        <v>23.439103332534163</v>
      </c>
      <c r="I22" s="71">
        <f t="shared" si="14"/>
        <v>7.5</v>
      </c>
      <c r="J22" s="72">
        <f>SUM(F$14:F22)</f>
        <v>11878</v>
      </c>
      <c r="K22" s="72">
        <f t="shared" si="10"/>
        <v>68122</v>
      </c>
      <c r="L22" s="73">
        <f t="shared" si="15"/>
        <v>2640</v>
      </c>
      <c r="M22" s="74">
        <f t="shared" si="16"/>
        <v>2050</v>
      </c>
      <c r="N22" s="162">
        <f t="shared" si="17"/>
        <v>0.77651515151515149</v>
      </c>
      <c r="O22" s="163"/>
      <c r="P22" s="164">
        <v>0.5</v>
      </c>
      <c r="Q22" s="165"/>
      <c r="R22" s="166"/>
      <c r="S22" s="89">
        <v>2</v>
      </c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23633</v>
      </c>
      <c r="AI22" s="72">
        <f t="shared" si="11"/>
        <v>56367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23633</v>
      </c>
      <c r="BG22" s="72">
        <f t="shared" si="12"/>
        <v>56367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>
        <v>43378</v>
      </c>
      <c r="C23" s="147" t="s">
        <v>75</v>
      </c>
      <c r="D23" s="91">
        <v>6</v>
      </c>
      <c r="E23" s="89"/>
      <c r="F23" s="91">
        <v>2025</v>
      </c>
      <c r="G23" s="95"/>
      <c r="H23" s="70">
        <f t="shared" si="13"/>
        <v>23.153260608966672</v>
      </c>
      <c r="I23" s="71">
        <f t="shared" si="14"/>
        <v>6</v>
      </c>
      <c r="J23" s="72">
        <f>SUM(F$14:F23)</f>
        <v>13903</v>
      </c>
      <c r="K23" s="72">
        <f t="shared" si="10"/>
        <v>66097</v>
      </c>
      <c r="L23" s="73">
        <f t="shared" si="15"/>
        <v>2112</v>
      </c>
      <c r="M23" s="74">
        <f t="shared" si="16"/>
        <v>2025</v>
      </c>
      <c r="N23" s="162">
        <f t="shared" si="17"/>
        <v>0.95880681818181823</v>
      </c>
      <c r="O23" s="163"/>
      <c r="P23" s="164">
        <v>2</v>
      </c>
      <c r="Q23" s="165"/>
      <c r="R23" s="166"/>
      <c r="S23" s="89">
        <v>2</v>
      </c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23633</v>
      </c>
      <c r="AI23" s="72">
        <f t="shared" si="11"/>
        <v>56367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23633</v>
      </c>
      <c r="BG23" s="72">
        <f t="shared" si="12"/>
        <v>56367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>
        <v>43378</v>
      </c>
      <c r="C24" s="147" t="s">
        <v>73</v>
      </c>
      <c r="D24" s="91">
        <v>4</v>
      </c>
      <c r="E24" s="89"/>
      <c r="F24" s="91">
        <v>1125</v>
      </c>
      <c r="G24" s="96"/>
      <c r="H24" s="70">
        <f t="shared" si="13"/>
        <v>12.86292256053704</v>
      </c>
      <c r="I24" s="71">
        <f t="shared" si="14"/>
        <v>4</v>
      </c>
      <c r="J24" s="72">
        <f>SUM(F$14:F24)</f>
        <v>15028</v>
      </c>
      <c r="K24" s="72">
        <f t="shared" si="10"/>
        <v>64972</v>
      </c>
      <c r="L24" s="73">
        <f t="shared" si="15"/>
        <v>1408</v>
      </c>
      <c r="M24" s="74">
        <f t="shared" si="16"/>
        <v>1125</v>
      </c>
      <c r="N24" s="162">
        <f t="shared" si="17"/>
        <v>0.79900568181818177</v>
      </c>
      <c r="O24" s="163"/>
      <c r="P24" s="164">
        <v>4</v>
      </c>
      <c r="Q24" s="165"/>
      <c r="R24" s="166"/>
      <c r="S24" s="89">
        <v>1</v>
      </c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23633</v>
      </c>
      <c r="AI24" s="72">
        <f t="shared" si="11"/>
        <v>56367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23633</v>
      </c>
      <c r="BG24" s="72">
        <f t="shared" si="12"/>
        <v>56367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>
        <v>43378</v>
      </c>
      <c r="C25" s="147" t="s">
        <v>76</v>
      </c>
      <c r="D25" s="91">
        <v>8</v>
      </c>
      <c r="E25" s="89"/>
      <c r="F25" s="91">
        <v>2347</v>
      </c>
      <c r="G25" s="95"/>
      <c r="H25" s="70">
        <f t="shared" si="13"/>
        <v>26.834914888515939</v>
      </c>
      <c r="I25" s="71">
        <f t="shared" si="14"/>
        <v>8</v>
      </c>
      <c r="J25" s="72">
        <f>SUM(F$14:F25)</f>
        <v>17375</v>
      </c>
      <c r="K25" s="72">
        <f t="shared" si="10"/>
        <v>62625</v>
      </c>
      <c r="L25" s="73">
        <f t="shared" si="15"/>
        <v>2816</v>
      </c>
      <c r="M25" s="74">
        <f t="shared" si="16"/>
        <v>2347</v>
      </c>
      <c r="N25" s="162">
        <f t="shared" si="17"/>
        <v>0.83345170454545459</v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23633</v>
      </c>
      <c r="AI25" s="72">
        <f t="shared" si="11"/>
        <v>56367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23633</v>
      </c>
      <c r="BG25" s="72">
        <f t="shared" si="12"/>
        <v>56367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>
        <v>43379</v>
      </c>
      <c r="C26" s="147" t="s">
        <v>75</v>
      </c>
      <c r="D26" s="91">
        <v>5</v>
      </c>
      <c r="E26" s="89"/>
      <c r="F26" s="91">
        <v>1528</v>
      </c>
      <c r="G26" s="95"/>
      <c r="H26" s="70">
        <f t="shared" si="13"/>
        <v>17.470707264444975</v>
      </c>
      <c r="I26" s="71">
        <f t="shared" si="14"/>
        <v>5</v>
      </c>
      <c r="J26" s="72">
        <f>SUM(F$14:F26)</f>
        <v>18903</v>
      </c>
      <c r="K26" s="72">
        <f t="shared" si="10"/>
        <v>61097</v>
      </c>
      <c r="L26" s="73">
        <f t="shared" si="15"/>
        <v>1760</v>
      </c>
      <c r="M26" s="74">
        <f t="shared" si="16"/>
        <v>1528</v>
      </c>
      <c r="N26" s="162">
        <f t="shared" si="17"/>
        <v>0.86818181818181817</v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23633</v>
      </c>
      <c r="AI26" s="72">
        <f t="shared" si="11"/>
        <v>56367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23633</v>
      </c>
      <c r="BG26" s="72">
        <f t="shared" si="12"/>
        <v>56367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>
        <v>43379</v>
      </c>
      <c r="C27" s="147" t="s">
        <v>76</v>
      </c>
      <c r="D27" s="91">
        <v>4.5</v>
      </c>
      <c r="E27" s="89"/>
      <c r="F27" s="91">
        <v>1225</v>
      </c>
      <c r="G27" s="95"/>
      <c r="H27" s="70">
        <f t="shared" si="13"/>
        <v>14.006293454806999</v>
      </c>
      <c r="I27" s="71">
        <f t="shared" si="14"/>
        <v>4.5</v>
      </c>
      <c r="J27" s="72">
        <f>SUM(F$14:F27)</f>
        <v>20128</v>
      </c>
      <c r="K27" s="72">
        <f t="shared" si="10"/>
        <v>59872</v>
      </c>
      <c r="L27" s="73">
        <f t="shared" si="15"/>
        <v>1584</v>
      </c>
      <c r="M27" s="74">
        <f t="shared" si="16"/>
        <v>1225</v>
      </c>
      <c r="N27" s="162">
        <f t="shared" si="17"/>
        <v>0.77335858585858586</v>
      </c>
      <c r="O27" s="163"/>
      <c r="P27" s="164">
        <v>1.5</v>
      </c>
      <c r="Q27" s="165"/>
      <c r="R27" s="166"/>
      <c r="S27" s="89"/>
      <c r="T27" s="91">
        <v>100</v>
      </c>
      <c r="U27" s="167"/>
      <c r="V27" s="168"/>
      <c r="W27" s="363" t="s">
        <v>77</v>
      </c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23633</v>
      </c>
      <c r="AI27" s="72">
        <f t="shared" si="11"/>
        <v>56367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23633</v>
      </c>
      <c r="BG27" s="72">
        <f t="shared" si="12"/>
        <v>56367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>
        <v>43381</v>
      </c>
      <c r="C28" s="147" t="s">
        <v>75</v>
      </c>
      <c r="D28" s="91">
        <v>1</v>
      </c>
      <c r="E28" s="89"/>
      <c r="F28" s="91">
        <v>245</v>
      </c>
      <c r="G28" s="95"/>
      <c r="H28" s="70">
        <f t="shared" si="13"/>
        <v>2.8012586909613999</v>
      </c>
      <c r="I28" s="71">
        <f t="shared" si="14"/>
        <v>1</v>
      </c>
      <c r="J28" s="72">
        <f>SUM(F$14:F28)</f>
        <v>20373</v>
      </c>
      <c r="K28" s="72">
        <f t="shared" si="10"/>
        <v>59627</v>
      </c>
      <c r="L28" s="73">
        <f t="shared" si="15"/>
        <v>352</v>
      </c>
      <c r="M28" s="74">
        <f t="shared" si="16"/>
        <v>245</v>
      </c>
      <c r="N28" s="162">
        <f t="shared" si="17"/>
        <v>0.69602272727272729</v>
      </c>
      <c r="O28" s="163"/>
      <c r="P28" s="164">
        <v>5</v>
      </c>
      <c r="Q28" s="165"/>
      <c r="R28" s="166"/>
      <c r="S28" s="89">
        <v>2</v>
      </c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23633</v>
      </c>
      <c r="AI28" s="72">
        <f t="shared" si="11"/>
        <v>56367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23633</v>
      </c>
      <c r="BG28" s="72">
        <f t="shared" si="12"/>
        <v>56367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>
        <v>43381</v>
      </c>
      <c r="C29" s="147" t="s">
        <v>78</v>
      </c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20373</v>
      </c>
      <c r="K29" s="72">
        <f t="shared" si="10"/>
        <v>59627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>
        <v>4</v>
      </c>
      <c r="Q29" s="165"/>
      <c r="R29" s="166"/>
      <c r="S29" s="89">
        <v>1</v>
      </c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23633</v>
      </c>
      <c r="AI29" s="72">
        <f t="shared" si="11"/>
        <v>56367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23633</v>
      </c>
      <c r="BG29" s="72">
        <f t="shared" si="12"/>
        <v>56367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>
        <v>43381</v>
      </c>
      <c r="C30" s="147" t="s">
        <v>76</v>
      </c>
      <c r="D30" s="91">
        <v>4</v>
      </c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20373</v>
      </c>
      <c r="K30" s="72">
        <f t="shared" si="10"/>
        <v>59627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23633</v>
      </c>
      <c r="AI30" s="72">
        <f t="shared" si="11"/>
        <v>56367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23633</v>
      </c>
      <c r="BG30" s="72">
        <f t="shared" si="12"/>
        <v>56367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>
        <v>43381</v>
      </c>
      <c r="C31" s="147" t="s">
        <v>76</v>
      </c>
      <c r="D31" s="91">
        <v>4</v>
      </c>
      <c r="E31" s="89"/>
      <c r="F31" s="91">
        <v>1055</v>
      </c>
      <c r="G31" s="95"/>
      <c r="H31" s="70">
        <f t="shared" si="13"/>
        <v>12.062562934548069</v>
      </c>
      <c r="I31" s="71">
        <f t="shared" si="14"/>
        <v>4</v>
      </c>
      <c r="J31" s="72">
        <f>SUM(F$14:F31)</f>
        <v>21428</v>
      </c>
      <c r="K31" s="72">
        <f t="shared" si="10"/>
        <v>58572</v>
      </c>
      <c r="L31" s="73">
        <f t="shared" si="15"/>
        <v>1408</v>
      </c>
      <c r="M31" s="74">
        <f t="shared" si="16"/>
        <v>1055</v>
      </c>
      <c r="N31" s="162">
        <f t="shared" si="17"/>
        <v>0.74928977272727271</v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23633</v>
      </c>
      <c r="AI31" s="72">
        <f t="shared" si="11"/>
        <v>56367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23633</v>
      </c>
      <c r="BG31" s="72">
        <f t="shared" si="12"/>
        <v>56367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>
        <v>43382</v>
      </c>
      <c r="C32" s="147" t="s">
        <v>79</v>
      </c>
      <c r="D32" s="134" t="s">
        <v>80</v>
      </c>
      <c r="E32" s="89"/>
      <c r="F32" s="91">
        <v>2205</v>
      </c>
      <c r="G32" s="95"/>
      <c r="H32" s="70">
        <f t="shared" si="13"/>
        <v>25.2113282186526</v>
      </c>
      <c r="I32" s="71" t="e">
        <f t="shared" si="14"/>
        <v>#VALUE!</v>
      </c>
      <c r="J32" s="72">
        <f>SUM(F$14:F32)</f>
        <v>23633</v>
      </c>
      <c r="K32" s="72">
        <f t="shared" si="10"/>
        <v>56367</v>
      </c>
      <c r="L32" s="73" t="e">
        <f t="shared" si="15"/>
        <v>#VALUE!</v>
      </c>
      <c r="M32" s="74">
        <f t="shared" si="16"/>
        <v>2205</v>
      </c>
      <c r="N32" s="162" t="e">
        <f t="shared" si="17"/>
        <v>#VALUE!</v>
      </c>
      <c r="O32" s="163"/>
      <c r="P32" s="164">
        <v>0.5</v>
      </c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23633</v>
      </c>
      <c r="AI32" s="72">
        <f t="shared" si="11"/>
        <v>56367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23633</v>
      </c>
      <c r="BG32" s="72">
        <f t="shared" si="12"/>
        <v>56367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23633</v>
      </c>
      <c r="K33" s="72">
        <f t="shared" si="10"/>
        <v>56367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>
        <v>0.5</v>
      </c>
      <c r="Q33" s="165"/>
      <c r="R33" s="166"/>
      <c r="S33" s="89"/>
      <c r="T33" s="91"/>
      <c r="U33" s="167"/>
      <c r="V33" s="168"/>
      <c r="W33" s="363" t="s">
        <v>81</v>
      </c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23633</v>
      </c>
      <c r="AI33" s="72">
        <f t="shared" si="11"/>
        <v>56367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23633</v>
      </c>
      <c r="BG33" s="72">
        <f t="shared" si="12"/>
        <v>56367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23633</v>
      </c>
      <c r="K34" s="72">
        <f t="shared" si="10"/>
        <v>56367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23633</v>
      </c>
      <c r="AI34" s="72">
        <f t="shared" si="11"/>
        <v>56367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23633</v>
      </c>
      <c r="BG34" s="72">
        <f t="shared" si="12"/>
        <v>56367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23633</v>
      </c>
      <c r="K35" s="72">
        <f t="shared" si="10"/>
        <v>56367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23633</v>
      </c>
      <c r="AI35" s="72">
        <f t="shared" si="11"/>
        <v>56367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23633</v>
      </c>
      <c r="BG35" s="72">
        <f t="shared" si="12"/>
        <v>56367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23633</v>
      </c>
      <c r="K36" s="72">
        <f t="shared" si="10"/>
        <v>56367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23633</v>
      </c>
      <c r="AI36" s="72">
        <f t="shared" si="11"/>
        <v>56367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23633</v>
      </c>
      <c r="BG36" s="72">
        <f t="shared" si="12"/>
        <v>56367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23633</v>
      </c>
      <c r="K37" s="72">
        <f t="shared" si="10"/>
        <v>56367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23633</v>
      </c>
      <c r="AI37" s="72">
        <f t="shared" si="11"/>
        <v>56367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23633</v>
      </c>
      <c r="BG37" s="72">
        <f t="shared" si="12"/>
        <v>56367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23633</v>
      </c>
      <c r="K38" s="72">
        <f t="shared" si="10"/>
        <v>56367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23633</v>
      </c>
      <c r="AI38" s="72">
        <f t="shared" si="11"/>
        <v>56367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23633</v>
      </c>
      <c r="BG38" s="72">
        <f t="shared" si="12"/>
        <v>56367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23633</v>
      </c>
      <c r="K39" s="72">
        <f t="shared" si="10"/>
        <v>56367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23633</v>
      </c>
      <c r="AI39" s="72">
        <f t="shared" si="11"/>
        <v>56367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23633</v>
      </c>
      <c r="BG39" s="72">
        <f t="shared" si="12"/>
        <v>56367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23633</v>
      </c>
      <c r="K40" s="72">
        <f t="shared" si="10"/>
        <v>56367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23633</v>
      </c>
      <c r="AI40" s="72">
        <f t="shared" si="11"/>
        <v>56367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23633</v>
      </c>
      <c r="BG40" s="72">
        <f t="shared" si="12"/>
        <v>56367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77.5</v>
      </c>
      <c r="E41" s="79">
        <f>SUM(E15:E40)</f>
        <v>0</v>
      </c>
      <c r="F41" s="79">
        <f>SUM(F15:F40)</f>
        <v>23633</v>
      </c>
      <c r="G41" s="80">
        <f>SUM(G15:G40)</f>
        <v>0</v>
      </c>
      <c r="H41" s="81">
        <f>SUM(H15:H40)</f>
        <v>270.21284344281946</v>
      </c>
      <c r="I41" s="79">
        <f>IF(X4="",0,(SUM(I15:I40)-X4))</f>
        <v>0</v>
      </c>
      <c r="J41" s="80">
        <f>J40</f>
        <v>23633</v>
      </c>
      <c r="K41" s="80">
        <f>K40</f>
        <v>56367</v>
      </c>
      <c r="L41" s="79" t="e">
        <f>SUM(L15:L40)</f>
        <v>#VALUE!</v>
      </c>
      <c r="M41" s="76" t="s">
        <v>0</v>
      </c>
      <c r="N41" s="276" t="s">
        <v>0</v>
      </c>
      <c r="O41" s="277"/>
      <c r="P41" s="190">
        <f>SUM(P15:P40)</f>
        <v>25</v>
      </c>
      <c r="Q41" s="191"/>
      <c r="R41" s="192"/>
      <c r="S41" s="133"/>
      <c r="T41" s="79">
        <f>SUM(T15:T40)</f>
        <v>100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77.5</v>
      </c>
      <c r="AC41" s="79">
        <f>SUM(AC14:AC40)</f>
        <v>0</v>
      </c>
      <c r="AD41" s="79">
        <f>SUM(AD14:AD40)</f>
        <v>23633</v>
      </c>
      <c r="AE41" s="80">
        <f>SUM(AE15:AE40)</f>
        <v>0</v>
      </c>
      <c r="AF41" s="81">
        <f>SUM(AF14:AF40)</f>
        <v>270.21284344281946</v>
      </c>
      <c r="AG41" s="79">
        <f>IF(AV4="",0,(SUM(AG14:AG40)-AV4))</f>
        <v>0</v>
      </c>
      <c r="AH41" s="80">
        <f>AH40</f>
        <v>23633</v>
      </c>
      <c r="AI41" s="80">
        <f>AI40</f>
        <v>56367</v>
      </c>
      <c r="AJ41" s="79" t="e">
        <f>SUM(AJ14:AJ40)</f>
        <v>#VALUE!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100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77.5</v>
      </c>
      <c r="BA41" s="79">
        <f>SUM(BA14:BA40)</f>
        <v>0</v>
      </c>
      <c r="BB41" s="79">
        <f>SUM(BB14:BB40)</f>
        <v>23633</v>
      </c>
      <c r="BC41" s="80">
        <f>SUM(BC15:BC40)</f>
        <v>0</v>
      </c>
      <c r="BD41" s="81">
        <f>SUM(BD14:BD40)</f>
        <v>270.21284344281946</v>
      </c>
      <c r="BE41" s="79">
        <f>IF(BT4="",0,(SUM(BE14:BE40)-BT4))</f>
        <v>0</v>
      </c>
      <c r="BF41" s="80">
        <f>BF40</f>
        <v>23633</v>
      </c>
      <c r="BG41" s="80">
        <f>BG40</f>
        <v>56367</v>
      </c>
      <c r="BH41" s="79" t="e">
        <f>SUM(BH14:BH40)</f>
        <v>#VALUE!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100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e">
        <f>IF(BH41=0,"",BH41)</f>
        <v>#VALUE!</v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9.5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e">
        <f>IF($D$43="","",$D$43)</f>
        <v>#VALUE!</v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9.5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e">
        <f>IF($D$43="","",$D$43)</f>
        <v>#VALUE!</v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9.5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e">
        <f>IF(D43="","",(D45/D43))</f>
        <v>#VALUE!</v>
      </c>
      <c r="E44" s="267" t="s">
        <v>41</v>
      </c>
      <c r="F44" s="267"/>
      <c r="G44" s="268"/>
      <c r="H44" s="68">
        <f>IF(BP41=0,"",BP41)</f>
        <v>100</v>
      </c>
      <c r="I44" s="54">
        <v>2</v>
      </c>
      <c r="J44" s="271" t="s">
        <v>26</v>
      </c>
      <c r="K44" s="272"/>
      <c r="L44" s="69">
        <f t="shared" ref="L44:L48" si="28">BH44</f>
        <v>9.5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e">
        <f>IF($D$44="","",$D$44)</f>
        <v>#VALUE!</v>
      </c>
      <c r="AC44" s="267" t="s">
        <v>41</v>
      </c>
      <c r="AD44" s="267"/>
      <c r="AE44" s="268"/>
      <c r="AF44" s="68">
        <f>IF(BP41=0,"",BP41)</f>
        <v>100</v>
      </c>
      <c r="AG44" s="54">
        <v>2</v>
      </c>
      <c r="AH44" s="271" t="s">
        <v>26</v>
      </c>
      <c r="AI44" s="272"/>
      <c r="AJ44" s="69">
        <f>BH44</f>
        <v>9.5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e">
        <f>IF($D$44="","",$D$44)</f>
        <v>#VALUE!</v>
      </c>
      <c r="BA44" s="267" t="s">
        <v>41</v>
      </c>
      <c r="BB44" s="267"/>
      <c r="BC44" s="268"/>
      <c r="BD44" s="68">
        <f>IF(BP41=0,"",BP41)</f>
        <v>100</v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9.5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>
        <f>IF(BB41=0,"",BB41)</f>
        <v>23633</v>
      </c>
      <c r="E45" s="267" t="s">
        <v>42</v>
      </c>
      <c r="F45" s="267"/>
      <c r="G45" s="268"/>
      <c r="H45" s="68">
        <f>IF(P4="","",(P4*2))</f>
        <v>1830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>
        <f>IF($D$45="","",$D$45)</f>
        <v>23633</v>
      </c>
      <c r="AC45" s="267" t="s">
        <v>42</v>
      </c>
      <c r="AD45" s="267"/>
      <c r="AE45" s="268"/>
      <c r="AF45" s="68">
        <f>IF(AN4="","",(AN4*2))</f>
        <v>1830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>
        <f>IF($D$45="","",$D$45)</f>
        <v>23633</v>
      </c>
      <c r="BA45" s="267" t="s">
        <v>42</v>
      </c>
      <c r="BB45" s="267"/>
      <c r="BC45" s="268"/>
      <c r="BD45" s="68">
        <f>IF(BL4="","",(BL4*2))</f>
        <v>1830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>
        <f>IF(D45="","",((H43+H44+H45)-D45))</f>
        <v>-21703</v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>
        <f>IF(AB45="","",((AF43+AF44+AF45)-AB45))</f>
        <v>-21703</v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>
        <f>IF(AZ45="","",((BD43+BD44+BD45)-AZ45))</f>
        <v>-21703</v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>
        <f>IF(H46="","",(IF(H46&gt;0,(H46*M8)*(-1),ABS(H46*M8))))</f>
        <v>10350.1607</v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>
        <f>IF(AF46="","",(IF(AF46&gt;0,(AF46*AK8)*(-1),ABS(AF46*AK8))))</f>
        <v>10350.1607</v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>
        <f>IF(BD46="","",(IF(BD46&gt;0,(BD46*BI8)*(-1),ABS(BD46*BI8))))</f>
        <v>10350.1607</v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2018-10-09T12:35:50Z</dcterms:modified>
</cp:coreProperties>
</file>