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<sst xmlns="http://schemas.openxmlformats.org/spreadsheetml/2006/main" count="3067" uniqueCount="705">
  <si>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</si>
  <si>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</si>
  <si>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</si>
  <si>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</si>
  <si>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</si>
  <si>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</si>
  <si>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</si>
  <si>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</si>
  <si>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</si>
  <si>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</si>
  <si>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</si>
  <si>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</si>
  <si>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</si>
  <si>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</si>
  <si>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</si>
  <si>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</si>
  <si>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</si>
  <si>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</si>
  <si>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</si>
  <si>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</si>
  <si>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</si>
  <si>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</si>
  <si>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</si>
  <si>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</si>
  <si>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</si>
  <si>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</si>
  <si>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</si>
  <si>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</si>
  <si>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</si>
  <si>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</si>
  <si>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</si>
  <si>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</si>
  <si>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</si>
  <si>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</si>
  <si>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</si>
  <si>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</si>
  <si>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</si>
  <si>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</si>
  <si>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</si>
  <si>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</si>
  <si>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</si>
  <si>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</si>
  <si>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</si>
  <si>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</si>
  <si>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</si>
  <si>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</si>
  <si>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</si>
  <si>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</si>
  <si>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</si>
  <si>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</si>
  <si>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</si>
  <si>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</si>
  <si>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</si>
  <si>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</si>
  <si>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</si>
  <si>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</si>
  <si>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</si>
  <si>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</si>
  <si>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</si>
  <si>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</si>
  <si>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</si>
  <si>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</si>
  <si>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</si>
  <si>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</si>
  <si>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</si>
  <si>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</si>
  <si>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</si>
  <si>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</si>
  <si>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</si>
  <si>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</si>
  <si>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</si>
  <si>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</si>
  <si>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</si>
  <si>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</si>
  <si>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</si>
  <si>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</si>
  <si>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</si>
  <si>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</si>
  <si>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</si>
  <si>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</si>
  <si>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</si>
  <si>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</si>
  <si>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</si>
  <si>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</si>
  <si>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</si>
  <si>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</si>
  <si>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</si>
  <si>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</si>
  <si>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</si>
  <si>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</si>
  <si>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</si>
  <si>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</si>
  <si>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</si>
  <si>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</si>
  <si>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</si>
  <si>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</si>
  <si>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</si>
  <si>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</si>
  <si>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</si>
  <si>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</si>
  <si>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</si>
  <si>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</si>
  <si>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</si>
  <si>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</si>
  <si>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</si>
  <si>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</si>
  <si>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</si>
  <si>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</si>
  <si>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</si>
  <si>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</si>
  <si>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</si>
  <si>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</si>
  <si>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</si>
  <si>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</si>
  <si>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</si>
  <si>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</si>
  <si>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</si>
  <si>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</si>
  <si>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</si>
  <si>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</si>
  <si>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</si>
  <si>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</si>
  <si>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</si>
  <si>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</si>
  <si>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</si>
  <si>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</si>
  <si>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</si>
  <si>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</si>
  <si>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</si>
  <si>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</si>
  <si>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</si>
  <si>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</si>
  <si>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</si>
  <si>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</si>
  <si>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</si>
  <si>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</si>
  <si>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</si>
  <si>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</si>
  <si>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</si>
  <si>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</si>
  <si>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</si>
  <si>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</si>
  <si>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</si>
  <si>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</si>
  <si>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</si>
  <si>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</si>
  <si>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</si>
  <si>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</si>
  <si>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</si>
  <si>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</si>
  <si>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</si>
  <si>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</si>
  <si>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</si>
  <si>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</si>
  <si>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</si>
  <si>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</si>
  <si>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</si>
  <si>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</si>
  <si>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</si>
  <si>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</si>
  <si>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</si>
  <si>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</si>
  <si>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</si>
  <si>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</si>
  <si>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</si>
  <si>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</si>
  <si>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</si>
  <si>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</si>
  <si>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</si>
  <si>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</si>
  <si>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</si>
  <si>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</si>
  <si>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</si>
  <si>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</si>
  <si>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</si>
  <si>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</si>
  <si>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</si>
  <si>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</si>
  <si>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</si>
  <si>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</si>
  <si>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</si>
  <si>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</si>
  <si>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</si>
  <si>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</si>
  <si>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</si>
  <si>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</si>
  <si>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</si>
  <si>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</si>
  <si>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</si>
  <si>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</si>
  <si>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</si>
  <si>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</si>
  <si>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</si>
  <si>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</si>
  <si>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</si>
  <si>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</si>
  <si>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</si>
  <si>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</si>
  <si>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</si>
  <si>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</si>
  <si>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</si>
  <si>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</si>
  <si>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</si>
  <si>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</si>
  <si>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</si>
  <si>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</si>
  <si>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</si>
  <si>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</si>
  <si>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</si>
  <si>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</si>
  <si>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</si>
  <si>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</si>
  <si>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</si>
  <si>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</si>
  <si>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</si>
  <si>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</si>
  <si>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</si>
  <si>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</si>
  <si>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</si>
  <si>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</si>
  <si>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</si>
  <si>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</si>
  <si>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</si>
  <si>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</si>
  <si>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</si>
  <si>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</si>
  <si>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</si>
  <si>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</si>
  <si>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</si>
  <si>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</si>
  <si>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</si>
  <si>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</si>
  <si>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</si>
  <si>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</si>
  <si>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</si>
  <si>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</si>
  <si>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</si>
  <si>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</si>
  <si>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</si>
  <si>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</si>
  <si>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</si>
  <si>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</si>
  <si>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</si>
  <si>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</si>
  <si>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</si>
  <si>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</si>
  <si>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</si>
  <si>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</si>
  <si>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</si>
  <si>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</si>
  <si>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</si>
  <si>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</si>
  <si>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</si>
  <si>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</si>
  <si>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</si>
  <si>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</si>
  <si>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</si>
  <si>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</si>
  <si>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</si>
  <si>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</si>
  <si>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</si>
  <si>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</si>
  <si>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</si>
  <si>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</si>
  <si>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</si>
  <si>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</si>
  <si>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</si>
  <si>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</si>
  <si>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</si>
  <si>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</si>
  <si>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</si>
  <si>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</si>
  <si>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</si>
  <si>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</si>
  <si>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</si>
  <si>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</si>
  <si>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</si>
  <si>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</si>
  <si>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</si>
  <si>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</si>
  <si>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</si>
  <si>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</si>
  <si>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</si>
  <si>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</si>
  <si>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</si>
  <si>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</si>
  <si>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</si>
  <si>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</si>
  <si>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</si>
  <si>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</si>
  <si>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</si>
  <si>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</si>
  <si>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</si>
  <si>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</si>
  <si>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</si>
  <si>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</si>
  <si>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</si>
  <si>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</si>
  <si>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</si>
  <si>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</si>
  <si>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</si>
  <si>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</si>
  <si>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</si>
  <si>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</si>
  <si>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</si>
  <si>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</si>
  <si>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</si>
  <si>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</si>
  <si>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</si>
  <si>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</si>
  <si>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</si>
  <si>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</si>
  <si>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</si>
  <si>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</si>
  <si>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</si>
  <si>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</si>
  <si>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</si>
  <si>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</si>
  <si>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</si>
  <si>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</si>
  <si>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</si>
  <si>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</si>
  <si>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</si>
  <si>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</si>
  <si>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</si>
  <si>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</si>
  <si>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</si>
  <si>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</si>
  <si>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</si>
  <si>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</si>
  <si>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</si>
  <si>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</si>
  <si>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</si>
  <si>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</si>
  <si>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</si>
  <si>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</si>
  <si>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</si>
  <si>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</si>
  <si>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</si>
  <si>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</si>
  <si>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</si>
  <si>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</si>
  <si>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</si>
  <si>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</si>
  <si>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</si>
  <si>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</si>
  <si>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</si>
  <si>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</si>
  <si>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</si>
  <si>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</si>
  <si>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</si>
  <si>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</si>
  <si>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</si>
  <si>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</si>
  <si>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</si>
  <si>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</si>
  <si>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</si>
  <si>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</si>
  <si>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</si>
  <si>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</si>
  <si>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</si>
  <si>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</si>
  <si>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</si>
  <si>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</si>
  <si>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</si>
  <si>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</si>
  <si>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</si>
  <si>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</si>
  <si>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</si>
  <si>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</si>
  <si>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</si>
  <si>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</si>
  <si>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</si>
  <si>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</si>
  <si>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</si>
  <si>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</si>
  <si>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</si>
  <si>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</si>
  <si>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</si>
  <si>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</si>
  <si>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</si>
  <si>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</si>
  <si>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</si>
  <si>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</si>
  <si>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</si>
  <si>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</si>
  <si>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</si>
  <si>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</si>
  <si>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</si>
  <si>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</si>
  <si>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</si>
  <si>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</si>
  <si>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</si>
  <si>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</si>
  <si>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</si>
  <si>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</si>
  <si>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</si>
  <si>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</si>
  <si>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</si>
  <si>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</si>
  <si>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</si>
  <si>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</si>
  <si>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</si>
  <si>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</si>
  <si>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</si>
  <si>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</si>
  <si>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</si>
  <si>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</si>
  <si>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</si>
  <si>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</si>
  <si>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</si>
  <si>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</si>
  <si>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</si>
  <si>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</si>
  <si>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</si>
  <si>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</si>
  <si>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</si>
  <si>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</si>
  <si>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</si>
  <si>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</si>
  <si>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</si>
  <si>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</si>
  <si>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</si>
  <si>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</si>
  <si>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</si>
  <si>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</si>
  <si>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</si>
  <si>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</si>
  <si>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</si>
  <si>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</si>
  <si>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</si>
  <si>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</si>
  <si>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</si>
  <si>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</si>
  <si>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</si>
  <si>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</si>
  <si>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</si>
  <si>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</si>
  <si>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</si>
  <si>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</si>
  <si>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</si>
  <si>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</si>
  <si>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</si>
  <si>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</si>
  <si>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</si>
  <si>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</si>
  <si>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</si>
  <si>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</si>
  <si>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</si>
  <si>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</si>
  <si>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</si>
  <si>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</si>
  <si>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</si>
  <si>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</si>
  <si>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</si>
  <si>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</si>
  <si>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</si>
  <si>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</si>
  <si>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</si>
  <si>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</si>
  <si>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</si>
  <si>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</si>
  <si>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</si>
  <si>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</si>
  <si>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</si>
  <si>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</si>
  <si>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</si>
  <si>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</si>
  <si>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</si>
  <si>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</si>
  <si>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</si>
  <si>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</si>
  <si>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</si>
  <si>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</si>
  <si>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</si>
  <si>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</si>
  <si>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</si>
  <si>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</si>
  <si>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</si>
  <si>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</si>
  <si>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</si>
  <si>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</si>
  <si>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</si>
  <si>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</si>
  <si>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</si>
  <si>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</si>
  <si>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</si>
  <si>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</si>
  <si>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</si>
  <si>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</si>
  <si>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</si>
  <si>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</si>
  <si>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</si>
  <si>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</si>
  <si>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</si>
  <si>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</si>
  <si>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</si>
  <si>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</si>
  <si>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</si>
  <si>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</si>
  <si>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</si>
  <si>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</si>
  <si>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</si>
  <si>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</si>
  <si>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</si>
  <si>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</si>
  <si>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</si>
  <si>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</si>
  <si>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</si>
  <si>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</si>
  <si>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</si>
  <si>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</si>
  <si>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</si>
  <si>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</si>
  <si>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</si>
  <si>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</si>
  <si>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</si>
  <si>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</si>
  <si>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</si>
  <si>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</si>
  <si>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</si>
  <si>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</si>
  <si>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</si>
  <si>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</si>
  <si>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</si>
  <si>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</si>
  <si>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</si>
  <si>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</si>
  <si>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</si>
  <si>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</si>
  <si>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</si>
  <si>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</si>
  <si>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</si>
  <si>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</si>
  <si>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</si>
  <si>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</si>
  <si>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</si>
  <si>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</si>
  <si>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</si>
  <si>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</si>
  <si>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</si>
  <si>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</si>
  <si>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</si>
  <si>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</si>
  <si>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</si>
  <si>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</si>
  <si>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</si>
  <si>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</si>
  <si>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</si>
  <si>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</si>
  <si>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</si>
  <si>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</si>
  <si>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</si>
  <si>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</si>
  <si>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</si>
  <si>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</si>
  <si>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</si>
  <si>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</si>
  <si>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</si>
  <si>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</si>
  <si>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</si>
  <si>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</si>
  <si>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</si>
  <si>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</si>
  <si>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</si>
  <si>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</si>
  <si>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</si>
  <si>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</si>
  <si>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</si>
  <si>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</si>
  <si>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</si>
  <si>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</si>
  <si>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</si>
  <si>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</si>
  <si>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</si>
  <si>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</si>
  <si>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</si>
  <si>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</si>
  <si>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</si>
  <si>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</si>
  <si>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</si>
  <si>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</si>
  <si>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</si>
  <si>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</si>
  <si>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</si>
  <si>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</si>
  <si>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</si>
  <si>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</si>
  <si>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</si>
  <si>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</si>
  <si>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</si>
  <si>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</si>
  <si>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</si>
  <si>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</si>
  <si>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</si>
  <si>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</si>
  <si>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</si>
  <si>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</si>
  <si>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</si>
  <si>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</si>
  <si>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</si>
  <si>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</si>
  <si>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</si>
  <si>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</si>
  <si>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</si>
  <si>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</si>
  <si>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</si>
  <si>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</si>
  <si>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</si>
  <si>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</si>
  <si>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</si>
  <si>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</si>
  <si>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</si>
  <si>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</si>
  <si>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</si>
  <si>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</si>
  <si>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</si>
  <si>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</si>
  <si>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</si>
  <si>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</si>
  <si>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</si>
  <si>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</si>
  <si>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</si>
  <si>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</si>
  <si>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</si>
  <si>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</si>
  <si>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</si>
  <si>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</si>
  <si>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</si>
  <si>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</si>
  <si>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</si>
  <si>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</si>
  <si>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</si>
  <si>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</si>
  <si>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</si>
  <si>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</si>
  <si>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</si>
  <si>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</si>
  <si>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</si>
  <si>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</si>
  <si>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</si>
  <si>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</si>
  <si>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</si>
  <si>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</si>
  <si>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</si>
  <si>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</si>
  <si>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</si>
  <si>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</si>
  <si>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</si>
  <si>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</si>
  <si>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</si>
  <si>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</si>
  <si>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</si>
  <si>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</si>
  <si>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</si>
  <si>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</si>
  <si>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</si>
  <si>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</si>
  <si>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</si>
  <si>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</si>
  <si>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</si>
  <si>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</si>
  <si>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</si>
  <si>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</si>
  <si>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</si>
  <si>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</si>
  <si>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</si>
  <si>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</si>
  <si>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</si>
  <si>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</si>
  <si>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</si>
  <si>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</si>
  <si>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</si>
  <si>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</si>
  <si>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</si>
  <si>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</si>
  <si>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</si>
  <si>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</si>
  <si>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</si>
  <si>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</si>
  <si>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</si>
  <si>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</si>
  <si>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</si>
  <si>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</si>
  <si>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</si>
  <si>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</si>
  <si>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</si>
  <si>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</si>
  <si>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</si>
  <si>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</si>
  <si>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</si>
  <si>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</si>
  <si>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</si>
  <si>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</si>
  <si>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</si>
  <si>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</si>
  <si>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</si>
  <si>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</si>
  <si>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</si>
  <si>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</si>
  <si>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</si>
  <si>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</si>
  <si>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</si>
  <si>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</si>
  <si>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101467-19U    1¼"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</si>
</sst>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4" t="s">
        <v>704</v>
      </c>
      <c r="D5" s="1005"/>
      <c r="E5" s="1006"/>
      <c r="F5" s="1006"/>
      <c r="G5" s="100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101467-19U    1¼"</v>
      </c>
      <c r="Q5" s="348"/>
      <c r="R5" s="226"/>
      <c r="S5" s="226"/>
      <c r="T5" s="226"/>
      <c r="U5" s="349" t="s">
        <v>16</v>
      </c>
      <c r="V5" s="920">
        <f ca="1" xml:space="preserve"> TODAY()</f>
        <v>42156</v>
      </c>
      <c r="W5" s="158"/>
      <c r="X5" s="158"/>
      <c r="Y5" s="158"/>
    </row>
    <row r="6" spans="1:29" ht="18.75" thickBot="1">
      <c r="A6" s="973" t="s">
        <v>21</v>
      </c>
      <c r="B6" s="974"/>
      <c r="C6" s="974"/>
      <c r="D6" s="975"/>
      <c r="E6" s="263"/>
      <c r="F6" s="973" t="s">
        <v>320</v>
      </c>
      <c r="G6" s="974"/>
      <c r="H6" s="974"/>
      <c r="I6" s="975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9">
        <v>1</v>
      </c>
      <c r="B8" s="1019" t="s">
        <v>317</v>
      </c>
      <c r="C8" s="993" t="s">
        <v>23</v>
      </c>
      <c r="D8" s="1021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9"/>
      <c r="B9" s="1020"/>
      <c r="C9" s="994"/>
      <c r="D9" s="1021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9"/>
      <c r="B10" s="1020"/>
      <c r="C10" s="994"/>
      <c r="D10" s="102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9"/>
      <c r="B11" s="1020"/>
      <c r="C11" s="994"/>
      <c r="D11" s="1021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9"/>
      <c r="B12" s="1020"/>
      <c r="C12" s="994"/>
      <c r="D12" s="1021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9"/>
      <c r="B13" s="1020"/>
      <c r="C13" s="994"/>
      <c r="D13" s="102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8" t="s">
        <v>313</v>
      </c>
      <c r="M13" s="1009"/>
      <c r="N13" s="253"/>
      <c r="O13" s="789">
        <v>0.9</v>
      </c>
      <c r="P13" s="158"/>
      <c r="Q13" s="998" t="s">
        <v>312</v>
      </c>
      <c r="R13" s="969"/>
      <c r="S13" s="1018">
        <f>+C20</f>
        <v>0.75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9"/>
      <c r="B14" s="1020"/>
      <c r="C14" s="994"/>
      <c r="D14" s="1021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9">
        <v>2</v>
      </c>
      <c r="B15" s="1019" t="s">
        <v>306</v>
      </c>
      <c r="C15" s="993" t="s">
        <v>305</v>
      </c>
      <c r="D15" s="98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9.2999999999999999E-2</v>
      </c>
      <c r="P15" s="158"/>
      <c r="Q15" s="998" t="s">
        <v>308</v>
      </c>
      <c r="R15" s="969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9"/>
      <c r="B16" s="1020"/>
      <c r="C16" s="994"/>
      <c r="D16" s="98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9"/>
      <c r="B17" s="1020"/>
      <c r="C17" s="994"/>
      <c r="D17" s="980"/>
      <c r="E17" s="204"/>
      <c r="F17" s="443">
        <v>37</v>
      </c>
      <c r="G17" s="204" t="s">
        <v>452</v>
      </c>
      <c r="H17" s="318"/>
      <c r="I17" s="451">
        <f>IF(OR(C28="HS",C28="HL"),T30,U52)</f>
        <v>383.12940227771907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21.535453715907636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9"/>
      <c r="B18" s="1020"/>
      <c r="C18" s="994"/>
      <c r="D18" s="98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8" t="s">
        <v>303</v>
      </c>
      <c r="M18" s="1009"/>
      <c r="N18" s="252"/>
      <c r="O18" s="789">
        <f>SUM(O13:O16)</f>
        <v>1.0129999999999999</v>
      </c>
      <c r="P18" s="158"/>
      <c r="Q18" s="998" t="s">
        <v>302</v>
      </c>
      <c r="R18" s="968"/>
      <c r="S18" s="969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9"/>
      <c r="B19" s="1020"/>
      <c r="C19" s="1022"/>
      <c r="D19" s="98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3.1542867574647651E-2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98" t="s">
        <v>299</v>
      </c>
      <c r="R20" s="969"/>
      <c r="S20" s="252">
        <f>IF(ISERROR(T18/O22),"",T18/O22)</f>
        <v>135.00958132512633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3" t="s">
        <v>691</v>
      </c>
      <c r="M21" s="1024"/>
      <c r="N21" s="102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1.7946211429923031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1.0332599999999998</v>
      </c>
      <c r="P22" s="158"/>
      <c r="Q22" s="998" t="s">
        <v>296</v>
      </c>
      <c r="R22" s="968"/>
      <c r="S22" s="968"/>
      <c r="T22" s="203">
        <f>IF(S20="",,S20 - 1)</f>
        <v>134.00958132512633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21.535453715907636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9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0" t="s">
        <v>699</v>
      </c>
      <c r="M24" s="1041"/>
      <c r="N24" s="1041"/>
      <c r="O24" s="919">
        <f>IF(ISERROR(S17/T22),,S17/T22)</f>
        <v>0.16070085066275641</v>
      </c>
      <c r="P24" s="243" t="s">
        <v>22</v>
      </c>
      <c r="Q24" s="1025" t="s">
        <v>692</v>
      </c>
      <c r="R24" s="1025"/>
      <c r="S24" s="1025"/>
      <c r="T24" s="1025"/>
      <c r="U24" s="1025"/>
      <c r="V24" s="198"/>
      <c r="W24" s="158"/>
      <c r="X24" s="158"/>
      <c r="Y24" s="158"/>
    </row>
    <row r="25" spans="1:29" s="237" customFormat="1" ht="13.5" thickBot="1">
      <c r="A25" s="989"/>
      <c r="B25" s="987" t="s">
        <v>22</v>
      </c>
      <c r="C25" s="987"/>
      <c r="D25" s="98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9"/>
      <c r="B26" s="987"/>
      <c r="C26" s="987"/>
      <c r="D26" s="988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1"/>
      <c r="H27" s="982"/>
      <c r="I27" s="983"/>
      <c r="J27" s="158"/>
      <c r="K27" s="158"/>
      <c r="L27" s="1037" t="s">
        <v>289</v>
      </c>
      <c r="M27" s="1038"/>
      <c r="N27" s="1038"/>
      <c r="O27" s="1038"/>
      <c r="P27" s="1039"/>
      <c r="Q27" s="998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9">
        <v>8</v>
      </c>
      <c r="B28" s="991" t="s">
        <v>676</v>
      </c>
      <c r="C28" s="993" t="s">
        <v>325</v>
      </c>
      <c r="D28" s="996"/>
      <c r="E28" s="157"/>
      <c r="F28" s="307"/>
      <c r="G28" s="984"/>
      <c r="H28" s="985"/>
      <c r="I28" s="986"/>
      <c r="J28" s="158"/>
      <c r="K28" s="158"/>
      <c r="L28" s="236"/>
      <c r="M28" s="229"/>
      <c r="N28" s="229"/>
      <c r="O28" s="229"/>
      <c r="P28" s="228"/>
      <c r="Q28" s="999" t="s">
        <v>288</v>
      </c>
      <c r="R28" s="1000"/>
      <c r="S28" s="100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9"/>
      <c r="B29" s="991"/>
      <c r="C29" s="994"/>
      <c r="D29" s="996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9"/>
      <c r="B30" s="991"/>
      <c r="C30" s="994"/>
      <c r="D30" s="996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6">
        <v>101467</v>
      </c>
      <c r="N30" s="956"/>
      <c r="O30" s="921">
        <v>6.1039999999999997E-2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9"/>
      <c r="B31" s="991"/>
      <c r="C31" s="994"/>
      <c r="D31" s="996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9"/>
      <c r="B32" s="991"/>
      <c r="C32" s="994"/>
      <c r="D32" s="996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9.9660850662756414E-2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9"/>
      <c r="B33" s="991"/>
      <c r="C33" s="994"/>
      <c r="D33" s="996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9"/>
      <c r="B34" s="991"/>
      <c r="C34" s="994"/>
      <c r="D34" s="996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9"/>
      <c r="B35" s="991"/>
      <c r="C35" s="994"/>
      <c r="D35" s="996"/>
      <c r="E35" s="157"/>
      <c r="F35" s="307"/>
      <c r="G35" s="334"/>
      <c r="H35" s="335"/>
      <c r="I35" s="340"/>
      <c r="J35" s="158"/>
      <c r="K35" s="158"/>
      <c r="L35" s="1002" t="s">
        <v>683</v>
      </c>
      <c r="M35" s="1003"/>
      <c r="N35" s="1003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0"/>
      <c r="B36" s="992"/>
      <c r="C36" s="995"/>
      <c r="D36" s="997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8"/>
      <c r="S36" s="969"/>
      <c r="T36" s="925">
        <v>7.6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473.68421052631584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426.31578947368428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0" t="s">
        <v>701</v>
      </c>
      <c r="T39" s="971"/>
      <c r="U39" s="97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1" t="s">
        <v>274</v>
      </c>
      <c r="M42" s="1032"/>
      <c r="N42" s="1032"/>
      <c r="O42" s="1032"/>
      <c r="P42" s="103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998" t="s">
        <v>269</v>
      </c>
      <c r="R44" s="969"/>
      <c r="S44" s="215">
        <f>T22*O44</f>
        <v>804.05748795075806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135.00958132512633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3410.5263157894742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134.00958132512633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3.2416448660675128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90.660232258064497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48.624672991012694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0.16070085066275641</v>
      </c>
      <c r="E49" s="157"/>
      <c r="F49" s="443">
        <v>57</v>
      </c>
      <c r="G49" s="171" t="s">
        <v>254</v>
      </c>
      <c r="H49" s="281"/>
      <c r="I49" s="207"/>
      <c r="K49" s="158"/>
      <c r="L49" s="1034" t="s">
        <v>686</v>
      </c>
      <c r="M49" s="1035"/>
      <c r="N49" s="1035"/>
      <c r="O49" s="1035"/>
      <c r="P49" s="1035"/>
      <c r="Q49" s="1035"/>
      <c r="R49" s="1036"/>
      <c r="S49" s="158"/>
      <c r="T49" s="158"/>
      <c r="U49" s="210">
        <f>U46/480</f>
        <v>7.1052631578947381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0.33747178639178849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8" t="s">
        <v>687</v>
      </c>
      <c r="M50" s="1009"/>
      <c r="N50" s="1009"/>
      <c r="O50" s="1009"/>
      <c r="P50" s="1009"/>
      <c r="Q50" s="1009"/>
      <c r="R50" s="1009"/>
      <c r="S50" s="969"/>
      <c r="T50" s="158"/>
      <c r="U50" s="210">
        <f>480 - U48</f>
        <v>431.37532700898731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3" t="s">
        <v>245</v>
      </c>
      <c r="G51" s="974"/>
      <c r="H51" s="974"/>
      <c r="I51" s="975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3065.0352182217525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6"/>
      <c r="G52" s="1027"/>
      <c r="H52" s="1027"/>
      <c r="I52" s="1028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383.12940227771907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0.27560195888662725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1029">
        <f>U52</f>
        <v>383.12940227771907</v>
      </c>
      <c r="Q54" s="1030"/>
      <c r="R54" s="972" t="s">
        <v>702</v>
      </c>
      <c r="S54" s="323" t="s">
        <v>247</v>
      </c>
      <c r="T54" s="324"/>
      <c r="U54" s="324"/>
      <c r="V54" s="347">
        <f>O24</f>
        <v>0.16070085066275641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2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3.1542867574647651E-2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9" t="s">
        <v>349</v>
      </c>
      <c r="M59" s="961"/>
      <c r="N59"/>
      <c r="O59" s="959" t="s">
        <v>351</v>
      </c>
      <c r="P59" s="961"/>
      <c r="Q59"/>
      <c r="R59" s="959" t="s">
        <v>328</v>
      </c>
      <c r="S59" s="960"/>
      <c r="T59" s="960"/>
      <c r="U59" s="96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0.11249059546392948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6.1869827505161221E-2</v>
      </c>
      <c r="E62" s="146"/>
      <c r="F62" s="304">
        <v>68</v>
      </c>
      <c r="G62" s="180" t="s">
        <v>231</v>
      </c>
      <c r="H62" s="182"/>
      <c r="I62" s="181">
        <f>SUM(I53:I61)</f>
        <v>0.32575016816786562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1.4892114219316695E-2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0.27560195888662725</v>
      </c>
      <c r="E64" s="146"/>
      <c r="F64" s="165">
        <v>70</v>
      </c>
      <c r="G64" s="167" t="s">
        <v>352</v>
      </c>
      <c r="H64" s="166"/>
      <c r="I64" s="162">
        <f>+I63+I62</f>
        <v>0.3406422823871823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7" t="s">
        <v>335</v>
      </c>
      <c r="M73" s="958"/>
      <c r="N73" s="150"/>
      <c r="O73" s="957" t="s">
        <v>334</v>
      </c>
      <c r="P73" s="958"/>
      <c r="R73" s="959" t="s">
        <v>333</v>
      </c>
      <c r="S73" s="960"/>
      <c r="T73" s="96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>
        <v>7.5</v>
      </c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9"/>
      <c r="D2" s="1060"/>
      <c r="E2" s="1061"/>
      <c r="F2" s="1061"/>
      <c r="G2" s="106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3" t="s">
        <v>21</v>
      </c>
      <c r="B3" s="974"/>
      <c r="C3" s="974"/>
      <c r="D3" s="975"/>
      <c r="E3" s="263"/>
      <c r="F3" s="973" t="s">
        <v>320</v>
      </c>
      <c r="G3" s="974"/>
      <c r="H3" s="974"/>
      <c r="I3" s="975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9">
        <v>1</v>
      </c>
      <c r="B5" s="1019" t="s">
        <v>317</v>
      </c>
      <c r="C5" s="993"/>
      <c r="D5" s="106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9"/>
      <c r="B6" s="1020"/>
      <c r="C6" s="994"/>
      <c r="D6" s="106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9"/>
      <c r="B7" s="1020"/>
      <c r="C7" s="994"/>
      <c r="D7" s="106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9"/>
      <c r="B8" s="1020"/>
      <c r="C8" s="994"/>
      <c r="D8" s="1063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9"/>
      <c r="B9" s="1020"/>
      <c r="C9" s="994"/>
      <c r="D9" s="106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9"/>
      <c r="B10" s="1020"/>
      <c r="C10" s="994"/>
      <c r="D10" s="106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8" t="s">
        <v>313</v>
      </c>
      <c r="M10" s="1009"/>
      <c r="N10" s="253"/>
      <c r="O10" s="285">
        <f>C33</f>
        <v>0</v>
      </c>
      <c r="P10" s="158"/>
      <c r="Q10" s="998" t="s">
        <v>312</v>
      </c>
      <c r="R10" s="969"/>
      <c r="S10" s="1018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9"/>
      <c r="B11" s="1020"/>
      <c r="C11" s="994"/>
      <c r="D11" s="106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9">
        <v>2</v>
      </c>
      <c r="B12" s="1019" t="s">
        <v>306</v>
      </c>
      <c r="C12" s="993"/>
      <c r="D12" s="98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9"/>
      <c r="B13" s="1020"/>
      <c r="C13" s="994"/>
      <c r="D13" s="980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9"/>
      <c r="B14" s="1020"/>
      <c r="C14" s="994"/>
      <c r="D14" s="98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9"/>
      <c r="B15" s="1020"/>
      <c r="C15" s="994"/>
      <c r="D15" s="98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8" t="s">
        <v>303</v>
      </c>
      <c r="M15" s="1009"/>
      <c r="N15" s="252"/>
      <c r="O15" s="254">
        <f>SUM(O10:O13)</f>
        <v>0</v>
      </c>
      <c r="P15" s="158"/>
      <c r="Q15" s="998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9"/>
      <c r="B16" s="1020"/>
      <c r="C16" s="1022"/>
      <c r="D16" s="98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8" t="s">
        <v>300</v>
      </c>
      <c r="M17" s="1009"/>
      <c r="N17" s="252"/>
      <c r="O17" s="301">
        <f>+D39</f>
        <v>0</v>
      </c>
      <c r="P17" s="158"/>
      <c r="Q17" s="998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998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9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9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9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0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1037" t="s">
        <v>289</v>
      </c>
      <c r="M24" s="1038"/>
      <c r="N24" s="1038"/>
      <c r="O24" s="1038"/>
      <c r="P24" s="1039"/>
      <c r="Q24" s="998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99" t="s">
        <v>288</v>
      </c>
      <c r="R25" s="1000"/>
      <c r="S25" s="1001"/>
      <c r="T25" s="235"/>
      <c r="U25" s="158"/>
      <c r="V25" s="198"/>
      <c r="W25" s="158"/>
      <c r="X25" s="158"/>
      <c r="Y25" s="158"/>
    </row>
    <row r="26" spans="1:25">
      <c r="A26" s="989">
        <v>8</v>
      </c>
      <c r="B26" s="1020" t="s">
        <v>285</v>
      </c>
      <c r="C26" s="993"/>
      <c r="D26" s="98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9"/>
      <c r="B27" s="1020"/>
      <c r="C27" s="994"/>
      <c r="D27" s="98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9"/>
      <c r="B28" s="1020"/>
      <c r="C28" s="994"/>
      <c r="D28" s="98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9"/>
      <c r="B29" s="1020"/>
      <c r="C29" s="994"/>
      <c r="D29" s="98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9"/>
      <c r="B30" s="1020"/>
      <c r="C30" s="994"/>
      <c r="D30" s="980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0"/>
      <c r="B31" s="1054"/>
      <c r="C31" s="995"/>
      <c r="D31" s="1055"/>
      <c r="E31" s="157"/>
      <c r="F31" s="307"/>
      <c r="G31" s="334"/>
      <c r="H31" s="335"/>
      <c r="I31" s="340"/>
      <c r="J31" s="158"/>
      <c r="K31" s="158"/>
      <c r="L31" s="1002" t="s">
        <v>282</v>
      </c>
      <c r="M31" s="1003"/>
      <c r="N31" s="100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1" t="s">
        <v>274</v>
      </c>
      <c r="M38" s="1032"/>
      <c r="N38" s="1032"/>
      <c r="O38" s="1032"/>
      <c r="P38" s="103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998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4" t="s">
        <v>259</v>
      </c>
      <c r="M45" s="1035"/>
      <c r="N45" s="1035"/>
      <c r="O45" s="1035"/>
      <c r="P45" s="1035"/>
      <c r="Q45" s="1035"/>
      <c r="R45" s="103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8" t="s">
        <v>256</v>
      </c>
      <c r="M46" s="1009"/>
      <c r="N46" s="1009"/>
      <c r="O46" s="1009"/>
      <c r="P46" s="1009"/>
      <c r="Q46" s="1009"/>
      <c r="R46" s="1009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3" t="s">
        <v>245</v>
      </c>
      <c r="G47" s="974"/>
      <c r="H47" s="974"/>
      <c r="I47" s="975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6"/>
      <c r="G48" s="1027"/>
      <c r="H48" s="1027"/>
      <c r="I48" s="1028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9" t="s">
        <v>349</v>
      </c>
      <c r="M55" s="961"/>
      <c r="N55"/>
      <c r="O55" s="959" t="s">
        <v>351</v>
      </c>
      <c r="P55" s="961"/>
      <c r="Q55"/>
      <c r="R55" s="959" t="s">
        <v>328</v>
      </c>
      <c r="S55" s="960"/>
      <c r="T55" s="960"/>
      <c r="U55" s="96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9" t="s">
        <v>335</v>
      </c>
      <c r="M66" s="961"/>
      <c r="N66"/>
      <c r="O66" s="1042" t="s">
        <v>334</v>
      </c>
      <c r="P66" s="1043"/>
      <c r="Q66"/>
      <c r="R66" s="959" t="s">
        <v>333</v>
      </c>
      <c r="S66" s="960"/>
      <c r="T66" s="96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9" t="s">
        <v>329</v>
      </c>
      <c r="M76" s="96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42156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42156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3" t="s">
        <v>595</v>
      </c>
      <c r="B5" s="734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1" t="s">
        <v>596</v>
      </c>
    </row>
    <row r="6" spans="1:14">
      <c r="A6" s="735" t="s">
        <v>597</v>
      </c>
      <c r="B6" s="736"/>
      <c r="C6" s="935"/>
      <c r="D6" s="933"/>
      <c r="E6" s="933"/>
      <c r="F6" s="933"/>
      <c r="G6" s="933"/>
      <c r="H6" s="933"/>
      <c r="I6" s="933"/>
      <c r="J6" s="933"/>
      <c r="K6" s="934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5"/>
      <c r="D8" s="933"/>
      <c r="E8" s="933"/>
      <c r="F8" s="933"/>
      <c r="G8" s="933"/>
      <c r="H8" s="933"/>
      <c r="I8" s="933"/>
      <c r="J8" s="933"/>
      <c r="K8" s="934"/>
      <c r="N8" s="731" t="s">
        <v>600</v>
      </c>
    </row>
    <row r="9" spans="1:14">
      <c r="A9" s="733" t="s">
        <v>601</v>
      </c>
      <c r="B9" s="740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29" t="s">
        <v>604</v>
      </c>
      <c r="J11" s="929" t="s">
        <v>605</v>
      </c>
      <c r="K11" s="929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0"/>
      <c r="J12" s="930"/>
      <c r="K12" s="930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1"/>
      <c r="J13" s="931"/>
      <c r="K13" s="931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0.29021734350201189</v>
      </c>
      <c r="F23" s="120">
        <f>E23</f>
        <v>0.29021734350201189</v>
      </c>
    </row>
    <row r="24" spans="2:28">
      <c r="B24" s="115" t="s">
        <v>44</v>
      </c>
      <c r="C24" s="108"/>
      <c r="D24" s="111"/>
      <c r="E24" s="111">
        <f>Assembly!H96</f>
        <v>3.4632823765852777E-2</v>
      </c>
      <c r="F24" s="120">
        <f>E24</f>
        <v>3.4632823765852777E-2</v>
      </c>
    </row>
    <row r="25" spans="2:28">
      <c r="B25" s="121" t="s">
        <v>40</v>
      </c>
      <c r="C25" s="108"/>
      <c r="D25" s="361"/>
      <c r="E25" s="122">
        <f>Assembly!H97</f>
        <v>1.5792115119317593E-2</v>
      </c>
      <c r="F25" s="123">
        <f>E25-Assembly!H85-Assembly!H86-Assembly!H88-Assembly!H89-'Machined Part #1'!I54-'Machined Part #1'!I58-'Pacific Quote #2'!I50-'Pacific Quote #2'!I54-'Pacific Quote #3'!I50-'Pacific Quote #3'!I54</f>
        <v>1.4892114219316693E-2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-0.34064228238718225</v>
      </c>
      <c r="F26" s="120">
        <f>F22-F23-F24-F25</f>
        <v>-0.33974228148718133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-0.34064228238718225</v>
      </c>
      <c r="F28" s="120">
        <f>F26-F27</f>
        <v>-0.33974228148718133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0.29021734350201189</v>
      </c>
      <c r="F34" s="395">
        <f>'Machined Part #1'!I55+'Machined Part #1'!I56+'Machined Part #1'!I57</f>
        <v>3.4632823765852777E-2</v>
      </c>
      <c r="G34" s="468">
        <f>'Machined Part #1'!I63+'Machined Part #1'!I54+'Machined Part #1'!I58</f>
        <v>1.5792115119317593E-2</v>
      </c>
      <c r="H34" s="327">
        <f>'Machined Part #1'!I64</f>
        <v>0.3406422823871823</v>
      </c>
      <c r="I34" s="327"/>
      <c r="J34" s="844">
        <f t="shared" ref="J34:J43" si="1">$H34</f>
        <v>0.3406422823871823</v>
      </c>
      <c r="K34" s="812"/>
      <c r="L34" s="327"/>
      <c r="M34" s="327">
        <f t="shared" ref="M34:M43" si="2">$H34</f>
        <v>0.3406422823871823</v>
      </c>
      <c r="N34" s="812"/>
      <c r="O34" s="327"/>
      <c r="P34" s="327">
        <f t="shared" ref="P34:P43" si="3">$H34</f>
        <v>0.3406422823871823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0.3406422823871823</v>
      </c>
      <c r="I44" s="467"/>
      <c r="J44" s="847">
        <f>SUM(J34:J43)</f>
        <v>0.3406422823871823</v>
      </c>
      <c r="K44" s="814"/>
      <c r="L44" s="467"/>
      <c r="M44" s="467">
        <f>SUM(M34:M43)</f>
        <v>0.3406422823871823</v>
      </c>
      <c r="N44" s="814"/>
      <c r="O44" s="467"/>
      <c r="P44" s="467">
        <f>SUM(P34:P43)</f>
        <v>0.3406422823871823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0.29021734350201189</v>
      </c>
      <c r="I95" s="478"/>
      <c r="J95" s="862">
        <f>J65+SUM(F46:F55)+SUM(F34:F43)+J32</f>
        <v>3.4632823765852777E-2</v>
      </c>
      <c r="K95" s="817"/>
      <c r="L95" s="478"/>
      <c r="M95" s="478">
        <f>M65+SUM(G46:G55)+SUM(G34:G43)+M32</f>
        <v>1.5792115119317593E-2</v>
      </c>
      <c r="N95" s="817"/>
      <c r="O95" s="478"/>
      <c r="P95" s="478">
        <f>P65+SUM(H46:H55)+SUM(H34:H43)+P32</f>
        <v>0.3406422823871823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3.4632823765852777E-2</v>
      </c>
      <c r="I96" s="397"/>
      <c r="J96" s="863">
        <f>J80+SUM(G46:G55)+SUM(G34:G43)</f>
        <v>1.5792115119317593E-2</v>
      </c>
      <c r="K96" s="823"/>
      <c r="L96" s="397"/>
      <c r="M96" s="397">
        <f>M80+SUM(H46:H55)+SUM(H34:H43)</f>
        <v>0.3406422823871823</v>
      </c>
      <c r="N96" s="823"/>
      <c r="O96" s="397"/>
      <c r="P96" s="397">
        <f>P80+SUM(J46:J55)+SUM(J34:J43)</f>
        <v>0.3406422823871823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1.5792115119317593E-2</v>
      </c>
      <c r="I97" s="326"/>
      <c r="J97" s="864">
        <f>J81+SUM(H46:H55)+SUM(H34:H43)+J91</f>
        <v>0.3406422823871823</v>
      </c>
      <c r="K97" s="816"/>
      <c r="L97" s="326"/>
      <c r="M97" s="326">
        <f>M81+SUM(J46:J55)+SUM(J34:J43)+M91</f>
        <v>0.3406422823871823</v>
      </c>
      <c r="N97" s="816"/>
      <c r="O97" s="326"/>
      <c r="P97" s="326">
        <f>P81+SUM(M46:M55)+SUM(M34:M43)+P91</f>
        <v>0.3406422823871823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0.34064228238718225</v>
      </c>
      <c r="I99" s="360"/>
      <c r="J99" s="866">
        <f>SUM(J95:J98)</f>
        <v>0.39106722127235266</v>
      </c>
      <c r="K99" s="818"/>
      <c r="L99" s="360"/>
      <c r="M99" s="360">
        <f>SUM(M95:M98)</f>
        <v>0.69707667989368227</v>
      </c>
      <c r="N99" s="818"/>
      <c r="O99" s="360"/>
      <c r="P99" s="360">
        <f>SUM(P95:P98)</f>
        <v>1.0219268471615468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2015-06-01T18:02:23Z</dcterms:modified>
</cp:coreProperties>
</file>