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<sst xmlns="http://schemas.openxmlformats.org/spreadsheetml/2006/main" count="3072" uniqueCount="710">
  <si>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</si>
  <si>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</si>
  <si>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</si>
  <si>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</si>
  <si>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</si>
  <si>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</si>
  <si>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</si>
  <si>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</si>
  <si>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</si>
  <si>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</si>
  <si>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</si>
  <si>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</si>
  <si>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</si>
  <si>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</si>
  <si>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</si>
  <si>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</si>
  <si>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</si>
  <si>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</si>
  <si>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</si>
  <si>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</si>
  <si>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</si>
  <si>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</si>
  <si>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</si>
  <si>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</si>
  <si>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</si>
  <si>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</si>
  <si>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</si>
  <si>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</si>
  <si>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</si>
  <si>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</si>
  <si>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</si>
  <si>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</si>
  <si>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</si>
  <si>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</si>
  <si>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</si>
  <si>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</si>
  <si>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</si>
  <si>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</si>
  <si>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</si>
  <si>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</si>
  <si>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</si>
  <si>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</si>
  <si>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</si>
  <si>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</si>
  <si>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</si>
  <si>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</si>
  <si>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</si>
  <si>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</si>
  <si>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</si>
  <si>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</si>
  <si>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</si>
  <si>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</si>
  <si>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</si>
  <si>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</si>
  <si>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</si>
  <si>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</si>
  <si>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</si>
  <si>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</si>
  <si>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</si>
  <si>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</si>
  <si>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</si>
  <si>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</si>
  <si>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</si>
  <si>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</si>
  <si>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</si>
  <si>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</si>
  <si>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</si>
  <si>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</si>
  <si>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</si>
  <si>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</si>
  <si>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</si>
  <si>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</si>
  <si>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</si>
  <si>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</si>
  <si>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</si>
  <si>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</si>
  <si>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</si>
  <si>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</si>
  <si>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</si>
  <si>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</si>
  <si>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</si>
  <si>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</si>
  <si>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</si>
  <si>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</si>
  <si>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</si>
  <si>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</si>
  <si>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</si>
  <si>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</si>
  <si>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</si>
  <si>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</si>
  <si>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</si>
  <si>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</si>
  <si>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</si>
  <si>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</si>
  <si>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</si>
  <si>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</si>
  <si>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</si>
  <si>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</si>
  <si>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</si>
  <si>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</si>
  <si>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</si>
  <si>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</si>
  <si>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</si>
  <si>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</si>
  <si>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</si>
  <si>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</si>
  <si>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</si>
  <si>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</si>
  <si>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</si>
  <si>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</si>
  <si>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</si>
  <si>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</si>
  <si>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</si>
  <si>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</si>
  <si>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</si>
  <si>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</si>
  <si>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</si>
  <si>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</si>
  <si>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</si>
  <si>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</si>
  <si>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</si>
  <si>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</si>
  <si>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</si>
  <si>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</si>
  <si>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</si>
  <si>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</si>
  <si>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</si>
  <si>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</si>
  <si>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</si>
  <si>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</si>
  <si>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</si>
  <si>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</si>
  <si>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</si>
  <si>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</si>
  <si>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</si>
  <si>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</si>
  <si>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</si>
  <si>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</si>
  <si>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</si>
  <si>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</si>
  <si>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</si>
  <si>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</si>
  <si>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</si>
  <si>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</si>
  <si>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</si>
  <si>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</si>
  <si>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</si>
  <si>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</si>
  <si>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</si>
  <si>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</si>
  <si>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</si>
  <si>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</si>
  <si>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</si>
  <si>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</si>
  <si>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</si>
  <si>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</si>
  <si>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</si>
  <si>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</si>
  <si>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</si>
  <si>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</si>
  <si>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</si>
  <si>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</si>
  <si>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</si>
  <si>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</si>
  <si>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</si>
  <si>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</si>
  <si>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</si>
  <si>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</si>
  <si>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</si>
  <si>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</si>
  <si>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</si>
  <si>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</si>
  <si>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</si>
  <si>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</si>
  <si>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</si>
  <si>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</si>
  <si>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</si>
  <si>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</si>
  <si>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</si>
  <si>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</si>
  <si>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</si>
  <si>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</si>
  <si>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</si>
  <si>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</si>
  <si>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</si>
  <si>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</si>
  <si>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</si>
  <si>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</si>
  <si>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</si>
  <si>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</si>
  <si>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</si>
  <si>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</si>
  <si>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</si>
  <si>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</si>
  <si>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</si>
  <si>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</si>
  <si>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</si>
  <si>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</si>
  <si>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</si>
  <si>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</si>
  <si>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</si>
  <si>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</si>
  <si>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</si>
  <si>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</si>
  <si>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</si>
  <si>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</si>
  <si>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</si>
  <si>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</si>
  <si>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</si>
  <si>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</si>
  <si>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</si>
  <si>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</si>
  <si>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</si>
  <si>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</si>
  <si>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</si>
  <si>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</si>
  <si>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</si>
  <si>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</si>
  <si>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</si>
  <si>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</si>
  <si>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</si>
  <si>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</si>
  <si>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</si>
  <si>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</si>
  <si>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</si>
  <si>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</si>
  <si>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</si>
  <si>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</si>
  <si>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</si>
  <si>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</si>
  <si>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</si>
  <si>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</si>
  <si>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</si>
  <si>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</si>
  <si>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</si>
  <si>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</si>
  <si>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</si>
  <si>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</si>
  <si>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</si>
  <si>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</si>
  <si>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</si>
  <si>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</si>
  <si>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</si>
  <si>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</si>
  <si>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</si>
  <si>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</si>
  <si>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</si>
  <si>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</si>
  <si>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</si>
  <si>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</si>
  <si>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</si>
  <si>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</si>
  <si>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</si>
  <si>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</si>
  <si>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</si>
  <si>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</si>
  <si>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</si>
  <si>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</si>
  <si>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</si>
  <si>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</si>
  <si>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</si>
  <si>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</si>
  <si>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</si>
  <si>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</si>
  <si>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</si>
  <si>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</si>
  <si>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</si>
  <si>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</si>
  <si>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</si>
  <si>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</si>
  <si>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</si>
  <si>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</si>
  <si>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</si>
  <si>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</si>
  <si>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</si>
  <si>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</si>
  <si>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</si>
  <si>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</si>
  <si>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</si>
  <si>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</si>
  <si>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</si>
  <si>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</si>
  <si>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</si>
  <si>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</si>
  <si>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</si>
  <si>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</si>
  <si>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</si>
  <si>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</si>
  <si>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</si>
  <si>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</si>
  <si>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</si>
  <si>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</si>
  <si>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</si>
  <si>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</si>
  <si>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</si>
  <si>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</si>
  <si>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</si>
  <si>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</si>
  <si>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</si>
  <si>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</si>
  <si>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</si>
  <si>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</si>
  <si>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</si>
  <si>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</si>
  <si>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</si>
  <si>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</si>
  <si>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</si>
  <si>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</si>
  <si>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</si>
  <si>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</si>
  <si>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</si>
  <si>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</si>
  <si>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</si>
  <si>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</si>
  <si>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</si>
  <si>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</si>
  <si>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</si>
  <si>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</si>
  <si>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</si>
  <si>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</si>
  <si>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</si>
  <si>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</si>
  <si>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</si>
  <si>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</si>
  <si>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</si>
  <si>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</si>
  <si>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</si>
  <si>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</si>
  <si>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</si>
  <si>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</si>
  <si>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</si>
  <si>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</si>
  <si>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</si>
  <si>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</si>
  <si>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</si>
  <si>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</si>
  <si>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</si>
  <si>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</si>
  <si>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</si>
  <si>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</si>
  <si>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</si>
  <si>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</si>
  <si>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</si>
  <si>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</si>
  <si>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</si>
  <si>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</si>
  <si>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</si>
  <si>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</si>
  <si>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</si>
  <si>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</si>
  <si>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</si>
  <si>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</si>
  <si>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</si>
  <si>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</si>
  <si>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</si>
  <si>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</si>
  <si>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</si>
  <si>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</si>
  <si>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</si>
  <si>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</si>
  <si>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</si>
  <si>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</si>
  <si>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</si>
  <si>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</si>
  <si>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</si>
  <si>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</si>
  <si>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</si>
  <si>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</si>
  <si>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</si>
  <si>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</si>
  <si>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</si>
  <si>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</si>
  <si>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</si>
  <si>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</si>
  <si>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</si>
  <si>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</si>
  <si>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</si>
  <si>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</si>
  <si>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</si>
  <si>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</si>
  <si>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</si>
  <si>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</si>
  <si>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</si>
  <si>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</si>
  <si>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</si>
  <si>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</si>
  <si>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</si>
  <si>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</si>
  <si>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</si>
  <si>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</si>
  <si>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</si>
  <si>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</si>
  <si>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</si>
  <si>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</si>
  <si>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</si>
  <si>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</si>
  <si>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</si>
  <si>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</si>
  <si>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</si>
  <si>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</si>
  <si>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</si>
  <si>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</si>
  <si>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</si>
  <si>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</si>
  <si>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</si>
  <si>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</si>
  <si>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</si>
  <si>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</si>
  <si>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</si>
  <si>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</si>
  <si>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</si>
  <si>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</si>
  <si>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</si>
  <si>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</si>
  <si>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</si>
  <si>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</si>
  <si>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</si>
  <si>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</si>
  <si>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</si>
  <si>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</si>
  <si>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</si>
  <si>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</si>
  <si>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</si>
  <si>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</si>
  <si>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</si>
  <si>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</si>
  <si>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</si>
  <si>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</si>
  <si>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</si>
  <si>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</si>
  <si>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</si>
  <si>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</si>
  <si>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</si>
  <si>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</si>
  <si>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</si>
  <si>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</si>
  <si>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</si>
  <si>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</si>
  <si>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</si>
  <si>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</si>
  <si>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</si>
  <si>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</si>
  <si>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</si>
  <si>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</si>
  <si>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</si>
  <si>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</si>
  <si>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</si>
  <si>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</si>
  <si>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</si>
  <si>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</si>
  <si>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</si>
  <si>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</si>
  <si>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</si>
  <si>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</si>
  <si>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</si>
  <si>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</si>
  <si>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</si>
  <si>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</si>
  <si>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</si>
  <si>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</si>
  <si>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</si>
  <si>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</si>
  <si>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</si>
  <si>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</si>
  <si>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</si>
  <si>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</si>
  <si>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</si>
  <si>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</si>
  <si>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</si>
  <si>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</si>
  <si>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</si>
  <si>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</si>
  <si>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</si>
  <si>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</si>
  <si>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</si>
  <si>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</si>
  <si>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</si>
  <si>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</si>
  <si>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</si>
  <si>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</si>
  <si>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</si>
  <si>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</si>
  <si>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</si>
  <si>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</si>
  <si>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</si>
  <si>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</si>
  <si>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</si>
  <si>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</si>
  <si>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</si>
  <si>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</si>
  <si>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</si>
  <si>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</si>
  <si>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</si>
  <si>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</si>
  <si>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</si>
  <si>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</si>
  <si>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</si>
  <si>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</si>
  <si>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</si>
  <si>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</si>
  <si>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</si>
  <si>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</si>
  <si>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</si>
  <si>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</si>
  <si>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</si>
  <si>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</si>
  <si>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</si>
  <si>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</si>
  <si>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</si>
  <si>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</si>
  <si>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</si>
  <si>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</si>
  <si>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</si>
  <si>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</si>
  <si>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</si>
  <si>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</si>
  <si>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</si>
  <si>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</si>
  <si>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</si>
  <si>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</si>
  <si>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</si>
  <si>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</si>
  <si>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</si>
  <si>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</si>
  <si>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</si>
  <si>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</si>
  <si>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</si>
  <si>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</si>
  <si>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</si>
  <si>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</si>
  <si>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</si>
  <si>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</si>
  <si>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</si>
  <si>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</si>
  <si>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</si>
  <si>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</si>
  <si>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</si>
  <si>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</si>
  <si>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</si>
  <si>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</si>
  <si>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</si>
  <si>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</si>
  <si>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</si>
  <si>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</si>
  <si>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</si>
  <si>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</si>
  <si>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</si>
  <si>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</si>
  <si>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</si>
  <si>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</si>
  <si>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</si>
  <si>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</si>
  <si>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</si>
  <si>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</si>
  <si>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</si>
  <si>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</si>
  <si>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</si>
  <si>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</si>
  <si>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</si>
  <si>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</si>
  <si>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</si>
  <si>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</si>
  <si>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</si>
  <si>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</si>
  <si>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</si>
  <si>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</si>
  <si>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</si>
  <si>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</si>
  <si>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</si>
  <si>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</si>
  <si>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</si>
  <si>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</si>
  <si>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</si>
  <si>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</si>
  <si>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</si>
  <si>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</si>
  <si>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</si>
  <si>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</si>
  <si>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</si>
  <si>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</si>
  <si>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</si>
  <si>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</si>
  <si>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</si>
  <si>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</si>
  <si>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</si>
  <si>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</si>
  <si>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</si>
  <si>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</si>
  <si>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</si>
  <si>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</si>
  <si>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</si>
  <si>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</si>
  <si>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</si>
  <si>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</si>
  <si>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</si>
  <si>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</si>
  <si>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</si>
  <si>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</si>
  <si>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</si>
  <si>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</si>
  <si>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</si>
  <si>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</si>
  <si>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</si>
  <si>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</si>
  <si>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</si>
  <si>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</si>
  <si>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</si>
  <si>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</si>
  <si>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</si>
  <si>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</si>
  <si>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</si>
  <si>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</si>
  <si>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</si>
  <si>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</si>
  <si>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</si>
  <si>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</si>
  <si>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</si>
  <si>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</si>
  <si>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</si>
  <si>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</si>
  <si>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</si>
  <si>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</si>
  <si>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</si>
  <si>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</si>
  <si>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</si>
  <si>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</si>
  <si>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</si>
  <si>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</si>
  <si>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</si>
  <si>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</si>
  <si>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</si>
  <si>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</si>
  <si>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</si>
  <si>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</si>
  <si>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</si>
  <si>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</si>
  <si>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</si>
  <si>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</si>
  <si>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</si>
  <si>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</si>
  <si>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</si>
  <si>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</si>
  <si>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</si>
  <si>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</si>
  <si>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</si>
  <si>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</si>
  <si>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</si>
  <si>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</si>
  <si>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</si>
  <si>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</si>
  <si>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</si>
  <si>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</si>
  <si>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</si>
  <si>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</si>
  <si>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</si>
  <si>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</si>
  <si>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</si>
  <si>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</si>
  <si>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</si>
  <si>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</si>
  <si>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</si>
  <si>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</si>
  <si>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</si>
  <si>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</si>
  <si>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</si>
  <si>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</si>
  <si>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</si>
  <si>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</si>
  <si>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</si>
  <si>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</si>
  <si>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</si>
  <si>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</si>
  <si>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</si>
  <si>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</si>
  <si>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</si>
  <si>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</si>
  <si>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</si>
  <si>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</si>
  <si>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</si>
  <si>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</si>
  <si>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</si>
  <si>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</si>
  <si>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</si>
  <si>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</si>
  <si>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</si>
  <si>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</si>
  <si>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</si>
  <si>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</si>
  <si>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</si>
  <si>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</si>
  <si>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</si>
  <si>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</si>
  <si>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</si>
  <si>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</si>
  <si>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</si>
  <si>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</si>
  <si>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</si>
  <si>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</si>
  <si>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</si>
  <si>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</si>
  <si>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</si>
  <si>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</si>
  <si>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</si>
  <si>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</si>
  <si>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</si>
  <si>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</si>
  <si>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</si>
  <si>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</si>
  <si>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101467-19U-LF</t>
  </si>
  <si>
    <t>101467-19-LF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</si>
</sst>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17" borderId="25" xfId="0" applyFont="1" applyFill="1" applyBorder="1" applyAlignment="1" applyProtection="1">
      <alignment horizontal="center"/>
      <protection locked="0"/>
    </xf>
    <xf numFmtId="0" fontId="8" fillId="17" borderId="0" xfId="0" applyFont="1" applyFill="1" applyBorder="1" applyAlignment="1" applyProtection="1">
      <alignment horizontal="center"/>
      <protection locked="0"/>
    </xf>
    <xf numFmtId="0" fontId="8" fillId="17" borderId="26" xfId="0" applyFont="1" applyFill="1" applyBorder="1" applyAlignment="1" applyProtection="1">
      <alignment horizontal="center"/>
      <protection locked="0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72" t="s">
        <v>709</v>
      </c>
      <c r="D5" s="1073"/>
      <c r="E5" s="1073"/>
      <c r="F5" s="1073"/>
      <c r="G5" s="1073"/>
      <c r="H5" s="1073"/>
      <c r="I5" s="1073"/>
      <c r="J5" s="1073"/>
      <c r="K5" s="1073"/>
      <c r="L5" s="1074"/>
      <c r="M5" s="266"/>
      <c r="N5" s="266" t="s">
        <v>322</v>
      </c>
      <c r="O5" s="266"/>
      <c r="P5" s="322" t="str">
        <f>+C5</f>
        <v>101467-19-LF    1¼"</v>
      </c>
      <c r="Q5" s="348"/>
      <c r="R5" s="226"/>
      <c r="S5" s="226"/>
      <c r="T5" s="226"/>
      <c r="U5" s="349" t="s">
        <v>16</v>
      </c>
      <c r="V5" s="919">
        <f ca="1" xml:space="preserve"> TODAY()</f>
        <v>42156</v>
      </c>
      <c r="W5" s="158"/>
      <c r="X5" s="158"/>
      <c r="Y5" s="158"/>
    </row>
    <row r="6" spans="1:29" ht="18.75" thickBot="1">
      <c r="A6" s="1007" t="s">
        <v>21</v>
      </c>
      <c r="B6" s="1008"/>
      <c r="C6" s="1008"/>
      <c r="D6" s="1009"/>
      <c r="E6" s="263"/>
      <c r="F6" s="1007" t="s">
        <v>320</v>
      </c>
      <c r="G6" s="1008"/>
      <c r="H6" s="1008"/>
      <c r="I6" s="100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1" t="s">
        <v>317</v>
      </c>
      <c r="C8" s="991" t="s">
        <v>23</v>
      </c>
      <c r="D8" s="101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2"/>
      <c r="C9" s="992"/>
      <c r="D9" s="1013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2"/>
      <c r="C10" s="992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2"/>
      <c r="C11" s="992"/>
      <c r="D11" s="1013"/>
      <c r="E11" s="204"/>
      <c r="F11" s="443"/>
      <c r="G11" s="200" t="s">
        <v>311</v>
      </c>
      <c r="H11" s="176"/>
      <c r="I11" s="445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2"/>
      <c r="C12" s="992"/>
      <c r="D12" s="101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2"/>
      <c r="C13" s="992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7" t="s">
        <v>313</v>
      </c>
      <c r="M13" s="998"/>
      <c r="N13" s="253"/>
      <c r="O13" s="788">
        <v>0.9</v>
      </c>
      <c r="P13" s="158"/>
      <c r="Q13" s="996" t="s">
        <v>312</v>
      </c>
      <c r="R13" s="969"/>
      <c r="S13" s="1010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2"/>
      <c r="C14" s="992"/>
      <c r="D14" s="101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1" t="s">
        <v>306</v>
      </c>
      <c r="C15" s="991" t="s">
        <v>305</v>
      </c>
      <c r="D15" s="101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996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2"/>
      <c r="C16" s="992"/>
      <c r="D16" s="1015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2"/>
      <c r="C17" s="992"/>
      <c r="D17" s="1015"/>
      <c r="E17" s="204"/>
      <c r="F17" s="443">
        <v>37</v>
      </c>
      <c r="G17" s="204" t="s">
        <v>452</v>
      </c>
      <c r="H17" s="318"/>
      <c r="I17" s="451">
        <f>IF(OR(C28="HS",C28="HL"),T30,U52)</f>
        <v>277.23016243775777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2" t="s">
        <v>304</v>
      </c>
      <c r="R17" s="1003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2"/>
      <c r="C18" s="992"/>
      <c r="D18" s="101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7" t="s">
        <v>303</v>
      </c>
      <c r="M18" s="998"/>
      <c r="N18" s="252"/>
      <c r="O18" s="788">
        <f>SUM(O13:O16)</f>
        <v>1.0129999999999999</v>
      </c>
      <c r="P18" s="158"/>
      <c r="Q18" s="996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2"/>
      <c r="C19" s="1014"/>
      <c r="D19" s="101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4.3591937809845133E-2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96" t="s">
        <v>299</v>
      </c>
      <c r="R20" s="969"/>
      <c r="S20" s="252">
        <f>IF(ISERROR(T18/O22),"",T18/O22)</f>
        <v>135.00958132512633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1.0332599999999998</v>
      </c>
      <c r="P22" s="158"/>
      <c r="Q22" s="996" t="s">
        <v>296</v>
      </c>
      <c r="R22" s="968"/>
      <c r="S22" s="968"/>
      <c r="T22" s="203">
        <f>IF(S20="",,S20 - 1)</f>
        <v>134.00958132512633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6" t="s">
        <v>699</v>
      </c>
      <c r="M24" s="1027"/>
      <c r="N24" s="1027"/>
      <c r="O24" s="918">
        <f>IF(ISERROR(S17/T22),,S17/T22)</f>
        <v>0.16070085066275641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3" t="s">
        <v>289</v>
      </c>
      <c r="M27" s="1024"/>
      <c r="N27" s="1024"/>
      <c r="O27" s="1024"/>
      <c r="P27" s="1025"/>
      <c r="Q27" s="996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28" t="s">
        <v>288</v>
      </c>
      <c r="R28" s="1029"/>
      <c r="S28" s="1030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4" t="s">
        <v>708</v>
      </c>
      <c r="N30" s="1034"/>
      <c r="O30" s="920">
        <v>5.885E-2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0.10185085066275641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1" t="s">
        <v>685</v>
      </c>
      <c r="H34" s="1032"/>
      <c r="I34" s="103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38" t="s">
        <v>683</v>
      </c>
      <c r="M35" s="1039"/>
      <c r="N35" s="1039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6" t="s">
        <v>279</v>
      </c>
      <c r="R36" s="968"/>
      <c r="S36" s="969"/>
      <c r="T36" s="924">
        <v>10.98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2" t="s">
        <v>706</v>
      </c>
      <c r="M37" s="1016" t="s">
        <v>704</v>
      </c>
      <c r="N37" s="1016"/>
      <c r="O37" s="259"/>
      <c r="P37" s="158"/>
      <c r="Q37" s="320" t="s">
        <v>278</v>
      </c>
      <c r="R37" s="321"/>
      <c r="S37" s="319"/>
      <c r="T37" s="215">
        <f>S35/T36</f>
        <v>327.86885245901635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3"/>
      <c r="M38" s="1016" t="s">
        <v>705</v>
      </c>
      <c r="N38" s="1016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295.08196721311475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0" t="s">
        <v>701</v>
      </c>
      <c r="T39" s="1041"/>
      <c r="U39" s="104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4" t="s">
        <v>274</v>
      </c>
      <c r="M42" s="1045"/>
      <c r="N42" s="1045"/>
      <c r="O42" s="1045"/>
      <c r="P42" s="104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6" t="s">
        <v>269</v>
      </c>
      <c r="R44" s="969"/>
      <c r="S44" s="215">
        <f>T22*O44</f>
        <v>804.05748795075806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135.00958132512633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2360.655737704918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134.00958132512633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1.9359290511942708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90.660232258064497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29.038935767914062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0.16070085066275641</v>
      </c>
      <c r="E49" s="157"/>
      <c r="F49" s="443">
        <v>57</v>
      </c>
      <c r="G49" s="171" t="s">
        <v>254</v>
      </c>
      <c r="H49" s="281"/>
      <c r="I49" s="207"/>
      <c r="K49" s="158"/>
      <c r="L49" s="1035" t="s">
        <v>686</v>
      </c>
      <c r="M49" s="1036"/>
      <c r="N49" s="1036"/>
      <c r="O49" s="1036"/>
      <c r="P49" s="1036"/>
      <c r="Q49" s="1036"/>
      <c r="R49" s="1037"/>
      <c r="S49" s="158"/>
      <c r="T49" s="158"/>
      <c r="U49" s="210">
        <f>U46/480</f>
        <v>4.918032786885246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0.33747178639178849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7" t="s">
        <v>687</v>
      </c>
      <c r="M50" s="998"/>
      <c r="N50" s="998"/>
      <c r="O50" s="998"/>
      <c r="P50" s="998"/>
      <c r="Q50" s="998"/>
      <c r="R50" s="998"/>
      <c r="S50" s="969"/>
      <c r="T50" s="158"/>
      <c r="U50" s="210">
        <f>480 - U48</f>
        <v>450.96106423208596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07" t="s">
        <v>245</v>
      </c>
      <c r="G51" s="1008"/>
      <c r="H51" s="1008"/>
      <c r="I51" s="1009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2217.8412995020622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0"/>
      <c r="G52" s="1021"/>
      <c r="H52" s="1021"/>
      <c r="I52" s="1022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277.23016243775777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0.27560195888662725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277.23016243775777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0.16070085066275641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4.3591937809845133E-2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0.11249059546392948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6.1869827505161221E-2</v>
      </c>
      <c r="E62" s="146"/>
      <c r="F62" s="304">
        <v>68</v>
      </c>
      <c r="G62" s="180" t="s">
        <v>231</v>
      </c>
      <c r="H62" s="182"/>
      <c r="I62" s="181">
        <f>SUM(I53:I61)</f>
        <v>0.33779923840306308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2.007321442045161E-2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0.27560195888662725</v>
      </c>
      <c r="E64" s="146"/>
      <c r="F64" s="165">
        <v>70</v>
      </c>
      <c r="G64" s="167" t="s">
        <v>352</v>
      </c>
      <c r="H64" s="166"/>
      <c r="I64" s="162">
        <f>+I63+I62</f>
        <v>0.35787245282351471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C5:L5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1" t="s">
        <v>317</v>
      </c>
      <c r="C5" s="991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2"/>
      <c r="C6" s="992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2"/>
      <c r="C7" s="992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2"/>
      <c r="C8" s="992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2"/>
      <c r="C9" s="992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2"/>
      <c r="C10" s="992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9"/>
      <c r="S10" s="1010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2"/>
      <c r="C11" s="992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1" t="s">
        <v>306</v>
      </c>
      <c r="C12" s="991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2"/>
      <c r="C13" s="992"/>
      <c r="D13" s="1015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2"/>
      <c r="C14" s="992"/>
      <c r="D14" s="101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2"/>
      <c r="C15" s="992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2"/>
      <c r="C16" s="1014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6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69" t="s">
        <v>289</v>
      </c>
      <c r="M24" s="1070"/>
      <c r="N24" s="1070"/>
      <c r="O24" s="1070"/>
      <c r="P24" s="1071"/>
      <c r="Q24" s="996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28" t="s">
        <v>288</v>
      </c>
      <c r="R25" s="1029"/>
      <c r="S25" s="1030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2" t="s">
        <v>285</v>
      </c>
      <c r="C26" s="991"/>
      <c r="D26" s="101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2"/>
      <c r="C27" s="992"/>
      <c r="D27" s="101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2"/>
      <c r="C28" s="992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2"/>
      <c r="C29" s="992"/>
      <c r="D29" s="101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2"/>
      <c r="C30" s="992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59"/>
      <c r="C31" s="993"/>
      <c r="D31" s="1060"/>
      <c r="E31" s="157"/>
      <c r="F31" s="307"/>
      <c r="G31" s="334"/>
      <c r="H31" s="335"/>
      <c r="I31" s="340"/>
      <c r="J31" s="158"/>
      <c r="K31" s="158"/>
      <c r="L31" s="1038" t="s">
        <v>282</v>
      </c>
      <c r="M31" s="1039"/>
      <c r="N31" s="1039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4" t="s">
        <v>274</v>
      </c>
      <c r="M38" s="1045"/>
      <c r="N38" s="1045"/>
      <c r="O38" s="1045"/>
      <c r="P38" s="104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6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5" t="s">
        <v>259</v>
      </c>
      <c r="M45" s="1036"/>
      <c r="N45" s="1036"/>
      <c r="O45" s="1036"/>
      <c r="P45" s="1036"/>
      <c r="Q45" s="1036"/>
      <c r="R45" s="103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0"/>
      <c r="G48" s="1021"/>
      <c r="H48" s="1021"/>
      <c r="I48" s="1022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47" t="s">
        <v>334</v>
      </c>
      <c r="P66" s="1048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0.29021734350201189</v>
      </c>
      <c r="F23" s="120">
        <f>E23</f>
        <v>0.29021734350201189</v>
      </c>
    </row>
    <row r="24" spans="2:28">
      <c r="B24" s="115" t="s">
        <v>44</v>
      </c>
      <c r="C24" s="108"/>
      <c r="D24" s="111"/>
      <c r="E24" s="111">
        <f>Assembly!H96</f>
        <v>4.6681894001050259E-2</v>
      </c>
      <c r="F24" s="120">
        <f>E24</f>
        <v>4.6681894001050259E-2</v>
      </c>
    </row>
    <row r="25" spans="2:28">
      <c r="B25" s="121" t="s">
        <v>40</v>
      </c>
      <c r="C25" s="108"/>
      <c r="D25" s="361"/>
      <c r="E25" s="122">
        <f>Assembly!H97</f>
        <v>2.0973215320452508E-2</v>
      </c>
      <c r="F25" s="123">
        <f>E25-Assembly!H85-Assembly!H86-Assembly!H88-Assembly!H89-'Machined Part #1'!I54-'Machined Part #1'!I58-'Pacific Quote #2'!I50-'Pacific Quote #2'!I54-'Pacific Quote #3'!I50-'Pacific Quote #3'!I54</f>
        <v>2.007321442045161E-2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-0.35787245282351465</v>
      </c>
      <c r="F26" s="120">
        <f>F22-F23-F24-F25</f>
        <v>-0.35697245192351379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-0.35787245282351465</v>
      </c>
      <c r="F28" s="120">
        <f>F26-F27</f>
        <v>-0.35697245192351379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0.29021734350201189</v>
      </c>
      <c r="F34" s="395">
        <f>'Machined Part #1'!I55+'Machined Part #1'!I56+'Machined Part #1'!I57</f>
        <v>4.6681894001050259E-2</v>
      </c>
      <c r="G34" s="468">
        <f>'Machined Part #1'!I63+'Machined Part #1'!I54+'Machined Part #1'!I58</f>
        <v>2.0973215320452508E-2</v>
      </c>
      <c r="H34" s="327">
        <f>'Machined Part #1'!I64</f>
        <v>0.35787245282351471</v>
      </c>
      <c r="I34" s="327"/>
      <c r="J34" s="843">
        <f t="shared" ref="J34:J43" si="1">$H34</f>
        <v>0.35787245282351471</v>
      </c>
      <c r="K34" s="811"/>
      <c r="L34" s="327"/>
      <c r="M34" s="327">
        <f t="shared" ref="M34:M43" si="2">$H34</f>
        <v>0.35787245282351471</v>
      </c>
      <c r="N34" s="811"/>
      <c r="O34" s="327"/>
      <c r="P34" s="327">
        <f t="shared" ref="P34:P43" si="3">$H34</f>
        <v>0.35787245282351471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0.35787245282351471</v>
      </c>
      <c r="I44" s="467"/>
      <c r="J44" s="846">
        <f>SUM(J34:J43)</f>
        <v>0.35787245282351471</v>
      </c>
      <c r="K44" s="813"/>
      <c r="L44" s="467"/>
      <c r="M44" s="467">
        <f>SUM(M34:M43)</f>
        <v>0.35787245282351471</v>
      </c>
      <c r="N44" s="813"/>
      <c r="O44" s="467"/>
      <c r="P44" s="467">
        <f>SUM(P34:P43)</f>
        <v>0.35787245282351471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0.29021734350201189</v>
      </c>
      <c r="I95" s="478"/>
      <c r="J95" s="861">
        <f>J65+SUM(F46:F55)+SUM(F34:F43)+J32</f>
        <v>4.6681894001050259E-2</v>
      </c>
      <c r="K95" s="816"/>
      <c r="L95" s="478"/>
      <c r="M95" s="478">
        <f>M65+SUM(G46:G55)+SUM(G34:G43)+M32</f>
        <v>2.0973215320452508E-2</v>
      </c>
      <c r="N95" s="816"/>
      <c r="O95" s="478"/>
      <c r="P95" s="478">
        <f>P65+SUM(H46:H55)+SUM(H34:H43)+P32</f>
        <v>0.35787245282351471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4.6681894001050259E-2</v>
      </c>
      <c r="I96" s="397"/>
      <c r="J96" s="862">
        <f>J80+SUM(G46:G55)+SUM(G34:G43)</f>
        <v>2.0973215320452508E-2</v>
      </c>
      <c r="K96" s="822"/>
      <c r="L96" s="397"/>
      <c r="M96" s="397">
        <f>M80+SUM(H46:H55)+SUM(H34:H43)</f>
        <v>0.35787245282351471</v>
      </c>
      <c r="N96" s="822"/>
      <c r="O96" s="397"/>
      <c r="P96" s="397">
        <f>P80+SUM(J46:J55)+SUM(J34:J43)</f>
        <v>0.35787245282351471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2.0973215320452508E-2</v>
      </c>
      <c r="I97" s="326"/>
      <c r="J97" s="863">
        <f>J81+SUM(H46:H55)+SUM(H34:H43)+J91</f>
        <v>0.35787245282351471</v>
      </c>
      <c r="K97" s="815"/>
      <c r="L97" s="326"/>
      <c r="M97" s="326">
        <f>M81+SUM(J46:J55)+SUM(J34:J43)+M91</f>
        <v>0.35787245282351471</v>
      </c>
      <c r="N97" s="815"/>
      <c r="O97" s="326"/>
      <c r="P97" s="326">
        <f>P81+SUM(M46:M55)+SUM(M34:M43)+P91</f>
        <v>0.35787245282351471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0.35787245282351465</v>
      </c>
      <c r="I99" s="360"/>
      <c r="J99" s="865">
        <f>SUM(J95:J98)</f>
        <v>0.42552756214501747</v>
      </c>
      <c r="K99" s="817"/>
      <c r="L99" s="360"/>
      <c r="M99" s="360">
        <f>SUM(M95:M98)</f>
        <v>0.7367181209674819</v>
      </c>
      <c r="N99" s="817"/>
      <c r="O99" s="360"/>
      <c r="P99" s="360">
        <f>SUM(P95:P98)</f>
        <v>1.0736173584705442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2015-06-01T18:02:59Z</dcterms:modified>
</cp:coreProperties>
</file>