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<sst xmlns="http://schemas.openxmlformats.org/spreadsheetml/2006/main" count="3071" uniqueCount="709">
  <si>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</si>
  <si>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</si>
  <si>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</si>
  <si>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</si>
  <si>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</si>
  <si>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</si>
  <si>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</si>
  <si>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</si>
  <si>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</si>
  <si>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</si>
  <si>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</si>
  <si>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</si>
  <si>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</si>
  <si>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</si>
  <si>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</si>
  <si>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</si>
  <si>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</si>
  <si>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</si>
  <si>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</si>
  <si>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</si>
  <si>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</si>
  <si>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</si>
  <si>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</si>
  <si>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</si>
  <si>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</si>
  <si>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</si>
  <si>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</si>
  <si>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</si>
  <si>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</si>
  <si>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</si>
  <si>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</si>
  <si>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</si>
  <si>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</si>
  <si>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</si>
  <si>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</si>
  <si>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</si>
  <si>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</si>
  <si>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</si>
  <si>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</si>
  <si>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</si>
  <si>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</si>
  <si>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</si>
  <si>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</si>
  <si>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</si>
  <si>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</si>
  <si>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</si>
  <si>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</si>
  <si>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</si>
  <si>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</si>
  <si>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</si>
  <si>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</si>
  <si>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</si>
  <si>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</si>
  <si>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</si>
  <si>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</si>
  <si>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</si>
  <si>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</si>
  <si>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</si>
  <si>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</si>
  <si>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</si>
  <si>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</si>
  <si>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</si>
  <si>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</si>
  <si>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</si>
  <si>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</si>
  <si>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</si>
  <si>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</si>
  <si>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</si>
  <si>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</si>
  <si>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</si>
  <si>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</si>
  <si>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</si>
  <si>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</si>
  <si>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</si>
  <si>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</si>
  <si>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</si>
  <si>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</si>
  <si>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</si>
  <si>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</si>
  <si>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</si>
  <si>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</si>
  <si>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</si>
  <si>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</si>
  <si>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</si>
  <si>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</si>
  <si>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</si>
  <si>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</si>
  <si>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</si>
  <si>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</si>
  <si>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</si>
  <si>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</si>
  <si>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</si>
  <si>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</si>
  <si>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</si>
  <si>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</si>
  <si>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</si>
  <si>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</si>
  <si>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</si>
  <si>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</si>
  <si>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</si>
  <si>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</si>
  <si>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</si>
  <si>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</si>
  <si>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</si>
  <si>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</si>
  <si>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</si>
  <si>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</si>
  <si>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</si>
  <si>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</si>
  <si>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</si>
  <si>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</si>
  <si>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</si>
  <si>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</si>
  <si>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</si>
  <si>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</si>
  <si>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</si>
  <si>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</si>
  <si>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</si>
  <si>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</si>
  <si>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</si>
  <si>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</si>
  <si>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</si>
  <si>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</si>
  <si>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</si>
  <si>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</si>
  <si>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</si>
  <si>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</si>
  <si>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</si>
  <si>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</si>
  <si>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</si>
  <si>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</si>
  <si>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</si>
  <si>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</si>
  <si>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</si>
  <si>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</si>
  <si>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</si>
  <si>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</si>
  <si>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</si>
  <si>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</si>
  <si>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</si>
  <si>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</si>
  <si>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</si>
  <si>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</si>
  <si>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</si>
  <si>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</si>
  <si>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</si>
  <si>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</si>
  <si>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</si>
  <si>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</si>
  <si>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</si>
  <si>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</si>
  <si>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</si>
  <si>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</si>
  <si>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</si>
  <si>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</si>
  <si>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</si>
  <si>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</si>
  <si>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</si>
  <si>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</si>
  <si>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</si>
  <si>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</si>
  <si>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</si>
  <si>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</si>
  <si>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</si>
  <si>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</si>
  <si>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</si>
  <si>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</si>
  <si>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</si>
  <si>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</si>
  <si>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</si>
  <si>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</si>
  <si>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</si>
  <si>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</si>
  <si>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</si>
  <si>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</si>
  <si>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</si>
  <si>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</si>
  <si>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</si>
  <si>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</si>
  <si>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</si>
  <si>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</si>
  <si>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</si>
  <si>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</si>
  <si>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</si>
  <si>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</si>
  <si>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</si>
  <si>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</si>
  <si>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</si>
  <si>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</si>
  <si>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</si>
  <si>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</si>
  <si>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</si>
  <si>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</si>
  <si>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</si>
  <si>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</si>
  <si>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</si>
  <si>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</si>
  <si>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</si>
  <si>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</si>
  <si>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</si>
  <si>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</si>
  <si>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</si>
  <si>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</si>
  <si>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</si>
  <si>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</si>
  <si>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</si>
  <si>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</si>
  <si>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</si>
  <si>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</si>
  <si>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</si>
  <si>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</si>
  <si>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</si>
  <si>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</si>
  <si>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</si>
  <si>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</si>
  <si>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</si>
  <si>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</si>
  <si>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</si>
  <si>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</si>
  <si>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</si>
  <si>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</si>
  <si>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</si>
  <si>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</si>
  <si>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</si>
  <si>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</si>
  <si>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</si>
  <si>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</si>
  <si>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</si>
  <si>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</si>
  <si>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</si>
  <si>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</si>
  <si>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</si>
  <si>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</si>
  <si>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</si>
  <si>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</si>
  <si>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</si>
  <si>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</si>
  <si>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</si>
  <si>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</si>
  <si>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</si>
  <si>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</si>
  <si>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</si>
  <si>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</si>
  <si>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</si>
  <si>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</si>
  <si>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</si>
  <si>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</si>
  <si>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</si>
  <si>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</si>
  <si>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</si>
  <si>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</si>
  <si>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</si>
  <si>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</si>
  <si>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</si>
  <si>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</si>
  <si>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</si>
  <si>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</si>
  <si>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</si>
  <si>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</si>
  <si>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</si>
  <si>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</si>
  <si>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</si>
  <si>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</si>
  <si>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</si>
  <si>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</si>
  <si>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</si>
  <si>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</si>
  <si>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</si>
  <si>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</si>
  <si>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</si>
  <si>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</si>
  <si>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</si>
  <si>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</si>
  <si>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</si>
  <si>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</si>
  <si>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</si>
  <si>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</si>
  <si>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</si>
  <si>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</si>
  <si>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</si>
  <si>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</si>
  <si>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</si>
  <si>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</si>
  <si>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</si>
  <si>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</si>
  <si>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</si>
  <si>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</si>
  <si>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</si>
  <si>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</si>
  <si>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</si>
  <si>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</si>
  <si>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</si>
  <si>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</si>
  <si>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</si>
  <si>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</si>
  <si>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</si>
  <si>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</si>
  <si>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</si>
  <si>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</si>
  <si>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</si>
  <si>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</si>
  <si>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</si>
  <si>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</si>
  <si>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</si>
  <si>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</si>
  <si>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</si>
  <si>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</si>
  <si>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</si>
  <si>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</si>
  <si>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</si>
  <si>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</si>
  <si>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</si>
  <si>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</si>
  <si>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</si>
  <si>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</si>
  <si>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</si>
  <si>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</si>
  <si>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</si>
  <si>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</si>
  <si>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</si>
  <si>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</si>
  <si>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</si>
  <si>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</si>
  <si>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</si>
  <si>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</si>
  <si>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</si>
  <si>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</si>
  <si>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</si>
  <si>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</si>
  <si>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</si>
  <si>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</si>
  <si>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</si>
  <si>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</si>
  <si>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</si>
  <si>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</si>
  <si>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</si>
  <si>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</si>
  <si>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</si>
  <si>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</si>
  <si>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</si>
  <si>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</si>
  <si>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</si>
  <si>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</si>
  <si>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</si>
  <si>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</si>
  <si>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</si>
  <si>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</si>
  <si>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</si>
  <si>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</si>
  <si>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</si>
  <si>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</si>
  <si>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</si>
  <si>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</si>
  <si>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</si>
  <si>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</si>
  <si>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</si>
  <si>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</si>
  <si>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</si>
  <si>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</si>
  <si>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</si>
  <si>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</si>
  <si>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</si>
  <si>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</si>
  <si>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</si>
  <si>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</si>
  <si>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</si>
  <si>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</si>
  <si>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</si>
  <si>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</si>
  <si>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</si>
  <si>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</si>
  <si>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</si>
  <si>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</si>
  <si>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</si>
  <si>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</si>
  <si>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</si>
  <si>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</si>
  <si>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</si>
  <si>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</si>
  <si>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</si>
  <si>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</si>
  <si>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</si>
  <si>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</si>
  <si>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</si>
  <si>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</si>
  <si>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</si>
  <si>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</si>
  <si>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</si>
  <si>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</si>
  <si>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</si>
  <si>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</si>
  <si>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</si>
  <si>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</si>
  <si>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</si>
  <si>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</si>
  <si>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</si>
  <si>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</si>
  <si>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</si>
  <si>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</si>
  <si>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</si>
  <si>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</si>
  <si>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</si>
  <si>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</si>
  <si>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</si>
  <si>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</si>
  <si>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</si>
  <si>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</si>
  <si>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</si>
  <si>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</si>
  <si>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</si>
  <si>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</si>
  <si>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</si>
  <si>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</si>
  <si>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</si>
  <si>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</si>
  <si>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</si>
  <si>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</si>
  <si>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</si>
  <si>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</si>
  <si>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</si>
  <si>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</si>
  <si>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</si>
  <si>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</si>
  <si>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</si>
  <si>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</si>
  <si>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</si>
  <si>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</si>
  <si>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</si>
  <si>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</si>
  <si>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</si>
  <si>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</si>
  <si>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</si>
  <si>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</si>
  <si>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</si>
  <si>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</si>
  <si>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</si>
  <si>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</si>
  <si>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</si>
  <si>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</si>
  <si>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</si>
  <si>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</si>
  <si>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</si>
  <si>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</si>
  <si>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</si>
  <si>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</si>
  <si>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</si>
  <si>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</si>
  <si>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</si>
  <si>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</si>
  <si>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</si>
  <si>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</si>
  <si>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</si>
  <si>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</si>
  <si>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</si>
  <si>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</si>
  <si>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</si>
  <si>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</si>
  <si>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</si>
  <si>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</si>
  <si>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</si>
  <si>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</si>
  <si>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</si>
  <si>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</si>
  <si>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</si>
  <si>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</si>
  <si>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</si>
  <si>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</si>
  <si>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</si>
  <si>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</si>
  <si>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</si>
  <si>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</si>
  <si>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</si>
  <si>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</si>
  <si>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</si>
  <si>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</si>
  <si>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</si>
  <si>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</si>
  <si>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</si>
  <si>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</si>
  <si>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</si>
  <si>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</si>
  <si>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</si>
  <si>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</si>
  <si>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</si>
  <si>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</si>
  <si>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</si>
  <si>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</si>
  <si>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</si>
  <si>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</si>
  <si>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</si>
  <si>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</si>
  <si>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</si>
  <si>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</si>
  <si>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</si>
  <si>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</si>
  <si>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</si>
  <si>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</si>
  <si>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</si>
  <si>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</si>
  <si>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</si>
  <si>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</si>
  <si>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</si>
  <si>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</si>
  <si>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</si>
  <si>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</si>
  <si>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</si>
  <si>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</si>
  <si>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</si>
  <si>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</si>
  <si>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</si>
  <si>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</si>
  <si>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</si>
  <si>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</si>
  <si>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</si>
  <si>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</si>
  <si>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</si>
  <si>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</si>
  <si>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</si>
  <si>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</si>
  <si>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</si>
  <si>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</si>
  <si>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</si>
  <si>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</si>
  <si>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</si>
  <si>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</si>
  <si>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</si>
  <si>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</si>
  <si>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</si>
  <si>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</si>
  <si>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</si>
  <si>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</si>
  <si>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</si>
  <si>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</si>
  <si>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</si>
  <si>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</si>
  <si>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</si>
  <si>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</si>
  <si>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</si>
  <si>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</si>
  <si>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</si>
  <si>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</si>
  <si>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</si>
  <si>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</si>
  <si>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</si>
  <si>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</si>
  <si>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</si>
  <si>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</si>
  <si>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</si>
  <si>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</si>
  <si>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</si>
  <si>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</si>
  <si>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</si>
  <si>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</si>
  <si>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</si>
  <si>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</si>
  <si>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</si>
  <si>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</si>
  <si>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</si>
  <si>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</si>
  <si>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</si>
  <si>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</si>
  <si>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</si>
  <si>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</si>
  <si>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</si>
  <si>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</si>
  <si>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</si>
  <si>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</si>
  <si>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</si>
  <si>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</si>
  <si>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</si>
  <si>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</si>
  <si>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</si>
  <si>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</si>
  <si>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</si>
  <si>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</si>
  <si>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</si>
  <si>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</si>
  <si>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</si>
  <si>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</si>
  <si>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</si>
  <si>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</si>
  <si>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</si>
  <si>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</si>
  <si>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</si>
  <si>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</si>
  <si>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</si>
  <si>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</si>
  <si>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</si>
  <si>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</si>
  <si>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</si>
  <si>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</si>
  <si>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</si>
  <si>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</si>
  <si>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</si>
  <si>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</si>
  <si>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</si>
  <si>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</si>
  <si>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</si>
  <si>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</si>
  <si>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</si>
  <si>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</si>
  <si>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</si>
  <si>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</si>
  <si>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</si>
  <si>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</si>
  <si>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</si>
  <si>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</si>
  <si>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</si>
  <si>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</si>
  <si>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</si>
  <si>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</si>
  <si>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</si>
  <si>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</si>
  <si>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</si>
  <si>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</si>
  <si>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</si>
  <si>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</si>
  <si>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</si>
  <si>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</si>
  <si>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</si>
  <si>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</si>
  <si>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</si>
  <si>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</si>
  <si>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</si>
  <si>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</si>
  <si>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</si>
  <si>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</si>
  <si>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</si>
  <si>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</si>
  <si>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</si>
  <si>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</si>
  <si>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</si>
  <si>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</si>
  <si>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</si>
  <si>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</si>
  <si>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</si>
  <si>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</si>
  <si>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</si>
  <si>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</si>
  <si>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</si>
  <si>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</si>
  <si>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</si>
  <si>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</si>
  <si>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</si>
  <si>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</si>
  <si>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</si>
  <si>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</si>
  <si>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</si>
  <si>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</si>
  <si>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</si>
  <si>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</si>
  <si>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</si>
  <si>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</si>
  <si>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</si>
  <si>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</si>
  <si>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</si>
  <si>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</si>
  <si>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</si>
  <si>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</si>
  <si>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</si>
  <si>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</si>
  <si>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</si>
  <si>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</si>
  <si>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</si>
  <si>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</si>
  <si>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</si>
  <si>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</si>
  <si>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</si>
  <si>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</si>
  <si>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</si>
  <si>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</si>
  <si>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</si>
  <si>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</si>
  <si>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</si>
  <si>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</si>
  <si>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</si>
  <si>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</si>
  <si>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</si>
  <si>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</si>
  <si>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</si>
  <si>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</si>
  <si>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</si>
  <si>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</si>
  <si>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</si>
  <si>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</si>
  <si>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</si>
  <si>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</si>
  <si>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</si>
  <si>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</si>
  <si>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</si>
  <si>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</si>
  <si>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</si>
  <si>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</si>
  <si>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</si>
  <si>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</si>
  <si>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</si>
  <si>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</si>
  <si>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</si>
  <si>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</si>
  <si>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</si>
  <si>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</si>
  <si>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</si>
  <si>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</si>
  <si>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</si>
  <si>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</si>
  <si>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</si>
  <si>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</si>
  <si>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143134-1-C     2"</t>
  </si>
  <si>
    <t>143134-1-C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</si>
</sst>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1" t="s">
        <v>707</v>
      </c>
      <c r="D5" s="992"/>
      <c r="E5" s="993"/>
      <c r="F5" s="993"/>
      <c r="G5" s="99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143134-1-C     2"</v>
      </c>
      <c r="Q5" s="348"/>
      <c r="R5" s="226"/>
      <c r="S5" s="226"/>
      <c r="T5" s="226"/>
      <c r="U5" s="349" t="s">
        <v>16</v>
      </c>
      <c r="V5" s="920">
        <f ca="1" xml:space="preserve"> TODAY()</f>
        <v>41857</v>
      </c>
      <c r="W5" s="158"/>
      <c r="X5" s="158"/>
      <c r="Y5" s="158"/>
    </row>
    <row r="6" spans="1:29" ht="18.75" thickBot="1">
      <c r="A6" s="1006" t="s">
        <v>21</v>
      </c>
      <c r="B6" s="1007"/>
      <c r="C6" s="1007"/>
      <c r="D6" s="1008"/>
      <c r="E6" s="263"/>
      <c r="F6" s="1006" t="s">
        <v>320</v>
      </c>
      <c r="G6" s="1007"/>
      <c r="H6" s="1007"/>
      <c r="I6" s="100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6" t="s">
        <v>339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7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7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7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7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7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6" t="s">
        <v>313</v>
      </c>
      <c r="M13" s="997"/>
      <c r="N13" s="253"/>
      <c r="O13" s="789">
        <v>0.9</v>
      </c>
      <c r="P13" s="158"/>
      <c r="Q13" s="995" t="s">
        <v>312</v>
      </c>
      <c r="R13" s="964"/>
      <c r="S13" s="1012">
        <f>+C20</f>
        <v>1.375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7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6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0">
        <v>0.125</v>
      </c>
      <c r="P15" s="158"/>
      <c r="Q15" s="995" t="s">
        <v>308</v>
      </c>
      <c r="R15" s="964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7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7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164.01453552805918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1" t="s">
        <v>304</v>
      </c>
      <c r="R17" s="1002"/>
      <c r="S17" s="255">
        <f>+D23</f>
        <v>66.842330487118844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7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6" t="s">
        <v>303</v>
      </c>
      <c r="M18" s="997"/>
      <c r="N18" s="252"/>
      <c r="O18" s="789">
        <f>SUM(O13:O16)</f>
        <v>1.0449999999999999</v>
      </c>
      <c r="P18" s="158"/>
      <c r="Q18" s="995" t="s">
        <v>302</v>
      </c>
      <c r="R18" s="963"/>
      <c r="S18" s="964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7.3682493817339323E-2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5" t="s">
        <v>299</v>
      </c>
      <c r="R20" s="964"/>
      <c r="S20" s="252">
        <f>IF(ISERROR(T18/O22),"",T18/O22)</f>
        <v>129.93714232104327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9" t="s">
        <v>691</v>
      </c>
      <c r="M21" s="1020"/>
      <c r="N21" s="102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5.5701942072599033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2" t="s">
        <v>297</v>
      </c>
      <c r="M22" s="964"/>
      <c r="N22" s="235"/>
      <c r="O22" s="250">
        <f>O18*(1+O20)</f>
        <v>1.0658999999999998</v>
      </c>
      <c r="P22" s="158"/>
      <c r="Q22" s="995" t="s">
        <v>296</v>
      </c>
      <c r="R22" s="963"/>
      <c r="S22" s="963"/>
      <c r="T22" s="203">
        <f>IF(S20="",,S20 - 1)</f>
        <v>128.93714232104327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66.842330487118844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28" t="s">
        <v>699</v>
      </c>
      <c r="M24" s="1029"/>
      <c r="N24" s="1029"/>
      <c r="O24" s="919">
        <f>IF(ISERROR(S17/T22),,S17/T22)</f>
        <v>0.51841020580932951</v>
      </c>
      <c r="P24" s="243" t="s">
        <v>22</v>
      </c>
      <c r="Q24" s="1021" t="s">
        <v>692</v>
      </c>
      <c r="R24" s="1021"/>
      <c r="S24" s="1021"/>
      <c r="T24" s="1021"/>
      <c r="U24" s="1021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25" t="s">
        <v>289</v>
      </c>
      <c r="M27" s="1026"/>
      <c r="N27" s="1026"/>
      <c r="O27" s="1026"/>
      <c r="P27" s="1027"/>
      <c r="Q27" s="995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284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1030" t="s">
        <v>288</v>
      </c>
      <c r="R28" s="1031"/>
      <c r="S28" s="1032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6" t="s">
        <v>708</v>
      </c>
      <c r="N30" s="1036"/>
      <c r="O30" s="921">
        <v>0.18090000000000001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0.3375102058093295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1033" t="s">
        <v>685</v>
      </c>
      <c r="H34" s="1034"/>
      <c r="I34" s="103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1040" t="s">
        <v>683</v>
      </c>
      <c r="M35" s="1041"/>
      <c r="N35" s="1041"/>
      <c r="O35" s="961"/>
      <c r="P35" s="158"/>
      <c r="Q35" s="962" t="s">
        <v>280</v>
      </c>
      <c r="R35" s="96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5" t="s">
        <v>279</v>
      </c>
      <c r="R36" s="963"/>
      <c r="S36" s="964"/>
      <c r="T36" s="925">
        <v>19.3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4" t="s">
        <v>706</v>
      </c>
      <c r="M37" s="1018" t="s">
        <v>704</v>
      </c>
      <c r="N37" s="1018"/>
      <c r="O37" s="259"/>
      <c r="P37" s="158"/>
      <c r="Q37" s="320" t="s">
        <v>278</v>
      </c>
      <c r="R37" s="321"/>
      <c r="S37" s="319"/>
      <c r="T37" s="215">
        <f>S35/T36</f>
        <v>186.52849740932641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5"/>
      <c r="M38" s="1018" t="s">
        <v>705</v>
      </c>
      <c r="N38" s="1018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167.87564766839378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2" t="s">
        <v>701</v>
      </c>
      <c r="T39" s="1043"/>
      <c r="U39" s="104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9" t="s">
        <v>274</v>
      </c>
      <c r="M42" s="1010"/>
      <c r="N42" s="1010"/>
      <c r="O42" s="1010"/>
      <c r="P42" s="101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5" t="s">
        <v>269</v>
      </c>
      <c r="R44" s="964"/>
      <c r="S44" s="215">
        <f>T22*O44</f>
        <v>773.62285392625961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129.93714232104327</v>
      </c>
      <c r="E46" s="157"/>
      <c r="F46" s="443">
        <v>55</v>
      </c>
      <c r="G46" s="439" t="s">
        <v>24</v>
      </c>
      <c r="H46" s="440"/>
      <c r="I46" s="441"/>
      <c r="K46" s="158"/>
      <c r="L46" s="962" t="s">
        <v>689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1343.0051813471503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128.93714232104327</v>
      </c>
      <c r="E47" s="157"/>
      <c r="F47" s="443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0.73599470921933641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94.199393501805048</v>
      </c>
      <c r="E48" s="157"/>
      <c r="F48" s="443">
        <v>56</v>
      </c>
      <c r="G48" s="204" t="s">
        <v>257</v>
      </c>
      <c r="H48" s="333"/>
      <c r="I48" s="445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11.039920638290045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0.51841020580932951</v>
      </c>
      <c r="E49" s="157"/>
      <c r="F49" s="443">
        <v>57</v>
      </c>
      <c r="G49" s="171" t="s">
        <v>254</v>
      </c>
      <c r="H49" s="281"/>
      <c r="I49" s="207"/>
      <c r="K49" s="158"/>
      <c r="L49" s="1037" t="s">
        <v>686</v>
      </c>
      <c r="M49" s="1038"/>
      <c r="N49" s="1038"/>
      <c r="O49" s="1038"/>
      <c r="P49" s="1038"/>
      <c r="Q49" s="1038"/>
      <c r="R49" s="1039"/>
      <c r="S49" s="158"/>
      <c r="T49" s="158"/>
      <c r="U49" s="210">
        <f>U46/480</f>
        <v>2.7979274611398965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1.088661432199592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6" t="s">
        <v>687</v>
      </c>
      <c r="M50" s="997"/>
      <c r="N50" s="997"/>
      <c r="O50" s="997"/>
      <c r="P50" s="997"/>
      <c r="Q50" s="997"/>
      <c r="R50" s="997"/>
      <c r="S50" s="964"/>
      <c r="T50" s="158"/>
      <c r="U50" s="210">
        <f>480 - U48</f>
        <v>468.96007936170997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6" t="s">
        <v>245</v>
      </c>
      <c r="G51" s="1007"/>
      <c r="H51" s="1007"/>
      <c r="I51" s="1008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1312.1162842244735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2"/>
      <c r="G52" s="1023"/>
      <c r="H52" s="1023"/>
      <c r="I52" s="1024"/>
      <c r="K52" s="158"/>
      <c r="L52" s="962" t="s">
        <v>688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164.01453552805918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0.88907350296300014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7" t="s">
        <v>248</v>
      </c>
      <c r="M54" s="958"/>
      <c r="N54" s="958"/>
      <c r="O54" s="959"/>
      <c r="P54" s="966">
        <f>U52</f>
        <v>164.01453552805918</v>
      </c>
      <c r="Q54" s="967"/>
      <c r="R54" s="965" t="s">
        <v>702</v>
      </c>
      <c r="S54" s="323" t="s">
        <v>247</v>
      </c>
      <c r="T54" s="324"/>
      <c r="U54" s="324"/>
      <c r="V54" s="347">
        <f>O24</f>
        <v>0.51841020580932951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6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7.3682493817339323E-2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0" t="s">
        <v>349</v>
      </c>
      <c r="M59" s="972"/>
      <c r="N59"/>
      <c r="O59" s="970" t="s">
        <v>351</v>
      </c>
      <c r="P59" s="972"/>
      <c r="Q59"/>
      <c r="R59" s="970" t="s">
        <v>328</v>
      </c>
      <c r="S59" s="971"/>
      <c r="T59" s="971"/>
      <c r="U59" s="972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0.36288714406653061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0.19958792923659185</v>
      </c>
      <c r="E62" s="146"/>
      <c r="F62" s="304">
        <v>68</v>
      </c>
      <c r="G62" s="180" t="s">
        <v>231</v>
      </c>
      <c r="H62" s="182"/>
      <c r="I62" s="181">
        <f>SUM(I53:I61)</f>
        <v>0.98226133938693105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3.3012153503674112E-2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0.88907350296300014</v>
      </c>
      <c r="E64" s="146"/>
      <c r="F64" s="165">
        <v>70</v>
      </c>
      <c r="G64" s="167" t="s">
        <v>352</v>
      </c>
      <c r="H64" s="166"/>
      <c r="I64" s="162">
        <f>+I63+I62</f>
        <v>1.0152734928906051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8" t="s">
        <v>335</v>
      </c>
      <c r="M73" s="969"/>
      <c r="N73" s="150"/>
      <c r="O73" s="968" t="s">
        <v>334</v>
      </c>
      <c r="P73" s="969"/>
      <c r="R73" s="970" t="s">
        <v>333</v>
      </c>
      <c r="S73" s="971"/>
      <c r="T73" s="972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6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7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7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7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7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7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7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25" t="s">
        <v>289</v>
      </c>
      <c r="M24" s="1026"/>
      <c r="N24" s="1026"/>
      <c r="O24" s="1026"/>
      <c r="P24" s="1027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4"/>
      <c r="C30" s="987"/>
      <c r="D30" s="1017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58"/>
      <c r="C31" s="988"/>
      <c r="D31" s="1059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6" t="s">
        <v>334</v>
      </c>
      <c r="P66" s="1047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0" t="s">
        <v>329</v>
      </c>
      <c r="M76" s="97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3" t="s">
        <v>595</v>
      </c>
      <c r="B5" s="734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1" t="s">
        <v>596</v>
      </c>
    </row>
    <row r="6" spans="1:14">
      <c r="A6" s="735" t="s">
        <v>597</v>
      </c>
      <c r="B6" s="736"/>
      <c r="C6" s="936"/>
      <c r="D6" s="934"/>
      <c r="E6" s="934"/>
      <c r="F6" s="934"/>
      <c r="G6" s="934"/>
      <c r="H6" s="934"/>
      <c r="I6" s="934"/>
      <c r="J6" s="934"/>
      <c r="K6" s="93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6"/>
      <c r="D8" s="934"/>
      <c r="E8" s="934"/>
      <c r="F8" s="934"/>
      <c r="G8" s="934"/>
      <c r="H8" s="934"/>
      <c r="I8" s="934"/>
      <c r="J8" s="934"/>
      <c r="K8" s="935"/>
      <c r="N8" s="731" t="s">
        <v>600</v>
      </c>
    </row>
    <row r="9" spans="1:14">
      <c r="A9" s="733" t="s">
        <v>601</v>
      </c>
      <c r="B9" s="740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0" t="s">
        <v>604</v>
      </c>
      <c r="J11" s="930" t="s">
        <v>605</v>
      </c>
      <c r="K11" s="93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1"/>
      <c r="J12" s="931"/>
      <c r="K12" s="93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2"/>
      <c r="J13" s="932"/>
      <c r="K13" s="93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0.90368888757838473</v>
      </c>
      <c r="F23" s="120">
        <f>E23</f>
        <v>0.90368888757838473</v>
      </c>
    </row>
    <row r="24" spans="2:28">
      <c r="B24" s="115" t="s">
        <v>44</v>
      </c>
      <c r="C24" s="108"/>
      <c r="D24" s="111"/>
      <c r="E24" s="111">
        <f>Assembly!H96</f>
        <v>7.6772450008544449E-2</v>
      </c>
      <c r="F24" s="120">
        <f>E24</f>
        <v>7.6772450008544449E-2</v>
      </c>
    </row>
    <row r="25" spans="2:28">
      <c r="B25" s="121" t="s">
        <v>40</v>
      </c>
      <c r="C25" s="108"/>
      <c r="D25" s="361"/>
      <c r="E25" s="122">
        <f>Assembly!H97</f>
        <v>3.4812155303675915E-2</v>
      </c>
      <c r="F25" s="123">
        <f>E25-Assembly!H85-Assembly!H86-Assembly!H88-Assembly!H89-'Machined Part #1'!I54-'Machined Part #1'!I58-'Pacific Quote #2'!I50-'Pacific Quote #2'!I54-'Pacific Quote #3'!I50-'Pacific Quote #3'!I54</f>
        <v>3.3012153503674119E-2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-1.0152734928906051</v>
      </c>
      <c r="F26" s="120">
        <f>F22-F23-F24-F25</f>
        <v>-1.0134734910906034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-1.0152734928906051</v>
      </c>
      <c r="F28" s="120">
        <f>F26-F27</f>
        <v>-1.0134734910906034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0.90368888757838473</v>
      </c>
      <c r="F34" s="395">
        <f>'Machined Part #1'!I55+'Machined Part #1'!I56+'Machined Part #1'!I57</f>
        <v>7.6772450008544449E-2</v>
      </c>
      <c r="G34" s="468">
        <f>'Machined Part #1'!I63+'Machined Part #1'!I54+'Machined Part #1'!I58</f>
        <v>3.4812155303675915E-2</v>
      </c>
      <c r="H34" s="327">
        <f>'Machined Part #1'!I64</f>
        <v>1.0152734928906051</v>
      </c>
      <c r="I34" s="327"/>
      <c r="J34" s="844">
        <f t="shared" ref="J34:J43" si="1">$H34</f>
        <v>1.0152734928906051</v>
      </c>
      <c r="K34" s="812"/>
      <c r="L34" s="327"/>
      <c r="M34" s="327">
        <f t="shared" ref="M34:M43" si="2">$H34</f>
        <v>1.0152734928906051</v>
      </c>
      <c r="N34" s="812"/>
      <c r="O34" s="327"/>
      <c r="P34" s="327">
        <f t="shared" ref="P34:P43" si="3">$H34</f>
        <v>1.0152734928906051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1.0152734928906051</v>
      </c>
      <c r="I44" s="467"/>
      <c r="J44" s="847">
        <f>SUM(J34:J43)</f>
        <v>1.0152734928906051</v>
      </c>
      <c r="K44" s="814"/>
      <c r="L44" s="467"/>
      <c r="M44" s="467">
        <f>SUM(M34:M43)</f>
        <v>1.0152734928906051</v>
      </c>
      <c r="N44" s="814"/>
      <c r="O44" s="467"/>
      <c r="P44" s="467">
        <f>SUM(P34:P43)</f>
        <v>1.0152734928906051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0.90368888757838473</v>
      </c>
      <c r="I95" s="478"/>
      <c r="J95" s="862">
        <f>J65+SUM(F46:F55)+SUM(F34:F43)+J32</f>
        <v>7.6772450008544449E-2</v>
      </c>
      <c r="K95" s="817"/>
      <c r="L95" s="478"/>
      <c r="M95" s="478">
        <f>M65+SUM(G46:G55)+SUM(G34:G43)+M32</f>
        <v>3.4812155303675915E-2</v>
      </c>
      <c r="N95" s="817"/>
      <c r="O95" s="478"/>
      <c r="P95" s="478">
        <f>P65+SUM(H46:H55)+SUM(H34:H43)+P32</f>
        <v>1.0152734928906051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7.6772450008544449E-2</v>
      </c>
      <c r="I96" s="397"/>
      <c r="J96" s="863">
        <f>J80+SUM(G46:G55)+SUM(G34:G43)</f>
        <v>3.4812155303675915E-2</v>
      </c>
      <c r="K96" s="823"/>
      <c r="L96" s="397"/>
      <c r="M96" s="397">
        <f>M80+SUM(H46:H55)+SUM(H34:H43)</f>
        <v>1.0152734928906051</v>
      </c>
      <c r="N96" s="823"/>
      <c r="O96" s="397"/>
      <c r="P96" s="397">
        <f>P80+SUM(J46:J55)+SUM(J34:J43)</f>
        <v>1.0152734928906051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3.4812155303675915E-2</v>
      </c>
      <c r="I97" s="326"/>
      <c r="J97" s="864">
        <f>J81+SUM(H46:H55)+SUM(H34:H43)+J91</f>
        <v>1.0152734928906051</v>
      </c>
      <c r="K97" s="816"/>
      <c r="L97" s="326"/>
      <c r="M97" s="326">
        <f>M81+SUM(J46:J55)+SUM(J34:J43)+M91</f>
        <v>1.0152734928906051</v>
      </c>
      <c r="N97" s="816"/>
      <c r="O97" s="326"/>
      <c r="P97" s="326">
        <f>P81+SUM(M46:M55)+SUM(M34:M43)+P91</f>
        <v>1.0152734928906051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1.0152734928906051</v>
      </c>
      <c r="I99" s="360"/>
      <c r="J99" s="866">
        <f>SUM(J95:J98)</f>
        <v>1.1268580982028253</v>
      </c>
      <c r="K99" s="818"/>
      <c r="L99" s="360"/>
      <c r="M99" s="360">
        <f>SUM(M95:M98)</f>
        <v>2.0653591410848859</v>
      </c>
      <c r="N99" s="818"/>
      <c r="O99" s="360"/>
      <c r="P99" s="360">
        <f>SUM(P95:P98)</f>
        <v>3.045820478671815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2014-08-06T15:45:32Z</dcterms:modified>
</cp:coreProperties>
</file>