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M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I92" i="6" l="1"/>
  <c r="H47" i="6"/>
  <c r="H71" i="6" s="1"/>
  <c r="L77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<sst xmlns="http://schemas.openxmlformats.org/spreadsheetml/2006/main" count="3070" uniqueCount="711">
  <si>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</si>
  <si>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</si>
  <si>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</si>
  <si>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</si>
  <si>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</si>
  <si>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</si>
  <si>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</si>
  <si>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</si>
  <si>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</si>
  <si>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</si>
  <si>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</si>
  <si>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</si>
  <si>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</si>
  <si>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</si>
  <si>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</si>
  <si>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</si>
  <si>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</si>
  <si>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</si>
  <si>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</si>
  <si>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</si>
  <si>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</si>
  <si>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</si>
  <si>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</si>
  <si>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</si>
  <si>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</si>
  <si>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</si>
  <si>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</si>
  <si>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</si>
  <si>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</si>
  <si>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</si>
  <si>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</si>
  <si>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</si>
  <si>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</si>
  <si>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</si>
  <si>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</si>
  <si>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</si>
  <si>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</si>
  <si>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</si>
  <si>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</si>
  <si>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</si>
  <si>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</si>
  <si>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</si>
  <si>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</si>
  <si>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</si>
  <si>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</si>
  <si>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</si>
  <si>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</si>
  <si>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</si>
  <si>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</si>
  <si>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</si>
  <si>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</si>
  <si>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</si>
  <si>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</si>
  <si>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</si>
  <si>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</si>
  <si>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</si>
  <si>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</si>
  <si>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</si>
  <si>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</si>
  <si>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</si>
  <si>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</si>
  <si>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</si>
  <si>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</si>
  <si>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</si>
  <si>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</si>
  <si>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</si>
  <si>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</si>
  <si>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</si>
  <si>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</si>
  <si>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</si>
  <si>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</si>
  <si>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</si>
  <si>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</si>
  <si>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</si>
  <si>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</si>
  <si>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</si>
  <si>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</si>
  <si>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</si>
  <si>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</si>
  <si>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</si>
  <si>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</si>
  <si>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</si>
  <si>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</si>
  <si>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</si>
  <si>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</si>
  <si>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</si>
  <si>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</si>
  <si>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</si>
  <si>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</si>
  <si>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</si>
  <si>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</si>
  <si>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</si>
  <si>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</si>
  <si>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</si>
  <si>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</si>
  <si>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</si>
  <si>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</si>
  <si>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</si>
  <si>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</si>
  <si>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</si>
  <si>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</si>
  <si>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</si>
  <si>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</si>
  <si>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</si>
  <si>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</si>
  <si>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</si>
  <si>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</si>
  <si>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</si>
  <si>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</si>
  <si>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</si>
  <si>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</si>
  <si>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</si>
  <si>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</si>
  <si>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</si>
  <si>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</si>
  <si>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</si>
  <si>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</si>
  <si>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</si>
  <si>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</si>
  <si>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</si>
  <si>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</si>
  <si>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</si>
  <si>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</si>
  <si>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</si>
  <si>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</si>
  <si>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</si>
  <si>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</si>
  <si>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</si>
  <si>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</si>
  <si>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</si>
  <si>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</si>
  <si>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</si>
  <si>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</si>
  <si>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</si>
  <si>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</si>
  <si>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</si>
  <si>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</si>
  <si>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</si>
  <si>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</si>
  <si>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</si>
  <si>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</si>
  <si>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</si>
  <si>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</si>
  <si>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</si>
  <si>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</si>
  <si>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</si>
  <si>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</si>
  <si>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</si>
  <si>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</si>
  <si>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</si>
  <si>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</si>
  <si>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</si>
  <si>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</si>
  <si>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</si>
  <si>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</si>
  <si>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</si>
  <si>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</si>
  <si>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</si>
  <si>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</si>
  <si>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</si>
  <si>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</si>
  <si>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</si>
  <si>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</si>
  <si>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</si>
  <si>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</si>
  <si>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</si>
  <si>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</si>
  <si>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</si>
  <si>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</si>
  <si>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</si>
  <si>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</si>
  <si>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</si>
  <si>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</si>
  <si>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</si>
  <si>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</si>
  <si>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</si>
  <si>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</si>
  <si>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</si>
  <si>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</si>
  <si>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</si>
  <si>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</si>
  <si>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</si>
  <si>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</si>
  <si>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</si>
  <si>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</si>
  <si>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</si>
  <si>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</si>
  <si>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</si>
  <si>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</si>
  <si>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</si>
  <si>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</si>
  <si>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</si>
  <si>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</si>
  <si>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</si>
  <si>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</si>
  <si>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</si>
  <si>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</si>
  <si>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</si>
  <si>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</si>
  <si>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</si>
  <si>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</si>
  <si>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</si>
  <si>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</si>
  <si>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</si>
  <si>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</si>
  <si>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</si>
  <si>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</si>
  <si>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</si>
  <si>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</si>
  <si>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</si>
  <si>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</si>
  <si>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</si>
  <si>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</si>
  <si>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</si>
  <si>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</si>
  <si>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</si>
  <si>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</si>
  <si>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</si>
  <si>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</si>
  <si>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</si>
  <si>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</si>
  <si>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</si>
  <si>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</si>
  <si>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</si>
  <si>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</si>
  <si>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</si>
  <si>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</si>
  <si>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</si>
  <si>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</si>
  <si>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</si>
  <si>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</si>
  <si>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</si>
  <si>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</si>
  <si>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</si>
  <si>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</si>
  <si>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</si>
  <si>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</si>
  <si>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</si>
  <si>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</si>
  <si>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</si>
  <si>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</si>
  <si>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</si>
  <si>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</si>
  <si>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</si>
  <si>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</si>
  <si>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</si>
  <si>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</si>
  <si>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</si>
  <si>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</si>
  <si>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</si>
  <si>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</si>
  <si>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</si>
  <si>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</si>
  <si>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</si>
  <si>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</si>
  <si>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</si>
  <si>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</si>
  <si>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</si>
  <si>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</si>
  <si>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</si>
  <si>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</si>
  <si>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</si>
  <si>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</si>
  <si>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</si>
  <si>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</si>
  <si>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</si>
  <si>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</si>
  <si>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</si>
  <si>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</si>
  <si>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</si>
  <si>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</si>
  <si>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</si>
  <si>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</si>
  <si>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</si>
  <si>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</si>
  <si>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</si>
  <si>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</si>
  <si>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</si>
  <si>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</si>
  <si>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</si>
  <si>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</si>
  <si>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</si>
  <si>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</si>
  <si>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</si>
  <si>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</si>
  <si>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</si>
  <si>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</si>
  <si>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</si>
  <si>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</si>
  <si>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</si>
  <si>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</si>
  <si>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</si>
  <si>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</si>
  <si>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</si>
  <si>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</si>
  <si>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</si>
  <si>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</si>
  <si>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</si>
  <si>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</si>
  <si>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</si>
  <si>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</si>
  <si>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</si>
  <si>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</si>
  <si>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</si>
  <si>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</si>
  <si>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</si>
  <si>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</si>
  <si>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</si>
  <si>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</si>
  <si>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</si>
  <si>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</si>
  <si>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</si>
  <si>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</si>
  <si>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</si>
  <si>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</si>
  <si>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</si>
  <si>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</si>
  <si>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</si>
  <si>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</si>
  <si>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</si>
  <si>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</si>
  <si>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</si>
  <si>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</si>
  <si>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</si>
  <si>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</si>
  <si>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</si>
  <si>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</si>
  <si>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</si>
  <si>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</si>
  <si>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</si>
  <si>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</si>
  <si>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</si>
  <si>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</si>
  <si>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</si>
  <si>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</si>
  <si>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</si>
  <si>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</si>
  <si>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</si>
  <si>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</si>
  <si>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</si>
  <si>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</si>
  <si>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</si>
  <si>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</si>
  <si>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</si>
  <si>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</si>
  <si>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</si>
  <si>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</si>
  <si>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</si>
  <si>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</si>
  <si>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</si>
  <si>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</si>
  <si>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</si>
  <si>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</si>
  <si>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</si>
  <si>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</si>
  <si>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</si>
  <si>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</si>
  <si>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</si>
  <si>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</si>
  <si>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</si>
  <si>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</si>
  <si>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</si>
  <si>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</si>
  <si>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</si>
  <si>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</si>
  <si>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</si>
  <si>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</si>
  <si>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</si>
  <si>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</si>
  <si>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</si>
  <si>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</si>
  <si>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</si>
  <si>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</si>
  <si>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</si>
  <si>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</si>
  <si>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</si>
  <si>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</si>
  <si>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</si>
  <si>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</si>
  <si>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</si>
  <si>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</si>
  <si>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</si>
  <si>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</si>
  <si>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</si>
  <si>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</si>
  <si>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</si>
  <si>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</si>
  <si>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</si>
  <si>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</si>
  <si>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</si>
  <si>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</si>
  <si>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</si>
  <si>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</si>
  <si>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</si>
  <si>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</si>
  <si>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</si>
  <si>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</si>
  <si>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</si>
  <si>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</si>
  <si>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</si>
  <si>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</si>
  <si>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</si>
  <si>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</si>
  <si>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</si>
  <si>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</si>
  <si>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</si>
  <si>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</si>
  <si>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</si>
  <si>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</si>
  <si>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</si>
  <si>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</si>
  <si>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</si>
  <si>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</si>
  <si>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</si>
  <si>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</si>
  <si>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</si>
  <si>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</si>
  <si>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</si>
  <si>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</si>
  <si>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</si>
  <si>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</si>
  <si>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</si>
  <si>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</si>
  <si>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</si>
  <si>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</si>
  <si>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</si>
  <si>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</si>
  <si>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</si>
  <si>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</si>
  <si>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</si>
  <si>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</si>
  <si>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</si>
  <si>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</si>
  <si>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</si>
  <si>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</si>
  <si>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</si>
  <si>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</si>
  <si>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</si>
  <si>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</si>
  <si>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</si>
  <si>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</si>
  <si>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</si>
  <si>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</si>
  <si>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</si>
  <si>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</si>
  <si>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</si>
  <si>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</si>
  <si>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</si>
  <si>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</si>
  <si>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</si>
  <si>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</si>
  <si>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</si>
  <si>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</si>
  <si>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</si>
  <si>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</si>
  <si>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</si>
  <si>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</si>
  <si>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</si>
  <si>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</si>
  <si>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</si>
  <si>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</si>
  <si>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</si>
  <si>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</si>
  <si>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</si>
  <si>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</si>
  <si>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</si>
  <si>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</si>
  <si>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</si>
  <si>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</si>
  <si>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</si>
  <si>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</si>
  <si>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</si>
  <si>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</si>
  <si>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</si>
  <si>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</si>
  <si>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</si>
  <si>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</si>
  <si>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</si>
  <si>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</si>
  <si>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</si>
  <si>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</si>
  <si>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</si>
  <si>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</si>
  <si>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</si>
  <si>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</si>
  <si>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</si>
  <si>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</si>
  <si>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</si>
  <si>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</si>
  <si>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</si>
  <si>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</si>
  <si>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</si>
  <si>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</si>
  <si>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</si>
  <si>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</si>
  <si>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</si>
  <si>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</si>
  <si>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</si>
  <si>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</si>
  <si>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</si>
  <si>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</si>
  <si>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</si>
  <si>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</si>
  <si>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</si>
  <si>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</si>
  <si>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</si>
  <si>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</si>
  <si>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</si>
  <si>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</si>
  <si>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</si>
  <si>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</si>
  <si>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</si>
  <si>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</si>
  <si>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</si>
  <si>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</si>
  <si>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</si>
  <si>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</si>
  <si>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</si>
  <si>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</si>
  <si>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</si>
  <si>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</si>
  <si>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</si>
  <si>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</si>
  <si>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</si>
  <si>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</si>
  <si>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</si>
  <si>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</si>
  <si>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</si>
  <si>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</si>
  <si>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</si>
  <si>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</si>
  <si>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</si>
  <si>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</si>
  <si>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</si>
  <si>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</si>
  <si>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</si>
  <si>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</si>
  <si>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</si>
  <si>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</si>
  <si>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</si>
  <si>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</si>
  <si>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</si>
  <si>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</si>
  <si>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</si>
  <si>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</si>
  <si>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</si>
  <si>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</si>
  <si>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</si>
  <si>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</si>
  <si>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</si>
  <si>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</si>
  <si>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</si>
  <si>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</si>
  <si>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</si>
  <si>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</si>
  <si>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</si>
  <si>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</si>
  <si>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</si>
  <si>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</si>
  <si>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</si>
  <si>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</si>
  <si>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</si>
  <si>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</si>
  <si>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</si>
  <si>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</si>
  <si>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</si>
  <si>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</si>
  <si>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</si>
  <si>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</si>
  <si>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</si>
  <si>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</si>
  <si>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</si>
  <si>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</si>
  <si>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</si>
  <si>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</si>
  <si>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</si>
  <si>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</si>
  <si>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</si>
  <si>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</si>
  <si>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</si>
  <si>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</si>
  <si>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</si>
  <si>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</si>
  <si>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</si>
  <si>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</si>
  <si>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</si>
  <si>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</si>
  <si>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</si>
  <si>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</si>
  <si>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</si>
  <si>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</si>
  <si>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</si>
  <si>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</si>
  <si>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</si>
  <si>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</si>
  <si>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</si>
  <si>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</si>
  <si>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</si>
  <si>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</si>
  <si>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</si>
  <si>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</si>
  <si>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</si>
  <si>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</si>
  <si>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</si>
  <si>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</si>
  <si>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</si>
  <si>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</si>
  <si>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</si>
  <si>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</si>
  <si>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</si>
  <si>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</si>
  <si>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</si>
  <si>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</si>
  <si>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</si>
  <si>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</si>
  <si>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</si>
  <si>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</si>
  <si>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</si>
  <si>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</si>
  <si>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</si>
  <si>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</si>
  <si>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</si>
  <si>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</si>
  <si>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</si>
  <si>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</si>
  <si>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</si>
  <si>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</si>
  <si>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</si>
  <si>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</si>
  <si>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</si>
  <si>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</si>
  <si>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</si>
  <si>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</si>
  <si>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</si>
  <si>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</si>
  <si>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</si>
  <si>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</si>
  <si>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</si>
  <si>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</si>
  <si>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</si>
  <si>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</si>
  <si>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</si>
  <si>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</si>
  <si>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</si>
  <si>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</si>
  <si>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</si>
  <si>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</si>
  <si>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</si>
  <si>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</si>
  <si>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</si>
  <si>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</si>
  <si>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</si>
  <si>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</si>
  <si>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</si>
  <si>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</si>
  <si>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</si>
  <si>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</si>
  <si>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</si>
  <si>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</si>
  <si>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</si>
  <si>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</si>
  <si>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</si>
  <si>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</si>
  <si>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</si>
  <si>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</si>
  <si>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</si>
  <si>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</si>
  <si>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</si>
  <si>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</si>
  <si>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</si>
  <si>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</si>
  <si>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</si>
  <si>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</si>
  <si>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</si>
  <si>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</si>
  <si>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</si>
  <si>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</si>
  <si>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</si>
  <si>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</si>
  <si>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</si>
  <si>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</si>
  <si>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</si>
  <si>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</si>
  <si>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</si>
  <si>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</si>
  <si>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</si>
  <si>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</si>
  <si>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</si>
  <si>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</si>
  <si>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</si>
  <si>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</si>
  <si>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</si>
  <si>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</si>
  <si>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</si>
  <si>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</si>
  <si>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</si>
  <si>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</si>
  <si>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</si>
  <si>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</si>
  <si>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</si>
  <si>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</si>
  <si>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</si>
  <si>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</si>
  <si>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</si>
  <si>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</si>
  <si>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</si>
  <si>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</si>
  <si>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143139-1-C</t>
  </si>
  <si>
    <t>143139-1-C-10  A5</t>
  </si>
  <si>
    <t xml:space="preserve">6/3/14  Reduce Scrap percent to .005 and bar end to 1.20 to compensate for actual bar lengths of 148"  </t>
  </si>
  <si>
    <t>5/5/15  Changed scrap percent to .020 and bar end to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</si>
</sst>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13" xfId="0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0" fontId="12" fillId="24" borderId="13" xfId="0" applyFont="1" applyFill="1" applyBorder="1" applyAlignment="1">
      <alignment horizontal="center"/>
    </xf>
    <xf numFmtId="176" fontId="0" fillId="24" borderId="15" xfId="0" applyNumberFormat="1" applyFill="1" applyBorder="1"/>
    <xf numFmtId="175" fontId="0" fillId="24" borderId="15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S15" sqref="S1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1" t="s">
        <v>708</v>
      </c>
      <c r="D5" s="992"/>
      <c r="E5" s="993"/>
      <c r="F5" s="993"/>
      <c r="G5" s="99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143139-1-C-10  A5</v>
      </c>
      <c r="Q5" s="348"/>
      <c r="R5" s="226"/>
      <c r="S5" s="226"/>
      <c r="T5" s="226"/>
      <c r="U5" s="349" t="s">
        <v>16</v>
      </c>
      <c r="V5" s="920">
        <f ca="1" xml:space="preserve"> TODAY()</f>
        <v>42129</v>
      </c>
      <c r="W5" s="158"/>
      <c r="X5" s="158"/>
      <c r="Y5" s="158"/>
    </row>
    <row r="6" spans="1:29" ht="18.75" thickBot="1" x14ac:dyDescent="0.3">
      <c r="A6" s="1006" t="s">
        <v>21</v>
      </c>
      <c r="B6" s="1007"/>
      <c r="C6" s="1007"/>
      <c r="D6" s="1008"/>
      <c r="E6" s="263"/>
      <c r="F6" s="1006" t="s">
        <v>320</v>
      </c>
      <c r="G6" s="1007"/>
      <c r="H6" s="1007"/>
      <c r="I6" s="100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6" t="s">
        <v>339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070" t="s">
        <v>709</v>
      </c>
      <c r="N8" s="1018"/>
      <c r="O8" s="1018"/>
      <c r="P8" s="1018"/>
      <c r="Q8" s="1018"/>
      <c r="R8" s="1018"/>
      <c r="S8" s="1018"/>
      <c r="T8" s="1018"/>
      <c r="U8" s="1018"/>
      <c r="V8" s="1019"/>
      <c r="W8" s="158"/>
      <c r="X8" s="158"/>
      <c r="Y8" s="158"/>
    </row>
    <row r="9" spans="1:29" ht="13.5" thickBot="1" x14ac:dyDescent="0.25">
      <c r="A9" s="973"/>
      <c r="B9" s="1014"/>
      <c r="C9" s="987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071" t="s">
        <v>710</v>
      </c>
      <c r="N9" s="1071"/>
      <c r="O9" s="1071"/>
      <c r="P9" s="1071"/>
      <c r="Q9" s="1071"/>
      <c r="R9" s="1071"/>
      <c r="S9" s="1071"/>
      <c r="T9" s="1071"/>
      <c r="U9" s="1071"/>
      <c r="V9" s="1072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7"/>
      <c r="D10" s="1015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7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7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7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6" t="s">
        <v>313</v>
      </c>
      <c r="M13" s="997"/>
      <c r="N13" s="253"/>
      <c r="O13" s="789">
        <v>3.05</v>
      </c>
      <c r="P13" s="158"/>
      <c r="Q13" s="995" t="s">
        <v>312</v>
      </c>
      <c r="R13" s="964"/>
      <c r="S13" s="1012">
        <f>+C20</f>
        <v>2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7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6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0">
        <v>0.125</v>
      </c>
      <c r="P15" s="158"/>
      <c r="Q15" s="995" t="s">
        <v>308</v>
      </c>
      <c r="R15" s="964"/>
      <c r="S15" s="1074">
        <v>7.5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7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7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76.495648656573806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1" t="s">
        <v>304</v>
      </c>
      <c r="R17" s="1002"/>
      <c r="S17" s="255">
        <f>+D23</f>
        <v>141.41848433638367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7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6" t="s">
        <v>303</v>
      </c>
      <c r="M18" s="997"/>
      <c r="N18" s="252"/>
      <c r="O18" s="789">
        <f>SUM(O13:O16)</f>
        <v>3.1949999999999998</v>
      </c>
      <c r="P18" s="158"/>
      <c r="Q18" s="995" t="s">
        <v>302</v>
      </c>
      <c r="R18" s="963"/>
      <c r="S18" s="964"/>
      <c r="T18" s="254">
        <f>144-S15</f>
        <v>136.5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2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0.15798284232159984</v>
      </c>
      <c r="J20" s="318"/>
      <c r="K20" s="158"/>
      <c r="L20" s="916" t="s">
        <v>300</v>
      </c>
      <c r="M20" s="910"/>
      <c r="N20" s="914"/>
      <c r="O20" s="1073">
        <v>0.02</v>
      </c>
      <c r="P20" s="158"/>
      <c r="Q20" s="995" t="s">
        <v>299</v>
      </c>
      <c r="R20" s="964"/>
      <c r="S20" s="252">
        <f>IF(ISERROR(T18/O22),"",T18/O22)</f>
        <v>41.885298720427144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11.784873694698639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3.2588999999999997</v>
      </c>
      <c r="P22" s="158"/>
      <c r="Q22" s="995" t="s">
        <v>296</v>
      </c>
      <c r="R22" s="963"/>
      <c r="S22" s="963"/>
      <c r="T22" s="203">
        <f>IF(S20="",,S20 - 1)</f>
        <v>40.885298720427144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141.41848433638367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9">
        <f>IF(ISERROR(S17/T22),,S17/T22)</f>
        <v>3.4589079390956745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2"/>
      <c r="B25" s="980" t="s">
        <v>22</v>
      </c>
      <c r="C25" s="980"/>
      <c r="D25" s="98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2"/>
      <c r="B26" s="980"/>
      <c r="C26" s="980"/>
      <c r="D26" s="98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4"/>
      <c r="H27" s="975"/>
      <c r="I27" s="976"/>
      <c r="J27" s="158"/>
      <c r="K27" s="158"/>
      <c r="L27" s="1027" t="s">
        <v>289</v>
      </c>
      <c r="M27" s="1028"/>
      <c r="N27" s="1028"/>
      <c r="O27" s="1028"/>
      <c r="P27" s="1029"/>
      <c r="Q27" s="995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2">
        <v>8</v>
      </c>
      <c r="B28" s="984" t="s">
        <v>676</v>
      </c>
      <c r="C28" s="986" t="s">
        <v>284</v>
      </c>
      <c r="D28" s="989"/>
      <c r="E28" s="157"/>
      <c r="F28" s="307"/>
      <c r="G28" s="977"/>
      <c r="H28" s="978"/>
      <c r="I28" s="979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2"/>
      <c r="B29" s="984"/>
      <c r="C29" s="987"/>
      <c r="D29" s="98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2"/>
      <c r="B30" s="984"/>
      <c r="C30" s="987"/>
      <c r="D30" s="98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8" t="s">
        <v>707</v>
      </c>
      <c r="N30" s="1038"/>
      <c r="O30" s="921">
        <v>1.6020000000000001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2"/>
      <c r="B31" s="984"/>
      <c r="C31" s="987"/>
      <c r="D31" s="98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2"/>
      <c r="B32" s="984"/>
      <c r="C32" s="987"/>
      <c r="D32" s="989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1.8569079390956744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2"/>
      <c r="B33" s="984"/>
      <c r="C33" s="987"/>
      <c r="D33" s="98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2"/>
      <c r="B34" s="984"/>
      <c r="C34" s="987"/>
      <c r="D34" s="989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2"/>
      <c r="B35" s="984"/>
      <c r="C35" s="987"/>
      <c r="D35" s="989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3"/>
      <c r="B36" s="985"/>
      <c r="C36" s="988"/>
      <c r="D36" s="99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5" t="s">
        <v>279</v>
      </c>
      <c r="R36" s="963"/>
      <c r="S36" s="964"/>
      <c r="T36" s="925">
        <v>40.200000000000003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89.552238805970148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80.597014925373131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9" t="s">
        <v>274</v>
      </c>
      <c r="M42" s="1010"/>
      <c r="N42" s="1010"/>
      <c r="O42" s="1010"/>
      <c r="P42" s="101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5" t="s">
        <v>269</v>
      </c>
      <c r="R44" s="964"/>
      <c r="S44" s="215">
        <f>T22*O44</f>
        <v>245.31179232256287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7.5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41.885298720427144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644.77611940298505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40.885298720427144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1.6283943111677348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292.22663736263729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24.425914667516022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3.4589079390956745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1.3432835820895521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7.2637066721009171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6" t="s">
        <v>687</v>
      </c>
      <c r="M50" s="997"/>
      <c r="N50" s="997"/>
      <c r="O50" s="997"/>
      <c r="P50" s="997"/>
      <c r="Q50" s="997"/>
      <c r="R50" s="997"/>
      <c r="S50" s="964"/>
      <c r="T50" s="158"/>
      <c r="U50" s="210">
        <f>480 - U48</f>
        <v>455.574085332484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6" t="s">
        <v>245</v>
      </c>
      <c r="G51" s="1007"/>
      <c r="H51" s="1007"/>
      <c r="I51" s="1008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611.96518925259045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4"/>
      <c r="G52" s="1025"/>
      <c r="H52" s="1025"/>
      <c r="I52" s="1026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76.495648656573806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5.9320271155490829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966">
        <f>U52</f>
        <v>76.495648656573806</v>
      </c>
      <c r="Q54" s="967"/>
      <c r="R54" s="965" t="s">
        <v>702</v>
      </c>
      <c r="S54" s="323" t="s">
        <v>247</v>
      </c>
      <c r="T54" s="324"/>
      <c r="U54" s="324"/>
      <c r="V54" s="347">
        <f>O24</f>
        <v>3.4589079390956745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0.15798284232159984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0" t="s">
        <v>349</v>
      </c>
      <c r="M59" s="972"/>
      <c r="N59"/>
      <c r="O59" s="970" t="s">
        <v>351</v>
      </c>
      <c r="P59" s="972"/>
      <c r="Q59"/>
      <c r="R59" s="970" t="s">
        <v>328</v>
      </c>
      <c r="S59" s="971"/>
      <c r="T59" s="971"/>
      <c r="U59" s="972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2.4212355573669719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1.3316795565518347</v>
      </c>
      <c r="E62" s="146"/>
      <c r="F62" s="304">
        <v>68</v>
      </c>
      <c r="G62" s="180" t="s">
        <v>231</v>
      </c>
      <c r="H62" s="182"/>
      <c r="I62" s="181">
        <f>SUM(I53:I61)</f>
        <v>6.1095153004772751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6.9261303360506135E-2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5.9320271155490829</v>
      </c>
      <c r="E64" s="146"/>
      <c r="F64" s="165">
        <v>70</v>
      </c>
      <c r="G64" s="167" t="s">
        <v>352</v>
      </c>
      <c r="H64" s="166"/>
      <c r="I64" s="162">
        <f>+I63+I62</f>
        <v>6.1787766038377816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68" t="s">
        <v>335</v>
      </c>
      <c r="M73" s="969"/>
      <c r="N73" s="150"/>
      <c r="O73" s="968" t="s">
        <v>334</v>
      </c>
      <c r="P73" s="969"/>
      <c r="R73" s="970" t="s">
        <v>333</v>
      </c>
      <c r="S73" s="971"/>
      <c r="T73" s="972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70">
    <mergeCell ref="M9:V9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8:V8"/>
    <mergeCell ref="M38:N38"/>
    <mergeCell ref="M37:N37"/>
    <mergeCell ref="Q35:R35"/>
    <mergeCell ref="Q36:S36"/>
    <mergeCell ref="Q44:R4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7" fitToHeight="2" orientation="portrait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443"/>
      <c r="G8" s="200" t="s">
        <v>311</v>
      </c>
      <c r="H8" s="176"/>
      <c r="I8" s="445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443"/>
      <c r="G8" s="200" t="s">
        <v>311</v>
      </c>
      <c r="H8" s="176"/>
      <c r="I8" s="445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5"/>
      <c r="D2" s="1066"/>
      <c r="E2" s="1067"/>
      <c r="F2" s="1067"/>
      <c r="G2" s="106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6" t="s">
        <v>21</v>
      </c>
      <c r="B3" s="1007"/>
      <c r="C3" s="1007"/>
      <c r="D3" s="1008"/>
      <c r="E3" s="263"/>
      <c r="F3" s="1006" t="s">
        <v>320</v>
      </c>
      <c r="G3" s="1007"/>
      <c r="H3" s="1007"/>
      <c r="I3" s="100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6"/>
      <c r="D5" s="106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7"/>
      <c r="D6" s="106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7"/>
      <c r="D7" s="106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7"/>
      <c r="D8" s="1069"/>
      <c r="E8" s="204"/>
      <c r="F8" s="710"/>
      <c r="G8" s="200" t="s">
        <v>311</v>
      </c>
      <c r="H8" s="176"/>
      <c r="I8" s="712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7"/>
      <c r="D9" s="106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7"/>
      <c r="D10" s="1069"/>
      <c r="E10" s="204"/>
      <c r="F10" s="304">
        <v>34</v>
      </c>
      <c r="G10" s="188" t="s">
        <v>355</v>
      </c>
      <c r="H10" s="280"/>
      <c r="I10" s="257"/>
      <c r="J10" s="318"/>
      <c r="K10" s="158"/>
      <c r="L10" s="996" t="s">
        <v>313</v>
      </c>
      <c r="M10" s="997"/>
      <c r="N10" s="253"/>
      <c r="O10" s="285">
        <f>C33</f>
        <v>0</v>
      </c>
      <c r="P10" s="158"/>
      <c r="Q10" s="995" t="s">
        <v>312</v>
      </c>
      <c r="R10" s="964"/>
      <c r="S10" s="1012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7"/>
      <c r="D11" s="106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6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5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7"/>
      <c r="D13" s="1017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7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7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6" t="s">
        <v>303</v>
      </c>
      <c r="M15" s="997"/>
      <c r="N15" s="252"/>
      <c r="O15" s="254">
        <f>SUM(O10:O13)</f>
        <v>0</v>
      </c>
      <c r="P15" s="158"/>
      <c r="Q15" s="995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6" t="s">
        <v>300</v>
      </c>
      <c r="M17" s="997"/>
      <c r="N17" s="252"/>
      <c r="O17" s="301">
        <f>+D39</f>
        <v>0</v>
      </c>
      <c r="P17" s="158"/>
      <c r="Q17" s="995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5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2"/>
      <c r="B22" s="1050" t="s">
        <v>22</v>
      </c>
      <c r="C22" s="1050"/>
      <c r="D22" s="105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2"/>
      <c r="B23" s="1050"/>
      <c r="C23" s="1050"/>
      <c r="D23" s="105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3"/>
      <c r="B24" s="1052"/>
      <c r="C24" s="1052"/>
      <c r="D24" s="1053"/>
      <c r="E24" s="157"/>
      <c r="F24" s="307">
        <v>43</v>
      </c>
      <c r="G24" s="1054" t="s">
        <v>507</v>
      </c>
      <c r="H24" s="1055"/>
      <c r="I24" s="1056"/>
      <c r="J24" s="158"/>
      <c r="K24" s="158"/>
      <c r="L24" s="1027" t="s">
        <v>289</v>
      </c>
      <c r="M24" s="1028"/>
      <c r="N24" s="1028"/>
      <c r="O24" s="1028"/>
      <c r="P24" s="1029"/>
      <c r="Q24" s="995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7"/>
      <c r="H25" s="1058"/>
      <c r="I25" s="105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2">
        <v>8</v>
      </c>
      <c r="B26" s="1014" t="s">
        <v>285</v>
      </c>
      <c r="C26" s="986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2"/>
      <c r="B27" s="1014"/>
      <c r="C27" s="987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2"/>
      <c r="B28" s="1014"/>
      <c r="C28" s="987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2"/>
      <c r="B29" s="1014"/>
      <c r="C29" s="987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2"/>
      <c r="B30" s="1014"/>
      <c r="C30" s="987"/>
      <c r="D30" s="1017"/>
      <c r="E30" s="157"/>
      <c r="F30" s="307">
        <v>47</v>
      </c>
      <c r="G30" s="1062" t="s">
        <v>508</v>
      </c>
      <c r="H30" s="1063"/>
      <c r="I30" s="106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3"/>
      <c r="B31" s="1060"/>
      <c r="C31" s="988"/>
      <c r="D31" s="106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5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9" t="s">
        <v>274</v>
      </c>
      <c r="M38" s="1010"/>
      <c r="N38" s="1010"/>
      <c r="O38" s="1010"/>
      <c r="P38" s="101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5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6" t="s">
        <v>256</v>
      </c>
      <c r="M46" s="997"/>
      <c r="N46" s="997"/>
      <c r="O46" s="997"/>
      <c r="P46" s="997"/>
      <c r="Q46" s="997"/>
      <c r="R46" s="997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6" t="s">
        <v>245</v>
      </c>
      <c r="G47" s="1007"/>
      <c r="H47" s="1007"/>
      <c r="I47" s="1008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0" t="s">
        <v>349</v>
      </c>
      <c r="M55" s="972"/>
      <c r="N55"/>
      <c r="O55" s="970" t="s">
        <v>351</v>
      </c>
      <c r="P55" s="972"/>
      <c r="Q55"/>
      <c r="R55" s="970" t="s">
        <v>328</v>
      </c>
      <c r="S55" s="971"/>
      <c r="T55" s="971"/>
      <c r="U55" s="972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0" t="s">
        <v>335</v>
      </c>
      <c r="M66" s="972"/>
      <c r="N66"/>
      <c r="O66" s="1048" t="s">
        <v>334</v>
      </c>
      <c r="P66" s="1049"/>
      <c r="Q66"/>
      <c r="R66" s="970" t="s">
        <v>333</v>
      </c>
      <c r="S66" s="971"/>
      <c r="T66" s="97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0" t="s">
        <v>329</v>
      </c>
      <c r="M76" s="97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42129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42129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 x14ac:dyDescent="0.25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 x14ac:dyDescent="0.25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 x14ac:dyDescent="0.25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 x14ac:dyDescent="0.25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2">
        <f>+'Internal Sign Off'!C4</f>
        <v>0</v>
      </c>
      <c r="B7" s="942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3"/>
      <c r="D4" s="944"/>
      <c r="E4" s="944"/>
      <c r="F4" s="945"/>
    </row>
    <row r="5" spans="1:11" ht="21.75" customHeight="1" x14ac:dyDescent="0.2">
      <c r="B5" s="107" t="s">
        <v>34</v>
      </c>
      <c r="C5" s="943"/>
      <c r="D5" s="944"/>
      <c r="E5" s="944"/>
      <c r="F5" s="945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3"/>
      <c r="D7" s="944"/>
      <c r="E7" s="944"/>
      <c r="F7" s="945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5.9466425001644678</v>
      </c>
      <c r="F23" s="120">
        <f>E23</f>
        <v>5.9466425001644678</v>
      </c>
    </row>
    <row r="24" spans="2:28" x14ac:dyDescent="0.2">
      <c r="B24" s="115" t="s">
        <v>44</v>
      </c>
      <c r="C24" s="108"/>
      <c r="D24" s="111"/>
      <c r="E24" s="111">
        <f>Assembly!H96</f>
        <v>0.16107279851280498</v>
      </c>
      <c r="F24" s="120">
        <f>E24</f>
        <v>0.16107279851280498</v>
      </c>
    </row>
    <row r="25" spans="2:28" x14ac:dyDescent="0.2">
      <c r="B25" s="121" t="s">
        <v>40</v>
      </c>
      <c r="C25" s="108"/>
      <c r="D25" s="361"/>
      <c r="E25" s="122">
        <f>Assembly!H97</f>
        <v>7.1061305160507932E-2</v>
      </c>
      <c r="F25" s="123">
        <f>E25-Assembly!H85-Assembly!H86-Assembly!H88-Assembly!H89-'Machined Part #1'!I54-'Machined Part #1'!I58-'Pacific Quote #2'!I50-'Pacific Quote #2'!I54-'Pacific Quote #3'!I50-'Pacific Quote #3'!I54</f>
        <v>6.9261303360506135E-2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-6.1787766038377807</v>
      </c>
      <c r="F26" s="120">
        <f>F22-F23-F24-F25</f>
        <v>-6.1769766020377794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-6.1787766038377807</v>
      </c>
      <c r="F28" s="120">
        <f>F26-F27</f>
        <v>-6.1769766020377794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5.9466425001644678</v>
      </c>
      <c r="F34" s="395">
        <f>'Machined Part #1'!I55+'Machined Part #1'!I56+'Machined Part #1'!I57</f>
        <v>0.16107279851280498</v>
      </c>
      <c r="G34" s="468">
        <f>'Machined Part #1'!I63+'Machined Part #1'!I54+'Machined Part #1'!I58</f>
        <v>7.1061305160507932E-2</v>
      </c>
      <c r="H34" s="327">
        <f>'Machined Part #1'!I64</f>
        <v>6.1787766038377816</v>
      </c>
      <c r="I34" s="327"/>
      <c r="J34" s="844">
        <f t="shared" ref="J34:J43" si="1">$H34</f>
        <v>6.1787766038377816</v>
      </c>
      <c r="K34" s="812"/>
      <c r="L34" s="327"/>
      <c r="M34" s="327">
        <f t="shared" ref="M34:M43" si="2">$H34</f>
        <v>6.1787766038377816</v>
      </c>
      <c r="N34" s="812"/>
      <c r="O34" s="327"/>
      <c r="P34" s="327">
        <f t="shared" ref="P34:P43" si="3">$H34</f>
        <v>6.1787766038377816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6.1787766038377816</v>
      </c>
      <c r="I44" s="467"/>
      <c r="J44" s="847">
        <f>SUM(J34:J43)</f>
        <v>6.1787766038377816</v>
      </c>
      <c r="K44" s="814"/>
      <c r="L44" s="467"/>
      <c r="M44" s="467">
        <f>SUM(M34:M43)</f>
        <v>6.1787766038377816</v>
      </c>
      <c r="N44" s="814"/>
      <c r="O44" s="467"/>
      <c r="P44" s="467">
        <f>SUM(P34:P43)</f>
        <v>6.1787766038377816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5.9466425001644678</v>
      </c>
      <c r="I95" s="478"/>
      <c r="J95" s="862">
        <f>J65+SUM(F46:F55)+SUM(F34:F43)+J32</f>
        <v>0.16107279851280498</v>
      </c>
      <c r="K95" s="817"/>
      <c r="L95" s="478"/>
      <c r="M95" s="478">
        <f>M65+SUM(G46:G55)+SUM(G34:G43)+M32</f>
        <v>7.1061305160507932E-2</v>
      </c>
      <c r="N95" s="817"/>
      <c r="O95" s="478"/>
      <c r="P95" s="478">
        <f>P65+SUM(H46:H55)+SUM(H34:H43)+P32</f>
        <v>6.1787766038377816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0.16107279851280498</v>
      </c>
      <c r="I96" s="397"/>
      <c r="J96" s="863">
        <f>J80+SUM(G46:G55)+SUM(G34:G43)</f>
        <v>7.1061305160507932E-2</v>
      </c>
      <c r="K96" s="823"/>
      <c r="L96" s="397"/>
      <c r="M96" s="397">
        <f>M80+SUM(H46:H55)+SUM(H34:H43)</f>
        <v>6.1787766038377816</v>
      </c>
      <c r="N96" s="823"/>
      <c r="O96" s="397"/>
      <c r="P96" s="397">
        <f>P80+SUM(J46:J55)+SUM(J34:J43)</f>
        <v>6.1787766038377816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7.1061305160507932E-2</v>
      </c>
      <c r="I97" s="326"/>
      <c r="J97" s="864">
        <f>J81+SUM(H46:H55)+SUM(H34:H43)+J91</f>
        <v>6.1787766038377816</v>
      </c>
      <c r="K97" s="816"/>
      <c r="L97" s="326"/>
      <c r="M97" s="326">
        <f>M81+SUM(J46:J55)+SUM(J34:J43)+M91</f>
        <v>6.1787766038377816</v>
      </c>
      <c r="N97" s="816"/>
      <c r="O97" s="326"/>
      <c r="P97" s="326">
        <f>P81+SUM(M46:M55)+SUM(M34:M43)+P91</f>
        <v>6.1787766038377816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6.1787766038377807</v>
      </c>
      <c r="I99" s="360"/>
      <c r="J99" s="866">
        <f>SUM(J95:J98)</f>
        <v>6.4109107075110945</v>
      </c>
      <c r="K99" s="818"/>
      <c r="L99" s="360"/>
      <c r="M99" s="360">
        <f>SUM(M95:M98)</f>
        <v>12.42861451283607</v>
      </c>
      <c r="N99" s="818"/>
      <c r="O99" s="360"/>
      <c r="P99" s="360">
        <f>SUM(P95:P98)</f>
        <v>18.536329811513344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2014-06-11T16:33:05Z</cp:lastPrinted>
  <dcterms:created xsi:type="dcterms:W3CDTF">1996-10-14T23:33:28Z</dcterms:created>
  <dcterms:modified xsi:type="dcterms:W3CDTF">2015-05-05T20:13:11Z</dcterms:modified>
</cp:coreProperties>
</file>