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O91"/>
  <c r="R69"/>
  <c r="R77"/>
  <c r="R44"/>
  <c r="R72"/>
  <c r="N20"/>
  <c r="H83"/>
  <c r="O87" l="1"/>
  <c r="O101"/>
  <c r="M101"/>
  <c r="M84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<sst xmlns="http://schemas.openxmlformats.org/spreadsheetml/2006/main" count="3072" uniqueCount="710">
  <si>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</si>
  <si>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</si>
  <si>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</si>
  <si>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</si>
  <si>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</si>
  <si>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</si>
  <si>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</si>
  <si>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</si>
  <si>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</si>
  <si>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</si>
  <si>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</si>
  <si>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</si>
  <si>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</si>
  <si>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</si>
  <si>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</si>
  <si>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</si>
  <si>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</si>
  <si>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</si>
  <si>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</si>
  <si>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</si>
  <si>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</si>
  <si>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</si>
  <si>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</si>
  <si>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</si>
  <si>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</si>
  <si>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</si>
  <si>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</si>
  <si>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</si>
  <si>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</si>
  <si>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</si>
  <si>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</si>
  <si>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</si>
  <si>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</si>
  <si>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</si>
  <si>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</si>
  <si>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</si>
  <si>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</si>
  <si>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</si>
  <si>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</si>
  <si>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</si>
  <si>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</si>
  <si>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</si>
  <si>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</si>
  <si>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</si>
  <si>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</si>
  <si>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</si>
  <si>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</si>
  <si>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</si>
  <si>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</si>
  <si>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</si>
  <si>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</si>
  <si>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</si>
  <si>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</si>
  <si>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</si>
  <si>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</si>
  <si>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</si>
  <si>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</si>
  <si>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</si>
  <si>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</si>
  <si>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</si>
  <si>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</si>
  <si>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</si>
  <si>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</si>
  <si>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</si>
  <si>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</si>
  <si>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</si>
  <si>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</si>
  <si>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</si>
  <si>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</si>
  <si>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</si>
  <si>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</si>
  <si>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</si>
  <si>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</si>
  <si>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</si>
  <si>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</si>
  <si>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</si>
  <si>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</si>
  <si>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</si>
  <si>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</si>
  <si>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</si>
  <si>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</si>
  <si>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</si>
  <si>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</si>
  <si>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</si>
  <si>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</si>
  <si>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</si>
  <si>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</si>
  <si>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</si>
  <si>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</si>
  <si>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</si>
  <si>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</si>
  <si>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</si>
  <si>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</si>
  <si>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</si>
  <si>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</si>
  <si>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</si>
  <si>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</si>
  <si>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</si>
  <si>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</si>
  <si>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</si>
  <si>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</si>
  <si>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</si>
  <si>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</si>
  <si>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</si>
  <si>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</si>
  <si>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</si>
  <si>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</si>
  <si>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</si>
  <si>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</si>
  <si>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</si>
  <si>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</si>
  <si>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</si>
  <si>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</si>
  <si>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</si>
  <si>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</si>
  <si>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</si>
  <si>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</si>
  <si>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</si>
  <si>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</si>
  <si>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</si>
  <si>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</si>
  <si>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</si>
  <si>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</si>
  <si>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</si>
  <si>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</si>
  <si>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</si>
  <si>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</si>
  <si>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</si>
  <si>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</si>
  <si>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</si>
  <si>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</si>
  <si>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</si>
  <si>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</si>
  <si>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</si>
  <si>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</si>
  <si>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</si>
  <si>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</si>
  <si>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</si>
  <si>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</si>
  <si>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</si>
  <si>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</si>
  <si>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</si>
  <si>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</si>
  <si>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</si>
  <si>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</si>
  <si>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</si>
  <si>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</si>
  <si>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</si>
  <si>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</si>
  <si>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</si>
  <si>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</si>
  <si>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</si>
  <si>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</si>
  <si>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</si>
  <si>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</si>
  <si>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</si>
  <si>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</si>
  <si>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</si>
  <si>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</si>
  <si>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</si>
  <si>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</si>
  <si>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</si>
  <si>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</si>
  <si>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</si>
  <si>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</si>
  <si>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</si>
  <si>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</si>
  <si>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</si>
  <si>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</si>
  <si>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</si>
  <si>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</si>
  <si>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</si>
  <si>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</si>
  <si>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</si>
  <si>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</si>
  <si>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</si>
  <si>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</si>
  <si>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</si>
  <si>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</si>
  <si>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</si>
  <si>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</si>
  <si>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</si>
  <si>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</si>
  <si>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</si>
  <si>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</si>
  <si>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</si>
  <si>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</si>
  <si>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</si>
  <si>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</si>
  <si>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</si>
  <si>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</si>
  <si>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</si>
  <si>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</si>
  <si>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</si>
  <si>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</si>
  <si>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</si>
  <si>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</si>
  <si>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</si>
  <si>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</si>
  <si>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</si>
  <si>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</si>
  <si>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</si>
  <si>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</si>
  <si>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</si>
  <si>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</si>
  <si>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</si>
  <si>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</si>
  <si>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</si>
  <si>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</si>
  <si>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</si>
  <si>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</si>
  <si>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</si>
  <si>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</si>
  <si>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</si>
  <si>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</si>
  <si>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</si>
  <si>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</si>
  <si>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</si>
  <si>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</si>
  <si>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</si>
  <si>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</si>
  <si>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</si>
  <si>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</si>
  <si>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</si>
  <si>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</si>
  <si>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</si>
  <si>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</si>
  <si>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</si>
  <si>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</si>
  <si>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</si>
  <si>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</si>
  <si>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</si>
  <si>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</si>
  <si>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</si>
  <si>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</si>
  <si>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</si>
  <si>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</si>
  <si>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</si>
  <si>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</si>
  <si>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</si>
  <si>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</si>
  <si>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</si>
  <si>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</si>
  <si>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</si>
  <si>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</si>
  <si>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</si>
  <si>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</si>
  <si>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</si>
  <si>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</si>
  <si>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</si>
  <si>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</si>
  <si>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</si>
  <si>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</si>
  <si>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</si>
  <si>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</si>
  <si>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</si>
  <si>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</si>
  <si>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</si>
  <si>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</si>
  <si>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</si>
  <si>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</si>
  <si>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</si>
  <si>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</si>
  <si>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</si>
  <si>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</si>
  <si>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</si>
  <si>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</si>
  <si>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</si>
  <si>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</si>
  <si>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</si>
  <si>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</si>
  <si>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</si>
  <si>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</si>
  <si>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</si>
  <si>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</si>
  <si>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</si>
  <si>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</si>
  <si>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</si>
  <si>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</si>
  <si>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</si>
  <si>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</si>
  <si>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</si>
  <si>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</si>
  <si>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</si>
  <si>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</si>
  <si>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</si>
  <si>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</si>
  <si>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</si>
  <si>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</si>
  <si>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</si>
  <si>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</si>
  <si>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</si>
  <si>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</si>
  <si>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</si>
  <si>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</si>
  <si>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</si>
  <si>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</si>
  <si>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</si>
  <si>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</si>
  <si>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</si>
  <si>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</si>
  <si>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</si>
  <si>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</si>
  <si>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</si>
  <si>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</si>
  <si>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</si>
  <si>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</si>
  <si>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</si>
  <si>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</si>
  <si>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</si>
  <si>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</si>
  <si>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</si>
  <si>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</si>
  <si>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</si>
  <si>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</si>
  <si>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</si>
  <si>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</si>
  <si>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</si>
  <si>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</si>
  <si>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</si>
  <si>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</si>
  <si>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</si>
  <si>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</si>
  <si>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</si>
  <si>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</si>
  <si>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</si>
  <si>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</si>
  <si>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</si>
  <si>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</si>
  <si>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</si>
  <si>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</si>
  <si>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</si>
  <si>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</si>
  <si>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</si>
  <si>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</si>
  <si>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</si>
  <si>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</si>
  <si>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</si>
  <si>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</si>
  <si>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</si>
  <si>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</si>
  <si>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</si>
  <si>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</si>
  <si>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</si>
  <si>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</si>
  <si>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</si>
  <si>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</si>
  <si>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</si>
  <si>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</si>
  <si>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</si>
  <si>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</si>
  <si>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</si>
  <si>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</si>
  <si>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</si>
  <si>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</si>
  <si>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</si>
  <si>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</si>
  <si>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</si>
  <si>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</si>
  <si>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</si>
  <si>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</si>
  <si>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</si>
  <si>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</si>
  <si>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</si>
  <si>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</si>
  <si>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</si>
  <si>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</si>
  <si>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</si>
  <si>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</si>
  <si>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</si>
  <si>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</si>
  <si>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</si>
  <si>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</si>
  <si>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</si>
  <si>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</si>
  <si>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</si>
  <si>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</si>
  <si>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</si>
  <si>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</si>
  <si>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</si>
  <si>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</si>
  <si>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</si>
  <si>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</si>
  <si>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</si>
  <si>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</si>
  <si>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</si>
  <si>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</si>
  <si>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</si>
  <si>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</si>
  <si>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</si>
  <si>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</si>
  <si>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</si>
  <si>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</si>
  <si>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</si>
  <si>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</si>
  <si>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</si>
  <si>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</si>
  <si>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</si>
  <si>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</si>
  <si>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</si>
  <si>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</si>
  <si>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</si>
  <si>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</si>
  <si>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</si>
  <si>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</si>
  <si>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</si>
  <si>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</si>
  <si>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</si>
  <si>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</si>
  <si>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</si>
  <si>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</si>
  <si>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</si>
  <si>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</si>
  <si>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</si>
  <si>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</si>
  <si>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</si>
  <si>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</si>
  <si>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</si>
  <si>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</si>
  <si>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</si>
  <si>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</si>
  <si>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</si>
  <si>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</si>
  <si>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</si>
  <si>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</si>
  <si>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</si>
  <si>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</si>
  <si>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</si>
  <si>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</si>
  <si>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</si>
  <si>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</si>
  <si>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</si>
  <si>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</si>
  <si>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</si>
  <si>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</si>
  <si>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</si>
  <si>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</si>
  <si>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</si>
  <si>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</si>
  <si>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</si>
  <si>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</si>
  <si>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</si>
  <si>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</si>
  <si>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</si>
  <si>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</si>
  <si>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</si>
  <si>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</si>
  <si>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</si>
  <si>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</si>
  <si>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</si>
  <si>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</si>
  <si>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</si>
  <si>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</si>
  <si>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</si>
  <si>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</si>
  <si>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</si>
  <si>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</si>
  <si>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</si>
  <si>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</si>
  <si>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</si>
  <si>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</si>
  <si>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</si>
  <si>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</si>
  <si>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</si>
  <si>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</si>
  <si>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</si>
  <si>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</si>
  <si>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</si>
  <si>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</si>
  <si>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</si>
  <si>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</si>
  <si>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</si>
  <si>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</si>
  <si>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</si>
  <si>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</si>
  <si>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</si>
  <si>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</si>
  <si>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</si>
  <si>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</si>
  <si>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</si>
  <si>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</si>
  <si>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</si>
  <si>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</si>
  <si>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</si>
  <si>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</si>
  <si>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</si>
  <si>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</si>
  <si>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</si>
  <si>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</si>
  <si>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</si>
  <si>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</si>
  <si>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</si>
  <si>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</si>
  <si>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</si>
  <si>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</si>
  <si>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</si>
  <si>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</si>
  <si>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</si>
  <si>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</si>
  <si>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</si>
  <si>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</si>
  <si>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</si>
  <si>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</si>
  <si>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</si>
  <si>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</si>
  <si>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</si>
  <si>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</si>
  <si>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</si>
  <si>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</si>
  <si>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</si>
  <si>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</si>
  <si>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</si>
  <si>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</si>
  <si>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</si>
  <si>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</si>
  <si>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</si>
  <si>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</si>
  <si>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</si>
  <si>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</si>
  <si>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</si>
  <si>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</si>
  <si>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</si>
  <si>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</si>
  <si>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</si>
  <si>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</si>
  <si>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</si>
  <si>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</si>
  <si>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</si>
  <si>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</si>
  <si>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</si>
  <si>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</si>
  <si>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</si>
  <si>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</si>
  <si>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</si>
  <si>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</si>
  <si>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</si>
  <si>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</si>
  <si>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</si>
  <si>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</si>
  <si>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</si>
  <si>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</si>
  <si>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</si>
  <si>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</si>
  <si>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</si>
  <si>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</si>
  <si>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</si>
  <si>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</si>
  <si>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</si>
  <si>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</si>
  <si>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</si>
  <si>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</si>
  <si>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</si>
  <si>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</si>
  <si>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</si>
  <si>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</si>
  <si>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</si>
  <si>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</si>
  <si>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</si>
  <si>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</si>
  <si>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</si>
  <si>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</si>
  <si>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</si>
  <si>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</si>
  <si>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</si>
  <si>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</si>
  <si>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</si>
  <si>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</si>
  <si>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</si>
  <si>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</si>
  <si>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</si>
  <si>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</si>
  <si>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</si>
  <si>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</si>
  <si>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</si>
  <si>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</si>
  <si>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</si>
  <si>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</si>
  <si>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</si>
  <si>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</si>
  <si>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</si>
  <si>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</si>
  <si>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</si>
  <si>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</si>
  <si>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</si>
  <si>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</si>
  <si>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</si>
  <si>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</si>
  <si>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</si>
  <si>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</si>
  <si>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</si>
  <si>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</si>
  <si>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</si>
  <si>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</si>
  <si>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</si>
  <si>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</si>
  <si>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</si>
  <si>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</si>
  <si>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</si>
  <si>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</si>
  <si>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</si>
  <si>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</si>
  <si>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</si>
  <si>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</si>
  <si>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</si>
  <si>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</si>
  <si>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</si>
  <si>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</si>
  <si>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</si>
  <si>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</si>
  <si>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</si>
  <si>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</si>
  <si>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</si>
  <si>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</si>
  <si>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</si>
  <si>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</si>
  <si>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</si>
  <si>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</si>
  <si>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</si>
  <si>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</si>
  <si>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</si>
  <si>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</si>
  <si>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</si>
  <si>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</si>
  <si>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</si>
  <si>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</si>
  <si>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</si>
  <si>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</si>
  <si>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</si>
  <si>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</si>
  <si>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</si>
  <si>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</si>
  <si>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</si>
  <si>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</si>
  <si>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</si>
  <si>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</si>
  <si>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</si>
  <si>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</si>
  <si>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</si>
  <si>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</si>
  <si>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</si>
  <si>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</si>
  <si>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</si>
  <si>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</si>
  <si>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</si>
  <si>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</si>
  <si>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</si>
  <si>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</si>
  <si>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</si>
  <si>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</si>
  <si>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</si>
  <si>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</si>
  <si>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</si>
  <si>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</si>
  <si>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</si>
  <si>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</si>
  <si>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</si>
  <si>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</si>
  <si>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</si>
  <si>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</si>
  <si>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</si>
  <si>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</si>
  <si>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</si>
  <si>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</si>
  <si>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</si>
  <si>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</si>
  <si>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</si>
  <si>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</si>
  <si>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</si>
  <si>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</si>
  <si>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</si>
  <si>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</si>
  <si>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</si>
  <si>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</si>
  <si>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</si>
  <si>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</si>
  <si>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</si>
  <si>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</si>
  <si>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</si>
  <si>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</si>
  <si>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</si>
  <si>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</si>
  <si>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</si>
  <si>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</si>
  <si>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</si>
  <si>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</si>
  <si>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</si>
  <si>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</si>
  <si>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</si>
  <si>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</si>
  <si>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</si>
  <si>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</si>
  <si>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</si>
  <si>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</si>
  <si>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</si>
  <si>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</si>
  <si>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</si>
  <si>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</si>
  <si>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</si>
  <si>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</si>
  <si>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</si>
  <si>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</si>
  <si>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</si>
  <si>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</si>
  <si>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</si>
  <si>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</si>
  <si>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</si>
  <si>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</si>
  <si>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</si>
  <si>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143181-1-C</t>
  </si>
  <si>
    <t>143181-1-C-10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</si>
</sst>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8" fillId="17" borderId="25" xfId="0" applyFont="1" applyFill="1" applyBorder="1" applyAlignment="1" applyProtection="1">
      <alignment horizontal="center"/>
      <protection locked="0"/>
    </xf>
    <xf numFmtId="0" fontId="8" fillId="17" borderId="0" xfId="0" applyFont="1" applyFill="1" applyBorder="1" applyAlignment="1" applyProtection="1">
      <alignment horizontal="center"/>
      <protection locked="0"/>
    </xf>
    <xf numFmtId="0" fontId="8" fillId="17" borderId="26" xfId="0" applyFont="1" applyFill="1" applyBorder="1" applyAlignment="1" applyProtection="1">
      <alignment horizontal="center"/>
      <protection locked="0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1" sqref="P3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62" t="s">
        <v>709</v>
      </c>
      <c r="D5" s="963"/>
      <c r="E5" s="963"/>
      <c r="F5" s="963"/>
      <c r="G5" s="963"/>
      <c r="H5" s="963"/>
      <c r="I5" s="963"/>
      <c r="J5" s="963"/>
      <c r="K5" s="963"/>
      <c r="L5" s="964"/>
      <c r="M5" s="266"/>
      <c r="N5" s="266" t="s">
        <v>322</v>
      </c>
      <c r="O5" s="266"/>
      <c r="P5" s="322" t="str">
        <f>+C5</f>
        <v>143181-1-C-10   1¼"</v>
      </c>
      <c r="Q5" s="348"/>
      <c r="R5" s="226"/>
      <c r="S5" s="226"/>
      <c r="T5" s="226"/>
      <c r="U5" s="349" t="s">
        <v>16</v>
      </c>
      <c r="V5" s="919">
        <f ca="1" xml:space="preserve"> TODAY()</f>
        <v>42122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1014" t="s">
        <v>317</v>
      </c>
      <c r="C8" s="1001" t="s">
        <v>339</v>
      </c>
      <c r="D8" s="1016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1015"/>
      <c r="C9" s="1002"/>
      <c r="D9" s="1016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1015"/>
      <c r="C10" s="1002"/>
      <c r="D10" s="101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1015"/>
      <c r="C11" s="1002"/>
      <c r="D11" s="1016"/>
      <c r="E11" s="204"/>
      <c r="F11" s="443"/>
      <c r="G11" s="200" t="s">
        <v>311</v>
      </c>
      <c r="H11" s="176"/>
      <c r="I11" s="445"/>
      <c r="J11" s="318"/>
      <c r="K11" s="158"/>
      <c r="L11" s="199"/>
      <c r="M11" s="979" t="s">
        <v>314</v>
      </c>
      <c r="N11" s="980"/>
      <c r="O11" s="980"/>
      <c r="P11" s="980"/>
      <c r="Q11" s="98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1015"/>
      <c r="C12" s="1002"/>
      <c r="D12" s="1016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1015"/>
      <c r="C13" s="1002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8">
        <v>0.7</v>
      </c>
      <c r="P13" s="158"/>
      <c r="Q13" s="976" t="s">
        <v>312</v>
      </c>
      <c r="R13" s="972"/>
      <c r="S13" s="1013">
        <f>+C20</f>
        <v>0.9375</v>
      </c>
      <c r="T13" s="97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1015"/>
      <c r="C14" s="1002"/>
      <c r="D14" s="1016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1014" t="s">
        <v>306</v>
      </c>
      <c r="C15" s="1001" t="s">
        <v>305</v>
      </c>
      <c r="D15" s="101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70" t="s">
        <v>309</v>
      </c>
      <c r="M15" s="971"/>
      <c r="N15" s="252"/>
      <c r="O15" s="789">
        <v>9.2999999999999999E-2</v>
      </c>
      <c r="P15" s="158"/>
      <c r="Q15" s="976" t="s">
        <v>308</v>
      </c>
      <c r="R15" s="972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1015"/>
      <c r="C16" s="1002"/>
      <c r="D16" s="1018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1015"/>
      <c r="C17" s="1002"/>
      <c r="D17" s="1018"/>
      <c r="E17" s="204"/>
      <c r="F17" s="443">
        <v>37</v>
      </c>
      <c r="G17" s="204" t="s">
        <v>452</v>
      </c>
      <c r="H17" s="318"/>
      <c r="I17" s="451">
        <f>IF(OR(C28="HS",C28="HL"),T30,U52)</f>
        <v>299.73790829840982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982" t="s">
        <v>304</v>
      </c>
      <c r="R17" s="983"/>
      <c r="S17" s="255">
        <f>+D23</f>
        <v>31.073397437193677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1015"/>
      <c r="C18" s="1002"/>
      <c r="D18" s="101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8">
        <f>SUM(O13:O16)</f>
        <v>0.81299999999999994</v>
      </c>
      <c r="P18" s="158"/>
      <c r="Q18" s="976" t="s">
        <v>302</v>
      </c>
      <c r="R18" s="971"/>
      <c r="S18" s="972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1015"/>
      <c r="C19" s="1017"/>
      <c r="D19" s="101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0.9375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4.0318557197538546E-2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6" t="s">
        <v>299</v>
      </c>
      <c r="R20" s="972"/>
      <c r="S20" s="252">
        <f>IF(ISERROR(T18/O22),"",T18/O22)</f>
        <v>168.22227045799869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0" t="s">
        <v>691</v>
      </c>
      <c r="M21" s="1021"/>
      <c r="N21" s="1021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2.5894497864328065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0" t="s">
        <v>297</v>
      </c>
      <c r="M22" s="972"/>
      <c r="N22" s="235"/>
      <c r="O22" s="250">
        <f>O18*(1+O20)</f>
        <v>0.82926</v>
      </c>
      <c r="P22" s="158"/>
      <c r="Q22" s="976" t="s">
        <v>296</v>
      </c>
      <c r="R22" s="971"/>
      <c r="S22" s="971"/>
      <c r="T22" s="203">
        <f>IF(S20="",,S20 - 1)</f>
        <v>167.22227045799869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31.073397437193677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29" t="s">
        <v>699</v>
      </c>
      <c r="M24" s="1030"/>
      <c r="N24" s="1030"/>
      <c r="O24" s="918">
        <f>IF(ISERROR(S17/T22),,S17/T22)</f>
        <v>0.18582092775135714</v>
      </c>
      <c r="P24" s="243" t="s">
        <v>22</v>
      </c>
      <c r="Q24" s="1022" t="s">
        <v>692</v>
      </c>
      <c r="R24" s="1022"/>
      <c r="S24" s="1022"/>
      <c r="T24" s="1022"/>
      <c r="U24" s="1022"/>
      <c r="V24" s="198"/>
      <c r="W24" s="158"/>
      <c r="X24" s="158"/>
      <c r="Y24" s="158"/>
    </row>
    <row r="25" spans="1:29" s="237" customFormat="1" ht="13.5" thickBot="1">
      <c r="A25" s="997"/>
      <c r="B25" s="995" t="s">
        <v>22</v>
      </c>
      <c r="C25" s="995"/>
      <c r="D25" s="99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7"/>
      <c r="B26" s="995"/>
      <c r="C26" s="995"/>
      <c r="D26" s="99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9"/>
      <c r="H27" s="990"/>
      <c r="I27" s="991"/>
      <c r="J27" s="158"/>
      <c r="K27" s="158"/>
      <c r="L27" s="1026" t="s">
        <v>289</v>
      </c>
      <c r="M27" s="1027"/>
      <c r="N27" s="1027"/>
      <c r="O27" s="1027"/>
      <c r="P27" s="1028"/>
      <c r="Q27" s="976" t="s">
        <v>280</v>
      </c>
      <c r="R27" s="971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7">
        <v>8</v>
      </c>
      <c r="B28" s="999" t="s">
        <v>676</v>
      </c>
      <c r="C28" s="1001" t="s">
        <v>325</v>
      </c>
      <c r="D28" s="1004"/>
      <c r="E28" s="157"/>
      <c r="F28" s="307"/>
      <c r="G28" s="992"/>
      <c r="H28" s="993"/>
      <c r="I28" s="994"/>
      <c r="J28" s="158"/>
      <c r="K28" s="158"/>
      <c r="L28" s="236"/>
      <c r="M28" s="229"/>
      <c r="N28" s="229"/>
      <c r="O28" s="229"/>
      <c r="P28" s="228"/>
      <c r="Q28" s="1031" t="s">
        <v>288</v>
      </c>
      <c r="R28" s="1032"/>
      <c r="S28" s="1033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97"/>
      <c r="B29" s="999"/>
      <c r="C29" s="1002"/>
      <c r="D29" s="100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97"/>
      <c r="B30" s="999"/>
      <c r="C30" s="1002"/>
      <c r="D30" s="100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7" t="s">
        <v>708</v>
      </c>
      <c r="N30" s="1037"/>
      <c r="O30" s="920">
        <v>9.0300000000000005E-2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97"/>
      <c r="B31" s="999"/>
      <c r="C31" s="1002"/>
      <c r="D31" s="100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7"/>
      <c r="B32" s="999"/>
      <c r="C32" s="1002"/>
      <c r="D32" s="100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9.5520927751357135E-2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7"/>
      <c r="B33" s="999"/>
      <c r="C33" s="1002"/>
      <c r="D33" s="100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7"/>
      <c r="B34" s="999"/>
      <c r="C34" s="1002"/>
      <c r="D34" s="1004"/>
      <c r="E34" s="157"/>
      <c r="F34" s="307">
        <v>47</v>
      </c>
      <c r="G34" s="1034" t="s">
        <v>685</v>
      </c>
      <c r="H34" s="1035"/>
      <c r="I34" s="1036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7"/>
      <c r="B35" s="999"/>
      <c r="C35" s="1002"/>
      <c r="D35" s="1004"/>
      <c r="E35" s="157"/>
      <c r="F35" s="307"/>
      <c r="G35" s="334"/>
      <c r="H35" s="335"/>
      <c r="I35" s="340"/>
      <c r="J35" s="158"/>
      <c r="K35" s="158"/>
      <c r="L35" s="1041" t="s">
        <v>683</v>
      </c>
      <c r="M35" s="1042"/>
      <c r="N35" s="1042"/>
      <c r="O35" s="969"/>
      <c r="P35" s="158"/>
      <c r="Q35" s="970" t="s">
        <v>280</v>
      </c>
      <c r="R35" s="972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98"/>
      <c r="B36" s="1000"/>
      <c r="C36" s="1003"/>
      <c r="D36" s="100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1"/>
      <c r="S36" s="972"/>
      <c r="T36" s="924">
        <v>10.3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5" t="s">
        <v>706</v>
      </c>
      <c r="M37" s="1019" t="s">
        <v>704</v>
      </c>
      <c r="N37" s="1019"/>
      <c r="O37" s="259"/>
      <c r="P37" s="158"/>
      <c r="Q37" s="320" t="s">
        <v>278</v>
      </c>
      <c r="R37" s="321"/>
      <c r="S37" s="319"/>
      <c r="T37" s="215">
        <f>S35/T36</f>
        <v>349.51456310679612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6"/>
      <c r="M38" s="1019" t="s">
        <v>705</v>
      </c>
      <c r="N38" s="1019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314.56310679611653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3" t="s">
        <v>701</v>
      </c>
      <c r="T39" s="1044"/>
      <c r="U39" s="104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7" t="s">
        <v>274</v>
      </c>
      <c r="M42" s="1048"/>
      <c r="N42" s="1048"/>
      <c r="O42" s="1048"/>
      <c r="P42" s="104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0" t="s">
        <v>270</v>
      </c>
      <c r="M44" s="971"/>
      <c r="N44" s="972"/>
      <c r="O44" s="284">
        <v>6</v>
      </c>
      <c r="P44" s="214"/>
      <c r="Q44" s="976" t="s">
        <v>269</v>
      </c>
      <c r="R44" s="972"/>
      <c r="S44" s="215">
        <f>T22*O44</f>
        <v>1003.3336227479922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168.22227045799869</v>
      </c>
      <c r="E46" s="157"/>
      <c r="F46" s="443">
        <v>55</v>
      </c>
      <c r="G46" s="439" t="s">
        <v>24</v>
      </c>
      <c r="H46" s="440"/>
      <c r="I46" s="441"/>
      <c r="K46" s="158"/>
      <c r="L46" s="970" t="s">
        <v>689</v>
      </c>
      <c r="M46" s="971"/>
      <c r="N46" s="971"/>
      <c r="O46" s="971"/>
      <c r="P46" s="971"/>
      <c r="Q46" s="971"/>
      <c r="R46" s="972"/>
      <c r="S46" s="158"/>
      <c r="T46" s="158"/>
      <c r="U46" s="213">
        <f>T38 * 8</f>
        <v>2516.5048543689322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167.22227045799869</v>
      </c>
      <c r="E47" s="157"/>
      <c r="F47" s="443"/>
      <c r="G47" s="337"/>
      <c r="H47" s="338"/>
      <c r="I47" s="341"/>
      <c r="K47" s="158"/>
      <c r="L47" s="970" t="s">
        <v>263</v>
      </c>
      <c r="M47" s="971"/>
      <c r="N47" s="971"/>
      <c r="O47" s="971"/>
      <c r="P47" s="971"/>
      <c r="Q47" s="971"/>
      <c r="R47" s="972"/>
      <c r="S47" s="158"/>
      <c r="T47" s="158"/>
      <c r="U47" s="210">
        <f>IF(ISERROR(U46/S44),"",U46/S44)-1</f>
        <v>1.5081436496432494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72.760877419354841</v>
      </c>
      <c r="E48" s="157"/>
      <c r="F48" s="443">
        <v>56</v>
      </c>
      <c r="G48" s="204" t="s">
        <v>257</v>
      </c>
      <c r="H48" s="333"/>
      <c r="I48" s="445"/>
      <c r="K48" s="158"/>
      <c r="L48" s="970" t="s">
        <v>261</v>
      </c>
      <c r="M48" s="971"/>
      <c r="N48" s="971"/>
      <c r="O48" s="971"/>
      <c r="P48" s="971"/>
      <c r="Q48" s="971"/>
      <c r="R48" s="972"/>
      <c r="S48" s="158"/>
      <c r="T48" s="158"/>
      <c r="U48" s="210">
        <f>U47*15</f>
        <v>22.622154744648743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0.18582092775135714</v>
      </c>
      <c r="E49" s="157"/>
      <c r="F49" s="443">
        <v>57</v>
      </c>
      <c r="G49" s="171" t="s">
        <v>254</v>
      </c>
      <c r="H49" s="281"/>
      <c r="I49" s="207"/>
      <c r="K49" s="158"/>
      <c r="L49" s="1038" t="s">
        <v>686</v>
      </c>
      <c r="M49" s="1039"/>
      <c r="N49" s="1039"/>
      <c r="O49" s="1039"/>
      <c r="P49" s="1039"/>
      <c r="Q49" s="1039"/>
      <c r="R49" s="1040"/>
      <c r="S49" s="158"/>
      <c r="T49" s="158"/>
      <c r="U49" s="210">
        <f>U46/480</f>
        <v>5.2427184466019421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0.39022394827785001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72"/>
      <c r="T50" s="158"/>
      <c r="U50" s="210">
        <f>480 - U48</f>
        <v>457.37784525535125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09" t="s">
        <v>245</v>
      </c>
      <c r="G51" s="1010"/>
      <c r="H51" s="1010"/>
      <c r="I51" s="1011"/>
      <c r="K51" s="158"/>
      <c r="L51" s="970" t="s">
        <v>253</v>
      </c>
      <c r="M51" s="971"/>
      <c r="N51" s="971"/>
      <c r="O51" s="971"/>
      <c r="P51" s="971"/>
      <c r="Q51" s="971"/>
      <c r="R51" s="971"/>
      <c r="S51" s="972"/>
      <c r="T51" s="158"/>
      <c r="U51" s="206">
        <f>U50*U49</f>
        <v>2397.9032663872786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3"/>
      <c r="G52" s="1024"/>
      <c r="H52" s="1024"/>
      <c r="I52" s="1025"/>
      <c r="K52" s="158"/>
      <c r="L52" s="970" t="s">
        <v>688</v>
      </c>
      <c r="M52" s="971"/>
      <c r="N52" s="971"/>
      <c r="O52" s="971"/>
      <c r="P52" s="971"/>
      <c r="Q52" s="971"/>
      <c r="R52" s="971"/>
      <c r="S52" s="972"/>
      <c r="T52" s="158"/>
      <c r="U52" s="203">
        <f>IF(ISERROR(U51/8),,U51/8)</f>
        <v>299.73790829840982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0.3186828910935775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5" t="s">
        <v>248</v>
      </c>
      <c r="M54" s="966"/>
      <c r="N54" s="966"/>
      <c r="O54" s="967"/>
      <c r="P54" s="974">
        <f>U52</f>
        <v>299.73790829840982</v>
      </c>
      <c r="Q54" s="975"/>
      <c r="R54" s="973" t="s">
        <v>702</v>
      </c>
      <c r="S54" s="323" t="s">
        <v>247</v>
      </c>
      <c r="T54" s="324"/>
      <c r="U54" s="324"/>
      <c r="V54" s="347">
        <f>O24</f>
        <v>0.18582092775135714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3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4.0318557197538546E-2</v>
      </c>
      <c r="L56" s="965" t="s">
        <v>244</v>
      </c>
      <c r="M56" s="966"/>
      <c r="N56" s="966"/>
      <c r="O56" s="967"/>
      <c r="P56" s="968">
        <f>T30</f>
        <v>405</v>
      </c>
      <c r="Q56" s="96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86" t="s">
        <v>349</v>
      </c>
      <c r="M59" s="988"/>
      <c r="N59"/>
      <c r="O59" s="986" t="s">
        <v>351</v>
      </c>
      <c r="P59" s="988"/>
      <c r="Q59"/>
      <c r="R59" s="986" t="s">
        <v>328</v>
      </c>
      <c r="S59" s="987"/>
      <c r="T59" s="987"/>
      <c r="U59" s="988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0.13007464942594998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7.1541057184272491E-2</v>
      </c>
      <c r="E62" s="146"/>
      <c r="F62" s="304">
        <v>68</v>
      </c>
      <c r="G62" s="180" t="s">
        <v>231</v>
      </c>
      <c r="H62" s="182"/>
      <c r="I62" s="181">
        <f>SUM(I53:I61)</f>
        <v>0.37850679089770761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1.866566075715978E-2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0.3186828910935775</v>
      </c>
      <c r="E64" s="146"/>
      <c r="F64" s="165">
        <v>70</v>
      </c>
      <c r="G64" s="167" t="s">
        <v>352</v>
      </c>
      <c r="H64" s="166"/>
      <c r="I64" s="162">
        <f>+I63+I62</f>
        <v>0.39717245165486736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84" t="s">
        <v>335</v>
      </c>
      <c r="M73" s="985"/>
      <c r="N73" s="150"/>
      <c r="O73" s="984" t="s">
        <v>334</v>
      </c>
      <c r="P73" s="985"/>
      <c r="R73" s="986" t="s">
        <v>333</v>
      </c>
      <c r="S73" s="987"/>
      <c r="T73" s="988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C5:L5"/>
    <mergeCell ref="L56:O56"/>
    <mergeCell ref="P56:Q56"/>
    <mergeCell ref="L51:S51"/>
    <mergeCell ref="L52:S52"/>
    <mergeCell ref="L54:O54"/>
    <mergeCell ref="R54:R55"/>
    <mergeCell ref="P54:Q54"/>
    <mergeCell ref="Q20:R20"/>
    <mergeCell ref="L22:M22"/>
    <mergeCell ref="L13:M13"/>
    <mergeCell ref="Q13:R13"/>
    <mergeCell ref="M11:Q11"/>
    <mergeCell ref="L15:M15"/>
    <mergeCell ref="Q15:R15"/>
    <mergeCell ref="Q17:R17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1014" t="s">
        <v>317</v>
      </c>
      <c r="C5" s="1001"/>
      <c r="D5" s="107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1015"/>
      <c r="C6" s="1002"/>
      <c r="D6" s="107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1015"/>
      <c r="C7" s="1002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1015"/>
      <c r="C8" s="1002"/>
      <c r="D8" s="1071"/>
      <c r="E8" s="204"/>
      <c r="F8" s="443"/>
      <c r="G8" s="200" t="s">
        <v>311</v>
      </c>
      <c r="H8" s="176"/>
      <c r="I8" s="445"/>
      <c r="J8" s="318"/>
      <c r="K8" s="158"/>
      <c r="L8" s="199"/>
      <c r="M8" s="979" t="s">
        <v>314</v>
      </c>
      <c r="N8" s="980"/>
      <c r="O8" s="980"/>
      <c r="P8" s="980"/>
      <c r="Q8" s="98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1015"/>
      <c r="C9" s="1002"/>
      <c r="D9" s="107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1015"/>
      <c r="C10" s="1002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76" t="s">
        <v>312</v>
      </c>
      <c r="R10" s="972"/>
      <c r="S10" s="101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12"/>
      <c r="B11" s="1015"/>
      <c r="C11" s="1002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1014" t="s">
        <v>306</v>
      </c>
      <c r="C12" s="1001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1015"/>
      <c r="C13" s="1002"/>
      <c r="D13" s="1018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1015"/>
      <c r="C14" s="1002"/>
      <c r="D14" s="101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82" t="s">
        <v>304</v>
      </c>
      <c r="R14" s="98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1015"/>
      <c r="C15" s="1002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76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76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976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7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7"/>
      <c r="B23" s="1052"/>
      <c r="C23" s="1052"/>
      <c r="D23" s="105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8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76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>
        <v>7.5</v>
      </c>
      <c r="U25" s="158"/>
      <c r="V25" s="198"/>
      <c r="W25" s="158"/>
      <c r="X25" s="158"/>
      <c r="Y25" s="158"/>
    </row>
    <row r="26" spans="1:25">
      <c r="A26" s="997">
        <v>8</v>
      </c>
      <c r="B26" s="1015" t="s">
        <v>285</v>
      </c>
      <c r="C26" s="1001"/>
      <c r="D26" s="101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7"/>
      <c r="B27" s="1015"/>
      <c r="C27" s="1002"/>
      <c r="D27" s="101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7"/>
      <c r="B28" s="1015"/>
      <c r="C28" s="1002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7"/>
      <c r="B29" s="1015"/>
      <c r="C29" s="1002"/>
      <c r="D29" s="101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7"/>
      <c r="B30" s="1015"/>
      <c r="C30" s="1002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8"/>
      <c r="B31" s="1062"/>
      <c r="C31" s="1003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1"/>
      <c r="S32" s="972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976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3"/>
      <c r="G48" s="1024"/>
      <c r="H48" s="1024"/>
      <c r="I48" s="1025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>
        <f>T27</f>
        <v>432</v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6" t="s">
        <v>349</v>
      </c>
      <c r="M55" s="988"/>
      <c r="N55"/>
      <c r="O55" s="986" t="s">
        <v>351</v>
      </c>
      <c r="P55" s="988"/>
      <c r="Q55"/>
      <c r="R55" s="986" t="s">
        <v>328</v>
      </c>
      <c r="S55" s="987"/>
      <c r="T55" s="987"/>
      <c r="U55" s="98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6" t="s">
        <v>335</v>
      </c>
      <c r="M66" s="988"/>
      <c r="N66"/>
      <c r="O66" s="1050" t="s">
        <v>334</v>
      </c>
      <c r="P66" s="1051"/>
      <c r="Q66"/>
      <c r="R66" s="986" t="s">
        <v>333</v>
      </c>
      <c r="S66" s="987"/>
      <c r="T66" s="98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6" t="s">
        <v>329</v>
      </c>
      <c r="M76" s="98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1014" t="s">
        <v>317</v>
      </c>
      <c r="C5" s="1001"/>
      <c r="D5" s="107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1015"/>
      <c r="C6" s="1002"/>
      <c r="D6" s="107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1015"/>
      <c r="C7" s="1002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1015"/>
      <c r="C8" s="1002"/>
      <c r="D8" s="1071"/>
      <c r="E8" s="204"/>
      <c r="F8" s="443"/>
      <c r="G8" s="200" t="s">
        <v>311</v>
      </c>
      <c r="H8" s="176"/>
      <c r="I8" s="445"/>
      <c r="J8" s="318"/>
      <c r="K8" s="158"/>
      <c r="L8" s="199"/>
      <c r="M8" s="979" t="s">
        <v>314</v>
      </c>
      <c r="N8" s="980"/>
      <c r="O8" s="980"/>
      <c r="P8" s="980"/>
      <c r="Q8" s="98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1015"/>
      <c r="C9" s="1002"/>
      <c r="D9" s="107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1015"/>
      <c r="C10" s="1002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76" t="s">
        <v>312</v>
      </c>
      <c r="R10" s="972"/>
      <c r="S10" s="101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12"/>
      <c r="B11" s="1015"/>
      <c r="C11" s="1002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1014" t="s">
        <v>306</v>
      </c>
      <c r="C12" s="1001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1015"/>
      <c r="C13" s="1002"/>
      <c r="D13" s="1018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1015"/>
      <c r="C14" s="1002"/>
      <c r="D14" s="101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82" t="s">
        <v>304</v>
      </c>
      <c r="R14" s="98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1015"/>
      <c r="C15" s="1002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76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76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976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7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7"/>
      <c r="B23" s="1052"/>
      <c r="C23" s="1052"/>
      <c r="D23" s="105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8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76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97">
        <v>8</v>
      </c>
      <c r="B26" s="1015" t="s">
        <v>285</v>
      </c>
      <c r="C26" s="1001"/>
      <c r="D26" s="101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7"/>
      <c r="B27" s="1015"/>
      <c r="C27" s="1002"/>
      <c r="D27" s="101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7"/>
      <c r="B28" s="1015"/>
      <c r="C28" s="1002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7"/>
      <c r="B29" s="1015"/>
      <c r="C29" s="1002"/>
      <c r="D29" s="101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7"/>
      <c r="B30" s="1015"/>
      <c r="C30" s="1002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8"/>
      <c r="B31" s="1062"/>
      <c r="C31" s="1003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976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3"/>
      <c r="G48" s="1024"/>
      <c r="H48" s="1024"/>
      <c r="I48" s="1025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6" t="s">
        <v>349</v>
      </c>
      <c r="M55" s="988"/>
      <c r="N55"/>
      <c r="O55" s="986" t="s">
        <v>351</v>
      </c>
      <c r="P55" s="988"/>
      <c r="Q55"/>
      <c r="R55" s="986" t="s">
        <v>328</v>
      </c>
      <c r="S55" s="987"/>
      <c r="T55" s="987"/>
      <c r="U55" s="98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6" t="s">
        <v>335</v>
      </c>
      <c r="M66" s="988"/>
      <c r="N66"/>
      <c r="O66" s="1050" t="s">
        <v>334</v>
      </c>
      <c r="P66" s="1051"/>
      <c r="Q66"/>
      <c r="R66" s="986" t="s">
        <v>333</v>
      </c>
      <c r="S66" s="987"/>
      <c r="T66" s="98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6" t="s">
        <v>329</v>
      </c>
      <c r="M76" s="98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1014" t="s">
        <v>317</v>
      </c>
      <c r="C5" s="1001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1015"/>
      <c r="C6" s="1002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1015"/>
      <c r="C7" s="1002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1015"/>
      <c r="C8" s="1002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979" t="s">
        <v>314</v>
      </c>
      <c r="N8" s="980"/>
      <c r="O8" s="980"/>
      <c r="P8" s="980"/>
      <c r="Q8" s="98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1015"/>
      <c r="C9" s="1002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1015"/>
      <c r="C10" s="1002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76" t="s">
        <v>312</v>
      </c>
      <c r="R10" s="972"/>
      <c r="S10" s="101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12"/>
      <c r="B11" s="1015"/>
      <c r="C11" s="1002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1014" t="s">
        <v>306</v>
      </c>
      <c r="C12" s="1001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1015"/>
      <c r="C13" s="1002"/>
      <c r="D13" s="1018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1015"/>
      <c r="C14" s="1002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2" t="s">
        <v>304</v>
      </c>
      <c r="R14" s="98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1015"/>
      <c r="C15" s="1002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76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76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976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7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7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8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76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97">
        <v>8</v>
      </c>
      <c r="B26" s="1015" t="s">
        <v>285</v>
      </c>
      <c r="C26" s="1001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7"/>
      <c r="B27" s="1015"/>
      <c r="C27" s="1002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7"/>
      <c r="B28" s="1015"/>
      <c r="C28" s="1002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7"/>
      <c r="B29" s="1015"/>
      <c r="C29" s="1002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7"/>
      <c r="B30" s="1015"/>
      <c r="C30" s="1002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8"/>
      <c r="B31" s="1062"/>
      <c r="C31" s="1003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976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6" t="s">
        <v>349</v>
      </c>
      <c r="M55" s="988"/>
      <c r="N55"/>
      <c r="O55" s="986" t="s">
        <v>351</v>
      </c>
      <c r="P55" s="988"/>
      <c r="Q55"/>
      <c r="R55" s="986" t="s">
        <v>328</v>
      </c>
      <c r="S55" s="987"/>
      <c r="T55" s="987"/>
      <c r="U55" s="98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6" t="s">
        <v>335</v>
      </c>
      <c r="M66" s="988"/>
      <c r="N66"/>
      <c r="O66" s="1050" t="s">
        <v>334</v>
      </c>
      <c r="P66" s="1051"/>
      <c r="Q66"/>
      <c r="R66" s="986" t="s">
        <v>333</v>
      </c>
      <c r="S66" s="987"/>
      <c r="T66" s="98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6" t="s">
        <v>329</v>
      </c>
      <c r="M76" s="98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1014" t="s">
        <v>317</v>
      </c>
      <c r="C5" s="1001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1015"/>
      <c r="C6" s="1002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1015"/>
      <c r="C7" s="1002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1015"/>
      <c r="C8" s="1002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979" t="s">
        <v>314</v>
      </c>
      <c r="N8" s="980"/>
      <c r="O8" s="980"/>
      <c r="P8" s="980"/>
      <c r="Q8" s="98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1015"/>
      <c r="C9" s="1002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1015"/>
      <c r="C10" s="1002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76" t="s">
        <v>312</v>
      </c>
      <c r="R10" s="972"/>
      <c r="S10" s="101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12"/>
      <c r="B11" s="1015"/>
      <c r="C11" s="1002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1014" t="s">
        <v>306</v>
      </c>
      <c r="C12" s="1001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1015"/>
      <c r="C13" s="1002"/>
      <c r="D13" s="1018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1015"/>
      <c r="C14" s="1002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2" t="s">
        <v>304</v>
      </c>
      <c r="R14" s="98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1015"/>
      <c r="C15" s="1002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76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76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976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7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7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8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76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97">
        <v>8</v>
      </c>
      <c r="B26" s="1015" t="s">
        <v>285</v>
      </c>
      <c r="C26" s="1001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7"/>
      <c r="B27" s="1015"/>
      <c r="C27" s="1002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7"/>
      <c r="B28" s="1015"/>
      <c r="C28" s="1002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7"/>
      <c r="B29" s="1015"/>
      <c r="C29" s="1002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7"/>
      <c r="B30" s="1015"/>
      <c r="C30" s="1002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8"/>
      <c r="B31" s="1062"/>
      <c r="C31" s="1003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976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6" t="s">
        <v>349</v>
      </c>
      <c r="M55" s="988"/>
      <c r="N55"/>
      <c r="O55" s="986" t="s">
        <v>351</v>
      </c>
      <c r="P55" s="988"/>
      <c r="Q55"/>
      <c r="R55" s="986" t="s">
        <v>328</v>
      </c>
      <c r="S55" s="987"/>
      <c r="T55" s="987"/>
      <c r="U55" s="98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6" t="s">
        <v>335</v>
      </c>
      <c r="M66" s="988"/>
      <c r="N66"/>
      <c r="O66" s="1050" t="s">
        <v>334</v>
      </c>
      <c r="P66" s="1051"/>
      <c r="Q66"/>
      <c r="R66" s="986" t="s">
        <v>333</v>
      </c>
      <c r="S66" s="987"/>
      <c r="T66" s="98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6" t="s">
        <v>329</v>
      </c>
      <c r="M76" s="98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1014" t="s">
        <v>317</v>
      </c>
      <c r="C5" s="1001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1015"/>
      <c r="C6" s="1002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1015"/>
      <c r="C7" s="1002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1015"/>
      <c r="C8" s="1002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979" t="s">
        <v>314</v>
      </c>
      <c r="N8" s="980"/>
      <c r="O8" s="980"/>
      <c r="P8" s="980"/>
      <c r="Q8" s="98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1015"/>
      <c r="C9" s="1002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1015"/>
      <c r="C10" s="1002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76" t="s">
        <v>312</v>
      </c>
      <c r="R10" s="972"/>
      <c r="S10" s="101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12"/>
      <c r="B11" s="1015"/>
      <c r="C11" s="1002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1014" t="s">
        <v>306</v>
      </c>
      <c r="C12" s="1001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1015"/>
      <c r="C13" s="1002"/>
      <c r="D13" s="1018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1015"/>
      <c r="C14" s="1002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2" t="s">
        <v>304</v>
      </c>
      <c r="R14" s="98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1015"/>
      <c r="C15" s="1002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76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76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976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7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7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8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76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97">
        <v>8</v>
      </c>
      <c r="B26" s="1015" t="s">
        <v>285</v>
      </c>
      <c r="C26" s="1001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7"/>
      <c r="B27" s="1015"/>
      <c r="C27" s="1002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7"/>
      <c r="B28" s="1015"/>
      <c r="C28" s="1002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7"/>
      <c r="B29" s="1015"/>
      <c r="C29" s="1002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7"/>
      <c r="B30" s="1015"/>
      <c r="C30" s="1002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8"/>
      <c r="B31" s="1062"/>
      <c r="C31" s="1003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976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6" t="s">
        <v>349</v>
      </c>
      <c r="M55" s="988"/>
      <c r="N55"/>
      <c r="O55" s="986" t="s">
        <v>351</v>
      </c>
      <c r="P55" s="988"/>
      <c r="Q55"/>
      <c r="R55" s="986" t="s">
        <v>328</v>
      </c>
      <c r="S55" s="987"/>
      <c r="T55" s="987"/>
      <c r="U55" s="98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6" t="s">
        <v>335</v>
      </c>
      <c r="M66" s="988"/>
      <c r="N66"/>
      <c r="O66" s="1050" t="s">
        <v>334</v>
      </c>
      <c r="P66" s="1051"/>
      <c r="Q66"/>
      <c r="R66" s="986" t="s">
        <v>333</v>
      </c>
      <c r="S66" s="987"/>
      <c r="T66" s="98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6" t="s">
        <v>329</v>
      </c>
      <c r="M76" s="98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1014" t="s">
        <v>317</v>
      </c>
      <c r="C5" s="1001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1015"/>
      <c r="C6" s="1002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1015"/>
      <c r="C7" s="1002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1015"/>
      <c r="C8" s="1002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979" t="s">
        <v>314</v>
      </c>
      <c r="N8" s="980"/>
      <c r="O8" s="980"/>
      <c r="P8" s="980"/>
      <c r="Q8" s="98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1015"/>
      <c r="C9" s="1002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1015"/>
      <c r="C10" s="1002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76" t="s">
        <v>312</v>
      </c>
      <c r="R10" s="972"/>
      <c r="S10" s="101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12"/>
      <c r="B11" s="1015"/>
      <c r="C11" s="1002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1014" t="s">
        <v>306</v>
      </c>
      <c r="C12" s="1001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1015"/>
      <c r="C13" s="1002"/>
      <c r="D13" s="1018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1015"/>
      <c r="C14" s="1002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2" t="s">
        <v>304</v>
      </c>
      <c r="R14" s="98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1015"/>
      <c r="C15" s="1002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76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76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976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7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7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8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76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97">
        <v>8</v>
      </c>
      <c r="B26" s="1015" t="s">
        <v>285</v>
      </c>
      <c r="C26" s="1001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7"/>
      <c r="B27" s="1015"/>
      <c r="C27" s="1002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7"/>
      <c r="B28" s="1015"/>
      <c r="C28" s="1002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7"/>
      <c r="B29" s="1015"/>
      <c r="C29" s="1002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7"/>
      <c r="B30" s="1015"/>
      <c r="C30" s="1002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8"/>
      <c r="B31" s="1062"/>
      <c r="C31" s="1003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976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6" t="s">
        <v>349</v>
      </c>
      <c r="M55" s="988"/>
      <c r="N55"/>
      <c r="O55" s="986" t="s">
        <v>351</v>
      </c>
      <c r="P55" s="988"/>
      <c r="Q55"/>
      <c r="R55" s="986" t="s">
        <v>328</v>
      </c>
      <c r="S55" s="987"/>
      <c r="T55" s="987"/>
      <c r="U55" s="98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6" t="s">
        <v>335</v>
      </c>
      <c r="M66" s="988"/>
      <c r="N66"/>
      <c r="O66" s="1050" t="s">
        <v>334</v>
      </c>
      <c r="P66" s="1051"/>
      <c r="Q66"/>
      <c r="R66" s="986" t="s">
        <v>333</v>
      </c>
      <c r="S66" s="987"/>
      <c r="T66" s="98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6" t="s">
        <v>329</v>
      </c>
      <c r="M76" s="98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1014" t="s">
        <v>317</v>
      </c>
      <c r="C5" s="1001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1015"/>
      <c r="C6" s="1002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1015"/>
      <c r="C7" s="1002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1015"/>
      <c r="C8" s="1002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979" t="s">
        <v>314</v>
      </c>
      <c r="N8" s="980"/>
      <c r="O8" s="980"/>
      <c r="P8" s="980"/>
      <c r="Q8" s="98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1015"/>
      <c r="C9" s="1002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1015"/>
      <c r="C10" s="1002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76" t="s">
        <v>312</v>
      </c>
      <c r="R10" s="972"/>
      <c r="S10" s="101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12"/>
      <c r="B11" s="1015"/>
      <c r="C11" s="1002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1014" t="s">
        <v>306</v>
      </c>
      <c r="C12" s="1001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1015"/>
      <c r="C13" s="1002"/>
      <c r="D13" s="1018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1015"/>
      <c r="C14" s="1002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2" t="s">
        <v>304</v>
      </c>
      <c r="R14" s="98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1015"/>
      <c r="C15" s="1002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76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76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976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7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7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8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76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97">
        <v>8</v>
      </c>
      <c r="B26" s="1015" t="s">
        <v>285</v>
      </c>
      <c r="C26" s="1001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7"/>
      <c r="B27" s="1015"/>
      <c r="C27" s="1002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7"/>
      <c r="B28" s="1015"/>
      <c r="C28" s="1002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7"/>
      <c r="B29" s="1015"/>
      <c r="C29" s="1002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7"/>
      <c r="B30" s="1015"/>
      <c r="C30" s="1002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8"/>
      <c r="B31" s="1062"/>
      <c r="C31" s="1003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976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6" t="s">
        <v>349</v>
      </c>
      <c r="M55" s="988"/>
      <c r="N55"/>
      <c r="O55" s="986" t="s">
        <v>351</v>
      </c>
      <c r="P55" s="988"/>
      <c r="Q55"/>
      <c r="R55" s="986" t="s">
        <v>328</v>
      </c>
      <c r="S55" s="987"/>
      <c r="T55" s="987"/>
      <c r="U55" s="98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6" t="s">
        <v>335</v>
      </c>
      <c r="M66" s="988"/>
      <c r="N66"/>
      <c r="O66" s="1050" t="s">
        <v>334</v>
      </c>
      <c r="P66" s="1051"/>
      <c r="Q66"/>
      <c r="R66" s="986" t="s">
        <v>333</v>
      </c>
      <c r="S66" s="987"/>
      <c r="T66" s="98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6" t="s">
        <v>329</v>
      </c>
      <c r="M76" s="98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1014" t="s">
        <v>317</v>
      </c>
      <c r="C5" s="1001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1015"/>
      <c r="C6" s="1002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1015"/>
      <c r="C7" s="1002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1015"/>
      <c r="C8" s="1002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979" t="s">
        <v>314</v>
      </c>
      <c r="N8" s="980"/>
      <c r="O8" s="980"/>
      <c r="P8" s="980"/>
      <c r="Q8" s="98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1015"/>
      <c r="C9" s="1002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1015"/>
      <c r="C10" s="1002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76" t="s">
        <v>312</v>
      </c>
      <c r="R10" s="972"/>
      <c r="S10" s="101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12"/>
      <c r="B11" s="1015"/>
      <c r="C11" s="1002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1014" t="s">
        <v>306</v>
      </c>
      <c r="C12" s="1001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1015"/>
      <c r="C13" s="1002"/>
      <c r="D13" s="1018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1015"/>
      <c r="C14" s="1002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2" t="s">
        <v>304</v>
      </c>
      <c r="R14" s="98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1015"/>
      <c r="C15" s="1002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76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76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976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7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7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8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76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97">
        <v>8</v>
      </c>
      <c r="B26" s="1015" t="s">
        <v>285</v>
      </c>
      <c r="C26" s="1001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7"/>
      <c r="B27" s="1015"/>
      <c r="C27" s="1002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7"/>
      <c r="B28" s="1015"/>
      <c r="C28" s="1002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7"/>
      <c r="B29" s="1015"/>
      <c r="C29" s="1002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7"/>
      <c r="B30" s="1015"/>
      <c r="C30" s="1002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8"/>
      <c r="B31" s="1062"/>
      <c r="C31" s="1003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976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6" t="s">
        <v>349</v>
      </c>
      <c r="M55" s="988"/>
      <c r="N55"/>
      <c r="O55" s="986" t="s">
        <v>351</v>
      </c>
      <c r="P55" s="988"/>
      <c r="Q55"/>
      <c r="R55" s="986" t="s">
        <v>328</v>
      </c>
      <c r="S55" s="987"/>
      <c r="T55" s="987"/>
      <c r="U55" s="98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6" t="s">
        <v>335</v>
      </c>
      <c r="M66" s="988"/>
      <c r="N66"/>
      <c r="O66" s="1050" t="s">
        <v>334</v>
      </c>
      <c r="P66" s="1051"/>
      <c r="Q66"/>
      <c r="R66" s="986" t="s">
        <v>333</v>
      </c>
      <c r="S66" s="987"/>
      <c r="T66" s="98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6" t="s">
        <v>329</v>
      </c>
      <c r="M76" s="98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1014" t="s">
        <v>317</v>
      </c>
      <c r="C5" s="1001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1015"/>
      <c r="C6" s="1002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1015"/>
      <c r="C7" s="1002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1015"/>
      <c r="C8" s="1002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979" t="s">
        <v>314</v>
      </c>
      <c r="N8" s="980"/>
      <c r="O8" s="980"/>
      <c r="P8" s="980"/>
      <c r="Q8" s="98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1015"/>
      <c r="C9" s="1002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1015"/>
      <c r="C10" s="1002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76" t="s">
        <v>312</v>
      </c>
      <c r="R10" s="972"/>
      <c r="S10" s="101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12"/>
      <c r="B11" s="1015"/>
      <c r="C11" s="1002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1014" t="s">
        <v>306</v>
      </c>
      <c r="C12" s="1001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1015"/>
      <c r="C13" s="1002"/>
      <c r="D13" s="1018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1015"/>
      <c r="C14" s="1002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2" t="s">
        <v>304</v>
      </c>
      <c r="R14" s="98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1015"/>
      <c r="C15" s="1002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76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76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976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7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7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8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76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97">
        <v>8</v>
      </c>
      <c r="B26" s="1015" t="s">
        <v>285</v>
      </c>
      <c r="C26" s="1001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7"/>
      <c r="B27" s="1015"/>
      <c r="C27" s="1002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7"/>
      <c r="B28" s="1015"/>
      <c r="C28" s="1002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7"/>
      <c r="B29" s="1015"/>
      <c r="C29" s="1002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7"/>
      <c r="B30" s="1015"/>
      <c r="C30" s="1002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8"/>
      <c r="B31" s="1062"/>
      <c r="C31" s="1003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976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6" t="s">
        <v>349</v>
      </c>
      <c r="M55" s="988"/>
      <c r="N55"/>
      <c r="O55" s="986" t="s">
        <v>351</v>
      </c>
      <c r="P55" s="988"/>
      <c r="Q55"/>
      <c r="R55" s="986" t="s">
        <v>328</v>
      </c>
      <c r="S55" s="987"/>
      <c r="T55" s="987"/>
      <c r="U55" s="98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6" t="s">
        <v>335</v>
      </c>
      <c r="M66" s="988"/>
      <c r="N66"/>
      <c r="O66" s="1050" t="s">
        <v>334</v>
      </c>
      <c r="P66" s="1051"/>
      <c r="Q66"/>
      <c r="R66" s="986" t="s">
        <v>333</v>
      </c>
      <c r="S66" s="987"/>
      <c r="T66" s="98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6" t="s">
        <v>329</v>
      </c>
      <c r="M76" s="98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42122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42122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0.33329827570896214</v>
      </c>
      <c r="F23" s="120">
        <f>E23</f>
        <v>0.33329827570896214</v>
      </c>
    </row>
    <row r="24" spans="2:28">
      <c r="B24" s="115" t="s">
        <v>44</v>
      </c>
      <c r="C24" s="108"/>
      <c r="D24" s="111"/>
      <c r="E24" s="111">
        <f>Assembly!H96</f>
        <v>4.3408513388743672E-2</v>
      </c>
      <c r="F24" s="120">
        <f>E24</f>
        <v>4.3408513388743672E-2</v>
      </c>
    </row>
    <row r="25" spans="2:28">
      <c r="B25" s="121" t="s">
        <v>40</v>
      </c>
      <c r="C25" s="108"/>
      <c r="D25" s="361"/>
      <c r="E25" s="122">
        <f>Assembly!H97</f>
        <v>2.046566255716158E-2</v>
      </c>
      <c r="F25" s="123">
        <f>E25-Assembly!H85-Assembly!H86-Assembly!H88-Assembly!H89-'Machined Part #1'!I54-'Machined Part #1'!I58-'Pacific Quote #2'!I50-'Pacific Quote #2'!I54-'Pacific Quote #3'!I50-'Pacific Quote #3'!I54</f>
        <v>1.866566075715978E-2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-0.39717245165486742</v>
      </c>
      <c r="F26" s="120">
        <f>F22-F23-F24-F25</f>
        <v>-0.39537244985486564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-0.39717245165486742</v>
      </c>
      <c r="F28" s="120">
        <f>F26-F27</f>
        <v>-0.39537244985486564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0.33329827570896214</v>
      </c>
      <c r="F34" s="395">
        <f>'Machined Part #1'!I55+'Machined Part #1'!I56+'Machined Part #1'!I57</f>
        <v>4.3408513388743672E-2</v>
      </c>
      <c r="G34" s="468">
        <f>'Machined Part #1'!I63+'Machined Part #1'!I54+'Machined Part #1'!I58</f>
        <v>2.046566255716158E-2</v>
      </c>
      <c r="H34" s="327">
        <f>'Machined Part #1'!I64</f>
        <v>0.39717245165486736</v>
      </c>
      <c r="I34" s="327"/>
      <c r="J34" s="843">
        <f t="shared" ref="J34:J43" si="1">$H34</f>
        <v>0.39717245165486736</v>
      </c>
      <c r="K34" s="811"/>
      <c r="L34" s="327"/>
      <c r="M34" s="327">
        <f t="shared" ref="M34:M43" si="2">$H34</f>
        <v>0.39717245165486736</v>
      </c>
      <c r="N34" s="811"/>
      <c r="O34" s="327"/>
      <c r="P34" s="327">
        <f t="shared" ref="P34:P43" si="3">$H34</f>
        <v>0.39717245165486736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0.39717245165486736</v>
      </c>
      <c r="I44" s="467"/>
      <c r="J44" s="846">
        <f>SUM(J34:J43)</f>
        <v>0.39717245165486736</v>
      </c>
      <c r="K44" s="813"/>
      <c r="L44" s="467"/>
      <c r="M44" s="467">
        <f>SUM(M34:M43)</f>
        <v>0.39717245165486736</v>
      </c>
      <c r="N44" s="813"/>
      <c r="O44" s="467"/>
      <c r="P44" s="467">
        <f>SUM(P34:P43)</f>
        <v>0.39717245165486736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0.33329827570896214</v>
      </c>
      <c r="I95" s="478"/>
      <c r="J95" s="861">
        <f>J65+SUM(F46:F55)+SUM(F34:F43)+J32</f>
        <v>4.3408513388743672E-2</v>
      </c>
      <c r="K95" s="816"/>
      <c r="L95" s="478"/>
      <c r="M95" s="478">
        <f>M65+SUM(G46:G55)+SUM(G34:G43)+M32</f>
        <v>2.046566255716158E-2</v>
      </c>
      <c r="N95" s="816"/>
      <c r="O95" s="478"/>
      <c r="P95" s="478">
        <f>P65+SUM(H46:H55)+SUM(H34:H43)+P32</f>
        <v>0.39717245165486736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4.3408513388743672E-2</v>
      </c>
      <c r="I96" s="397"/>
      <c r="J96" s="862">
        <f>J80+SUM(G46:G55)+SUM(G34:G43)</f>
        <v>2.046566255716158E-2</v>
      </c>
      <c r="K96" s="822"/>
      <c r="L96" s="397"/>
      <c r="M96" s="397">
        <f>M80+SUM(H46:H55)+SUM(H34:H43)</f>
        <v>0.39717245165486736</v>
      </c>
      <c r="N96" s="822"/>
      <c r="O96" s="397"/>
      <c r="P96" s="397">
        <f>P80+SUM(J46:J55)+SUM(J34:J43)</f>
        <v>0.39717245165486736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2.046566255716158E-2</v>
      </c>
      <c r="I97" s="326"/>
      <c r="J97" s="863">
        <f>J81+SUM(H46:H55)+SUM(H34:H43)+J91</f>
        <v>0.39717245165486736</v>
      </c>
      <c r="K97" s="815"/>
      <c r="L97" s="326"/>
      <c r="M97" s="326">
        <f>M81+SUM(J46:J55)+SUM(J34:J43)+M91</f>
        <v>0.39717245165486736</v>
      </c>
      <c r="N97" s="815"/>
      <c r="O97" s="326"/>
      <c r="P97" s="326">
        <f>P81+SUM(M46:M55)+SUM(M34:M43)+P91</f>
        <v>0.39717245165486736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0.39717245165486742</v>
      </c>
      <c r="I99" s="360"/>
      <c r="J99" s="865">
        <f>SUM(J95:J98)</f>
        <v>0.46104662760077264</v>
      </c>
      <c r="K99" s="817"/>
      <c r="L99" s="360"/>
      <c r="M99" s="360">
        <f>SUM(M95:M98)</f>
        <v>0.81481056586689626</v>
      </c>
      <c r="N99" s="817"/>
      <c r="O99" s="360"/>
      <c r="P99" s="360">
        <f>SUM(P95:P98)</f>
        <v>1.1915173549646021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tlucz</cp:lastModifiedBy>
  <cp:lastPrinted>2012-09-25T16:12:10Z</cp:lastPrinted>
  <dcterms:created xsi:type="dcterms:W3CDTF">1996-10-14T23:33:28Z</dcterms:created>
  <dcterms:modified xsi:type="dcterms:W3CDTF">2015-04-28T14:22:21Z</dcterms:modified>
</cp:coreProperties>
</file>