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U46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T19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8" l="1"/>
  <c r="H43" i="1" s="1"/>
  <c r="P43" i="1" s="1"/>
  <c r="T37" i="10"/>
  <c r="T38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43" i="1" l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92" i="6"/>
  <c r="I96" i="6"/>
  <c r="Q20" i="6"/>
  <c r="Q147" i="6" s="1"/>
  <c r="L20" i="6"/>
  <c r="L152" i="6" s="1"/>
  <c r="P20" i="6"/>
  <c r="P69" i="6" s="1"/>
  <c r="P94" i="6" s="1"/>
  <c r="L58" i="6"/>
  <c r="H84" i="6"/>
  <c r="J86" i="6"/>
  <c r="I93" i="6"/>
  <c r="I97" i="6"/>
  <c r="M20" i="6"/>
  <c r="M73" i="6" s="1"/>
  <c r="O20" i="6"/>
  <c r="O147" i="6" s="1"/>
  <c r="I86" i="6"/>
  <c r="J92" i="6"/>
  <c r="J94" i="6"/>
  <c r="L147" i="6"/>
  <c r="H60" i="1"/>
  <c r="H61" i="1"/>
  <c r="H62" i="1"/>
  <c r="H63" i="1"/>
  <c r="H64" i="1"/>
  <c r="E31" i="5"/>
  <c r="F31" i="5" s="1"/>
  <c r="L77" i="6" l="1"/>
  <c r="I83" i="6"/>
  <c r="I95" i="6"/>
  <c r="I85" i="6"/>
  <c r="I91" i="6"/>
  <c r="I94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I87" i="6" l="1"/>
  <c r="L94" i="6"/>
  <c r="L92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<sst xmlns="http://schemas.openxmlformats.org/spreadsheetml/2006/main" count="3068" uniqueCount="706">
  <si>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</si>
  <si>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</si>
  <si>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</si>
  <si>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</si>
  <si>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</si>
  <si>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</si>
  <si>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</si>
  <si>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</si>
  <si>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</si>
  <si>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</si>
  <si>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</si>
  <si>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</si>
  <si>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</si>
  <si>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</si>
  <si>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</si>
  <si>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</si>
  <si>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</si>
  <si>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</si>
  <si>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</si>
  <si>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</si>
  <si>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</si>
  <si>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</si>
  <si>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</si>
  <si>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</si>
  <si>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</si>
  <si>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</si>
  <si>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</si>
  <si>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</si>
  <si>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</si>
  <si>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</si>
  <si>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</si>
  <si>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</si>
  <si>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</si>
  <si>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</si>
  <si>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</si>
  <si>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</si>
  <si>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</si>
  <si>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</si>
  <si>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</si>
  <si>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</si>
  <si>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</si>
  <si>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</si>
  <si>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</si>
  <si>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</si>
  <si>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</si>
  <si>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</si>
  <si>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</si>
  <si>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</si>
  <si>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</si>
  <si>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</si>
  <si>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</si>
  <si>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</si>
  <si>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</si>
  <si>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</si>
  <si>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</si>
  <si>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</si>
  <si>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</si>
  <si>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</si>
  <si>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</si>
  <si>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</si>
  <si>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</si>
  <si>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</si>
  <si>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</si>
  <si>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</si>
  <si>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</si>
  <si>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</si>
  <si>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</si>
  <si>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</si>
  <si>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</si>
  <si>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</si>
  <si>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</si>
  <si>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</si>
  <si>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</si>
  <si>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</si>
  <si>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</si>
  <si>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</si>
  <si>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</si>
  <si>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</si>
  <si>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</si>
  <si>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</si>
  <si>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</si>
  <si>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</si>
  <si>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</si>
  <si>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</si>
  <si>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</si>
  <si>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</si>
  <si>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</si>
  <si>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</si>
  <si>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</si>
  <si>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</si>
  <si>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</si>
  <si>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</si>
  <si>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</si>
  <si>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</si>
  <si>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</si>
  <si>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</si>
  <si>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</si>
  <si>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</si>
  <si>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</si>
  <si>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</si>
  <si>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</si>
  <si>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</si>
  <si>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</si>
  <si>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</si>
  <si>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</si>
  <si>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</si>
  <si>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</si>
  <si>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</si>
  <si>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</si>
  <si>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</si>
  <si>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</si>
  <si>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</si>
  <si>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</si>
  <si>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</si>
  <si>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</si>
  <si>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</si>
  <si>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</si>
  <si>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</si>
  <si>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</si>
  <si>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</si>
  <si>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</si>
  <si>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</si>
  <si>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</si>
  <si>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</si>
  <si>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</si>
  <si>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</si>
  <si>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</si>
  <si>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</si>
  <si>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</si>
  <si>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</si>
  <si>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</si>
  <si>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</si>
  <si>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</si>
  <si>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</si>
  <si>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</si>
  <si>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</si>
  <si>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</si>
  <si>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</si>
  <si>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</si>
  <si>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</si>
  <si>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</si>
  <si>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</si>
  <si>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</si>
  <si>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</si>
  <si>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</si>
  <si>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</si>
  <si>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</si>
  <si>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</si>
  <si>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</si>
  <si>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</si>
  <si>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</si>
  <si>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</si>
  <si>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</si>
  <si>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</si>
  <si>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</si>
  <si>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</si>
  <si>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</si>
  <si>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</si>
  <si>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</si>
  <si>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</si>
  <si>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</si>
  <si>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</si>
  <si>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</si>
  <si>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</si>
  <si>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</si>
  <si>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</si>
  <si>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</si>
  <si>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</si>
  <si>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</si>
  <si>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</si>
  <si>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</si>
  <si>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</si>
  <si>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</si>
  <si>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</si>
  <si>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</si>
  <si>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</si>
  <si>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</si>
  <si>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</si>
  <si>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</si>
  <si>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</si>
  <si>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</si>
  <si>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</si>
  <si>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</si>
  <si>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</si>
  <si>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</si>
  <si>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</si>
  <si>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</si>
  <si>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</si>
  <si>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</si>
  <si>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</si>
  <si>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</si>
  <si>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</si>
  <si>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</si>
  <si>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</si>
  <si>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</si>
  <si>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</si>
  <si>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</si>
  <si>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</si>
  <si>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</si>
  <si>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</si>
  <si>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</si>
  <si>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</si>
  <si>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</si>
  <si>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</si>
  <si>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</si>
  <si>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</si>
  <si>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</si>
  <si>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</si>
  <si>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</si>
  <si>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</si>
  <si>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</si>
  <si>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</si>
  <si>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</si>
  <si>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</si>
  <si>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</si>
  <si>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</si>
  <si>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</si>
  <si>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</si>
  <si>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</si>
  <si>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</si>
  <si>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</si>
  <si>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</si>
  <si>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</si>
  <si>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</si>
  <si>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</si>
  <si>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</si>
  <si>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</si>
  <si>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</si>
  <si>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</si>
  <si>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</si>
  <si>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</si>
  <si>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</si>
  <si>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</si>
  <si>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</si>
  <si>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</si>
  <si>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</si>
  <si>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</si>
  <si>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</si>
  <si>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</si>
  <si>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</si>
  <si>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</si>
  <si>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</si>
  <si>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</si>
  <si>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</si>
  <si>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</si>
  <si>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</si>
  <si>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</si>
  <si>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</si>
  <si>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</si>
  <si>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</si>
  <si>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</si>
  <si>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</si>
  <si>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</si>
  <si>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</si>
  <si>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</si>
  <si>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</si>
  <si>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</si>
  <si>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</si>
  <si>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</si>
  <si>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</si>
  <si>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</si>
  <si>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</si>
  <si>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</si>
  <si>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</si>
  <si>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</si>
  <si>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</si>
  <si>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</si>
  <si>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</si>
  <si>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</si>
  <si>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</si>
  <si>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</si>
  <si>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</si>
  <si>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</si>
  <si>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</si>
  <si>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</si>
  <si>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</si>
  <si>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</si>
  <si>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</si>
  <si>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</si>
  <si>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</si>
  <si>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</si>
  <si>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</si>
  <si>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</si>
  <si>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</si>
  <si>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</si>
  <si>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</si>
  <si>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</si>
  <si>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</si>
  <si>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</si>
  <si>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</si>
  <si>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</si>
  <si>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</si>
  <si>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</si>
  <si>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</si>
  <si>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</si>
  <si>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</si>
  <si>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</si>
  <si>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</si>
  <si>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</si>
  <si>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</si>
  <si>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</si>
  <si>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</si>
  <si>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</si>
  <si>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</si>
  <si>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</si>
  <si>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</si>
  <si>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</si>
  <si>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</si>
  <si>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</si>
  <si>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</si>
  <si>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</si>
  <si>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</si>
  <si>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</si>
  <si>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</si>
  <si>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</si>
  <si>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</si>
  <si>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</si>
  <si>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</si>
  <si>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</si>
  <si>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</si>
  <si>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</si>
  <si>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</si>
  <si>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</si>
  <si>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</si>
  <si>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</si>
  <si>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</si>
  <si>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</si>
  <si>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</si>
  <si>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</si>
  <si>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</si>
  <si>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</si>
  <si>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</si>
  <si>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</si>
  <si>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</si>
  <si>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</si>
  <si>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</si>
  <si>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</si>
  <si>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</si>
  <si>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</si>
  <si>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</si>
  <si>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</si>
  <si>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</si>
  <si>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</si>
  <si>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</si>
  <si>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</si>
  <si>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</si>
  <si>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</si>
  <si>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</si>
  <si>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</si>
  <si>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</si>
  <si>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</si>
  <si>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</si>
  <si>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</si>
  <si>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</si>
  <si>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</si>
  <si>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</si>
  <si>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</si>
  <si>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</si>
  <si>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</si>
  <si>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</si>
  <si>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</si>
  <si>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</si>
  <si>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</si>
  <si>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</si>
  <si>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</si>
  <si>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</si>
  <si>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</si>
  <si>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</si>
  <si>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</si>
  <si>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</si>
  <si>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</si>
  <si>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</si>
  <si>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</si>
  <si>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</si>
  <si>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</si>
  <si>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</si>
  <si>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</si>
  <si>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</si>
  <si>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</si>
  <si>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</si>
  <si>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</si>
  <si>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</si>
  <si>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</si>
  <si>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</si>
  <si>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</si>
  <si>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</si>
  <si>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</si>
  <si>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</si>
  <si>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</si>
  <si>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</si>
  <si>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</si>
  <si>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</si>
  <si>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</si>
  <si>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</si>
  <si>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</si>
  <si>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</si>
  <si>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</si>
  <si>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</si>
  <si>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</si>
  <si>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</si>
  <si>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</si>
  <si>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</si>
  <si>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</si>
  <si>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</si>
  <si>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</si>
  <si>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</si>
  <si>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</si>
  <si>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</si>
  <si>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</si>
  <si>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</si>
  <si>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</si>
  <si>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</si>
  <si>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</si>
  <si>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</si>
  <si>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</si>
  <si>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</si>
  <si>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</si>
  <si>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</si>
  <si>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</si>
  <si>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</si>
  <si>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</si>
  <si>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</si>
  <si>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</si>
  <si>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</si>
  <si>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</si>
  <si>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</si>
  <si>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</si>
  <si>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</si>
  <si>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</si>
  <si>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</si>
  <si>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</si>
  <si>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</si>
  <si>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</si>
  <si>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</si>
  <si>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</si>
  <si>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</si>
  <si>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</si>
  <si>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</si>
  <si>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</si>
  <si>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</si>
  <si>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</si>
  <si>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</si>
  <si>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</si>
  <si>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</si>
  <si>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</si>
  <si>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</si>
  <si>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</si>
  <si>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</si>
  <si>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</si>
  <si>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</si>
  <si>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</si>
  <si>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</si>
  <si>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</si>
  <si>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</si>
  <si>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</si>
  <si>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</si>
  <si>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</si>
  <si>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</si>
  <si>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</si>
  <si>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</si>
  <si>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</si>
  <si>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</si>
  <si>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</si>
  <si>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</si>
  <si>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</si>
  <si>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</si>
  <si>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</si>
  <si>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</si>
  <si>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</si>
  <si>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</si>
  <si>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</si>
  <si>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</si>
  <si>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</si>
  <si>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</si>
  <si>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</si>
  <si>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</si>
  <si>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</si>
  <si>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</si>
  <si>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</si>
  <si>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</si>
  <si>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</si>
  <si>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</si>
  <si>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</si>
  <si>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</si>
  <si>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</si>
  <si>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</si>
  <si>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</si>
  <si>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</si>
  <si>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</si>
  <si>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</si>
  <si>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</si>
  <si>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</si>
  <si>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</si>
  <si>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</si>
  <si>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</si>
  <si>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</si>
  <si>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</si>
  <si>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</si>
  <si>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</si>
  <si>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</si>
  <si>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</si>
  <si>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</si>
  <si>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</si>
  <si>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</si>
  <si>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</si>
  <si>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</si>
  <si>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</si>
  <si>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</si>
  <si>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</si>
  <si>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</si>
  <si>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</si>
  <si>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</si>
  <si>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</si>
  <si>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</si>
  <si>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</si>
  <si>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</si>
  <si>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</si>
  <si>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</si>
  <si>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</si>
  <si>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</si>
  <si>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</si>
  <si>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</si>
  <si>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</si>
  <si>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</si>
  <si>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</si>
  <si>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</si>
  <si>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</si>
  <si>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</si>
  <si>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</si>
  <si>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</si>
  <si>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</si>
  <si>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</si>
  <si>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</si>
  <si>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</si>
  <si>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</si>
  <si>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</si>
  <si>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</si>
  <si>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</si>
  <si>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</si>
  <si>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</si>
  <si>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</si>
  <si>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</si>
  <si>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</si>
  <si>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</si>
  <si>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</si>
  <si>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</si>
  <si>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</si>
  <si>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</si>
  <si>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</si>
  <si>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</si>
  <si>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</si>
  <si>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</si>
  <si>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</si>
  <si>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</si>
  <si>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</si>
  <si>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</si>
  <si>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</si>
  <si>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</si>
  <si>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</si>
  <si>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</si>
  <si>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</si>
  <si>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</si>
  <si>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</si>
  <si>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</si>
  <si>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</si>
  <si>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</si>
  <si>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</si>
  <si>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</si>
  <si>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</si>
  <si>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</si>
  <si>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</si>
  <si>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</si>
  <si>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</si>
  <si>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</si>
  <si>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</si>
  <si>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</si>
  <si>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</si>
  <si>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</si>
  <si>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</si>
  <si>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</si>
  <si>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</si>
  <si>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</si>
  <si>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</si>
  <si>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</si>
  <si>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</si>
  <si>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</si>
  <si>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</si>
  <si>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</si>
  <si>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</si>
  <si>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</si>
  <si>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</si>
  <si>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</si>
  <si>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</si>
  <si>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</si>
  <si>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</si>
  <si>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</si>
  <si>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</si>
  <si>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</si>
  <si>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</si>
  <si>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</si>
  <si>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</si>
  <si>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</si>
  <si>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</si>
  <si>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</si>
  <si>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</si>
  <si>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</si>
  <si>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</si>
  <si>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</si>
  <si>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</si>
  <si>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</si>
  <si>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</si>
  <si>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</si>
  <si>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</si>
  <si>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</si>
  <si>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</si>
  <si>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</si>
  <si>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</si>
  <si>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</si>
  <si>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</si>
  <si>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</si>
  <si>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</si>
  <si>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</si>
  <si>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</si>
  <si>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</si>
  <si>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</si>
  <si>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</si>
  <si>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</si>
  <si>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</si>
  <si>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</si>
  <si>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</si>
  <si>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</si>
  <si>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</si>
  <si>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</si>
  <si>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</si>
  <si>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</si>
  <si>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</si>
  <si>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</si>
  <si>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</si>
  <si>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</si>
  <si>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</si>
  <si>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</si>
  <si>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</si>
  <si>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</si>
  <si>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</si>
  <si>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</si>
  <si>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</si>
  <si>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</si>
  <si>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</si>
  <si>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</si>
  <si>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</si>
  <si>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</si>
  <si>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</si>
  <si>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</si>
  <si>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</si>
  <si>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</si>
  <si>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</si>
  <si>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</si>
  <si>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</si>
  <si>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</si>
  <si>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</si>
  <si>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</si>
  <si>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</si>
  <si>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</si>
  <si>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</si>
  <si>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</si>
  <si>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</si>
  <si>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</si>
  <si>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</si>
  <si>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</si>
  <si>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</si>
  <si>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</si>
  <si>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</si>
  <si>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</si>
  <si>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</si>
  <si>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</si>
  <si>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</si>
  <si>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</si>
  <si>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</si>
  <si>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</si>
  <si>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</si>
  <si>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</si>
  <si>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</si>
  <si>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</si>
  <si>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</si>
  <si>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</si>
  <si>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</si>
  <si>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</si>
  <si>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</si>
  <si>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</si>
  <si>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</si>
  <si>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</si>
  <si>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</si>
  <si>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</si>
  <si>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</si>
  <si>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</si>
  <si>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</si>
  <si>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</si>
  <si>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</si>
  <si>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</si>
  <si>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</si>
  <si>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</si>
  <si>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</si>
  <si>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</si>
  <si>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</si>
  <si>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AP3805     Dvnpt</t>
  </si>
  <si>
    <t>AP3805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</si>
</sst>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2" fillId="0" borderId="34" xfId="0" applyFont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19" zoomScale="90" zoomScaleNormal="90" workbookViewId="0">
      <selection activeCell="N36" sqref="N36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AP3805     Dvnpt</v>
      </c>
      <c r="Q5" s="348"/>
      <c r="R5" s="226"/>
      <c r="S5" s="226"/>
      <c r="T5" s="226"/>
      <c r="U5" s="349" t="s">
        <v>16</v>
      </c>
      <c r="V5" s="920">
        <f ca="1" xml:space="preserve"> TODAY()</f>
        <v>42977</v>
      </c>
      <c r="W5" s="158"/>
      <c r="X5" s="158"/>
      <c r="Y5" s="158"/>
    </row>
    <row r="6" spans="1:29" ht="18.75" thickBot="1" x14ac:dyDescent="0.3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0.36099999999999999</v>
      </c>
      <c r="P13" s="158"/>
      <c r="Q13" s="998" t="s">
        <v>312</v>
      </c>
      <c r="R13" s="969"/>
      <c r="S13" s="1018">
        <f>+C20</f>
        <v>0.5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9">
        <v>2</v>
      </c>
      <c r="B15" s="1019" t="s">
        <v>306</v>
      </c>
      <c r="C15" s="993" t="s">
        <v>343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6.2E-2</v>
      </c>
      <c r="P15" s="158"/>
      <c r="Q15" s="998" t="s">
        <v>308</v>
      </c>
      <c r="R15" s="969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797.45328954386684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8.6802205018685985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0.443</v>
      </c>
      <c r="P18" s="158"/>
      <c r="Q18" s="998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1.5154492631051114E-2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310.93701588987739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0.72335170848904984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0.45186000000000004</v>
      </c>
      <c r="P22" s="158"/>
      <c r="Q22" s="998" t="s">
        <v>296</v>
      </c>
      <c r="R22" s="968"/>
      <c r="S22" s="968"/>
      <c r="T22" s="203">
        <f>IF(S20="",,S20 - 1)</f>
        <v>309.93701588987739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8.6802205018685985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2.8006401484334923E-2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 x14ac:dyDescent="0.25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9">
        <v>8</v>
      </c>
      <c r="B28" s="991" t="s">
        <v>676</v>
      </c>
      <c r="C28" s="993" t="s">
        <v>158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0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 t="e">
        <f>T27/T28</f>
        <v>#DIV/0!</v>
      </c>
      <c r="U29" s="318"/>
      <c r="V29" s="344"/>
      <c r="W29" s="318"/>
      <c r="X29" s="318"/>
      <c r="Y29" s="223"/>
    </row>
    <row r="30" spans="1:29" ht="15.75" customHeight="1" thickBot="1" x14ac:dyDescent="0.25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5.1120000000000002E-3</v>
      </c>
      <c r="P30" s="158"/>
      <c r="Q30" s="320" t="s">
        <v>287</v>
      </c>
      <c r="R30" s="321"/>
      <c r="S30" s="319"/>
      <c r="T30" s="234" t="str">
        <f>IF(ISERROR(T29*0.9),"",T29*0.9)</f>
        <v/>
      </c>
      <c r="U30" s="158"/>
      <c r="V30" s="198"/>
      <c r="W30" s="158"/>
      <c r="X30" s="318"/>
      <c r="Y30" s="223"/>
    </row>
    <row r="31" spans="1:29" ht="15.75" customHeight="1" thickBot="1" x14ac:dyDescent="0.25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2.2894401484334921E-2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3.6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1000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900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998" t="s">
        <v>269</v>
      </c>
      <c r="R44" s="969"/>
      <c r="S44" s="215">
        <f>T22*O44</f>
        <v>1549.6850794493869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310.93701588987739</v>
      </c>
      <c r="E46" s="157"/>
      <c r="F46" s="443">
        <v>55</v>
      </c>
      <c r="G46" s="439" t="s">
        <v>24</v>
      </c>
      <c r="H46" s="440"/>
      <c r="I46" s="441"/>
      <c r="K46" s="158"/>
      <c r="L46" s="1064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7200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309.93701588987739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3.6461052606625124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39.364885409252672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54.691578909937689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2.8006401484334923E-2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15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5.8813443117103341E-2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425.30842109006232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6379.6263163509348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797.45328954386684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4.8030978545634394E-2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797.45328954386684</v>
      </c>
      <c r="Q54" s="1030"/>
      <c r="R54" s="972" t="s">
        <v>702</v>
      </c>
      <c r="S54" s="323" t="s">
        <v>247</v>
      </c>
      <c r="T54" s="324"/>
      <c r="U54" s="324"/>
      <c r="V54" s="347">
        <f>O24</f>
        <v>2.8006401484334923E-2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1.5154492631051114E-2</v>
      </c>
      <c r="L56" s="962" t="s">
        <v>244</v>
      </c>
      <c r="M56" s="963"/>
      <c r="N56" s="963"/>
      <c r="O56" s="964"/>
      <c r="P56" s="965" t="str">
        <f>T30</f>
        <v/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1.9604481039034446E-2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1.0782464571468945E-2</v>
      </c>
      <c r="E62" s="146"/>
      <c r="F62" s="304">
        <v>68</v>
      </c>
      <c r="G62" s="180" t="s">
        <v>231</v>
      </c>
      <c r="H62" s="182"/>
      <c r="I62" s="181">
        <f>SUM(I53:I61)</f>
        <v>8.1790812883276151E-2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7.8451129935701858E-3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4.8030978545634394E-2</v>
      </c>
      <c r="E64" s="146"/>
      <c r="F64" s="165">
        <v>70</v>
      </c>
      <c r="G64" s="167" t="s">
        <v>352</v>
      </c>
      <c r="H64" s="166"/>
      <c r="I64" s="162">
        <f>+I63+I62</f>
        <v>8.9635925876846337E-2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7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9" t="s">
        <v>329</v>
      </c>
      <c r="M76" s="96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9" t="s">
        <v>329</v>
      </c>
      <c r="M76" s="96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9" t="s">
        <v>329</v>
      </c>
      <c r="M76" s="96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9" t="s">
        <v>329</v>
      </c>
      <c r="M76" s="96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9" t="s">
        <v>329</v>
      </c>
      <c r="M76" s="96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9" t="s">
        <v>329</v>
      </c>
      <c r="M76" s="96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9" t="s">
        <v>329</v>
      </c>
      <c r="M76" s="96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9" t="s">
        <v>329</v>
      </c>
      <c r="M76" s="96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9" t="s">
        <v>329</v>
      </c>
      <c r="M76" s="96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42977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42977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 x14ac:dyDescent="0.25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 x14ac:dyDescent="0.25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 x14ac:dyDescent="0.25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 x14ac:dyDescent="0.25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1">
        <f>+'Internal Sign Off'!C4</f>
        <v>0</v>
      </c>
      <c r="B7" s="941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2"/>
      <c r="D4" s="943"/>
      <c r="E4" s="943"/>
      <c r="F4" s="944"/>
    </row>
    <row r="5" spans="1:11" ht="21.75" customHeight="1" x14ac:dyDescent="0.2">
      <c r="B5" s="107" t="s">
        <v>34</v>
      </c>
      <c r="C5" s="942"/>
      <c r="D5" s="943"/>
      <c r="E5" s="943"/>
      <c r="F5" s="944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2"/>
      <c r="D7" s="943"/>
      <c r="E7" s="943"/>
      <c r="F7" s="944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6.2646363161019014E-2</v>
      </c>
      <c r="F23" s="120">
        <f>E23</f>
        <v>6.2646363161019014E-2</v>
      </c>
    </row>
    <row r="24" spans="2:28" x14ac:dyDescent="0.2">
      <c r="B24" s="115" t="s">
        <v>44</v>
      </c>
      <c r="C24" s="108"/>
      <c r="D24" s="111"/>
      <c r="E24" s="111">
        <f>Assembly!H96</f>
        <v>1.8244448822256246E-2</v>
      </c>
      <c r="F24" s="120">
        <f>E24</f>
        <v>1.8244448822256246E-2</v>
      </c>
    </row>
    <row r="25" spans="2:28" x14ac:dyDescent="0.2">
      <c r="B25" s="121" t="s">
        <v>40</v>
      </c>
      <c r="C25" s="108"/>
      <c r="D25" s="361"/>
      <c r="E25" s="122">
        <f>Assembly!H97</f>
        <v>8.7451138935710857E-3</v>
      </c>
      <c r="F25" s="123">
        <f>E25-Assembly!H85-Assembly!H86-Assembly!H88-Assembly!H89-'Machined Part #1'!I54-'Machined Part #1'!I58-'Pacific Quote #2'!I50-'Pacific Quote #2'!I54-'Pacific Quote #3'!I50-'Pacific Quote #3'!I54</f>
        <v>7.8451129935701858E-3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-8.9635925876846351E-2</v>
      </c>
      <c r="F26" s="120">
        <f>F22-F23-F24-F25</f>
        <v>-8.8735924976845446E-2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-8.9635925876846351E-2</v>
      </c>
      <c r="F28" s="120">
        <f>F26-F27</f>
        <v>-8.8735924976845446E-2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6.2646363161019014E-2</v>
      </c>
      <c r="F34" s="395">
        <f>'Machined Part #1'!I55+'Machined Part #1'!I56+'Machined Part #1'!I57</f>
        <v>1.8244448822256246E-2</v>
      </c>
      <c r="G34" s="468">
        <f>'Machined Part #1'!I63+'Machined Part #1'!I54+'Machined Part #1'!I58</f>
        <v>8.7451138935710857E-3</v>
      </c>
      <c r="H34" s="327">
        <f>'Machined Part #1'!I64</f>
        <v>8.9635925876846337E-2</v>
      </c>
      <c r="I34" s="327"/>
      <c r="J34" s="844">
        <f t="shared" ref="J34:J43" si="1">$H34</f>
        <v>8.9635925876846337E-2</v>
      </c>
      <c r="K34" s="812"/>
      <c r="L34" s="327"/>
      <c r="M34" s="327">
        <f t="shared" ref="M34:M43" si="2">$H34</f>
        <v>8.9635925876846337E-2</v>
      </c>
      <c r="N34" s="812"/>
      <c r="O34" s="327"/>
      <c r="P34" s="327">
        <f t="shared" ref="P34:P43" si="3">$H34</f>
        <v>8.9635925876846337E-2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8.9635925876846337E-2</v>
      </c>
      <c r="I44" s="467"/>
      <c r="J44" s="847">
        <f>SUM(J34:J43)</f>
        <v>8.9635925876846337E-2</v>
      </c>
      <c r="K44" s="814"/>
      <c r="L44" s="467"/>
      <c r="M44" s="467">
        <f>SUM(M34:M43)</f>
        <v>8.9635925876846337E-2</v>
      </c>
      <c r="N44" s="814"/>
      <c r="O44" s="467"/>
      <c r="P44" s="467">
        <f>SUM(P34:P43)</f>
        <v>8.9635925876846337E-2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6.2646363161019014E-2</v>
      </c>
      <c r="I95" s="478"/>
      <c r="J95" s="862">
        <f>J65+SUM(F46:F55)+SUM(F34:F43)+J32</f>
        <v>1.8244448822256246E-2</v>
      </c>
      <c r="K95" s="817"/>
      <c r="L95" s="478"/>
      <c r="M95" s="478">
        <f>M65+SUM(G46:G55)+SUM(G34:G43)+M32</f>
        <v>8.7451138935710857E-3</v>
      </c>
      <c r="N95" s="817"/>
      <c r="O95" s="478"/>
      <c r="P95" s="478">
        <f>P65+SUM(H46:H55)+SUM(H34:H43)+P32</f>
        <v>8.9635925876846337E-2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1.8244448822256246E-2</v>
      </c>
      <c r="I96" s="397"/>
      <c r="J96" s="863">
        <f>J80+SUM(G46:G55)+SUM(G34:G43)</f>
        <v>8.7451138935710857E-3</v>
      </c>
      <c r="K96" s="823"/>
      <c r="L96" s="397"/>
      <c r="M96" s="397">
        <f>M80+SUM(H46:H55)+SUM(H34:H43)</f>
        <v>8.9635925876846337E-2</v>
      </c>
      <c r="N96" s="823"/>
      <c r="O96" s="397"/>
      <c r="P96" s="397">
        <f>P80+SUM(J46:J55)+SUM(J34:J43)</f>
        <v>8.9635925876846337E-2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8.7451138935710857E-3</v>
      </c>
      <c r="I97" s="326"/>
      <c r="J97" s="864">
        <f>J81+SUM(H46:H55)+SUM(H34:H43)+J91</f>
        <v>8.9635925876846337E-2</v>
      </c>
      <c r="K97" s="816"/>
      <c r="L97" s="326"/>
      <c r="M97" s="326">
        <f>M81+SUM(J46:J55)+SUM(J34:J43)+M91</f>
        <v>8.9635925876846337E-2</v>
      </c>
      <c r="N97" s="816"/>
      <c r="O97" s="326"/>
      <c r="P97" s="326">
        <f>P81+SUM(M46:M55)+SUM(M34:M43)+P91</f>
        <v>8.9635925876846337E-2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8.9635925876846351E-2</v>
      </c>
      <c r="I99" s="360"/>
      <c r="J99" s="866">
        <f>SUM(J95:J98)</f>
        <v>0.11662548859267366</v>
      </c>
      <c r="K99" s="818"/>
      <c r="L99" s="360"/>
      <c r="M99" s="360">
        <f>SUM(M95:M98)</f>
        <v>0.18801696564726378</v>
      </c>
      <c r="N99" s="818"/>
      <c r="O99" s="360"/>
      <c r="P99" s="360">
        <f>SUM(P95:P98)</f>
        <v>0.26890777763053902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Ken Mcguire</cp:lastModifiedBy>
  <cp:lastPrinted>2017-08-30T19:00:51Z</cp:lastPrinted>
  <dcterms:created xsi:type="dcterms:W3CDTF">1996-10-14T23:33:28Z</dcterms:created>
  <dcterms:modified xsi:type="dcterms:W3CDTF">2017-08-30T19:45:30Z</dcterms:modified>
</cp:coreProperties>
</file>