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Acme-Davpt\"/>
    </mc:Choice>
  </mc:AlternateContent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62913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S31" i="22"/>
  <c r="T33" i="22" s="1"/>
  <c r="T34" i="22" s="1"/>
  <c r="U42" i="22" s="1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H88" i="1" s="1"/>
  <c r="G86" i="1"/>
  <c r="G85" i="1"/>
  <c r="H89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J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P43" i="1" l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77" i="6"/>
  <c r="L147" i="6"/>
  <c r="L69" i="6"/>
  <c r="L95" i="6" s="1"/>
  <c r="H60" i="1"/>
  <c r="H61" i="1"/>
  <c r="H62" i="1"/>
  <c r="H63" i="1"/>
  <c r="H64" i="1"/>
  <c r="E31" i="5"/>
  <c r="F31" i="5" s="1"/>
  <c r="L153" i="6" l="1"/>
  <c r="L148" i="6"/>
  <c r="I85" i="6"/>
  <c r="L143" i="6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O93" i="6"/>
  <c r="L85" i="6"/>
  <c r="L101" i="6"/>
  <c r="L97" i="6"/>
  <c r="R148" i="6"/>
  <c r="R35" i="6"/>
  <c r="L87" i="6"/>
  <c r="R76" i="6"/>
  <c r="R145" i="6" s="1"/>
  <c r="R51" i="6"/>
  <c r="O91" i="6"/>
  <c r="R69" i="6"/>
  <c r="L93" i="6"/>
  <c r="O87" i="6"/>
  <c r="L82" i="6"/>
  <c r="R77" i="6"/>
  <c r="R44" i="6"/>
  <c r="R72" i="6"/>
  <c r="N20" i="6"/>
  <c r="H83" i="6"/>
  <c r="M84" i="6" l="1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E23" i="5" s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52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<sst xmlns="http://schemas.openxmlformats.org/spreadsheetml/2006/main" count="3065" uniqueCount="702">
  <si>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</si>
  <si>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</si>
  <si>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</si>
  <si>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</si>
  <si>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</si>
  <si>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</si>
  <si>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</si>
  <si>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</si>
  <si>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</si>
  <si>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</si>
  <si>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</si>
  <si>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</si>
  <si>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</si>
  <si>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</si>
  <si>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</si>
  <si>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</si>
  <si>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</si>
  <si>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</si>
  <si>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</si>
  <si>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</si>
  <si>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</si>
  <si>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</si>
  <si>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</si>
  <si>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</si>
  <si>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</si>
  <si>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</si>
  <si>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</si>
  <si>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</si>
  <si>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</si>
  <si>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</si>
  <si>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</si>
  <si>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</si>
  <si>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</si>
  <si>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</si>
  <si>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</si>
  <si>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</si>
  <si>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</si>
  <si>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</si>
  <si>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</si>
  <si>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</si>
  <si>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</si>
  <si>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</si>
  <si>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</si>
  <si>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</si>
  <si>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</si>
  <si>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</si>
  <si>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</si>
  <si>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</si>
  <si>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</si>
  <si>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</si>
  <si>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</si>
  <si>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</si>
  <si>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</si>
  <si>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</si>
  <si>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</si>
  <si>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</si>
  <si>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</si>
  <si>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</si>
  <si>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</si>
  <si>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</si>
  <si>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</si>
  <si>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</si>
  <si>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</si>
  <si>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</si>
  <si>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</si>
  <si>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</si>
  <si>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</si>
  <si>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</si>
  <si>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</si>
  <si>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</si>
  <si>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</si>
  <si>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</si>
  <si>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</si>
  <si>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</si>
  <si>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</si>
  <si>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</si>
  <si>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</si>
  <si>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</si>
  <si>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</si>
  <si>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</si>
  <si>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</si>
  <si>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</si>
  <si>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</si>
  <si>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</si>
  <si>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</si>
  <si>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</si>
  <si>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</si>
  <si>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</si>
  <si>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</si>
  <si>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</si>
  <si>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</si>
  <si>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</si>
  <si>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</si>
  <si>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</si>
  <si>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</si>
  <si>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</si>
  <si>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</si>
  <si>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</si>
  <si>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</si>
  <si>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</si>
  <si>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</si>
  <si>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</si>
  <si>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</si>
  <si>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</si>
  <si>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</si>
  <si>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</si>
  <si>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</si>
  <si>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</si>
  <si>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</si>
  <si>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</si>
  <si>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</si>
  <si>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</si>
  <si>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</si>
  <si>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</si>
  <si>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</si>
  <si>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</si>
  <si>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</si>
  <si>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</si>
  <si>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</si>
  <si>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</si>
  <si>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</si>
  <si>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</si>
  <si>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</si>
  <si>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</si>
  <si>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</si>
  <si>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</si>
  <si>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</si>
  <si>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</si>
  <si>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</si>
  <si>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</si>
  <si>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</si>
  <si>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</si>
  <si>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</si>
  <si>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</si>
  <si>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</si>
  <si>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</si>
  <si>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</si>
  <si>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</si>
  <si>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</si>
  <si>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</si>
  <si>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</si>
  <si>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</si>
  <si>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</si>
  <si>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</si>
  <si>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</si>
  <si>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</si>
  <si>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</si>
  <si>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</si>
  <si>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</si>
  <si>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</si>
  <si>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</si>
  <si>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</si>
  <si>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</si>
  <si>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</si>
  <si>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</si>
  <si>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</si>
  <si>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</si>
  <si>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</si>
  <si>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</si>
  <si>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</si>
  <si>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</si>
  <si>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</si>
  <si>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</si>
  <si>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</si>
  <si>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</si>
  <si>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</si>
  <si>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</si>
  <si>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</si>
  <si>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</si>
  <si>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</si>
  <si>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</si>
  <si>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</si>
  <si>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</si>
  <si>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</si>
  <si>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</si>
  <si>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</si>
  <si>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</si>
  <si>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</si>
  <si>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</si>
  <si>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</si>
  <si>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</si>
  <si>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</si>
  <si>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</si>
  <si>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</si>
  <si>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</si>
  <si>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</si>
  <si>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</si>
  <si>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</si>
  <si>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</si>
  <si>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</si>
  <si>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</si>
  <si>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</si>
  <si>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</si>
  <si>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</si>
  <si>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</si>
  <si>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</si>
  <si>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</si>
  <si>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</si>
  <si>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</si>
  <si>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</si>
  <si>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</si>
  <si>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</si>
  <si>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</si>
  <si>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</si>
  <si>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</si>
  <si>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</si>
  <si>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</si>
  <si>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</si>
  <si>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</si>
  <si>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</si>
  <si>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</si>
  <si>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</si>
  <si>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</si>
  <si>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</si>
  <si>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</si>
  <si>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</si>
  <si>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</si>
  <si>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</si>
  <si>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</si>
  <si>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</si>
  <si>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</si>
  <si>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</si>
  <si>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</si>
  <si>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</si>
  <si>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</si>
  <si>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</si>
  <si>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</si>
  <si>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</si>
  <si>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</si>
  <si>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</si>
  <si>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</si>
  <si>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</si>
  <si>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</si>
  <si>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</si>
  <si>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</si>
  <si>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</si>
  <si>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</si>
  <si>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</si>
  <si>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</si>
  <si>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</si>
  <si>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</si>
  <si>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</si>
  <si>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</si>
  <si>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</si>
  <si>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</si>
  <si>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</si>
  <si>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</si>
  <si>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</si>
  <si>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</si>
  <si>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</si>
  <si>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</si>
  <si>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</si>
  <si>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</si>
  <si>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</si>
  <si>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</si>
  <si>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</si>
  <si>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</si>
  <si>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</si>
  <si>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</si>
  <si>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</si>
  <si>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</si>
  <si>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</si>
  <si>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</si>
  <si>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</si>
  <si>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</si>
  <si>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</si>
  <si>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</si>
  <si>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</si>
  <si>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</si>
  <si>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</si>
  <si>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</si>
  <si>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</si>
  <si>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</si>
  <si>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</si>
  <si>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</si>
  <si>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</si>
  <si>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</si>
  <si>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</si>
  <si>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</si>
  <si>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</si>
  <si>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</si>
  <si>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</si>
  <si>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</si>
  <si>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</si>
  <si>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</si>
  <si>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</si>
  <si>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</si>
  <si>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</si>
  <si>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</si>
  <si>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</si>
  <si>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</si>
  <si>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</si>
  <si>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</si>
  <si>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</si>
  <si>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</si>
  <si>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</si>
  <si>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</si>
  <si>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</si>
  <si>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</si>
  <si>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</si>
  <si>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</si>
  <si>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</si>
  <si>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</si>
  <si>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</si>
  <si>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</si>
  <si>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</si>
  <si>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</si>
  <si>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</si>
  <si>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</si>
  <si>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</si>
  <si>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</si>
  <si>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</si>
  <si>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</si>
  <si>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</si>
  <si>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</si>
  <si>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</si>
  <si>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</si>
  <si>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</si>
  <si>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</si>
  <si>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</si>
  <si>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</si>
  <si>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</si>
  <si>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</si>
  <si>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</si>
  <si>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</si>
  <si>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</si>
  <si>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</si>
  <si>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</si>
  <si>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</si>
  <si>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</si>
  <si>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</si>
  <si>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</si>
  <si>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</si>
  <si>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</si>
  <si>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</si>
  <si>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</si>
  <si>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</si>
  <si>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</si>
  <si>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</si>
  <si>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</si>
  <si>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</si>
  <si>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</si>
  <si>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</si>
  <si>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</si>
  <si>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</si>
  <si>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</si>
  <si>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</si>
  <si>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</si>
  <si>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</si>
  <si>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</si>
  <si>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</si>
  <si>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</si>
  <si>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</si>
  <si>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</si>
  <si>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</si>
  <si>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</si>
  <si>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</si>
  <si>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</si>
  <si>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</si>
  <si>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</si>
  <si>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</si>
  <si>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</si>
  <si>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</si>
  <si>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</si>
  <si>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</si>
  <si>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</si>
  <si>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</si>
  <si>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</si>
  <si>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</si>
  <si>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</si>
  <si>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</si>
  <si>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</si>
  <si>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</si>
  <si>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</si>
  <si>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</si>
  <si>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</si>
  <si>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</si>
  <si>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</si>
  <si>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</si>
  <si>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</si>
  <si>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</si>
  <si>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</si>
  <si>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</si>
  <si>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</si>
  <si>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</si>
  <si>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</si>
  <si>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</si>
  <si>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</si>
  <si>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</si>
  <si>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</si>
  <si>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</si>
  <si>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</si>
  <si>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</si>
  <si>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</si>
  <si>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</si>
  <si>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</si>
  <si>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</si>
  <si>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</si>
  <si>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</si>
  <si>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</si>
  <si>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</si>
  <si>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</si>
  <si>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</si>
  <si>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</si>
  <si>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</si>
  <si>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</si>
  <si>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</si>
  <si>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</si>
  <si>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</si>
  <si>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</si>
  <si>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</si>
  <si>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</si>
  <si>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</si>
  <si>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</si>
  <si>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</si>
  <si>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</si>
  <si>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</si>
  <si>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</si>
  <si>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</si>
  <si>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</si>
  <si>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</si>
  <si>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</si>
  <si>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</si>
  <si>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</si>
  <si>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</si>
  <si>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</si>
  <si>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</si>
  <si>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</si>
  <si>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</si>
  <si>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</si>
  <si>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</si>
  <si>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</si>
  <si>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</si>
  <si>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</si>
  <si>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</si>
  <si>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</si>
  <si>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</si>
  <si>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</si>
  <si>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</si>
  <si>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</si>
  <si>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</si>
  <si>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</si>
  <si>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</si>
  <si>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</si>
  <si>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</si>
  <si>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</si>
  <si>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</si>
  <si>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</si>
  <si>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</si>
  <si>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</si>
  <si>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</si>
  <si>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</si>
  <si>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</si>
  <si>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</si>
  <si>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</si>
  <si>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</si>
  <si>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</si>
  <si>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</si>
  <si>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</si>
  <si>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</si>
  <si>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</si>
  <si>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</si>
  <si>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</si>
  <si>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</si>
  <si>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</si>
  <si>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</si>
  <si>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</si>
  <si>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</si>
  <si>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</si>
  <si>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</si>
  <si>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</si>
  <si>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</si>
  <si>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</si>
  <si>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</si>
  <si>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</si>
  <si>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</si>
  <si>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</si>
  <si>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</si>
  <si>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</si>
  <si>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</si>
  <si>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</si>
  <si>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</si>
  <si>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</si>
  <si>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</si>
  <si>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</si>
  <si>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</si>
  <si>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</si>
  <si>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</si>
  <si>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</si>
  <si>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</si>
  <si>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</si>
  <si>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</si>
  <si>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</si>
  <si>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</si>
  <si>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</si>
  <si>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</si>
  <si>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</si>
  <si>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</si>
  <si>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</si>
  <si>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</si>
  <si>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</si>
  <si>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</si>
  <si>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</si>
  <si>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</si>
  <si>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</si>
  <si>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</si>
  <si>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</si>
  <si>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</si>
  <si>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</si>
  <si>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</si>
  <si>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</si>
  <si>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</si>
  <si>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</si>
  <si>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</si>
  <si>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</si>
  <si>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</si>
  <si>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</si>
  <si>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</si>
  <si>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</si>
  <si>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</si>
  <si>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</si>
  <si>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</si>
  <si>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</si>
  <si>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</si>
  <si>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</si>
  <si>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</si>
  <si>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</si>
  <si>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</si>
  <si>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</si>
  <si>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</si>
  <si>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</si>
  <si>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</si>
  <si>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</si>
  <si>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</si>
  <si>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</si>
  <si>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</si>
  <si>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</si>
  <si>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</si>
  <si>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</si>
  <si>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</si>
  <si>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</si>
  <si>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</si>
  <si>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</si>
  <si>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</si>
  <si>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</si>
  <si>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</si>
  <si>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</si>
  <si>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</si>
  <si>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</si>
  <si>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</si>
  <si>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</si>
  <si>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</si>
  <si>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</si>
  <si>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</si>
  <si>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</si>
  <si>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</si>
  <si>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</si>
  <si>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</si>
  <si>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</si>
  <si>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</si>
  <si>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</si>
  <si>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</si>
  <si>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</si>
  <si>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</si>
  <si>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</si>
  <si>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</si>
  <si>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</si>
  <si>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</si>
  <si>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</si>
  <si>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</si>
  <si>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</si>
  <si>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</si>
  <si>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</si>
  <si>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</si>
  <si>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</si>
  <si>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</si>
  <si>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</si>
  <si>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</si>
  <si>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</si>
  <si>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</si>
  <si>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</si>
  <si>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</si>
  <si>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</si>
  <si>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</si>
  <si>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</si>
  <si>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</si>
  <si>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</si>
  <si>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</si>
  <si>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</si>
  <si>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</si>
  <si>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</si>
  <si>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</si>
  <si>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</si>
  <si>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</si>
  <si>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</si>
  <si>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</si>
  <si>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</si>
  <si>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</si>
  <si>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</si>
  <si>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</si>
  <si>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</si>
  <si>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</si>
  <si>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</si>
  <si>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</si>
  <si>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</si>
  <si>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</si>
  <si>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</si>
  <si>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</si>
  <si>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</si>
  <si>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</si>
  <si>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</si>
  <si>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</si>
  <si>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</si>
  <si>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</si>
  <si>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</si>
  <si>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</si>
  <si>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</si>
  <si>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</si>
  <si>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</si>
  <si>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</si>
  <si>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</si>
  <si>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</si>
  <si>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</si>
  <si>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</si>
  <si>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</si>
  <si>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</si>
  <si>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</si>
  <si>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</si>
  <si>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</si>
  <si>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</si>
  <si>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</si>
  <si>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</si>
  <si>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</si>
  <si>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</si>
  <si>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</si>
  <si>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</si>
  <si>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</si>
  <si>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</si>
  <si>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</si>
  <si>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</si>
  <si>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</si>
  <si>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</si>
  <si>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</si>
  <si>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</si>
  <si>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</si>
  <si>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</si>
  <si>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</si>
  <si>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</si>
  <si>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</si>
  <si>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</si>
  <si>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</si>
  <si>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</si>
  <si>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</si>
  <si>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</si>
  <si>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</si>
  <si>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</si>
  <si>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</si>
  <si>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</si>
  <si>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</si>
  <si>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</si>
  <si>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</si>
  <si>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</si>
  <si>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</si>
  <si>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</si>
  <si>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</si>
  <si>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</si>
  <si>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</si>
  <si>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</si>
  <si>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</si>
  <si>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</si>
  <si>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</si>
  <si>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</si>
  <si>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</si>
  <si>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</si>
  <si>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</si>
  <si>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</si>
  <si>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</si>
  <si>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</si>
  <si>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</si>
  <si>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</si>
  <si>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</si>
  <si>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</si>
  <si>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</si>
  <si>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</si>
  <si>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</si>
  <si>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</si>
  <si>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</si>
  <si>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</si>
  <si>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</si>
  <si>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</si>
  <si>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</si>
  <si>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</si>
  <si>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</si>
  <si>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</si>
  <si>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</si>
  <si>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</si>
  <si>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</si>
  <si>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</si>
  <si>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</si>
  <si>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</si>
  <si>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AP5005</t>
  </si>
  <si>
    <t>AP5005   1¼"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</si>
</sst>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topLeftCell="A7" zoomScale="90" zoomScaleNormal="90" workbookViewId="0">
      <selection activeCell="L24" sqref="L24:N24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3" t="s">
        <v>670</v>
      </c>
      <c r="B1" s="363"/>
      <c r="C1" s="874">
        <f>Assembly!D34</f>
        <v>0</v>
      </c>
    </row>
    <row r="2" spans="1:29" x14ac:dyDescent="0.2">
      <c r="A2" s="873" t="s">
        <v>0</v>
      </c>
      <c r="B2" s="363"/>
      <c r="C2" s="875">
        <v>0</v>
      </c>
    </row>
    <row r="3" spans="1:29" x14ac:dyDescent="0.2">
      <c r="A3" s="871" t="s">
        <v>669</v>
      </c>
      <c r="B3" s="150"/>
      <c r="C3" s="870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4" t="s">
        <v>701</v>
      </c>
      <c r="D5" s="995"/>
      <c r="E5" s="996"/>
      <c r="F5" s="996"/>
      <c r="G5" s="997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AP5005   1¼"</v>
      </c>
      <c r="Q5" s="348"/>
      <c r="R5" s="226"/>
      <c r="S5" s="226"/>
      <c r="T5" s="226"/>
      <c r="U5" s="349" t="s">
        <v>16</v>
      </c>
      <c r="V5" s="921">
        <f ca="1" xml:space="preserve"> TODAY()</f>
        <v>42969</v>
      </c>
      <c r="W5" s="158"/>
      <c r="X5" s="158"/>
      <c r="Y5" s="158"/>
    </row>
    <row r="6" spans="1:29" ht="18.75" thickBot="1" x14ac:dyDescent="0.3">
      <c r="A6" s="956" t="s">
        <v>21</v>
      </c>
      <c r="B6" s="957"/>
      <c r="C6" s="957"/>
      <c r="D6" s="958"/>
      <c r="E6" s="263"/>
      <c r="F6" s="956" t="s">
        <v>320</v>
      </c>
      <c r="G6" s="957"/>
      <c r="H6" s="957"/>
      <c r="I6" s="958"/>
      <c r="J6" s="158"/>
      <c r="K6" s="158"/>
      <c r="L6" s="1003" t="s">
        <v>321</v>
      </c>
      <c r="M6" s="1004"/>
      <c r="N6" s="1004"/>
      <c r="O6" s="1004"/>
      <c r="P6" s="1004"/>
      <c r="Q6" s="1004"/>
      <c r="R6" s="1004"/>
      <c r="S6" s="1004"/>
      <c r="T6" s="1004"/>
      <c r="U6" s="1004"/>
      <c r="V6" s="1005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09">
        <v>1</v>
      </c>
      <c r="B8" s="982" t="s">
        <v>317</v>
      </c>
      <c r="C8" s="984" t="s">
        <v>23</v>
      </c>
      <c r="D8" s="986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09"/>
      <c r="B9" s="983"/>
      <c r="C9" s="985"/>
      <c r="D9" s="986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09"/>
      <c r="B10" s="983"/>
      <c r="C10" s="985"/>
      <c r="D10" s="986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09"/>
      <c r="B11" s="983"/>
      <c r="C11" s="985"/>
      <c r="D11" s="986"/>
      <c r="E11" s="204"/>
      <c r="F11" s="444"/>
      <c r="G11" s="200" t="s">
        <v>311</v>
      </c>
      <c r="H11" s="176"/>
      <c r="I11" s="446"/>
      <c r="J11" s="318"/>
      <c r="K11" s="158"/>
      <c r="L11" s="199"/>
      <c r="M11" s="998" t="s">
        <v>314</v>
      </c>
      <c r="N11" s="999"/>
      <c r="O11" s="999"/>
      <c r="P11" s="999"/>
      <c r="Q11" s="1000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09"/>
      <c r="B12" s="983"/>
      <c r="C12" s="985"/>
      <c r="D12" s="986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09"/>
      <c r="B13" s="983"/>
      <c r="C13" s="985"/>
      <c r="D13" s="986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4" t="s">
        <v>313</v>
      </c>
      <c r="M13" s="975"/>
      <c r="N13" s="253"/>
      <c r="O13" s="285">
        <v>0.26500000000000001</v>
      </c>
      <c r="P13" s="158"/>
      <c r="Q13" s="966" t="s">
        <v>312</v>
      </c>
      <c r="R13" s="965"/>
      <c r="S13" s="981">
        <f>+C20</f>
        <v>0.6875</v>
      </c>
      <c r="T13" s="965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09"/>
      <c r="B14" s="983"/>
      <c r="C14" s="985"/>
      <c r="D14" s="986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09">
        <v>2</v>
      </c>
      <c r="B15" s="982" t="s">
        <v>306</v>
      </c>
      <c r="C15" s="984" t="s">
        <v>343</v>
      </c>
      <c r="D15" s="1010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4" t="s">
        <v>309</v>
      </c>
      <c r="M15" s="967"/>
      <c r="N15" s="252"/>
      <c r="O15" s="791">
        <v>9.2999999999999999E-2</v>
      </c>
      <c r="P15" s="158"/>
      <c r="Q15" s="966" t="s">
        <v>308</v>
      </c>
      <c r="R15" s="965"/>
      <c r="S15" s="790">
        <v>4.5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09"/>
      <c r="B16" s="983"/>
      <c r="C16" s="985"/>
      <c r="D16" s="1010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09"/>
      <c r="B17" s="983"/>
      <c r="C17" s="985"/>
      <c r="D17" s="1010"/>
      <c r="E17" s="204"/>
      <c r="F17" s="444">
        <v>37</v>
      </c>
      <c r="G17" s="204" t="s">
        <v>452</v>
      </c>
      <c r="H17" s="318"/>
      <c r="I17" s="452">
        <f>IF(OR(C28="HS",C28="HL"),T30,U52)</f>
        <v>587.26797035147968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1001" t="s">
        <v>304</v>
      </c>
      <c r="R17" s="1002"/>
      <c r="S17" s="255">
        <f>+D23</f>
        <v>16.411041886345316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09"/>
      <c r="B18" s="983"/>
      <c r="C18" s="985"/>
      <c r="D18" s="1010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4" t="s">
        <v>303</v>
      </c>
      <c r="M18" s="975"/>
      <c r="N18" s="252"/>
      <c r="O18" s="790">
        <f>SUM(O13:O16)</f>
        <v>0.378</v>
      </c>
      <c r="P18" s="158"/>
      <c r="Q18" s="966" t="s">
        <v>302</v>
      </c>
      <c r="R18" s="967"/>
      <c r="S18" s="965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09"/>
      <c r="B19" s="983"/>
      <c r="C19" s="987"/>
      <c r="D19" s="1010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6">
        <v>3</v>
      </c>
      <c r="B20" s="157" t="s">
        <v>298</v>
      </c>
      <c r="C20" s="277">
        <v>0.6875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2.0578340059593463E-2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6" t="s">
        <v>299</v>
      </c>
      <c r="R20" s="965"/>
      <c r="S20" s="252">
        <f>IF(ISERROR(T18/O22),"",T18/O22)</f>
        <v>361.81139122315591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3" t="s">
        <v>692</v>
      </c>
      <c r="M21" s="954"/>
      <c r="N21" s="954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1.3675868238621098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4" t="s">
        <v>297</v>
      </c>
      <c r="M22" s="965"/>
      <c r="N22" s="235"/>
      <c r="O22" s="250">
        <f>O18*(1+O20)</f>
        <v>0.38556000000000001</v>
      </c>
      <c r="P22" s="158"/>
      <c r="Q22" s="966" t="s">
        <v>296</v>
      </c>
      <c r="R22" s="967"/>
      <c r="S22" s="967"/>
      <c r="T22" s="203">
        <f>IF(S20="",,S20 - 1)</f>
        <v>360.81139122315591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16.411041886345316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19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9" t="s">
        <v>292</v>
      </c>
      <c r="M24" s="980"/>
      <c r="N24" s="980"/>
      <c r="O24" s="920">
        <f>IF(ISERROR(S17/T22),,S17/T22)</f>
        <v>4.5483713334857984E-2</v>
      </c>
      <c r="P24" s="243" t="s">
        <v>22</v>
      </c>
      <c r="Q24" s="955" t="s">
        <v>693</v>
      </c>
      <c r="R24" s="955"/>
      <c r="S24" s="955"/>
      <c r="T24" s="955"/>
      <c r="U24" s="955"/>
      <c r="V24" s="198"/>
      <c r="W24" s="158"/>
      <c r="X24" s="158"/>
      <c r="Y24" s="158"/>
    </row>
    <row r="25" spans="1:29" s="237" customFormat="1" ht="13.5" thickBot="1" x14ac:dyDescent="0.25">
      <c r="A25" s="1019"/>
      <c r="B25" s="1017" t="s">
        <v>22</v>
      </c>
      <c r="C25" s="1017"/>
      <c r="D25" s="1018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19"/>
      <c r="B26" s="1017"/>
      <c r="C26" s="1017"/>
      <c r="D26" s="1018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1"/>
      <c r="H27" s="1012"/>
      <c r="I27" s="1013"/>
      <c r="J27" s="158"/>
      <c r="K27" s="158"/>
      <c r="L27" s="976" t="s">
        <v>684</v>
      </c>
      <c r="M27" s="977"/>
      <c r="N27" s="977"/>
      <c r="O27" s="977"/>
      <c r="P27" s="978"/>
      <c r="Q27" s="966" t="s">
        <v>280</v>
      </c>
      <c r="R27" s="967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19">
        <v>8</v>
      </c>
      <c r="B28" s="1021" t="s">
        <v>676</v>
      </c>
      <c r="C28" s="984" t="s">
        <v>158</v>
      </c>
      <c r="D28" s="1024"/>
      <c r="E28" s="157"/>
      <c r="F28" s="307"/>
      <c r="G28" s="1014"/>
      <c r="H28" s="1015"/>
      <c r="I28" s="1016"/>
      <c r="J28" s="158"/>
      <c r="K28" s="158"/>
      <c r="L28" s="236"/>
      <c r="M28" s="229"/>
      <c r="N28" s="229"/>
      <c r="O28" s="229"/>
      <c r="P28" s="228"/>
      <c r="Q28" s="988" t="s">
        <v>288</v>
      </c>
      <c r="R28" s="989"/>
      <c r="S28" s="990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1019"/>
      <c r="B29" s="1021"/>
      <c r="C29" s="985"/>
      <c r="D29" s="1024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19"/>
      <c r="B30" s="1021"/>
      <c r="C30" s="985"/>
      <c r="D30" s="1024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6" t="s">
        <v>700</v>
      </c>
      <c r="N30" s="1026"/>
      <c r="O30" s="922">
        <v>6.9300000000000004E-3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19"/>
      <c r="B31" s="1021"/>
      <c r="C31" s="985"/>
      <c r="D31" s="1024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19"/>
      <c r="B32" s="1021"/>
      <c r="C32" s="985"/>
      <c r="D32" s="1024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v>3.4470000000000001E-2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19"/>
      <c r="B33" s="1021"/>
      <c r="C33" s="985"/>
      <c r="D33" s="1024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19"/>
      <c r="B34" s="1021"/>
      <c r="C34" s="985"/>
      <c r="D34" s="1024"/>
      <c r="E34" s="157"/>
      <c r="F34" s="307">
        <v>47</v>
      </c>
      <c r="G34" s="1006" t="s">
        <v>686</v>
      </c>
      <c r="H34" s="1007"/>
      <c r="I34" s="1008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19"/>
      <c r="B35" s="1021"/>
      <c r="C35" s="985"/>
      <c r="D35" s="1024"/>
      <c r="E35" s="157"/>
      <c r="F35" s="307"/>
      <c r="G35" s="334"/>
      <c r="H35" s="335"/>
      <c r="I35" s="340"/>
      <c r="J35" s="158"/>
      <c r="K35" s="158"/>
      <c r="L35" s="991" t="s">
        <v>683</v>
      </c>
      <c r="M35" s="992"/>
      <c r="N35" s="992"/>
      <c r="O35" s="993"/>
      <c r="P35" s="158"/>
      <c r="Q35" s="964" t="s">
        <v>280</v>
      </c>
      <c r="R35" s="965"/>
      <c r="S35" s="215">
        <f>+T27</f>
        <v>3600</v>
      </c>
      <c r="T35" s="924"/>
      <c r="U35" s="924"/>
      <c r="V35" s="925"/>
      <c r="W35" s="318"/>
      <c r="X35" s="318"/>
      <c r="Y35" s="158"/>
    </row>
    <row r="36" spans="1:25" ht="15.75" customHeight="1" thickBot="1" x14ac:dyDescent="0.25">
      <c r="A36" s="1020"/>
      <c r="B36" s="1022"/>
      <c r="C36" s="1023"/>
      <c r="D36" s="1025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6" t="s">
        <v>279</v>
      </c>
      <c r="R36" s="967"/>
      <c r="S36" s="965"/>
      <c r="T36" s="283">
        <v>5.3</v>
      </c>
      <c r="U36" s="157"/>
      <c r="V36" s="198"/>
      <c r="W36" s="158"/>
      <c r="X36" s="158"/>
      <c r="Y36" s="158"/>
    </row>
    <row r="37" spans="1:25" ht="14.25" thickTop="1" thickBot="1" x14ac:dyDescent="0.25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679.24528301886789</v>
      </c>
      <c r="U37" s="158"/>
      <c r="V37" s="198"/>
      <c r="W37" s="158"/>
      <c r="X37" s="158"/>
      <c r="Y37" s="158"/>
    </row>
    <row r="38" spans="1:25" ht="13.5" thickBot="1" x14ac:dyDescent="0.25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611.32075471698113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8" t="s">
        <v>274</v>
      </c>
      <c r="M42" s="969"/>
      <c r="N42" s="969"/>
      <c r="O42" s="969"/>
      <c r="P42" s="970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4" t="s">
        <v>270</v>
      </c>
      <c r="M44" s="967"/>
      <c r="N44" s="965"/>
      <c r="O44" s="284">
        <v>6</v>
      </c>
      <c r="P44" s="214"/>
      <c r="Q44" s="966" t="s">
        <v>269</v>
      </c>
      <c r="R44" s="965"/>
      <c r="S44" s="215">
        <f>T22*O44</f>
        <v>2164.8683473389356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4.5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361.81139122315591</v>
      </c>
      <c r="E46" s="157"/>
      <c r="F46" s="444">
        <v>55</v>
      </c>
      <c r="G46" s="440" t="s">
        <v>24</v>
      </c>
      <c r="H46" s="441"/>
      <c r="I46" s="442"/>
      <c r="K46" s="158"/>
      <c r="L46" s="964" t="s">
        <v>690</v>
      </c>
      <c r="M46" s="967"/>
      <c r="N46" s="967"/>
      <c r="O46" s="967"/>
      <c r="P46" s="967"/>
      <c r="Q46" s="967"/>
      <c r="R46" s="965"/>
      <c r="S46" s="158"/>
      <c r="T46" s="158"/>
      <c r="U46" s="213">
        <f>T38 * 8</f>
        <v>4890.566037735849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360.81139122315591</v>
      </c>
      <c r="E47" s="157"/>
      <c r="F47" s="444"/>
      <c r="G47" s="337"/>
      <c r="H47" s="338"/>
      <c r="I47" s="341"/>
      <c r="K47" s="158"/>
      <c r="L47" s="964" t="s">
        <v>263</v>
      </c>
      <c r="M47" s="967"/>
      <c r="N47" s="967"/>
      <c r="O47" s="967"/>
      <c r="P47" s="967"/>
      <c r="Q47" s="967"/>
      <c r="R47" s="965"/>
      <c r="S47" s="158"/>
      <c r="T47" s="158"/>
      <c r="U47" s="210">
        <f>IF(ISERROR(U46/S44),"",U46/S44)-1</f>
        <v>1.2590593297497059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33.829780645161293</v>
      </c>
      <c r="E48" s="157"/>
      <c r="F48" s="444">
        <v>56</v>
      </c>
      <c r="G48" s="204" t="s">
        <v>257</v>
      </c>
      <c r="H48" s="333"/>
      <c r="I48" s="446"/>
      <c r="K48" s="158"/>
      <c r="L48" s="964" t="s">
        <v>261</v>
      </c>
      <c r="M48" s="967"/>
      <c r="N48" s="967"/>
      <c r="O48" s="967"/>
      <c r="P48" s="967"/>
      <c r="Q48" s="967"/>
      <c r="R48" s="965"/>
      <c r="S48" s="158"/>
      <c r="T48" s="158"/>
      <c r="U48" s="210">
        <f>U47*15</f>
        <v>18.885889946245587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4.5483713334857984E-2</v>
      </c>
      <c r="E49" s="157"/>
      <c r="F49" s="444">
        <v>57</v>
      </c>
      <c r="G49" s="171" t="s">
        <v>254</v>
      </c>
      <c r="H49" s="281"/>
      <c r="I49" s="207"/>
      <c r="K49" s="158"/>
      <c r="L49" s="971" t="s">
        <v>687</v>
      </c>
      <c r="M49" s="972"/>
      <c r="N49" s="972"/>
      <c r="O49" s="972"/>
      <c r="P49" s="972"/>
      <c r="Q49" s="972"/>
      <c r="R49" s="973"/>
      <c r="S49" s="158"/>
      <c r="T49" s="158"/>
      <c r="U49" s="210">
        <f>U46/480</f>
        <v>10.188679245283019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9.5515798003201771E-2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4" t="s">
        <v>688</v>
      </c>
      <c r="M50" s="975"/>
      <c r="N50" s="975"/>
      <c r="O50" s="975"/>
      <c r="P50" s="975"/>
      <c r="Q50" s="975"/>
      <c r="R50" s="975"/>
      <c r="S50" s="965"/>
      <c r="T50" s="158"/>
      <c r="U50" s="210">
        <f>480 - U48</f>
        <v>461.11411005375442</v>
      </c>
      <c r="V50" s="198"/>
      <c r="W50" s="158"/>
      <c r="X50" s="158"/>
      <c r="Y50" s="158"/>
    </row>
    <row r="51" spans="1:25" s="6" customFormat="1" ht="14.25" thickTop="1" thickBot="1" x14ac:dyDescent="0.25">
      <c r="A51" s="797"/>
      <c r="B51" s="200" t="s">
        <v>237</v>
      </c>
      <c r="C51" s="168"/>
      <c r="D51" s="795"/>
      <c r="E51" s="157"/>
      <c r="F51" s="956" t="s">
        <v>245</v>
      </c>
      <c r="G51" s="957"/>
      <c r="H51" s="957"/>
      <c r="I51" s="958"/>
      <c r="K51" s="158"/>
      <c r="L51" s="964" t="s">
        <v>253</v>
      </c>
      <c r="M51" s="967"/>
      <c r="N51" s="967"/>
      <c r="O51" s="967"/>
      <c r="P51" s="967"/>
      <c r="Q51" s="967"/>
      <c r="R51" s="967"/>
      <c r="S51" s="965"/>
      <c r="T51" s="158"/>
      <c r="U51" s="206">
        <f>U50*U49</f>
        <v>4698.1437628118374</v>
      </c>
      <c r="V51" s="198"/>
      <c r="W51" s="158"/>
      <c r="X51" s="158"/>
      <c r="Y51" s="158"/>
    </row>
    <row r="52" spans="1:25" ht="13.5" thickBot="1" x14ac:dyDescent="0.25">
      <c r="A52" s="797">
        <v>21</v>
      </c>
      <c r="B52" s="157" t="s">
        <v>246</v>
      </c>
      <c r="C52" s="276">
        <v>0.55000000000000004</v>
      </c>
      <c r="D52" s="795"/>
      <c r="E52" s="157"/>
      <c r="F52" s="959"/>
      <c r="G52" s="960"/>
      <c r="H52" s="960"/>
      <c r="I52" s="961"/>
      <c r="K52" s="158"/>
      <c r="L52" s="964" t="s">
        <v>689</v>
      </c>
      <c r="M52" s="967"/>
      <c r="N52" s="967"/>
      <c r="O52" s="967"/>
      <c r="P52" s="967"/>
      <c r="Q52" s="967"/>
      <c r="R52" s="967"/>
      <c r="S52" s="965"/>
      <c r="T52" s="158"/>
      <c r="U52" s="203">
        <f>IF(ISERROR(U51/8),,U51/8)</f>
        <v>587.26797035147968</v>
      </c>
      <c r="V52" s="198"/>
      <c r="W52" s="158"/>
      <c r="X52" s="158"/>
      <c r="Y52" s="158"/>
    </row>
    <row r="53" spans="1:25" ht="13.5" customHeight="1" thickBot="1" x14ac:dyDescent="0.25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7.8004568369281449E-2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2" t="s">
        <v>248</v>
      </c>
      <c r="M54" s="1033"/>
      <c r="N54" s="1033"/>
      <c r="O54" s="1034"/>
      <c r="P54" s="962">
        <f>U52</f>
        <v>587.26797035147968</v>
      </c>
      <c r="Q54" s="963"/>
      <c r="R54" s="158"/>
      <c r="S54" s="323" t="s">
        <v>247</v>
      </c>
      <c r="T54" s="324"/>
      <c r="U54" s="324"/>
      <c r="V54" s="347">
        <f>O24</f>
        <v>4.5483713334857984E-2</v>
      </c>
      <c r="W54" s="158"/>
      <c r="X54" s="218"/>
      <c r="Y54" s="158"/>
    </row>
    <row r="55" spans="1:25" ht="13.5" thickBot="1" x14ac:dyDescent="0.25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2.0578340059593463E-2</v>
      </c>
      <c r="L56" s="1032" t="s">
        <v>244</v>
      </c>
      <c r="M56" s="1033"/>
      <c r="N56" s="1033"/>
      <c r="O56" s="1034"/>
      <c r="P56" s="1035">
        <f>T30</f>
        <v>405</v>
      </c>
      <c r="Q56" s="993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9" t="s">
        <v>349</v>
      </c>
      <c r="M59" s="1031"/>
      <c r="N59"/>
      <c r="O59" s="1029" t="s">
        <v>351</v>
      </c>
      <c r="P59" s="1031"/>
      <c r="Q59"/>
      <c r="R59" s="1029" t="s">
        <v>328</v>
      </c>
      <c r="S59" s="1030"/>
      <c r="T59" s="1030"/>
      <c r="U59" s="1031"/>
    </row>
    <row r="60" spans="1:25" ht="12.75" customHeight="1" x14ac:dyDescent="0.2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3.1838599334400586E-2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1.7511229633920322E-2</v>
      </c>
      <c r="E62" s="146"/>
      <c r="F62" s="304">
        <v>68</v>
      </c>
      <c r="G62" s="180" t="s">
        <v>231</v>
      </c>
      <c r="H62" s="182"/>
      <c r="I62" s="181">
        <f>SUM(I53:I61)</f>
        <v>0.11718825013546555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 x14ac:dyDescent="0.2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1.0177367387843396E-2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7.8004568369281449E-2</v>
      </c>
      <c r="E64" s="146"/>
      <c r="F64" s="165">
        <v>70</v>
      </c>
      <c r="G64" s="167" t="s">
        <v>352</v>
      </c>
      <c r="H64" s="166"/>
      <c r="I64" s="162">
        <f>+I63+I62</f>
        <v>0.12736561752330894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 x14ac:dyDescent="0.2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 x14ac:dyDescent="0.25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 x14ac:dyDescent="0.2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 x14ac:dyDescent="0.2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 x14ac:dyDescent="0.25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 x14ac:dyDescent="0.2">
      <c r="E73" s="158"/>
      <c r="L73" s="1027" t="s">
        <v>335</v>
      </c>
      <c r="M73" s="1028"/>
      <c r="N73" s="150"/>
      <c r="O73" s="1027" t="s">
        <v>334</v>
      </c>
      <c r="P73" s="1028"/>
      <c r="R73" s="1029" t="s">
        <v>333</v>
      </c>
      <c r="S73" s="1030"/>
      <c r="T73" s="1031"/>
      <c r="V73" s="158"/>
      <c r="W73" s="158"/>
      <c r="X73" s="158"/>
      <c r="Y73" s="158"/>
    </row>
    <row r="74" spans="1:25" ht="25.5" x14ac:dyDescent="0.2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 x14ac:dyDescent="0.3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 x14ac:dyDescent="0.3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 x14ac:dyDescent="0.2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 x14ac:dyDescent="0.2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 x14ac:dyDescent="0.2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5" t="s">
        <v>284</v>
      </c>
      <c r="M88" s="896">
        <v>0.02</v>
      </c>
      <c r="N88" s="150"/>
      <c r="O88" s="150"/>
      <c r="P88" s="150"/>
    </row>
    <row r="89" spans="12:23" x14ac:dyDescent="0.2">
      <c r="L89" s="895" t="s">
        <v>324</v>
      </c>
      <c r="M89" s="897">
        <v>0.01</v>
      </c>
      <c r="N89" s="150"/>
      <c r="O89" s="150"/>
      <c r="P89" s="150"/>
    </row>
    <row r="90" spans="12:23" x14ac:dyDescent="0.2">
      <c r="L90" s="895" t="s">
        <v>323</v>
      </c>
      <c r="M90" s="897">
        <v>0.01</v>
      </c>
      <c r="N90" s="150"/>
      <c r="O90" s="150"/>
      <c r="P90" s="150"/>
    </row>
    <row r="91" spans="12:23" x14ac:dyDescent="0.2">
      <c r="L91" s="895" t="s">
        <v>657</v>
      </c>
      <c r="M91" s="897">
        <v>0.01</v>
      </c>
      <c r="N91" s="150"/>
      <c r="O91" s="150"/>
      <c r="P91" s="150"/>
    </row>
    <row r="92" spans="12:23" ht="13.5" thickBot="1" x14ac:dyDescent="0.25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>
        <f>T27</f>
        <v>432</v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444"/>
      <c r="G8" s="200" t="s">
        <v>311</v>
      </c>
      <c r="H8" s="176"/>
      <c r="I8" s="446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444"/>
      <c r="G13" s="200" t="s">
        <v>301</v>
      </c>
      <c r="H13" s="176"/>
      <c r="I13" s="446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36"/>
      <c r="D2" s="1037"/>
      <c r="E2" s="1038"/>
      <c r="F2" s="1038"/>
      <c r="G2" s="103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56" t="s">
        <v>21</v>
      </c>
      <c r="B3" s="957"/>
      <c r="C3" s="957"/>
      <c r="D3" s="958"/>
      <c r="E3" s="263"/>
      <c r="F3" s="956" t="s">
        <v>320</v>
      </c>
      <c r="G3" s="957"/>
      <c r="H3" s="957"/>
      <c r="I3" s="958"/>
      <c r="J3" s="158"/>
      <c r="K3" s="158"/>
      <c r="L3" s="1003" t="s">
        <v>321</v>
      </c>
      <c r="M3" s="1004"/>
      <c r="N3" s="1004"/>
      <c r="O3" s="1004"/>
      <c r="P3" s="1004"/>
      <c r="Q3" s="1004"/>
      <c r="R3" s="1004"/>
      <c r="S3" s="1004"/>
      <c r="T3" s="1004"/>
      <c r="U3" s="1004"/>
      <c r="V3" s="1005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09">
        <v>1</v>
      </c>
      <c r="B5" s="982" t="s">
        <v>317</v>
      </c>
      <c r="C5" s="984"/>
      <c r="D5" s="1040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09"/>
      <c r="B6" s="983"/>
      <c r="C6" s="985"/>
      <c r="D6" s="1040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09"/>
      <c r="B7" s="983"/>
      <c r="C7" s="985"/>
      <c r="D7" s="104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09"/>
      <c r="B8" s="983"/>
      <c r="C8" s="985"/>
      <c r="D8" s="1040"/>
      <c r="E8" s="204"/>
      <c r="F8" s="711"/>
      <c r="G8" s="200" t="s">
        <v>311</v>
      </c>
      <c r="H8" s="176"/>
      <c r="I8" s="713"/>
      <c r="J8" s="318"/>
      <c r="K8" s="158"/>
      <c r="L8" s="199"/>
      <c r="M8" s="998" t="s">
        <v>314</v>
      </c>
      <c r="N8" s="999"/>
      <c r="O8" s="999"/>
      <c r="P8" s="999"/>
      <c r="Q8" s="1000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09"/>
      <c r="B9" s="983"/>
      <c r="C9" s="985"/>
      <c r="D9" s="1040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09"/>
      <c r="B10" s="983"/>
      <c r="C10" s="985"/>
      <c r="D10" s="1040"/>
      <c r="E10" s="204"/>
      <c r="F10" s="304">
        <v>34</v>
      </c>
      <c r="G10" s="188" t="s">
        <v>355</v>
      </c>
      <c r="H10" s="280"/>
      <c r="I10" s="257"/>
      <c r="J10" s="318"/>
      <c r="K10" s="158"/>
      <c r="L10" s="974" t="s">
        <v>313</v>
      </c>
      <c r="M10" s="975"/>
      <c r="N10" s="253"/>
      <c r="O10" s="285">
        <f>C33</f>
        <v>0</v>
      </c>
      <c r="P10" s="158"/>
      <c r="Q10" s="966" t="s">
        <v>312</v>
      </c>
      <c r="R10" s="965"/>
      <c r="S10" s="981">
        <f>+C17</f>
        <v>0</v>
      </c>
      <c r="T10" s="965"/>
      <c r="U10" s="158"/>
      <c r="V10" s="198"/>
      <c r="W10" s="158"/>
      <c r="X10" s="158"/>
      <c r="Y10" s="158"/>
    </row>
    <row r="11" spans="1:25" s="237" customFormat="1" ht="13.5" thickBot="1" x14ac:dyDescent="0.25">
      <c r="A11" s="1009"/>
      <c r="B11" s="983"/>
      <c r="C11" s="985"/>
      <c r="D11" s="1040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09">
        <v>2</v>
      </c>
      <c r="B12" s="982" t="s">
        <v>306</v>
      </c>
      <c r="C12" s="984"/>
      <c r="D12" s="1010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4" t="s">
        <v>309</v>
      </c>
      <c r="M12" s="967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6" t="s">
        <v>308</v>
      </c>
      <c r="R12" s="965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09"/>
      <c r="B13" s="983"/>
      <c r="C13" s="985"/>
      <c r="D13" s="1010"/>
      <c r="E13" s="204"/>
      <c r="F13" s="711"/>
      <c r="G13" s="200" t="s">
        <v>301</v>
      </c>
      <c r="H13" s="176"/>
      <c r="I13" s="713"/>
      <c r="J13" s="318"/>
      <c r="K13" s="158"/>
      <c r="L13" s="964" t="s">
        <v>307</v>
      </c>
      <c r="M13" s="967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09"/>
      <c r="B14" s="983"/>
      <c r="C14" s="985"/>
      <c r="D14" s="1010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1" t="s">
        <v>304</v>
      </c>
      <c r="R14" s="1002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09"/>
      <c r="B15" s="983"/>
      <c r="C15" s="985"/>
      <c r="D15" s="1010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4" t="s">
        <v>303</v>
      </c>
      <c r="M15" s="975"/>
      <c r="N15" s="252"/>
      <c r="O15" s="254">
        <f>SUM(O10:O13)</f>
        <v>0</v>
      </c>
      <c r="P15" s="158"/>
      <c r="Q15" s="966" t="s">
        <v>302</v>
      </c>
      <c r="R15" s="967"/>
      <c r="S15" s="965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09"/>
      <c r="B16" s="983"/>
      <c r="C16" s="987"/>
      <c r="D16" s="1010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4" t="s">
        <v>300</v>
      </c>
      <c r="M17" s="975"/>
      <c r="N17" s="252"/>
      <c r="O17" s="301">
        <f>+D39</f>
        <v>0</v>
      </c>
      <c r="P17" s="158"/>
      <c r="Q17" s="966" t="s">
        <v>299</v>
      </c>
      <c r="R17" s="965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4" t="s">
        <v>297</v>
      </c>
      <c r="M19" s="965"/>
      <c r="N19" s="235"/>
      <c r="O19" s="250">
        <f>O15*(1+O17)</f>
        <v>0</v>
      </c>
      <c r="P19" s="158"/>
      <c r="Q19" s="966" t="s">
        <v>296</v>
      </c>
      <c r="R19" s="967"/>
      <c r="S19" s="967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19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4" t="s">
        <v>292</v>
      </c>
      <c r="M21" s="967"/>
      <c r="N21" s="967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19"/>
      <c r="B22" s="1041" t="s">
        <v>22</v>
      </c>
      <c r="C22" s="1041"/>
      <c r="D22" s="104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19"/>
      <c r="B23" s="1041"/>
      <c r="C23" s="1041"/>
      <c r="D23" s="1042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0"/>
      <c r="B24" s="1043"/>
      <c r="C24" s="1043"/>
      <c r="D24" s="1044"/>
      <c r="E24" s="157"/>
      <c r="F24" s="307">
        <v>43</v>
      </c>
      <c r="G24" s="1045" t="s">
        <v>507</v>
      </c>
      <c r="H24" s="1046"/>
      <c r="I24" s="1047"/>
      <c r="J24" s="158"/>
      <c r="K24" s="158"/>
      <c r="L24" s="976" t="s">
        <v>289</v>
      </c>
      <c r="M24" s="977"/>
      <c r="N24" s="977"/>
      <c r="O24" s="977"/>
      <c r="P24" s="978"/>
      <c r="Q24" s="966" t="s">
        <v>280</v>
      </c>
      <c r="R24" s="967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48"/>
      <c r="H25" s="1049"/>
      <c r="I25" s="1050"/>
      <c r="J25" s="158"/>
      <c r="K25" s="158"/>
      <c r="L25" s="236"/>
      <c r="M25" s="229"/>
      <c r="N25" s="229"/>
      <c r="O25" s="229"/>
      <c r="P25" s="228"/>
      <c r="Q25" s="988" t="s">
        <v>288</v>
      </c>
      <c r="R25" s="989"/>
      <c r="S25" s="990"/>
      <c r="T25" s="235"/>
      <c r="U25" s="158"/>
      <c r="V25" s="198"/>
      <c r="W25" s="158"/>
      <c r="X25" s="158"/>
      <c r="Y25" s="158"/>
    </row>
    <row r="26" spans="1:25" x14ac:dyDescent="0.2">
      <c r="A26" s="1019">
        <v>8</v>
      </c>
      <c r="B26" s="983" t="s">
        <v>285</v>
      </c>
      <c r="C26" s="984"/>
      <c r="D26" s="1010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19"/>
      <c r="B27" s="983"/>
      <c r="C27" s="985"/>
      <c r="D27" s="1010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19"/>
      <c r="B28" s="983"/>
      <c r="C28" s="985"/>
      <c r="D28" s="1010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19"/>
      <c r="B29" s="983"/>
      <c r="C29" s="985"/>
      <c r="D29" s="1010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19"/>
      <c r="B30" s="983"/>
      <c r="C30" s="985"/>
      <c r="D30" s="1010"/>
      <c r="E30" s="157"/>
      <c r="F30" s="307">
        <v>47</v>
      </c>
      <c r="G30" s="1053" t="s">
        <v>508</v>
      </c>
      <c r="H30" s="1054"/>
      <c r="I30" s="105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0"/>
      <c r="B31" s="1051"/>
      <c r="C31" s="1023"/>
      <c r="D31" s="1052"/>
      <c r="E31" s="157"/>
      <c r="F31" s="307"/>
      <c r="G31" s="334"/>
      <c r="H31" s="335"/>
      <c r="I31" s="340"/>
      <c r="J31" s="158"/>
      <c r="K31" s="158"/>
      <c r="L31" s="991" t="s">
        <v>282</v>
      </c>
      <c r="M31" s="992"/>
      <c r="N31" s="992"/>
      <c r="O31" s="993"/>
      <c r="P31" s="158"/>
      <c r="Q31" s="964" t="s">
        <v>280</v>
      </c>
      <c r="R31" s="965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6" t="s">
        <v>279</v>
      </c>
      <c r="R32" s="967"/>
      <c r="S32" s="965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8" t="s">
        <v>274</v>
      </c>
      <c r="M38" s="969"/>
      <c r="N38" s="969"/>
      <c r="O38" s="969"/>
      <c r="P38" s="970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4" t="s">
        <v>270</v>
      </c>
      <c r="M40" s="967"/>
      <c r="N40" s="965"/>
      <c r="O40" s="284">
        <v>6</v>
      </c>
      <c r="P40" s="214"/>
      <c r="Q40" s="966" t="s">
        <v>269</v>
      </c>
      <c r="R40" s="965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4" t="s">
        <v>265</v>
      </c>
      <c r="M42" s="967"/>
      <c r="N42" s="967"/>
      <c r="O42" s="967"/>
      <c r="P42" s="967"/>
      <c r="Q42" s="967"/>
      <c r="R42" s="965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4" t="s">
        <v>263</v>
      </c>
      <c r="M43" s="967"/>
      <c r="N43" s="967"/>
      <c r="O43" s="967"/>
      <c r="P43" s="967"/>
      <c r="Q43" s="967"/>
      <c r="R43" s="965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4" t="s">
        <v>261</v>
      </c>
      <c r="M44" s="967"/>
      <c r="N44" s="967"/>
      <c r="O44" s="967"/>
      <c r="P44" s="967"/>
      <c r="Q44" s="967"/>
      <c r="R44" s="965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1" t="s">
        <v>259</v>
      </c>
      <c r="M45" s="972"/>
      <c r="N45" s="972"/>
      <c r="O45" s="972"/>
      <c r="P45" s="972"/>
      <c r="Q45" s="972"/>
      <c r="R45" s="973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4" t="s">
        <v>256</v>
      </c>
      <c r="M46" s="975"/>
      <c r="N46" s="975"/>
      <c r="O46" s="975"/>
      <c r="P46" s="975"/>
      <c r="Q46" s="975"/>
      <c r="R46" s="975"/>
      <c r="S46" s="965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56" t="s">
        <v>245</v>
      </c>
      <c r="G47" s="957"/>
      <c r="H47" s="957"/>
      <c r="I47" s="958"/>
      <c r="K47" s="158"/>
      <c r="L47" s="964" t="s">
        <v>253</v>
      </c>
      <c r="M47" s="967"/>
      <c r="N47" s="967"/>
      <c r="O47" s="967"/>
      <c r="P47" s="967"/>
      <c r="Q47" s="967"/>
      <c r="R47" s="967"/>
      <c r="S47" s="965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59"/>
      <c r="G48" s="960"/>
      <c r="H48" s="960"/>
      <c r="I48" s="961"/>
      <c r="K48" s="158"/>
      <c r="L48" s="964" t="s">
        <v>251</v>
      </c>
      <c r="M48" s="967"/>
      <c r="N48" s="967"/>
      <c r="O48" s="967"/>
      <c r="P48" s="967"/>
      <c r="Q48" s="967"/>
      <c r="R48" s="967"/>
      <c r="S48" s="965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2" t="s">
        <v>248</v>
      </c>
      <c r="M50" s="1033"/>
      <c r="N50" s="1033"/>
      <c r="O50" s="1034"/>
      <c r="P50" s="1035">
        <f>U48</f>
        <v>0</v>
      </c>
      <c r="Q50" s="993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2" t="s">
        <v>244</v>
      </c>
      <c r="M52" s="1033"/>
      <c r="N52" s="1033"/>
      <c r="O52" s="1034"/>
      <c r="P52" s="1035" t="str">
        <f>T27</f>
        <v/>
      </c>
      <c r="Q52" s="993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9" t="s">
        <v>349</v>
      </c>
      <c r="M55" s="1031"/>
      <c r="N55"/>
      <c r="O55" s="1029" t="s">
        <v>351</v>
      </c>
      <c r="P55" s="1031"/>
      <c r="Q55"/>
      <c r="R55" s="1029" t="s">
        <v>328</v>
      </c>
      <c r="S55" s="1030"/>
      <c r="T55" s="1030"/>
      <c r="U55" s="1031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29" t="s">
        <v>335</v>
      </c>
      <c r="M66" s="1031"/>
      <c r="N66"/>
      <c r="O66" s="1056" t="s">
        <v>334</v>
      </c>
      <c r="P66" s="1057"/>
      <c r="Q66"/>
      <c r="R66" s="1029" t="s">
        <v>333</v>
      </c>
      <c r="S66" s="1030"/>
      <c r="T66" s="1031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29" t="s">
        <v>329</v>
      </c>
      <c r="M76" s="1031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42969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42969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 x14ac:dyDescent="0.25">
      <c r="A5" s="734" t="s">
        <v>595</v>
      </c>
      <c r="B5" s="735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2" t="s">
        <v>596</v>
      </c>
    </row>
    <row r="6" spans="1:14" x14ac:dyDescent="0.25">
      <c r="A6" s="736" t="s">
        <v>597</v>
      </c>
      <c r="B6" s="737"/>
      <c r="C6" s="937"/>
      <c r="D6" s="935"/>
      <c r="E6" s="935"/>
      <c r="F6" s="935"/>
      <c r="G6" s="935"/>
      <c r="H6" s="935"/>
      <c r="I6" s="935"/>
      <c r="J6" s="935"/>
      <c r="K6" s="936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37"/>
      <c r="D8" s="935"/>
      <c r="E8" s="935"/>
      <c r="F8" s="935"/>
      <c r="G8" s="935"/>
      <c r="H8" s="935"/>
      <c r="I8" s="935"/>
      <c r="J8" s="935"/>
      <c r="K8" s="936"/>
      <c r="N8" s="732" t="s">
        <v>600</v>
      </c>
    </row>
    <row r="9" spans="1:14" x14ac:dyDescent="0.25">
      <c r="A9" s="734" t="s">
        <v>601</v>
      </c>
      <c r="B9" s="741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1" t="s">
        <v>604</v>
      </c>
      <c r="J11" s="931" t="s">
        <v>605</v>
      </c>
      <c r="K11" s="931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2"/>
      <c r="J12" s="932"/>
      <c r="K12" s="932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3"/>
      <c r="J13" s="933"/>
      <c r="K13" s="933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27" t="s">
        <v>615</v>
      </c>
      <c r="B41" s="928"/>
      <c r="C41" s="928"/>
      <c r="D41" s="928"/>
      <c r="E41" s="928"/>
      <c r="F41" s="928"/>
      <c r="G41" s="928"/>
      <c r="H41" s="928"/>
      <c r="I41" s="928"/>
      <c r="J41" s="928"/>
      <c r="K41" s="928"/>
    </row>
    <row r="42" spans="1:11" ht="28.5" customHeight="1" x14ac:dyDescent="0.25">
      <c r="A42" s="929" t="s">
        <v>616</v>
      </c>
      <c r="B42" s="929"/>
      <c r="C42" s="929"/>
      <c r="D42" s="929"/>
      <c r="E42" s="929"/>
      <c r="F42" s="929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0" t="s">
        <v>617</v>
      </c>
      <c r="B43" s="930"/>
      <c r="C43" s="930"/>
      <c r="D43" s="930"/>
      <c r="E43" s="930"/>
      <c r="F43" s="930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0" t="s">
        <v>618</v>
      </c>
      <c r="B44" s="930"/>
      <c r="C44" s="930"/>
      <c r="D44" s="930"/>
      <c r="E44" s="930"/>
      <c r="F44" s="930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0" t="s">
        <v>619</v>
      </c>
      <c r="B45" s="930"/>
      <c r="C45" s="930"/>
      <c r="D45" s="930"/>
      <c r="E45" s="930"/>
      <c r="F45" s="930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26" t="s">
        <v>620</v>
      </c>
      <c r="B46" s="926"/>
      <c r="C46" s="926"/>
      <c r="D46" s="926"/>
      <c r="E46" s="926"/>
      <c r="F46" s="926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26" t="s">
        <v>621</v>
      </c>
      <c r="B47" s="926"/>
      <c r="C47" s="926"/>
      <c r="D47" s="926"/>
      <c r="E47" s="926"/>
      <c r="F47" s="926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26" t="s">
        <v>622</v>
      </c>
      <c r="B48" s="926"/>
      <c r="C48" s="926"/>
      <c r="D48" s="926"/>
      <c r="E48" s="926"/>
      <c r="F48" s="926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38">
        <f>+'Internal Sign Off'!C4</f>
        <v>0</v>
      </c>
      <c r="B7" s="938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39"/>
      <c r="D4" s="940"/>
      <c r="E4" s="940"/>
      <c r="F4" s="941"/>
    </row>
    <row r="5" spans="1:11" ht="21.75" customHeight="1" x14ac:dyDescent="0.2">
      <c r="B5" s="107" t="s">
        <v>34</v>
      </c>
      <c r="C5" s="939"/>
      <c r="D5" s="940"/>
      <c r="E5" s="940"/>
      <c r="F5" s="94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39"/>
      <c r="D7" s="940"/>
      <c r="E7" s="940"/>
      <c r="F7" s="94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9.2619952984666062E-2</v>
      </c>
      <c r="F23" s="120">
        <f>E23</f>
        <v>9.2619952984666062E-2</v>
      </c>
    </row>
    <row r="24" spans="2:28" x14ac:dyDescent="0.2">
      <c r="B24" s="115" t="s">
        <v>44</v>
      </c>
      <c r="C24" s="108"/>
      <c r="D24" s="111"/>
      <c r="E24" s="111">
        <f>Assembly!H96</f>
        <v>2.3668296250798596E-2</v>
      </c>
      <c r="F24" s="120">
        <f>E24</f>
        <v>2.3668296250798596E-2</v>
      </c>
    </row>
    <row r="25" spans="2:28" x14ac:dyDescent="0.2">
      <c r="B25" s="121" t="s">
        <v>40</v>
      </c>
      <c r="C25" s="108"/>
      <c r="D25" s="361"/>
      <c r="E25" s="122">
        <f>Assembly!H97</f>
        <v>1.1077368287844296E-2</v>
      </c>
      <c r="F25" s="123">
        <f>E25-Assembly!H85-Assembly!H86-Assembly!H88-Assembly!H89-'Machined Part #1'!I54-'Machined Part #1'!I58-'Pacific Quote #2'!I50-'Pacific Quote #2'!I54-'Pacific Quote #3'!I50-'Pacific Quote #3'!I54</f>
        <v>1.0177367387843396E-2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-0.12736561752330897</v>
      </c>
      <c r="F26" s="120">
        <f>F22-F23-F24-F25</f>
        <v>-0.12646561662330805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-0.12736561752330897</v>
      </c>
      <c r="F28" s="120">
        <f>F26-F27</f>
        <v>-0.12646561662330805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2" t="s">
        <v>20</v>
      </c>
      <c r="B1" s="942"/>
      <c r="C1" s="942"/>
      <c r="D1" s="942"/>
      <c r="E1" s="942"/>
      <c r="F1" s="942"/>
      <c r="G1" s="942"/>
      <c r="H1" s="942"/>
      <c r="I1" s="942"/>
      <c r="J1" s="942"/>
      <c r="K1" s="942"/>
      <c r="L1" s="942"/>
      <c r="M1" s="942"/>
      <c r="N1" s="942"/>
      <c r="O1" s="942"/>
      <c r="P1" s="942"/>
      <c r="Q1" s="942"/>
      <c r="R1" s="942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3" t="s">
        <v>3</v>
      </c>
      <c r="R7" s="944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9.2619952984666062E-2</v>
      </c>
      <c r="F34" s="396">
        <f>'Machined Part #1'!I55+'Machined Part #1'!I56+'Machined Part #1'!I57</f>
        <v>2.3668296250798596E-2</v>
      </c>
      <c r="G34" s="469">
        <f>'Machined Part #1'!I63+'Machined Part #1'!I54+'Machined Part #1'!I58</f>
        <v>1.1077368287844296E-2</v>
      </c>
      <c r="H34" s="327">
        <f>'Machined Part #1'!I64</f>
        <v>0.12736561752330894</v>
      </c>
      <c r="I34" s="327"/>
      <c r="J34" s="845">
        <f t="shared" ref="J34:J43" si="1">$H34</f>
        <v>0.12736561752330894</v>
      </c>
      <c r="K34" s="813"/>
      <c r="L34" s="327"/>
      <c r="M34" s="327">
        <f t="shared" ref="M34:M43" si="2">$H34</f>
        <v>0.12736561752330894</v>
      </c>
      <c r="N34" s="813"/>
      <c r="O34" s="327"/>
      <c r="P34" s="327">
        <f t="shared" ref="P34:P43" si="3">$H34</f>
        <v>0.12736561752330894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0.12736561752330894</v>
      </c>
      <c r="I44" s="468"/>
      <c r="J44" s="848">
        <f>SUM(J34:J43)</f>
        <v>0.12736561752330894</v>
      </c>
      <c r="K44" s="815"/>
      <c r="L44" s="468"/>
      <c r="M44" s="468">
        <f>SUM(M34:M43)</f>
        <v>0.12736561752330894</v>
      </c>
      <c r="N44" s="815"/>
      <c r="O44" s="468"/>
      <c r="P44" s="468">
        <f>SUM(P34:P43)</f>
        <v>0.12736561752330894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9.2619952984666062E-2</v>
      </c>
      <c r="I95" s="479"/>
      <c r="J95" s="863">
        <f>J65+SUM(F46:F55)+SUM(F34:F43)+J32</f>
        <v>2.3668296250798596E-2</v>
      </c>
      <c r="K95" s="818"/>
      <c r="L95" s="479"/>
      <c r="M95" s="479">
        <f>M65+SUM(G46:G55)+SUM(G34:G43)+M32</f>
        <v>1.1077368287844296E-2</v>
      </c>
      <c r="N95" s="818"/>
      <c r="O95" s="479"/>
      <c r="P95" s="479">
        <f>P65+SUM(H46:H55)+SUM(H34:H43)+P32</f>
        <v>0.12736561752330894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2.3668296250798596E-2</v>
      </c>
      <c r="I96" s="398"/>
      <c r="J96" s="864">
        <f>J80+SUM(G46:G55)+SUM(G34:G43)</f>
        <v>1.1077368287844296E-2</v>
      </c>
      <c r="K96" s="824"/>
      <c r="L96" s="398"/>
      <c r="M96" s="398">
        <f>M80+SUM(H46:H55)+SUM(H34:H43)</f>
        <v>0.12736561752330894</v>
      </c>
      <c r="N96" s="824"/>
      <c r="O96" s="398"/>
      <c r="P96" s="398">
        <f>P80+SUM(J46:J55)+SUM(J34:J43)</f>
        <v>0.12736561752330894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1.1077368287844296E-2</v>
      </c>
      <c r="I97" s="326"/>
      <c r="J97" s="865">
        <f>J81+SUM(H46:H55)+SUM(H34:H43)+J91</f>
        <v>0.12736561752330894</v>
      </c>
      <c r="K97" s="817"/>
      <c r="L97" s="326"/>
      <c r="M97" s="326">
        <f>M81+SUM(J46:J55)+SUM(J34:J43)+M91</f>
        <v>0.12736561752330894</v>
      </c>
      <c r="N97" s="817"/>
      <c r="O97" s="326"/>
      <c r="P97" s="326">
        <f>P81+SUM(M46:M55)+SUM(M34:M43)+P91</f>
        <v>0.12736561752330894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0.12736561752330897</v>
      </c>
      <c r="I99" s="360"/>
      <c r="J99" s="867">
        <f>SUM(J95:J98)</f>
        <v>0.16211128206195183</v>
      </c>
      <c r="K99" s="819"/>
      <c r="L99" s="360"/>
      <c r="M99" s="360">
        <f>SUM(M95:M98)</f>
        <v>0.26580860333446221</v>
      </c>
      <c r="N99" s="819"/>
      <c r="O99" s="360"/>
      <c r="P99" s="360">
        <f>SUM(P95:P98)</f>
        <v>0.38209685256992681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47"/>
      <c r="D5" s="947"/>
      <c r="E5" s="947"/>
      <c r="F5" s="947"/>
      <c r="G5" s="947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48"/>
      <c r="D9" s="949"/>
      <c r="E9" s="949"/>
      <c r="F9" s="949"/>
      <c r="G9" s="950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1"/>
      <c r="D11" s="951"/>
      <c r="E11" s="951"/>
      <c r="F11" s="951"/>
      <c r="G11" s="951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48"/>
      <c r="D13" s="949"/>
      <c r="E13" s="949"/>
      <c r="F13" s="949"/>
      <c r="G13" s="950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45"/>
      <c r="D37" s="945"/>
      <c r="E37" s="945"/>
      <c r="F37" s="945"/>
      <c r="G37" s="945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2"/>
      <c r="D39" s="952"/>
      <c r="E39" s="952"/>
      <c r="F39" s="952"/>
      <c r="G39" s="952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45"/>
      <c r="D44" s="945"/>
      <c r="E44" s="945"/>
      <c r="F44" s="945"/>
      <c r="G44" s="945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46"/>
      <c r="D46" s="946"/>
      <c r="E46" s="946"/>
      <c r="F46" s="946"/>
      <c r="G46" s="946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Chelsea Garrison</cp:lastModifiedBy>
  <cp:lastPrinted>2012-09-25T16:12:10Z</cp:lastPrinted>
  <dcterms:created xsi:type="dcterms:W3CDTF">1996-10-14T23:33:28Z</dcterms:created>
  <dcterms:modified xsi:type="dcterms:W3CDTF">2017-08-22T13:23:20Z</dcterms:modified>
</cp:coreProperties>
</file>