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<sst xmlns="http://schemas.openxmlformats.org/spreadsheetml/2006/main" count="3066" uniqueCount="703">
  <si>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</si>
  <si>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</si>
  <si>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</si>
  <si>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</si>
  <si>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</si>
  <si>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</si>
  <si>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</si>
  <si>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</si>
  <si>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</si>
  <si>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</si>
  <si>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</si>
  <si>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</si>
  <si>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</si>
  <si>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</si>
  <si>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</si>
  <si>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</si>
  <si>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</si>
  <si>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</si>
  <si>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</si>
  <si>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</si>
  <si>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</si>
  <si>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</si>
  <si>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</si>
  <si>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</si>
  <si>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</si>
  <si>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</si>
  <si>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</si>
  <si>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</si>
  <si>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</si>
  <si>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</si>
  <si>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</si>
  <si>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</si>
  <si>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</si>
  <si>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</si>
  <si>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</si>
  <si>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</si>
  <si>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</si>
  <si>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</si>
  <si>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</si>
  <si>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</si>
  <si>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</si>
  <si>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</si>
  <si>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</si>
  <si>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</si>
  <si>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</si>
  <si>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</si>
  <si>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</si>
  <si>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</si>
  <si>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</si>
  <si>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</si>
  <si>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</si>
  <si>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</si>
  <si>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</si>
  <si>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</si>
  <si>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</si>
  <si>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</si>
  <si>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</si>
  <si>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</si>
  <si>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</si>
  <si>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</si>
  <si>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</si>
  <si>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</si>
  <si>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</si>
  <si>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</si>
  <si>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</si>
  <si>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</si>
  <si>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</si>
  <si>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</si>
  <si>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</si>
  <si>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</si>
  <si>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</si>
  <si>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</si>
  <si>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</si>
  <si>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</si>
  <si>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</si>
  <si>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</si>
  <si>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</si>
  <si>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</si>
  <si>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</si>
  <si>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</si>
  <si>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</si>
  <si>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</si>
  <si>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</si>
  <si>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</si>
  <si>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</si>
  <si>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</si>
  <si>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</si>
  <si>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</si>
  <si>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</si>
  <si>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</si>
  <si>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</si>
  <si>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</si>
  <si>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</si>
  <si>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</si>
  <si>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</si>
  <si>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</si>
  <si>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</si>
  <si>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</si>
  <si>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</si>
  <si>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</si>
  <si>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</si>
  <si>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</si>
  <si>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</si>
  <si>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</si>
  <si>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</si>
  <si>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</si>
  <si>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</si>
  <si>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</si>
  <si>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</si>
  <si>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</si>
  <si>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</si>
  <si>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</si>
  <si>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</si>
  <si>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</si>
  <si>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</si>
  <si>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</si>
  <si>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</si>
  <si>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</si>
  <si>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</si>
  <si>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</si>
  <si>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</si>
  <si>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</si>
  <si>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</si>
  <si>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</si>
  <si>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</si>
  <si>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</si>
  <si>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</si>
  <si>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</si>
  <si>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</si>
  <si>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</si>
  <si>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</si>
  <si>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</si>
  <si>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</si>
  <si>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</si>
  <si>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</si>
  <si>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</si>
  <si>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</si>
  <si>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</si>
  <si>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</si>
  <si>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</si>
  <si>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</si>
  <si>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</si>
  <si>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</si>
  <si>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</si>
  <si>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</si>
  <si>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</si>
  <si>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</si>
  <si>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</si>
  <si>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</si>
  <si>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</si>
  <si>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</si>
  <si>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</si>
  <si>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</si>
  <si>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</si>
  <si>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</si>
  <si>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</si>
  <si>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</si>
  <si>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</si>
  <si>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</si>
  <si>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</si>
  <si>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</si>
  <si>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</si>
  <si>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</si>
  <si>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</si>
  <si>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</si>
  <si>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</si>
  <si>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</si>
  <si>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</si>
  <si>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</si>
  <si>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</si>
  <si>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</si>
  <si>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</si>
  <si>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</si>
  <si>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</si>
  <si>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</si>
  <si>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</si>
  <si>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</si>
  <si>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</si>
  <si>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</si>
  <si>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</si>
  <si>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</si>
  <si>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</si>
  <si>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</si>
  <si>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</si>
  <si>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</si>
  <si>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</si>
  <si>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</si>
  <si>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</si>
  <si>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</si>
  <si>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</si>
  <si>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</si>
  <si>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</si>
  <si>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</si>
  <si>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</si>
  <si>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</si>
  <si>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</si>
  <si>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</si>
  <si>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</si>
  <si>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</si>
  <si>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</si>
  <si>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</si>
  <si>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</si>
  <si>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</si>
  <si>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</si>
  <si>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</si>
  <si>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</si>
  <si>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</si>
  <si>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</si>
  <si>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</si>
  <si>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</si>
  <si>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</si>
  <si>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</si>
  <si>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</si>
  <si>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</si>
  <si>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</si>
  <si>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</si>
  <si>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</si>
  <si>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</si>
  <si>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</si>
  <si>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</si>
  <si>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</si>
  <si>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</si>
  <si>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</si>
  <si>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</si>
  <si>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</si>
  <si>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</si>
  <si>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</si>
  <si>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</si>
  <si>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</si>
  <si>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</si>
  <si>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</si>
  <si>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</si>
  <si>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</si>
  <si>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</si>
  <si>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</si>
  <si>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</si>
  <si>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</si>
  <si>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</si>
  <si>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</si>
  <si>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</si>
  <si>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</si>
  <si>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</si>
  <si>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</si>
  <si>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</si>
  <si>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</si>
  <si>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</si>
  <si>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</si>
  <si>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</si>
  <si>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</si>
  <si>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</si>
  <si>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</si>
  <si>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</si>
  <si>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</si>
  <si>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</si>
  <si>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</si>
  <si>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</si>
  <si>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</si>
  <si>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</si>
  <si>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</si>
  <si>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</si>
  <si>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</si>
  <si>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</si>
  <si>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</si>
  <si>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</si>
  <si>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</si>
  <si>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</si>
  <si>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</si>
  <si>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</si>
  <si>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</si>
  <si>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</si>
  <si>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</si>
  <si>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</si>
  <si>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</si>
  <si>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</si>
  <si>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</si>
  <si>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</si>
  <si>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</si>
  <si>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</si>
  <si>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</si>
  <si>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</si>
  <si>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</si>
  <si>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</si>
  <si>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</si>
  <si>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</si>
  <si>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</si>
  <si>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</si>
  <si>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</si>
  <si>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</si>
  <si>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</si>
  <si>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</si>
  <si>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</si>
  <si>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</si>
  <si>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</si>
  <si>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</si>
  <si>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</si>
  <si>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</si>
  <si>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</si>
  <si>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</si>
  <si>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</si>
  <si>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</si>
  <si>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</si>
  <si>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</si>
  <si>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</si>
  <si>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</si>
  <si>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</si>
  <si>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</si>
  <si>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</si>
  <si>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</si>
  <si>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</si>
  <si>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</si>
  <si>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</si>
  <si>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</si>
  <si>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</si>
  <si>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</si>
  <si>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</si>
  <si>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</si>
  <si>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</si>
  <si>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</si>
  <si>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</si>
  <si>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</si>
  <si>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</si>
  <si>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</si>
  <si>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</si>
  <si>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</si>
  <si>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</si>
  <si>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</si>
  <si>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</si>
  <si>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</si>
  <si>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</si>
  <si>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</si>
  <si>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</si>
  <si>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</si>
  <si>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</si>
  <si>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</si>
  <si>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</si>
  <si>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</si>
  <si>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</si>
  <si>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</si>
  <si>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</si>
  <si>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</si>
  <si>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</si>
  <si>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</si>
  <si>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</si>
  <si>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</si>
  <si>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</si>
  <si>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</si>
  <si>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</si>
  <si>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</si>
  <si>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</si>
  <si>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</si>
  <si>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</si>
  <si>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</si>
  <si>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</si>
  <si>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</si>
  <si>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</si>
  <si>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</si>
  <si>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</si>
  <si>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</si>
  <si>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</si>
  <si>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</si>
  <si>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</si>
  <si>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</si>
  <si>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</si>
  <si>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</si>
  <si>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</si>
  <si>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</si>
  <si>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</si>
  <si>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</si>
  <si>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</si>
  <si>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</si>
  <si>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</si>
  <si>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</si>
  <si>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</si>
  <si>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</si>
  <si>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</si>
  <si>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</si>
  <si>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</si>
  <si>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</si>
  <si>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</si>
  <si>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</si>
  <si>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</si>
  <si>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</si>
  <si>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</si>
  <si>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</si>
  <si>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</si>
  <si>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</si>
  <si>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</si>
  <si>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</si>
  <si>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</si>
  <si>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</si>
  <si>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</si>
  <si>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</si>
  <si>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</si>
  <si>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</si>
  <si>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</si>
  <si>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</si>
  <si>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</si>
  <si>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</si>
  <si>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</si>
  <si>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</si>
  <si>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</si>
  <si>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</si>
  <si>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</si>
  <si>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</si>
  <si>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</si>
  <si>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</si>
  <si>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</si>
  <si>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</si>
  <si>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</si>
  <si>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</si>
  <si>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</si>
  <si>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</si>
  <si>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</si>
  <si>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</si>
  <si>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</si>
  <si>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</si>
  <si>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</si>
  <si>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</si>
  <si>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</si>
  <si>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</si>
  <si>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</si>
  <si>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</si>
  <si>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</si>
  <si>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</si>
  <si>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</si>
  <si>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</si>
  <si>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</si>
  <si>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</si>
  <si>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</si>
  <si>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</si>
  <si>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</si>
  <si>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</si>
  <si>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</si>
  <si>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</si>
  <si>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</si>
  <si>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</si>
  <si>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</si>
  <si>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</si>
  <si>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</si>
  <si>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</si>
  <si>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</si>
  <si>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</si>
  <si>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</si>
  <si>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</si>
  <si>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</si>
  <si>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</si>
  <si>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</si>
  <si>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</si>
  <si>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</si>
  <si>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</si>
  <si>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</si>
  <si>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</si>
  <si>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</si>
  <si>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</si>
  <si>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</si>
  <si>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</si>
  <si>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</si>
  <si>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</si>
  <si>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</si>
  <si>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</si>
  <si>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</si>
  <si>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</si>
  <si>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</si>
  <si>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</si>
  <si>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</si>
  <si>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</si>
  <si>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</si>
  <si>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</si>
  <si>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</si>
  <si>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</si>
  <si>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</si>
  <si>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</si>
  <si>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</si>
  <si>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</si>
  <si>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</si>
  <si>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</si>
  <si>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</si>
  <si>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</si>
  <si>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</si>
  <si>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</si>
  <si>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</si>
  <si>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</si>
  <si>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</si>
  <si>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</si>
  <si>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</si>
  <si>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</si>
  <si>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</si>
  <si>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</si>
  <si>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</si>
  <si>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</si>
  <si>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</si>
  <si>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</si>
  <si>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</si>
  <si>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</si>
  <si>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</si>
  <si>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</si>
  <si>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</si>
  <si>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</si>
  <si>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</si>
  <si>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</si>
  <si>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</si>
  <si>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</si>
  <si>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</si>
  <si>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</si>
  <si>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</si>
  <si>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</si>
  <si>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</si>
  <si>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</si>
  <si>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</si>
  <si>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</si>
  <si>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</si>
  <si>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</si>
  <si>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</si>
  <si>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</si>
  <si>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</si>
  <si>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</si>
  <si>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</si>
  <si>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</si>
  <si>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</si>
  <si>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</si>
  <si>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</si>
  <si>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</si>
  <si>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</si>
  <si>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</si>
  <si>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</si>
  <si>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</si>
  <si>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</si>
  <si>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</si>
  <si>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</si>
  <si>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</si>
  <si>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</si>
  <si>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</si>
  <si>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</si>
  <si>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</si>
  <si>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</si>
  <si>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</si>
  <si>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</si>
  <si>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</si>
  <si>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</si>
  <si>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</si>
  <si>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</si>
  <si>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</si>
  <si>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</si>
  <si>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</si>
  <si>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</si>
  <si>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</si>
  <si>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</si>
  <si>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</si>
  <si>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</si>
  <si>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</si>
  <si>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</si>
  <si>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</si>
  <si>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</si>
  <si>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</si>
  <si>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</si>
  <si>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</si>
  <si>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</si>
  <si>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</si>
  <si>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</si>
  <si>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</si>
  <si>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</si>
  <si>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</si>
  <si>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</si>
  <si>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</si>
  <si>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</si>
  <si>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</si>
  <si>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</si>
  <si>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</si>
  <si>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</si>
  <si>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</si>
  <si>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</si>
  <si>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</si>
  <si>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</si>
  <si>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</si>
  <si>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</si>
  <si>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</si>
  <si>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</si>
  <si>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</si>
  <si>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</si>
  <si>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</si>
  <si>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</si>
  <si>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</si>
  <si>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</si>
  <si>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</si>
  <si>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</si>
  <si>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</si>
  <si>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</si>
  <si>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</si>
  <si>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</si>
  <si>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</si>
  <si>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</si>
  <si>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</si>
  <si>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</si>
  <si>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</si>
  <si>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</si>
  <si>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</si>
  <si>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</si>
  <si>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</si>
  <si>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</si>
  <si>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</si>
  <si>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</si>
  <si>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</si>
  <si>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</si>
  <si>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</si>
  <si>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</si>
  <si>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</si>
  <si>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</si>
  <si>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</si>
  <si>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</si>
  <si>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</si>
  <si>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</si>
  <si>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</si>
  <si>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</si>
  <si>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</si>
  <si>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</si>
  <si>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</si>
  <si>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</si>
  <si>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</si>
  <si>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</si>
  <si>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</si>
  <si>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</si>
  <si>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</si>
  <si>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</si>
  <si>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</si>
  <si>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</si>
  <si>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</si>
  <si>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</si>
  <si>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</si>
  <si>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</si>
  <si>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</si>
  <si>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</si>
  <si>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</si>
  <si>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</si>
  <si>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</si>
  <si>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</si>
  <si>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</si>
  <si>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</si>
  <si>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</si>
  <si>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</si>
  <si>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</si>
  <si>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</si>
  <si>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</si>
  <si>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</si>
  <si>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</si>
  <si>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</si>
  <si>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</si>
  <si>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</si>
  <si>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</si>
  <si>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</si>
  <si>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</si>
  <si>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</si>
  <si>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</si>
  <si>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</si>
  <si>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</si>
  <si>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</si>
  <si>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</si>
  <si>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</si>
  <si>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</si>
  <si>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</si>
  <si>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</si>
  <si>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</si>
  <si>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</si>
  <si>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</si>
  <si>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</si>
  <si>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</si>
  <si>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</si>
  <si>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</si>
  <si>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</si>
  <si>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</si>
  <si>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</si>
  <si>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</si>
  <si>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</si>
  <si>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</si>
  <si>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</si>
  <si>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</si>
  <si>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</si>
  <si>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</si>
  <si>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</si>
  <si>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</si>
  <si>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</si>
  <si>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</si>
  <si>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</si>
  <si>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</si>
  <si>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</si>
  <si>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</si>
  <si>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</si>
  <si>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</si>
  <si>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</si>
  <si>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</si>
  <si>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</si>
  <si>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</si>
  <si>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</si>
  <si>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</si>
  <si>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</si>
  <si>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</si>
  <si>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</si>
  <si>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</si>
  <si>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</si>
  <si>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</si>
  <si>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</si>
  <si>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</si>
  <si>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B3639-062    Davnpt </t>
  </si>
  <si>
    <t>B3639-062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</si>
</sst>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27" t="s">
        <v>701</v>
      </c>
      <c r="D5" s="928"/>
      <c r="E5" s="929"/>
      <c r="F5" s="929"/>
      <c r="G5" s="93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B3639-062    Davnpt </v>
      </c>
      <c r="Q5" s="348"/>
      <c r="R5" s="226"/>
      <c r="S5" s="226"/>
      <c r="T5" s="226"/>
      <c r="U5" s="349" t="s">
        <v>16</v>
      </c>
      <c r="V5" s="921">
        <f ca="1" xml:space="preserve"> TODAY()</f>
        <v>41764</v>
      </c>
      <c r="W5" s="158"/>
      <c r="X5" s="158"/>
      <c r="Y5" s="158"/>
    </row>
    <row r="6" spans="1:29" ht="18.75" thickBot="1">
      <c r="A6" s="974" t="s">
        <v>21</v>
      </c>
      <c r="B6" s="975"/>
      <c r="C6" s="975"/>
      <c r="D6" s="976"/>
      <c r="E6" s="263"/>
      <c r="F6" s="974" t="s">
        <v>320</v>
      </c>
      <c r="G6" s="975"/>
      <c r="H6" s="975"/>
      <c r="I6" s="976"/>
      <c r="J6" s="158"/>
      <c r="K6" s="158"/>
      <c r="L6" s="971" t="s">
        <v>321</v>
      </c>
      <c r="M6" s="972"/>
      <c r="N6" s="972"/>
      <c r="O6" s="972"/>
      <c r="P6" s="972"/>
      <c r="Q6" s="972"/>
      <c r="R6" s="972"/>
      <c r="S6" s="972"/>
      <c r="T6" s="972"/>
      <c r="U6" s="972"/>
      <c r="V6" s="97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0">
        <v>1</v>
      </c>
      <c r="B8" s="1007" t="s">
        <v>317</v>
      </c>
      <c r="C8" s="994" t="s">
        <v>342</v>
      </c>
      <c r="D8" s="1009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0"/>
      <c r="B9" s="1008"/>
      <c r="C9" s="995"/>
      <c r="D9" s="1009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0"/>
      <c r="B10" s="1008"/>
      <c r="C10" s="995"/>
      <c r="D10" s="100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0"/>
      <c r="B11" s="1008"/>
      <c r="C11" s="995"/>
      <c r="D11" s="1009"/>
      <c r="E11" s="204"/>
      <c r="F11" s="444"/>
      <c r="G11" s="200" t="s">
        <v>311</v>
      </c>
      <c r="H11" s="176"/>
      <c r="I11" s="446"/>
      <c r="J11" s="318"/>
      <c r="K11" s="158"/>
      <c r="L11" s="199"/>
      <c r="M11" s="1013" t="s">
        <v>314</v>
      </c>
      <c r="N11" s="1014"/>
      <c r="O11" s="1014"/>
      <c r="P11" s="1014"/>
      <c r="Q11" s="101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0"/>
      <c r="B12" s="1008"/>
      <c r="C12" s="995"/>
      <c r="D12" s="1009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0"/>
      <c r="B13" s="1008"/>
      <c r="C13" s="995"/>
      <c r="D13" s="100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11" t="s">
        <v>313</v>
      </c>
      <c r="M13" s="1012"/>
      <c r="N13" s="253"/>
      <c r="O13" s="790">
        <v>0.25</v>
      </c>
      <c r="P13" s="158"/>
      <c r="Q13" s="1000" t="s">
        <v>312</v>
      </c>
      <c r="R13" s="965"/>
      <c r="S13" s="1006">
        <f>+C20</f>
        <v>0.1875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0"/>
      <c r="B14" s="1008"/>
      <c r="C14" s="995"/>
      <c r="D14" s="1009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0">
        <v>2</v>
      </c>
      <c r="B15" s="1007" t="s">
        <v>306</v>
      </c>
      <c r="C15" s="994" t="s">
        <v>343</v>
      </c>
      <c r="D15" s="98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6.2E-2</v>
      </c>
      <c r="P15" s="158"/>
      <c r="Q15" s="1000" t="s">
        <v>308</v>
      </c>
      <c r="R15" s="965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0"/>
      <c r="B16" s="1008"/>
      <c r="C16" s="995"/>
      <c r="D16" s="98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0"/>
      <c r="B17" s="1008"/>
      <c r="C17" s="995"/>
      <c r="D17" s="981"/>
      <c r="E17" s="204"/>
      <c r="F17" s="444">
        <v>37</v>
      </c>
      <c r="G17" s="204" t="s">
        <v>452</v>
      </c>
      <c r="H17" s="318"/>
      <c r="I17" s="452">
        <f>IF(OR(C28="HS",C28="HL"),T30,U52)</f>
        <v>261.20806382759605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16" t="s">
        <v>304</v>
      </c>
      <c r="R17" s="1017"/>
      <c r="S17" s="255">
        <f>+D23</f>
        <v>1.1614124428624979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0"/>
      <c r="B18" s="1008"/>
      <c r="C18" s="995"/>
      <c r="D18" s="98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11" t="s">
        <v>303</v>
      </c>
      <c r="M18" s="1012"/>
      <c r="N18" s="252"/>
      <c r="O18" s="790">
        <f>SUM(O13:O16)</f>
        <v>0.33200000000000002</v>
      </c>
      <c r="P18" s="158"/>
      <c r="Q18" s="1000" t="s">
        <v>302</v>
      </c>
      <c r="R18" s="964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0"/>
      <c r="B19" s="1008"/>
      <c r="C19" s="1010"/>
      <c r="D19" s="98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0.1875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4.6265799849029191E-2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1000" t="s">
        <v>299</v>
      </c>
      <c r="R20" s="965"/>
      <c r="S20" s="252">
        <f>IF(ISERROR(T18/O22),"",T18/O22)</f>
        <v>414.89487361209547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9.6784370238541487E-2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0.33864</v>
      </c>
      <c r="P22" s="158"/>
      <c r="Q22" s="1000" t="s">
        <v>296</v>
      </c>
      <c r="R22" s="964"/>
      <c r="S22" s="964"/>
      <c r="T22" s="203">
        <f>IF(S20="",,S20 - 1)</f>
        <v>413.89487361209547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1.1614124428624979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2.8060566025540582E-3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90"/>
      <c r="B25" s="988" t="s">
        <v>22</v>
      </c>
      <c r="C25" s="988"/>
      <c r="D25" s="98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0"/>
      <c r="B26" s="988"/>
      <c r="C26" s="988"/>
      <c r="D26" s="98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2"/>
      <c r="H27" s="983"/>
      <c r="I27" s="984"/>
      <c r="J27" s="158"/>
      <c r="K27" s="158"/>
      <c r="L27" s="1032" t="s">
        <v>289</v>
      </c>
      <c r="M27" s="1033"/>
      <c r="N27" s="1033"/>
      <c r="O27" s="1033"/>
      <c r="P27" s="1034"/>
      <c r="Q27" s="1000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0">
        <v>8</v>
      </c>
      <c r="B28" s="992" t="s">
        <v>676</v>
      </c>
      <c r="C28" s="994" t="s">
        <v>158</v>
      </c>
      <c r="D28" s="997"/>
      <c r="E28" s="157"/>
      <c r="F28" s="307"/>
      <c r="G28" s="985"/>
      <c r="H28" s="986"/>
      <c r="I28" s="987"/>
      <c r="J28" s="158"/>
      <c r="K28" s="158"/>
      <c r="L28" s="236"/>
      <c r="M28" s="229"/>
      <c r="N28" s="229"/>
      <c r="O28" s="229"/>
      <c r="P28" s="228"/>
      <c r="Q28" s="1001" t="s">
        <v>288</v>
      </c>
      <c r="R28" s="1002"/>
      <c r="S28" s="1003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0"/>
      <c r="B29" s="992"/>
      <c r="C29" s="995"/>
      <c r="D29" s="997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0"/>
      <c r="B30" s="992"/>
      <c r="C30" s="995"/>
      <c r="D30" s="997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99" t="s">
        <v>702</v>
      </c>
      <c r="N30" s="999"/>
      <c r="O30" s="922">
        <v>1.4220000000000001E-3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90"/>
      <c r="B31" s="992"/>
      <c r="C31" s="995"/>
      <c r="D31" s="99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0"/>
      <c r="B32" s="992"/>
      <c r="C32" s="995"/>
      <c r="D32" s="997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1.3840566025540581E-3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0"/>
      <c r="B33" s="992"/>
      <c r="C33" s="995"/>
      <c r="D33" s="997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0"/>
      <c r="B34" s="992"/>
      <c r="C34" s="995"/>
      <c r="D34" s="997"/>
      <c r="E34" s="157"/>
      <c r="F34" s="307">
        <v>47</v>
      </c>
      <c r="G34" s="977" t="s">
        <v>685</v>
      </c>
      <c r="H34" s="978"/>
      <c r="I34" s="97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0"/>
      <c r="B35" s="992"/>
      <c r="C35" s="995"/>
      <c r="D35" s="997"/>
      <c r="E35" s="157"/>
      <c r="F35" s="307"/>
      <c r="G35" s="334"/>
      <c r="H35" s="335"/>
      <c r="I35" s="340"/>
      <c r="J35" s="158"/>
      <c r="K35" s="158"/>
      <c r="L35" s="1004" t="s">
        <v>683</v>
      </c>
      <c r="M35" s="1005"/>
      <c r="N35" s="1005"/>
      <c r="O35" s="962"/>
      <c r="P35" s="158"/>
      <c r="Q35" s="963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91"/>
      <c r="B36" s="993"/>
      <c r="C36" s="996"/>
      <c r="D36" s="998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4"/>
      <c r="S36" s="965"/>
      <c r="T36" s="926">
        <v>12.4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290.32258064516128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261.29032258064518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5</v>
      </c>
      <c r="P44" s="214"/>
      <c r="Q44" s="1000" t="s">
        <v>269</v>
      </c>
      <c r="R44" s="965"/>
      <c r="S44" s="215">
        <f>T22*O44</f>
        <v>2069.4743680604774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414.89487361209547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689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2090.3225806451615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413.89487361209547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1.0074158398116762E-2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29.501449110320284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0.15111237597175142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2.8060566025540582E-3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4.3548387096774199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5.8927188653635221E-3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11" t="s">
        <v>687</v>
      </c>
      <c r="M50" s="1012"/>
      <c r="N50" s="1012"/>
      <c r="O50" s="1012"/>
      <c r="P50" s="1012"/>
      <c r="Q50" s="1012"/>
      <c r="R50" s="1012"/>
      <c r="S50" s="965"/>
      <c r="T50" s="158"/>
      <c r="U50" s="210">
        <f>480 - U48</f>
        <v>479.84888762402824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74" t="s">
        <v>245</v>
      </c>
      <c r="G51" s="975"/>
      <c r="H51" s="975"/>
      <c r="I51" s="976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2089.6645106207684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3" t="s">
        <v>688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261.20806382759605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4.8123870733802095E-3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8" t="s">
        <v>248</v>
      </c>
      <c r="M54" s="959"/>
      <c r="N54" s="959"/>
      <c r="O54" s="960"/>
      <c r="P54" s="1024">
        <f>U52</f>
        <v>261.20806382759605</v>
      </c>
      <c r="Q54" s="1025"/>
      <c r="R54" s="158"/>
      <c r="S54" s="323" t="s">
        <v>247</v>
      </c>
      <c r="T54" s="324"/>
      <c r="U54" s="324"/>
      <c r="V54" s="347">
        <f>O24</f>
        <v>2.8060566025540582E-3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4.6265799849029191E-2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8" t="s">
        <v>349</v>
      </c>
      <c r="M59" s="970"/>
      <c r="N59"/>
      <c r="O59" s="968" t="s">
        <v>351</v>
      </c>
      <c r="P59" s="970"/>
      <c r="Q59"/>
      <c r="R59" s="968" t="s">
        <v>328</v>
      </c>
      <c r="S59" s="969"/>
      <c r="T59" s="969"/>
      <c r="U59" s="970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1.9642396217878408E-3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1.0803317919833126E-3</v>
      </c>
      <c r="E62" s="146"/>
      <c r="F62" s="304">
        <v>68</v>
      </c>
      <c r="G62" s="180" t="s">
        <v>231</v>
      </c>
      <c r="H62" s="182"/>
      <c r="I62" s="181">
        <f>SUM(I53:I61)</f>
        <v>7.0583529529000946E-2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2.1222975097300756E-2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4.8123870733802095E-3</v>
      </c>
      <c r="E64" s="146"/>
      <c r="F64" s="165">
        <v>70</v>
      </c>
      <c r="G64" s="167" t="s">
        <v>352</v>
      </c>
      <c r="H64" s="166"/>
      <c r="I64" s="162">
        <f>+I63+I62</f>
        <v>9.1806504626301702E-2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66" t="s">
        <v>335</v>
      </c>
      <c r="M73" s="967"/>
      <c r="N73" s="150"/>
      <c r="O73" s="966" t="s">
        <v>334</v>
      </c>
      <c r="P73" s="967"/>
      <c r="R73" s="968" t="s">
        <v>333</v>
      </c>
      <c r="S73" s="969"/>
      <c r="T73" s="970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S13:T13"/>
    <mergeCell ref="B8:B14"/>
    <mergeCell ref="C8:C14"/>
    <mergeCell ref="D8:D14"/>
    <mergeCell ref="B15:B19"/>
    <mergeCell ref="C15:C19"/>
    <mergeCell ref="L13:M13"/>
    <mergeCell ref="Q13:R13"/>
    <mergeCell ref="M11:Q11"/>
    <mergeCell ref="L15:M15"/>
    <mergeCell ref="Q15:R15"/>
    <mergeCell ref="Q17:R17"/>
    <mergeCell ref="L18:M18"/>
    <mergeCell ref="Q18:S18"/>
    <mergeCell ref="Q28:S28"/>
    <mergeCell ref="L35:O35"/>
    <mergeCell ref="Q20:R20"/>
    <mergeCell ref="L22:M22"/>
    <mergeCell ref="Q22:S22"/>
    <mergeCell ref="L21:N21"/>
    <mergeCell ref="Q24:U24"/>
    <mergeCell ref="L27:P27"/>
    <mergeCell ref="L24:N24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Q27:R27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>
        <v>7.5</v>
      </c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>
      <c r="A42" s="941" t="s">
        <v>616</v>
      </c>
      <c r="B42" s="941"/>
      <c r="C42" s="941"/>
      <c r="D42" s="941"/>
      <c r="E42" s="941"/>
      <c r="F42" s="941"/>
      <c r="G42" s="773"/>
      <c r="H42" s="773"/>
      <c r="I42" s="773"/>
      <c r="J42" s="773" t="s">
        <v>550</v>
      </c>
      <c r="K42" s="773"/>
    </row>
    <row r="43" spans="1:11" ht="28.5" customHeight="1">
      <c r="A43" s="942" t="s">
        <v>617</v>
      </c>
      <c r="B43" s="942"/>
      <c r="C43" s="942"/>
      <c r="D43" s="942"/>
      <c r="E43" s="942"/>
      <c r="F43" s="942"/>
      <c r="G43" s="773"/>
      <c r="H43" s="773"/>
      <c r="I43" s="773"/>
      <c r="J43" s="773" t="s">
        <v>550</v>
      </c>
      <c r="K43" s="773"/>
    </row>
    <row r="44" spans="1:11" ht="28.5" customHeight="1">
      <c r="A44" s="942" t="s">
        <v>618</v>
      </c>
      <c r="B44" s="942"/>
      <c r="C44" s="942"/>
      <c r="D44" s="942"/>
      <c r="E44" s="942"/>
      <c r="F44" s="942"/>
      <c r="G44" s="773"/>
      <c r="H44" s="773"/>
      <c r="I44" s="773"/>
      <c r="J44" s="773" t="s">
        <v>550</v>
      </c>
      <c r="K44" s="773"/>
    </row>
    <row r="45" spans="1:11" ht="28.5" customHeight="1">
      <c r="A45" s="942" t="s">
        <v>619</v>
      </c>
      <c r="B45" s="942"/>
      <c r="C45" s="942"/>
      <c r="D45" s="942"/>
      <c r="E45" s="942"/>
      <c r="F45" s="942"/>
      <c r="G45" s="773"/>
      <c r="H45" s="773"/>
      <c r="I45" s="773"/>
      <c r="J45" s="773" t="s">
        <v>550</v>
      </c>
      <c r="K45" s="773"/>
    </row>
    <row r="46" spans="1:11" ht="28.5" customHeight="1">
      <c r="A46" s="938" t="s">
        <v>620</v>
      </c>
      <c r="B46" s="938"/>
      <c r="C46" s="938"/>
      <c r="D46" s="938"/>
      <c r="E46" s="938"/>
      <c r="F46" s="938"/>
      <c r="G46" s="773"/>
      <c r="H46" s="773"/>
      <c r="I46" s="773"/>
      <c r="J46" s="773" t="s">
        <v>550</v>
      </c>
      <c r="K46" s="773"/>
    </row>
    <row r="47" spans="1:11" ht="28.5" customHeight="1">
      <c r="A47" s="938" t="s">
        <v>621</v>
      </c>
      <c r="B47" s="938"/>
      <c r="C47" s="938"/>
      <c r="D47" s="938"/>
      <c r="E47" s="938"/>
      <c r="F47" s="938"/>
      <c r="G47" s="773"/>
      <c r="H47" s="773"/>
      <c r="I47" s="773"/>
      <c r="J47" s="773" t="s">
        <v>550</v>
      </c>
      <c r="K47" s="773"/>
    </row>
    <row r="48" spans="1:11" ht="28.5" customHeight="1">
      <c r="A48" s="938" t="s">
        <v>622</v>
      </c>
      <c r="B48" s="938"/>
      <c r="C48" s="938"/>
      <c r="D48" s="938"/>
      <c r="E48" s="938"/>
      <c r="F48" s="938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3">
        <f>+'Internal Sign Off'!C4</f>
        <v>0</v>
      </c>
      <c r="B7" s="943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4"/>
      <c r="D4" s="945"/>
      <c r="E4" s="945"/>
      <c r="F4" s="946"/>
    </row>
    <row r="5" spans="1:11" ht="21.75" customHeight="1">
      <c r="B5" s="107" t="s">
        <v>34</v>
      </c>
      <c r="C5" s="944"/>
      <c r="D5" s="945"/>
      <c r="E5" s="945"/>
      <c r="F5" s="946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4"/>
      <c r="D7" s="945"/>
      <c r="E7" s="945"/>
      <c r="F7" s="946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1.9427771688764826E-2</v>
      </c>
      <c r="F23" s="120">
        <f>E23</f>
        <v>1.9427771688764826E-2</v>
      </c>
    </row>
    <row r="24" spans="2:28">
      <c r="B24" s="115" t="s">
        <v>44</v>
      </c>
      <c r="C24" s="108"/>
      <c r="D24" s="111"/>
      <c r="E24" s="111">
        <f>Assembly!H96</f>
        <v>4.9355756040234317E-2</v>
      </c>
      <c r="F24" s="120">
        <f>E24</f>
        <v>4.9355756040234317E-2</v>
      </c>
    </row>
    <row r="25" spans="2:28">
      <c r="B25" s="121" t="s">
        <v>40</v>
      </c>
      <c r="C25" s="108"/>
      <c r="D25" s="361"/>
      <c r="E25" s="122">
        <f>Assembly!H97</f>
        <v>2.3022976897302556E-2</v>
      </c>
      <c r="F25" s="123">
        <f>E25-Assembly!H85-Assembly!H86-Assembly!H88-Assembly!H89-'Machined Part #1'!I54-'Machined Part #1'!I58-'Pacific Quote #2'!I50-'Pacific Quote #2'!I54-'Pacific Quote #3'!I50-'Pacific Quote #3'!I54</f>
        <v>2.1222975097300756E-2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-9.1806504626301702E-2</v>
      </c>
      <c r="F26" s="120">
        <f>F22-F23-F24-F25</f>
        <v>-9.0006502826299906E-2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-9.1806504626301702E-2</v>
      </c>
      <c r="F28" s="120">
        <f>F26-F27</f>
        <v>-9.0006502826299906E-2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8" t="s">
        <v>3</v>
      </c>
      <c r="R7" s="949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1.9427771688764826E-2</v>
      </c>
      <c r="F34" s="396">
        <f>'Machined Part #1'!I55+'Machined Part #1'!I56+'Machined Part #1'!I57</f>
        <v>4.9355756040234317E-2</v>
      </c>
      <c r="G34" s="469">
        <f>'Machined Part #1'!I63+'Machined Part #1'!I54+'Machined Part #1'!I58</f>
        <v>2.3022976897302556E-2</v>
      </c>
      <c r="H34" s="327">
        <f>'Machined Part #1'!I64</f>
        <v>9.1806504626301702E-2</v>
      </c>
      <c r="I34" s="327"/>
      <c r="J34" s="845">
        <f t="shared" ref="J34:J43" si="1">$H34</f>
        <v>9.1806504626301702E-2</v>
      </c>
      <c r="K34" s="813"/>
      <c r="L34" s="327"/>
      <c r="M34" s="327">
        <f t="shared" ref="M34:M43" si="2">$H34</f>
        <v>9.1806504626301702E-2</v>
      </c>
      <c r="N34" s="813"/>
      <c r="O34" s="327"/>
      <c r="P34" s="327">
        <f t="shared" ref="P34:P43" si="3">$H34</f>
        <v>9.1806504626301702E-2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9.1806504626301702E-2</v>
      </c>
      <c r="I44" s="468"/>
      <c r="J44" s="848">
        <f>SUM(J34:J43)</f>
        <v>9.1806504626301702E-2</v>
      </c>
      <c r="K44" s="815"/>
      <c r="L44" s="468"/>
      <c r="M44" s="468">
        <f>SUM(M34:M43)</f>
        <v>9.1806504626301702E-2</v>
      </c>
      <c r="N44" s="815"/>
      <c r="O44" s="468"/>
      <c r="P44" s="468">
        <f>SUM(P34:P43)</f>
        <v>9.1806504626301702E-2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1.9427771688764826E-2</v>
      </c>
      <c r="I95" s="479"/>
      <c r="J95" s="863">
        <f>J65+SUM(F46:F55)+SUM(F34:F43)+J32</f>
        <v>4.9355756040234317E-2</v>
      </c>
      <c r="K95" s="818"/>
      <c r="L95" s="479"/>
      <c r="M95" s="479">
        <f>M65+SUM(G46:G55)+SUM(G34:G43)+M32</f>
        <v>2.3022976897302556E-2</v>
      </c>
      <c r="N95" s="818"/>
      <c r="O95" s="479"/>
      <c r="P95" s="479">
        <f>P65+SUM(H46:H55)+SUM(H34:H43)+P32</f>
        <v>9.1806504626301702E-2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4.9355756040234317E-2</v>
      </c>
      <c r="I96" s="398"/>
      <c r="J96" s="864">
        <f>J80+SUM(G46:G55)+SUM(G34:G43)</f>
        <v>2.3022976897302556E-2</v>
      </c>
      <c r="K96" s="824"/>
      <c r="L96" s="398"/>
      <c r="M96" s="398">
        <f>M80+SUM(H46:H55)+SUM(H34:H43)</f>
        <v>9.1806504626301702E-2</v>
      </c>
      <c r="N96" s="824"/>
      <c r="O96" s="398"/>
      <c r="P96" s="398">
        <f>P80+SUM(J46:J55)+SUM(J34:J43)</f>
        <v>9.1806504626301702E-2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2.3022976897302556E-2</v>
      </c>
      <c r="I97" s="326"/>
      <c r="J97" s="865">
        <f>J81+SUM(H46:H55)+SUM(H34:H43)+J91</f>
        <v>9.1806504626301702E-2</v>
      </c>
      <c r="K97" s="817"/>
      <c r="L97" s="326"/>
      <c r="M97" s="326">
        <f>M81+SUM(J46:J55)+SUM(J34:J43)+M91</f>
        <v>9.1806504626301702E-2</v>
      </c>
      <c r="N97" s="817"/>
      <c r="O97" s="326"/>
      <c r="P97" s="326">
        <f>P81+SUM(M46:M55)+SUM(M34:M43)+P91</f>
        <v>9.1806504626301702E-2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9.1806504626301702E-2</v>
      </c>
      <c r="I99" s="360"/>
      <c r="J99" s="867">
        <f>SUM(J95:J98)</f>
        <v>0.16418523756383857</v>
      </c>
      <c r="K99" s="819"/>
      <c r="L99" s="360"/>
      <c r="M99" s="360">
        <f>SUM(M95:M98)</f>
        <v>0.20663598614990597</v>
      </c>
      <c r="N99" s="819"/>
      <c r="O99" s="360"/>
      <c r="P99" s="360">
        <f>SUM(P95:P98)</f>
        <v>0.27541951387890512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2014-05-05T18:30:35Z</dcterms:modified>
</cp:coreProperties>
</file>