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<sst xmlns="http://schemas.openxmlformats.org/spreadsheetml/2006/main" count="3065" uniqueCount="702">
  <si>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</si>
  <si>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</si>
  <si>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</si>
  <si>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</si>
  <si>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</si>
  <si>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</si>
  <si>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</si>
  <si>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</si>
  <si>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</si>
  <si>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</si>
  <si>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</si>
  <si>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</si>
  <si>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</si>
  <si>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</si>
  <si>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</si>
  <si>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</si>
  <si>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</si>
  <si>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</si>
  <si>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</si>
  <si>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</si>
  <si>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</si>
  <si>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</si>
  <si>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</si>
  <si>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</si>
  <si>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</si>
  <si>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</si>
  <si>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</si>
  <si>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</si>
  <si>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</si>
  <si>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</si>
  <si>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</si>
  <si>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</si>
  <si>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</si>
  <si>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</si>
  <si>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</si>
  <si>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</si>
  <si>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</si>
  <si>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</si>
  <si>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</si>
  <si>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</si>
  <si>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</si>
  <si>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</si>
  <si>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</si>
  <si>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</si>
  <si>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</si>
  <si>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</si>
  <si>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</si>
  <si>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</si>
  <si>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</si>
  <si>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</si>
  <si>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</si>
  <si>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</si>
  <si>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</si>
  <si>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</si>
  <si>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</si>
  <si>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</si>
  <si>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</si>
  <si>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</si>
  <si>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</si>
  <si>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</si>
  <si>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</si>
  <si>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</si>
  <si>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</si>
  <si>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</si>
  <si>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</si>
  <si>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</si>
  <si>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</si>
  <si>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</si>
  <si>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</si>
  <si>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</si>
  <si>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</si>
  <si>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</si>
  <si>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</si>
  <si>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</si>
  <si>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</si>
  <si>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</si>
  <si>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</si>
  <si>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</si>
  <si>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</si>
  <si>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</si>
  <si>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</si>
  <si>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</si>
  <si>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</si>
  <si>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</si>
  <si>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</si>
  <si>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</si>
  <si>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</si>
  <si>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</si>
  <si>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</si>
  <si>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</si>
  <si>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</si>
  <si>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</si>
  <si>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</si>
  <si>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</si>
  <si>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</si>
  <si>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</si>
  <si>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</si>
  <si>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</si>
  <si>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</si>
  <si>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</si>
  <si>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</si>
  <si>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</si>
  <si>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</si>
  <si>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</si>
  <si>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</si>
  <si>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</si>
  <si>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</si>
  <si>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</si>
  <si>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</si>
  <si>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</si>
  <si>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</si>
  <si>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</si>
  <si>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</si>
  <si>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</si>
  <si>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</si>
  <si>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</si>
  <si>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</si>
  <si>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</si>
  <si>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</si>
  <si>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</si>
  <si>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</si>
  <si>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</si>
  <si>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</si>
  <si>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</si>
  <si>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</si>
  <si>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</si>
  <si>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</si>
  <si>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</si>
  <si>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</si>
  <si>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</si>
  <si>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</si>
  <si>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</si>
  <si>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</si>
  <si>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</si>
  <si>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</si>
  <si>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</si>
  <si>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</si>
  <si>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</si>
  <si>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</si>
  <si>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</si>
  <si>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</si>
  <si>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</si>
  <si>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</si>
  <si>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</si>
  <si>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</si>
  <si>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</si>
  <si>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</si>
  <si>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</si>
  <si>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</si>
  <si>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</si>
  <si>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</si>
  <si>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</si>
  <si>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</si>
  <si>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</si>
  <si>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</si>
  <si>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</si>
  <si>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</si>
  <si>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</si>
  <si>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</si>
  <si>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</si>
  <si>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</si>
  <si>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</si>
  <si>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</si>
  <si>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</si>
  <si>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</si>
  <si>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</si>
  <si>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</si>
  <si>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</si>
  <si>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</si>
  <si>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</si>
  <si>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</si>
  <si>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</si>
  <si>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</si>
  <si>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</si>
  <si>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</si>
  <si>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</si>
  <si>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</si>
  <si>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</si>
  <si>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</si>
  <si>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</si>
  <si>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</si>
  <si>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</si>
  <si>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</si>
  <si>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</si>
  <si>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</si>
  <si>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</si>
  <si>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</si>
  <si>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</si>
  <si>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</si>
  <si>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</si>
  <si>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</si>
  <si>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</si>
  <si>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</si>
  <si>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</si>
  <si>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</si>
  <si>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</si>
  <si>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</si>
  <si>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</si>
  <si>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</si>
  <si>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</si>
  <si>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</si>
  <si>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</si>
  <si>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</si>
  <si>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</si>
  <si>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</si>
  <si>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</si>
  <si>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</si>
  <si>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</si>
  <si>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</si>
  <si>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</si>
  <si>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</si>
  <si>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</si>
  <si>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</si>
  <si>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</si>
  <si>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</si>
  <si>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</si>
  <si>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</si>
  <si>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</si>
  <si>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</si>
  <si>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</si>
  <si>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</si>
  <si>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</si>
  <si>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</si>
  <si>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</si>
  <si>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</si>
  <si>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</si>
  <si>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</si>
  <si>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</si>
  <si>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</si>
  <si>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</si>
  <si>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</si>
  <si>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</si>
  <si>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</si>
  <si>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</si>
  <si>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</si>
  <si>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</si>
  <si>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</si>
  <si>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</si>
  <si>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</si>
  <si>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</si>
  <si>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</si>
  <si>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</si>
  <si>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</si>
  <si>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</si>
  <si>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</si>
  <si>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</si>
  <si>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</si>
  <si>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</si>
  <si>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</si>
  <si>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</si>
  <si>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</si>
  <si>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</si>
  <si>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</si>
  <si>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</si>
  <si>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</si>
  <si>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</si>
  <si>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</si>
  <si>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</si>
  <si>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</si>
  <si>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</si>
  <si>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</si>
  <si>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</si>
  <si>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</si>
  <si>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</si>
  <si>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</si>
  <si>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</si>
  <si>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</si>
  <si>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</si>
  <si>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</si>
  <si>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</si>
  <si>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</si>
  <si>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</si>
  <si>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</si>
  <si>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</si>
  <si>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</si>
  <si>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</si>
  <si>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</si>
  <si>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</si>
  <si>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</si>
  <si>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</si>
  <si>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</si>
  <si>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</si>
  <si>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</si>
  <si>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</si>
  <si>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</si>
  <si>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</si>
  <si>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</si>
  <si>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</si>
  <si>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</si>
  <si>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</si>
  <si>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</si>
  <si>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</si>
  <si>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</si>
  <si>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</si>
  <si>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</si>
  <si>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</si>
  <si>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</si>
  <si>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</si>
  <si>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</si>
  <si>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</si>
  <si>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</si>
  <si>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</si>
  <si>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</si>
  <si>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</si>
  <si>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</si>
  <si>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</si>
  <si>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</si>
  <si>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</si>
  <si>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</si>
  <si>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</si>
  <si>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</si>
  <si>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</si>
  <si>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</si>
  <si>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</si>
  <si>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</si>
  <si>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</si>
  <si>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</si>
  <si>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</si>
  <si>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</si>
  <si>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</si>
  <si>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</si>
  <si>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</si>
  <si>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</si>
  <si>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</si>
  <si>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</si>
  <si>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</si>
  <si>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</si>
  <si>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</si>
  <si>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</si>
  <si>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</si>
  <si>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</si>
  <si>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</si>
  <si>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</si>
  <si>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</si>
  <si>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</si>
  <si>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</si>
  <si>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</si>
  <si>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</si>
  <si>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</si>
  <si>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</si>
  <si>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</si>
  <si>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</si>
  <si>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</si>
  <si>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</si>
  <si>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</si>
  <si>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</si>
  <si>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</si>
  <si>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</si>
  <si>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</si>
  <si>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</si>
  <si>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</si>
  <si>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</si>
  <si>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</si>
  <si>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</si>
  <si>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</si>
  <si>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</si>
  <si>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</si>
  <si>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</si>
  <si>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</si>
  <si>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</si>
  <si>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</si>
  <si>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</si>
  <si>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</si>
  <si>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</si>
  <si>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</si>
  <si>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</si>
  <si>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</si>
  <si>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</si>
  <si>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</si>
  <si>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</si>
  <si>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</si>
  <si>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</si>
  <si>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</si>
  <si>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</si>
  <si>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</si>
  <si>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</si>
  <si>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</si>
  <si>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</si>
  <si>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</si>
  <si>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</si>
  <si>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</si>
  <si>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</si>
  <si>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</si>
  <si>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</si>
  <si>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</si>
  <si>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</si>
  <si>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</si>
  <si>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</si>
  <si>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</si>
  <si>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</si>
  <si>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</si>
  <si>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</si>
  <si>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</si>
  <si>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</si>
  <si>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</si>
  <si>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</si>
  <si>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</si>
  <si>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</si>
  <si>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</si>
  <si>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</si>
  <si>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</si>
  <si>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</si>
  <si>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</si>
  <si>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</si>
  <si>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</si>
  <si>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</si>
  <si>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</si>
  <si>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</si>
  <si>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</si>
  <si>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</si>
  <si>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</si>
  <si>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</si>
  <si>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</si>
  <si>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</si>
  <si>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</si>
  <si>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</si>
  <si>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</si>
  <si>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</si>
  <si>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</si>
  <si>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</si>
  <si>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</si>
  <si>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</si>
  <si>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</si>
  <si>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</si>
  <si>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</si>
  <si>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</si>
  <si>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</si>
  <si>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</si>
  <si>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</si>
  <si>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</si>
  <si>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</si>
  <si>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</si>
  <si>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</si>
  <si>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</si>
  <si>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</si>
  <si>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</si>
  <si>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</si>
  <si>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</si>
  <si>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</si>
  <si>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</si>
  <si>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</si>
  <si>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</si>
  <si>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</si>
  <si>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</si>
  <si>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</si>
  <si>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</si>
  <si>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</si>
  <si>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</si>
  <si>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</si>
  <si>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</si>
  <si>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</si>
  <si>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</si>
  <si>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</si>
  <si>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</si>
  <si>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</si>
  <si>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</si>
  <si>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</si>
  <si>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</si>
  <si>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</si>
  <si>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</si>
  <si>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</si>
  <si>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</si>
  <si>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</si>
  <si>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</si>
  <si>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</si>
  <si>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</si>
  <si>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</si>
  <si>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</si>
  <si>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</si>
  <si>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</si>
  <si>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</si>
  <si>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</si>
  <si>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</si>
  <si>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</si>
  <si>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</si>
  <si>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</si>
  <si>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</si>
  <si>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</si>
  <si>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</si>
  <si>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</si>
  <si>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</si>
  <si>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</si>
  <si>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</si>
  <si>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</si>
  <si>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</si>
  <si>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</si>
  <si>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</si>
  <si>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</si>
  <si>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</si>
  <si>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</si>
  <si>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</si>
  <si>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</si>
  <si>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</si>
  <si>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</si>
  <si>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</si>
  <si>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</si>
  <si>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</si>
  <si>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</si>
  <si>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</si>
  <si>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</si>
  <si>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</si>
  <si>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</si>
  <si>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</si>
  <si>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</si>
  <si>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</si>
  <si>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</si>
  <si>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</si>
  <si>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</si>
  <si>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</si>
  <si>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</si>
  <si>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</si>
  <si>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</si>
  <si>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</si>
  <si>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</si>
  <si>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</si>
  <si>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</si>
  <si>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</si>
  <si>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</si>
  <si>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</si>
  <si>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</si>
  <si>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</si>
  <si>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</si>
  <si>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</si>
  <si>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</si>
  <si>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</si>
  <si>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</si>
  <si>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</si>
  <si>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</si>
  <si>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</si>
  <si>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</si>
  <si>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</si>
  <si>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</si>
  <si>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</si>
  <si>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</si>
  <si>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</si>
  <si>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</si>
  <si>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</si>
  <si>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</si>
  <si>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</si>
  <si>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</si>
  <si>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</si>
  <si>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</si>
  <si>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</si>
  <si>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</si>
  <si>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</si>
  <si>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</si>
  <si>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</si>
  <si>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</si>
  <si>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</si>
  <si>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</si>
  <si>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</si>
  <si>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</si>
  <si>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</si>
  <si>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</si>
  <si>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</si>
  <si>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</si>
  <si>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</si>
  <si>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</si>
  <si>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</si>
  <si>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</si>
  <si>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</si>
  <si>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</si>
  <si>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</si>
  <si>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</si>
  <si>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</si>
  <si>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</si>
  <si>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</si>
  <si>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</si>
  <si>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</si>
  <si>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</si>
  <si>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</si>
  <si>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</si>
  <si>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</si>
  <si>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</si>
  <si>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</si>
  <si>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</si>
  <si>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</si>
  <si>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</si>
  <si>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</si>
  <si>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</si>
  <si>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</si>
  <si>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</si>
  <si>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</si>
  <si>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</si>
  <si>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</si>
  <si>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</si>
  <si>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</si>
  <si>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</si>
  <si>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</si>
  <si>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</si>
  <si>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</si>
  <si>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</si>
  <si>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</si>
  <si>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</si>
  <si>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</si>
  <si>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</si>
  <si>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</si>
  <si>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</si>
  <si>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</si>
  <si>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</si>
  <si>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</si>
  <si>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</si>
  <si>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</si>
  <si>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</si>
  <si>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</si>
  <si>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</si>
  <si>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</si>
  <si>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</si>
  <si>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</si>
  <si>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</si>
  <si>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</si>
  <si>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</si>
  <si>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</si>
  <si>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</si>
  <si>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</si>
  <si>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</si>
  <si>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</si>
  <si>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</si>
  <si>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</si>
  <si>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</si>
  <si>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</si>
  <si>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</si>
  <si>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</si>
  <si>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</si>
  <si>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</si>
  <si>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</si>
  <si>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</si>
  <si>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</si>
  <si>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</si>
  <si>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</si>
  <si>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</si>
  <si>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</si>
  <si>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</si>
  <si>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</si>
  <si>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</si>
  <si>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</si>
  <si>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</si>
  <si>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</si>
  <si>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</si>
  <si>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</si>
  <si>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</si>
  <si>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</si>
  <si>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</si>
  <si>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</si>
  <si>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</si>
  <si>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</si>
  <si>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</si>
  <si>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</si>
  <si>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</si>
  <si>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</si>
  <si>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</si>
  <si>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</si>
  <si>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</si>
  <si>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</si>
  <si>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</si>
  <si>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</si>
  <si>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</si>
  <si>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</si>
  <si>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</si>
  <si>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</si>
  <si>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</si>
  <si>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</si>
  <si>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</si>
  <si>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</si>
  <si>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</si>
  <si>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</si>
  <si>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</si>
  <si>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</si>
  <si>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</si>
  <si>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</si>
  <si>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</si>
  <si>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</si>
  <si>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</si>
  <si>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</si>
  <si>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</si>
  <si>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</si>
  <si>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</si>
  <si>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</si>
  <si>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</si>
  <si>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</si>
  <si>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</si>
  <si>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</si>
  <si>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</si>
  <si>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</si>
  <si>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</si>
  <si>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</si>
  <si>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</si>
  <si>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</si>
  <si>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</si>
  <si>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</si>
  <si>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</si>
  <si>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</si>
  <si>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</si>
  <si>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</si>
  <si>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</si>
  <si>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</si>
  <si>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</si>
  <si>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</si>
  <si>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</si>
  <si>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</si>
  <si>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BDV20012</t>
  </si>
  <si>
    <t>BDV20012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</si>
</sst>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701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BDV20012   1"</v>
      </c>
      <c r="Q5" s="348"/>
      <c r="R5" s="226"/>
      <c r="S5" s="226"/>
      <c r="T5" s="226"/>
      <c r="U5" s="349" t="s">
        <v>16</v>
      </c>
      <c r="V5" s="921">
        <f ca="1" xml:space="preserve"> TODAY()</f>
        <v>41764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0.5</v>
      </c>
      <c r="P13" s="158"/>
      <c r="Q13" s="990" t="s">
        <v>312</v>
      </c>
      <c r="R13" s="964"/>
      <c r="S13" s="1010">
        <f>+C20</f>
        <v>0.625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340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9.2999999999999999E-2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474.33495441617976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17.268750000000001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0.61299999999999999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2.5477776595390154E-2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224.70652208681187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1.4390625000000001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0.62526000000000004</v>
      </c>
      <c r="P22" s="158"/>
      <c r="Q22" s="990" t="s">
        <v>296</v>
      </c>
      <c r="R22" s="963"/>
      <c r="S22" s="963"/>
      <c r="T22" s="203">
        <f>IF(S20="",,S20 - 1)</f>
        <v>223.70652208681187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17.268750000000001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0">
        <f>IF(ISERROR(S17/T22),,S17/T22)</f>
        <v>7.7193770833818898E-2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325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1" t="s">
        <v>700</v>
      </c>
      <c r="N30" s="951"/>
      <c r="O30" s="922">
        <v>3.8899999999999997E-2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3.8293770833818901E-2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6.4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0" t="s">
        <v>269</v>
      </c>
      <c r="R44" s="964"/>
      <c r="S44" s="215">
        <f>T22*O44</f>
        <v>1342.2391325208712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224.70652208681187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223.70652208681187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2.0173460912241912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54.471049110320287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30.260191368362868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7.7193770833818898E-2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0.16210691875101968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449.73980863163712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3794.679635329438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474.33495441617976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0.13238731697999939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474.33495441617976</v>
      </c>
      <c r="Q54" s="1022"/>
      <c r="R54" s="158"/>
      <c r="S54" s="323" t="s">
        <v>247</v>
      </c>
      <c r="T54" s="324"/>
      <c r="U54" s="324"/>
      <c r="V54" s="347">
        <f>O24</f>
        <v>7.7193770833818898E-2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2.5477776595390154E-2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5.4035639583673224E-2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2.9719601771020277E-2</v>
      </c>
      <c r="E62" s="146"/>
      <c r="F62" s="304">
        <v>68</v>
      </c>
      <c r="G62" s="180" t="s">
        <v>231</v>
      </c>
      <c r="H62" s="182"/>
      <c r="I62" s="181">
        <f>SUM(I53:I61)</f>
        <v>0.1764704352819802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1.2284125098235973E-2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0.13238731697999939</v>
      </c>
      <c r="E64" s="146"/>
      <c r="F64" s="165">
        <v>70</v>
      </c>
      <c r="G64" s="167" t="s">
        <v>352</v>
      </c>
      <c r="H64" s="166"/>
      <c r="I64" s="162">
        <f>+I63+I62</f>
        <v>0.18875456038021618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7">
        <f>Assembly!C2</f>
        <v>0</v>
      </c>
      <c r="D4" s="928"/>
      <c r="E4" s="928"/>
      <c r="F4" s="928"/>
      <c r="G4" s="928"/>
      <c r="H4" s="928"/>
      <c r="I4" s="928"/>
      <c r="J4" s="928"/>
      <c r="K4" s="929"/>
    </row>
    <row r="5" spans="1:14">
      <c r="A5" s="734" t="s">
        <v>595</v>
      </c>
      <c r="B5" s="735"/>
      <c r="C5" s="930">
        <f>Assembly!R2</f>
        <v>3334</v>
      </c>
      <c r="D5" s="928"/>
      <c r="E5" s="928"/>
      <c r="F5" s="928"/>
      <c r="G5" s="928"/>
      <c r="H5" s="928"/>
      <c r="I5" s="928"/>
      <c r="J5" s="928"/>
      <c r="K5" s="929"/>
      <c r="N5" s="732" t="s">
        <v>596</v>
      </c>
    </row>
    <row r="6" spans="1:14">
      <c r="A6" s="736" t="s">
        <v>597</v>
      </c>
      <c r="B6" s="737"/>
      <c r="C6" s="930"/>
      <c r="D6" s="928"/>
      <c r="E6" s="928"/>
      <c r="F6" s="928"/>
      <c r="G6" s="928"/>
      <c r="H6" s="928"/>
      <c r="I6" s="928"/>
      <c r="J6" s="928"/>
      <c r="K6" s="929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0"/>
      <c r="D8" s="928"/>
      <c r="E8" s="928"/>
      <c r="F8" s="928"/>
      <c r="G8" s="928"/>
      <c r="H8" s="928"/>
      <c r="I8" s="928"/>
      <c r="J8" s="928"/>
      <c r="K8" s="929"/>
      <c r="N8" s="732" t="s">
        <v>600</v>
      </c>
    </row>
    <row r="9" spans="1:14">
      <c r="A9" s="734" t="s">
        <v>601</v>
      </c>
      <c r="B9" s="741"/>
      <c r="C9" s="930" t="s">
        <v>598</v>
      </c>
      <c r="D9" s="928"/>
      <c r="E9" s="928"/>
      <c r="F9" s="928"/>
      <c r="G9" s="928"/>
      <c r="H9" s="928"/>
      <c r="I9" s="928"/>
      <c r="J9" s="928"/>
      <c r="K9" s="929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4" t="s">
        <v>604</v>
      </c>
      <c r="J11" s="924" t="s">
        <v>605</v>
      </c>
      <c r="K11" s="924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5"/>
      <c r="J12" s="925"/>
      <c r="K12" s="925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6"/>
      <c r="J13" s="926"/>
      <c r="K13" s="926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>
      <c r="A42" s="934" t="s">
        <v>616</v>
      </c>
      <c r="B42" s="934"/>
      <c r="C42" s="934"/>
      <c r="D42" s="934"/>
      <c r="E42" s="934"/>
      <c r="F42" s="934"/>
      <c r="G42" s="773"/>
      <c r="H42" s="773"/>
      <c r="I42" s="773"/>
      <c r="J42" s="773" t="s">
        <v>550</v>
      </c>
      <c r="K42" s="773"/>
    </row>
    <row r="43" spans="1:11" ht="28.5" customHeight="1">
      <c r="A43" s="935" t="s">
        <v>617</v>
      </c>
      <c r="B43" s="935"/>
      <c r="C43" s="935"/>
      <c r="D43" s="935"/>
      <c r="E43" s="935"/>
      <c r="F43" s="935"/>
      <c r="G43" s="773"/>
      <c r="H43" s="773"/>
      <c r="I43" s="773"/>
      <c r="J43" s="773" t="s">
        <v>550</v>
      </c>
      <c r="K43" s="773"/>
    </row>
    <row r="44" spans="1:11" ht="28.5" customHeight="1">
      <c r="A44" s="935" t="s">
        <v>618</v>
      </c>
      <c r="B44" s="935"/>
      <c r="C44" s="935"/>
      <c r="D44" s="935"/>
      <c r="E44" s="935"/>
      <c r="F44" s="935"/>
      <c r="G44" s="773"/>
      <c r="H44" s="773"/>
      <c r="I44" s="773"/>
      <c r="J44" s="773" t="s">
        <v>550</v>
      </c>
      <c r="K44" s="773"/>
    </row>
    <row r="45" spans="1:11" ht="28.5" customHeight="1">
      <c r="A45" s="935" t="s">
        <v>619</v>
      </c>
      <c r="B45" s="935"/>
      <c r="C45" s="935"/>
      <c r="D45" s="935"/>
      <c r="E45" s="935"/>
      <c r="F45" s="935"/>
      <c r="G45" s="773"/>
      <c r="H45" s="773"/>
      <c r="I45" s="773"/>
      <c r="J45" s="773" t="s">
        <v>550</v>
      </c>
      <c r="K45" s="773"/>
    </row>
    <row r="46" spans="1:11" ht="28.5" customHeight="1">
      <c r="A46" s="931" t="s">
        <v>620</v>
      </c>
      <c r="B46" s="931"/>
      <c r="C46" s="931"/>
      <c r="D46" s="931"/>
      <c r="E46" s="931"/>
      <c r="F46" s="931"/>
      <c r="G46" s="773"/>
      <c r="H46" s="773"/>
      <c r="I46" s="773"/>
      <c r="J46" s="773" t="s">
        <v>550</v>
      </c>
      <c r="K46" s="773"/>
    </row>
    <row r="47" spans="1:11" ht="28.5" customHeight="1">
      <c r="A47" s="931" t="s">
        <v>621</v>
      </c>
      <c r="B47" s="931"/>
      <c r="C47" s="931"/>
      <c r="D47" s="931"/>
      <c r="E47" s="931"/>
      <c r="F47" s="931"/>
      <c r="G47" s="773"/>
      <c r="H47" s="773"/>
      <c r="I47" s="773"/>
      <c r="J47" s="773" t="s">
        <v>550</v>
      </c>
      <c r="K47" s="773"/>
    </row>
    <row r="48" spans="1:11" ht="28.5" customHeight="1">
      <c r="A48" s="931" t="s">
        <v>622</v>
      </c>
      <c r="B48" s="931"/>
      <c r="C48" s="931"/>
      <c r="D48" s="931"/>
      <c r="E48" s="931"/>
      <c r="F48" s="931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0.14700270159538401</v>
      </c>
      <c r="F23" s="120">
        <f>E23</f>
        <v>0.14700270159538401</v>
      </c>
    </row>
    <row r="24" spans="2:28">
      <c r="B24" s="115" t="s">
        <v>44</v>
      </c>
      <c r="C24" s="108"/>
      <c r="D24" s="111"/>
      <c r="E24" s="111">
        <f>Assembly!H96</f>
        <v>2.8567732786595287E-2</v>
      </c>
      <c r="F24" s="120">
        <f>E24</f>
        <v>2.8567732786595287E-2</v>
      </c>
    </row>
    <row r="25" spans="2:28">
      <c r="B25" s="121" t="s">
        <v>40</v>
      </c>
      <c r="C25" s="108"/>
      <c r="D25" s="361"/>
      <c r="E25" s="122">
        <f>Assembly!H97</f>
        <v>1.3184125998236873E-2</v>
      </c>
      <c r="F25" s="123">
        <f>E25-Assembly!H85-Assembly!H86-Assembly!H88-Assembly!H89-'Machined Part #1'!I54-'Machined Part #1'!I58-'Pacific Quote #2'!I50-'Pacific Quote #2'!I54-'Pacific Quote #3'!I50-'Pacific Quote #3'!I54</f>
        <v>1.2284125098235973E-2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-0.18875456038021615</v>
      </c>
      <c r="F26" s="120">
        <f>F22-F23-F24-F25</f>
        <v>-0.18785455948021526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-0.18875456038021615</v>
      </c>
      <c r="F28" s="120">
        <f>F26-F27</f>
        <v>-0.18785455948021526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0.14700270159538401</v>
      </c>
      <c r="F34" s="396">
        <f>'Machined Part #1'!I55+'Machined Part #1'!I56+'Machined Part #1'!I57</f>
        <v>2.8567732786595287E-2</v>
      </c>
      <c r="G34" s="469">
        <f>'Machined Part #1'!I63+'Machined Part #1'!I54+'Machined Part #1'!I58</f>
        <v>1.3184125998236873E-2</v>
      </c>
      <c r="H34" s="327">
        <f>'Machined Part #1'!I64</f>
        <v>0.18875456038021618</v>
      </c>
      <c r="I34" s="327"/>
      <c r="J34" s="845">
        <f t="shared" ref="J34:J43" si="1">$H34</f>
        <v>0.18875456038021618</v>
      </c>
      <c r="K34" s="813"/>
      <c r="L34" s="327"/>
      <c r="M34" s="327">
        <f t="shared" ref="M34:M43" si="2">$H34</f>
        <v>0.18875456038021618</v>
      </c>
      <c r="N34" s="813"/>
      <c r="O34" s="327"/>
      <c r="P34" s="327">
        <f t="shared" ref="P34:P43" si="3">$H34</f>
        <v>0.18875456038021618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0.18875456038021618</v>
      </c>
      <c r="I44" s="468"/>
      <c r="J44" s="848">
        <f>SUM(J34:J43)</f>
        <v>0.18875456038021618</v>
      </c>
      <c r="K44" s="815"/>
      <c r="L44" s="468"/>
      <c r="M44" s="468">
        <f>SUM(M34:M43)</f>
        <v>0.18875456038021618</v>
      </c>
      <c r="N44" s="815"/>
      <c r="O44" s="468"/>
      <c r="P44" s="468">
        <f>SUM(P34:P43)</f>
        <v>0.18875456038021618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0.14700270159538401</v>
      </c>
      <c r="I95" s="479"/>
      <c r="J95" s="863">
        <f>J65+SUM(F46:F55)+SUM(F34:F43)+J32</f>
        <v>2.8567732786595287E-2</v>
      </c>
      <c r="K95" s="818"/>
      <c r="L95" s="479"/>
      <c r="M95" s="479">
        <f>M65+SUM(G46:G55)+SUM(G34:G43)+M32</f>
        <v>1.3184125998236873E-2</v>
      </c>
      <c r="N95" s="818"/>
      <c r="O95" s="479"/>
      <c r="P95" s="479">
        <f>P65+SUM(H46:H55)+SUM(H34:H43)+P32</f>
        <v>0.18875456038021618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2.8567732786595287E-2</v>
      </c>
      <c r="I96" s="398"/>
      <c r="J96" s="864">
        <f>J80+SUM(G46:G55)+SUM(G34:G43)</f>
        <v>1.3184125998236873E-2</v>
      </c>
      <c r="K96" s="824"/>
      <c r="L96" s="398"/>
      <c r="M96" s="398">
        <f>M80+SUM(H46:H55)+SUM(H34:H43)</f>
        <v>0.18875456038021618</v>
      </c>
      <c r="N96" s="824"/>
      <c r="O96" s="398"/>
      <c r="P96" s="398">
        <f>P80+SUM(J46:J55)+SUM(J34:J43)</f>
        <v>0.18875456038021618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1.3184125998236873E-2</v>
      </c>
      <c r="I97" s="326"/>
      <c r="J97" s="865">
        <f>J81+SUM(H46:H55)+SUM(H34:H43)+J91</f>
        <v>0.18875456038021618</v>
      </c>
      <c r="K97" s="817"/>
      <c r="L97" s="326"/>
      <c r="M97" s="326">
        <f>M81+SUM(J46:J55)+SUM(J34:J43)+M91</f>
        <v>0.18875456038021618</v>
      </c>
      <c r="N97" s="817"/>
      <c r="O97" s="326"/>
      <c r="P97" s="326">
        <f>P81+SUM(M46:M55)+SUM(M34:M43)+P91</f>
        <v>0.18875456038021618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0.18875456038021615</v>
      </c>
      <c r="I99" s="360"/>
      <c r="J99" s="867">
        <f>SUM(J95:J98)</f>
        <v>0.23050641916504833</v>
      </c>
      <c r="K99" s="819"/>
      <c r="L99" s="360"/>
      <c r="M99" s="360">
        <f>SUM(M95:M98)</f>
        <v>0.39069324675866923</v>
      </c>
      <c r="N99" s="819"/>
      <c r="O99" s="360"/>
      <c r="P99" s="360">
        <f>SUM(P95:P98)</f>
        <v>0.56626368114064851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2014-05-05T18:51:00Z</dcterms:modified>
</cp:coreProperties>
</file>