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<sst xmlns="http://schemas.openxmlformats.org/spreadsheetml/2006/main" count="3068" uniqueCount="706">
  <si>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</si>
  <si>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</si>
  <si>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</si>
  <si>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</si>
  <si>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</si>
  <si>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</si>
  <si>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</si>
  <si>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</si>
  <si>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</si>
  <si>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</si>
  <si>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</si>
  <si>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</si>
  <si>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</si>
  <si>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</si>
  <si>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</si>
  <si>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</si>
  <si>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</si>
  <si>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</si>
  <si>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</si>
  <si>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</si>
  <si>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</si>
  <si>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</si>
  <si>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</si>
  <si>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</si>
  <si>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</si>
  <si>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</si>
  <si>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</si>
  <si>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</si>
  <si>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</si>
  <si>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</si>
  <si>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</si>
  <si>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</si>
  <si>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</si>
  <si>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</si>
  <si>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</si>
  <si>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</si>
  <si>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</si>
  <si>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</si>
  <si>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</si>
  <si>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</si>
  <si>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</si>
  <si>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</si>
  <si>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</si>
  <si>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</si>
  <si>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</si>
  <si>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</si>
  <si>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</si>
  <si>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</si>
  <si>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</si>
  <si>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</si>
  <si>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</si>
  <si>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</si>
  <si>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</si>
  <si>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</si>
  <si>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</si>
  <si>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</si>
  <si>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</si>
  <si>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</si>
  <si>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</si>
  <si>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</si>
  <si>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</si>
  <si>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</si>
  <si>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</si>
  <si>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</si>
  <si>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</si>
  <si>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</si>
  <si>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</si>
  <si>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</si>
  <si>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</si>
  <si>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</si>
  <si>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</si>
  <si>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</si>
  <si>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</si>
  <si>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</si>
  <si>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</si>
  <si>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</si>
  <si>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</si>
  <si>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</si>
  <si>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</si>
  <si>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</si>
  <si>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</si>
  <si>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</si>
  <si>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</si>
  <si>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</si>
  <si>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</si>
  <si>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</si>
  <si>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</si>
  <si>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</si>
  <si>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</si>
  <si>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</si>
  <si>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</si>
  <si>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</si>
  <si>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</si>
  <si>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</si>
  <si>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</si>
  <si>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</si>
  <si>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</si>
  <si>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</si>
  <si>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</si>
  <si>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</si>
  <si>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</si>
  <si>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</si>
  <si>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</si>
  <si>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</si>
  <si>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</si>
  <si>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</si>
  <si>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</si>
  <si>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</si>
  <si>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</si>
  <si>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</si>
  <si>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</si>
  <si>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</si>
  <si>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</si>
  <si>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</si>
  <si>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</si>
  <si>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</si>
  <si>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</si>
  <si>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</si>
  <si>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</si>
  <si>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</si>
  <si>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</si>
  <si>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</si>
  <si>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</si>
  <si>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</si>
  <si>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</si>
  <si>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</si>
  <si>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</si>
  <si>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</si>
  <si>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</si>
  <si>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</si>
  <si>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</si>
  <si>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</si>
  <si>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</si>
  <si>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</si>
  <si>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</si>
  <si>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</si>
  <si>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</si>
  <si>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</si>
  <si>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</si>
  <si>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</si>
  <si>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</si>
  <si>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</si>
  <si>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</si>
  <si>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</si>
  <si>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</si>
  <si>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</si>
  <si>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</si>
  <si>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</si>
  <si>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</si>
  <si>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</si>
  <si>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</si>
  <si>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</si>
  <si>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</si>
  <si>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</si>
  <si>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</si>
  <si>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</si>
  <si>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</si>
  <si>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</si>
  <si>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</si>
  <si>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</si>
  <si>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</si>
  <si>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</si>
  <si>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</si>
  <si>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</si>
  <si>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</si>
  <si>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</si>
  <si>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</si>
  <si>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</si>
  <si>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</si>
  <si>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</si>
  <si>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</si>
  <si>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</si>
  <si>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</si>
  <si>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</si>
  <si>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</si>
  <si>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</si>
  <si>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</si>
  <si>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</si>
  <si>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</si>
  <si>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</si>
  <si>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</si>
  <si>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</si>
  <si>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</si>
  <si>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</si>
  <si>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</si>
  <si>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</si>
  <si>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</si>
  <si>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</si>
  <si>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</si>
  <si>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</si>
  <si>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</si>
  <si>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</si>
  <si>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</si>
  <si>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</si>
  <si>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</si>
  <si>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</si>
  <si>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</si>
  <si>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</si>
  <si>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</si>
  <si>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</si>
  <si>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</si>
  <si>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</si>
  <si>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</si>
  <si>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</si>
  <si>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</si>
  <si>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</si>
  <si>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</si>
  <si>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</si>
  <si>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</si>
  <si>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</si>
  <si>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</si>
  <si>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</si>
  <si>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</si>
  <si>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</si>
  <si>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</si>
  <si>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</si>
  <si>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</si>
  <si>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</si>
  <si>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</si>
  <si>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</si>
  <si>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</si>
  <si>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</si>
  <si>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</si>
  <si>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</si>
  <si>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</si>
  <si>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</si>
  <si>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</si>
  <si>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</si>
  <si>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</si>
  <si>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</si>
  <si>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</si>
  <si>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</si>
  <si>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</si>
  <si>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</si>
  <si>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</si>
  <si>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</si>
  <si>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</si>
  <si>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</si>
  <si>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</si>
  <si>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</si>
  <si>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</si>
  <si>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</si>
  <si>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</si>
  <si>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</si>
  <si>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</si>
  <si>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</si>
  <si>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</si>
  <si>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</si>
  <si>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</si>
  <si>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</si>
  <si>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</si>
  <si>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</si>
  <si>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</si>
  <si>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</si>
  <si>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</si>
  <si>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</si>
  <si>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</si>
  <si>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</si>
  <si>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</si>
  <si>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</si>
  <si>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</si>
  <si>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</si>
  <si>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</si>
  <si>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</si>
  <si>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</si>
  <si>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</si>
  <si>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</si>
  <si>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</si>
  <si>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</si>
  <si>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</si>
  <si>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</si>
  <si>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</si>
  <si>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</si>
  <si>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</si>
  <si>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</si>
  <si>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</si>
  <si>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</si>
  <si>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</si>
  <si>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</si>
  <si>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</si>
  <si>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</si>
  <si>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</si>
  <si>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</si>
  <si>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</si>
  <si>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</si>
  <si>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</si>
  <si>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</si>
  <si>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</si>
  <si>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</si>
  <si>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</si>
  <si>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</si>
  <si>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</si>
  <si>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</si>
  <si>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</si>
  <si>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</si>
  <si>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</si>
  <si>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</si>
  <si>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</si>
  <si>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</si>
  <si>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</si>
  <si>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</si>
  <si>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</si>
  <si>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</si>
  <si>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</si>
  <si>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</si>
  <si>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</si>
  <si>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</si>
  <si>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</si>
  <si>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</si>
  <si>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</si>
  <si>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</si>
  <si>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</si>
  <si>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</si>
  <si>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</si>
  <si>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</si>
  <si>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</si>
  <si>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</si>
  <si>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</si>
  <si>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</si>
  <si>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</si>
  <si>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</si>
  <si>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</si>
  <si>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</si>
  <si>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</si>
  <si>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</si>
  <si>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</si>
  <si>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</si>
  <si>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</si>
  <si>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</si>
  <si>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</si>
  <si>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</si>
  <si>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</si>
  <si>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</si>
  <si>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</si>
  <si>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</si>
  <si>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</si>
  <si>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</si>
  <si>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</si>
  <si>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</si>
  <si>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</si>
  <si>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</si>
  <si>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</si>
  <si>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</si>
  <si>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</si>
  <si>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</si>
  <si>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</si>
  <si>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</si>
  <si>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</si>
  <si>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</si>
  <si>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</si>
  <si>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</si>
  <si>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</si>
  <si>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</si>
  <si>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</si>
  <si>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</si>
  <si>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</si>
  <si>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</si>
  <si>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</si>
  <si>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</si>
  <si>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</si>
  <si>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</si>
  <si>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</si>
  <si>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</si>
  <si>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</si>
  <si>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</si>
  <si>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</si>
  <si>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</si>
  <si>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</si>
  <si>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</si>
  <si>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</si>
  <si>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</si>
  <si>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</si>
  <si>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</si>
  <si>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</si>
  <si>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</si>
  <si>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</si>
  <si>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</si>
  <si>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</si>
  <si>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</si>
  <si>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</si>
  <si>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</si>
  <si>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</si>
  <si>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</si>
  <si>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</si>
  <si>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</si>
  <si>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</si>
  <si>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</si>
  <si>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</si>
  <si>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</si>
  <si>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</si>
  <si>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</si>
  <si>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</si>
  <si>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</si>
  <si>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</si>
  <si>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</si>
  <si>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</si>
  <si>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</si>
  <si>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</si>
  <si>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</si>
  <si>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</si>
  <si>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</si>
  <si>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</si>
  <si>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</si>
  <si>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</si>
  <si>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</si>
  <si>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</si>
  <si>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</si>
  <si>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</si>
  <si>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</si>
  <si>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</si>
  <si>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</si>
  <si>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</si>
  <si>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</si>
  <si>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</si>
  <si>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</si>
  <si>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</si>
  <si>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</si>
  <si>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</si>
  <si>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</si>
  <si>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</si>
  <si>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</si>
  <si>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</si>
  <si>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</si>
  <si>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</si>
  <si>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</si>
  <si>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</si>
  <si>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</si>
  <si>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</si>
  <si>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</si>
  <si>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</si>
  <si>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</si>
  <si>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</si>
  <si>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</si>
  <si>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</si>
  <si>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</si>
  <si>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</si>
  <si>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</si>
  <si>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</si>
  <si>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</si>
  <si>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</si>
  <si>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</si>
  <si>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</si>
  <si>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</si>
  <si>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</si>
  <si>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</si>
  <si>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</si>
  <si>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</si>
  <si>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</si>
  <si>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</si>
  <si>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</si>
  <si>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</si>
  <si>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</si>
  <si>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</si>
  <si>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</si>
  <si>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</si>
  <si>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</si>
  <si>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</si>
  <si>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</si>
  <si>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</si>
  <si>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</si>
  <si>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</si>
  <si>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</si>
  <si>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</si>
  <si>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</si>
  <si>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</si>
  <si>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</si>
  <si>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</si>
  <si>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</si>
  <si>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</si>
  <si>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</si>
  <si>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</si>
  <si>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</si>
  <si>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</si>
  <si>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</si>
  <si>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</si>
  <si>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</si>
  <si>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</si>
  <si>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</si>
  <si>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</si>
  <si>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</si>
  <si>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</si>
  <si>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</si>
  <si>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</si>
  <si>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</si>
  <si>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</si>
  <si>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</si>
  <si>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</si>
  <si>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</si>
  <si>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</si>
  <si>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</si>
  <si>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</si>
  <si>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</si>
  <si>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</si>
  <si>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</si>
  <si>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</si>
  <si>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</si>
  <si>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</si>
  <si>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</si>
  <si>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</si>
  <si>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</si>
  <si>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</si>
  <si>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</si>
  <si>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</si>
  <si>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</si>
  <si>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</si>
  <si>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</si>
  <si>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</si>
  <si>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</si>
  <si>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</si>
  <si>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</si>
  <si>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</si>
  <si>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</si>
  <si>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</si>
  <si>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</si>
  <si>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</si>
  <si>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</si>
  <si>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</si>
  <si>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</si>
  <si>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</si>
  <si>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</si>
  <si>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</si>
  <si>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</si>
  <si>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</si>
  <si>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</si>
  <si>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</si>
  <si>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</si>
  <si>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</si>
  <si>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</si>
  <si>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</si>
  <si>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</si>
  <si>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</si>
  <si>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</si>
  <si>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</si>
  <si>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</si>
  <si>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</si>
  <si>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</si>
  <si>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</si>
  <si>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</si>
  <si>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</si>
  <si>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</si>
  <si>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</si>
  <si>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</si>
  <si>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</si>
  <si>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</si>
  <si>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</si>
  <si>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</si>
  <si>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</si>
  <si>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</si>
  <si>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</si>
  <si>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</si>
  <si>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</si>
  <si>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</si>
  <si>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</si>
  <si>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</si>
  <si>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</si>
  <si>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</si>
  <si>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</si>
  <si>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</si>
  <si>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</si>
  <si>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</si>
  <si>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</si>
  <si>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</si>
  <si>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</si>
  <si>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</si>
  <si>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</si>
  <si>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</si>
  <si>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</si>
  <si>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</si>
  <si>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</si>
  <si>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</si>
  <si>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</si>
  <si>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</si>
  <si>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</si>
  <si>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</si>
  <si>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</si>
  <si>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</si>
  <si>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</si>
  <si>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</si>
  <si>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</si>
  <si>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</si>
  <si>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</si>
  <si>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</si>
  <si>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</si>
  <si>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</si>
  <si>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</si>
  <si>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</si>
  <si>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</si>
  <si>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</si>
  <si>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</si>
  <si>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</si>
  <si>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</si>
  <si>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</si>
  <si>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</si>
  <si>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</si>
  <si>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</si>
  <si>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</si>
  <si>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</si>
  <si>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</si>
  <si>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</si>
  <si>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</si>
  <si>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</si>
  <si>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</si>
  <si>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</si>
  <si>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</si>
  <si>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</si>
  <si>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</si>
  <si>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</si>
  <si>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</si>
  <si>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</si>
  <si>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</si>
  <si>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</si>
  <si>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</si>
  <si>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</si>
  <si>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</si>
  <si>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</si>
  <si>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</si>
  <si>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</si>
  <si>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</si>
  <si>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</si>
  <si>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</si>
  <si>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</si>
  <si>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</si>
  <si>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</si>
  <si>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</si>
  <si>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</si>
  <si>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</si>
  <si>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</si>
  <si>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</si>
  <si>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</si>
  <si>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</si>
  <si>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</si>
  <si>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</si>
  <si>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</si>
  <si>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</si>
  <si>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</si>
  <si>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</si>
  <si>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</si>
  <si>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</si>
  <si>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</si>
  <si>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</si>
  <si>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</si>
  <si>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</si>
  <si>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</si>
  <si>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</si>
  <si>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</si>
  <si>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</si>
  <si>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</si>
  <si>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</si>
  <si>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</si>
  <si>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</si>
  <si>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</si>
  <si>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</si>
  <si>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</si>
  <si>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</si>
  <si>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</si>
  <si>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</si>
  <si>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</si>
  <si>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</si>
  <si>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</si>
  <si>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</si>
  <si>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</si>
  <si>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</si>
  <si>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</si>
  <si>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</si>
  <si>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</si>
  <si>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</si>
  <si>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</si>
  <si>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</si>
  <si>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</si>
  <si>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</si>
  <si>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</si>
  <si>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</si>
  <si>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</si>
  <si>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</si>
  <si>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</si>
  <si>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</si>
  <si>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</si>
  <si>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</si>
  <si>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</si>
  <si>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</si>
  <si>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</si>
  <si>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</si>
  <si>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</si>
  <si>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</si>
  <si>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</si>
  <si>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</si>
  <si>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</si>
  <si>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</si>
  <si>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</si>
  <si>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</si>
  <si>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</si>
  <si>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</si>
  <si>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</si>
  <si>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</si>
  <si>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</si>
  <si>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</si>
  <si>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</si>
  <si>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</si>
  <si>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</si>
  <si>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</si>
  <si>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</si>
  <si>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</si>
  <si>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</si>
  <si>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</si>
  <si>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C7575001-20    Dvnpt</t>
  </si>
  <si>
    <t>C7575001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</si>
</sst>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8" sqref="P3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60" t="s">
        <v>704</v>
      </c>
      <c r="D5" s="1061"/>
      <c r="E5" s="1062"/>
      <c r="F5" s="1062"/>
      <c r="G5" s="106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C7575001-20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41766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1" t="s">
        <v>321</v>
      </c>
      <c r="M6" s="1012"/>
      <c r="N6" s="1012"/>
      <c r="O6" s="1012"/>
      <c r="P6" s="1012"/>
      <c r="Q6" s="1012"/>
      <c r="R6" s="1012"/>
      <c r="S6" s="1012"/>
      <c r="T6" s="1012"/>
      <c r="U6" s="1012"/>
      <c r="V6" s="101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5" t="s">
        <v>317</v>
      </c>
      <c r="C8" s="993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16"/>
      <c r="C9" s="994"/>
      <c r="D9" s="1017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16"/>
      <c r="C10" s="994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16"/>
      <c r="C11" s="994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6" t="s">
        <v>314</v>
      </c>
      <c r="N11" s="1007"/>
      <c r="O11" s="1007"/>
      <c r="P11" s="1007"/>
      <c r="Q11" s="100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16"/>
      <c r="C12" s="994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16"/>
      <c r="C13" s="994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4" t="s">
        <v>313</v>
      </c>
      <c r="M13" s="1005"/>
      <c r="N13" s="253"/>
      <c r="O13" s="789">
        <v>3.58</v>
      </c>
      <c r="P13" s="158"/>
      <c r="Q13" s="998" t="s">
        <v>312</v>
      </c>
      <c r="R13" s="969"/>
      <c r="S13" s="1014">
        <f>+C20</f>
        <v>1.125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16"/>
      <c r="C14" s="994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5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16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16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185.7314970077714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9" t="s">
        <v>304</v>
      </c>
      <c r="R17" s="1010"/>
      <c r="S17" s="255">
        <f>+D23</f>
        <v>48.454770860792181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16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4" t="s">
        <v>303</v>
      </c>
      <c r="M18" s="1005"/>
      <c r="N18" s="252"/>
      <c r="O18" s="789">
        <f>SUM(O13:O16)</f>
        <v>3.7250000000000001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16"/>
      <c r="C19" s="1018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6.5067046756718594E-2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36.452164758520858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9" t="s">
        <v>691</v>
      </c>
      <c r="M21" s="1020"/>
      <c r="N21" s="102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4.0378975717326817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3.7995000000000001</v>
      </c>
      <c r="P22" s="158"/>
      <c r="Q22" s="998" t="s">
        <v>296</v>
      </c>
      <c r="R22" s="968"/>
      <c r="S22" s="968"/>
      <c r="T22" s="203">
        <f>IF(S20="",,S20 - 1)</f>
        <v>35.452164758520858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48.454770860792181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6" t="s">
        <v>699</v>
      </c>
      <c r="M24" s="1037"/>
      <c r="N24" s="1037"/>
      <c r="O24" s="919">
        <f>IF(ISERROR(S17/T22),,S17/T22)</f>
        <v>1.3667647995781744</v>
      </c>
      <c r="P24" s="243" t="s">
        <v>22</v>
      </c>
      <c r="Q24" s="1021" t="s">
        <v>692</v>
      </c>
      <c r="R24" s="1021"/>
      <c r="S24" s="1021"/>
      <c r="T24" s="1021"/>
      <c r="U24" s="1021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3" t="s">
        <v>289</v>
      </c>
      <c r="M27" s="1034"/>
      <c r="N27" s="1034"/>
      <c r="O27" s="1034"/>
      <c r="P27" s="1035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0.45800000000000002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0.90876479957817446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12.8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281.25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253.125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7" t="s">
        <v>274</v>
      </c>
      <c r="M42" s="1028"/>
      <c r="N42" s="1028"/>
      <c r="O42" s="1028"/>
      <c r="P42" s="102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212.71298855112514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36.452164758520858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2025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35.452164758520858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8.5198700079064302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335.78252707581225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127.79805011859645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1.3667647995781744</v>
      </c>
      <c r="E49" s="157"/>
      <c r="F49" s="443">
        <v>57</v>
      </c>
      <c r="G49" s="171" t="s">
        <v>254</v>
      </c>
      <c r="H49" s="281"/>
      <c r="I49" s="207"/>
      <c r="K49" s="158"/>
      <c r="L49" s="1030" t="s">
        <v>686</v>
      </c>
      <c r="M49" s="1031"/>
      <c r="N49" s="1031"/>
      <c r="O49" s="1031"/>
      <c r="P49" s="1031"/>
      <c r="Q49" s="1031"/>
      <c r="R49" s="1032"/>
      <c r="S49" s="158"/>
      <c r="T49" s="158"/>
      <c r="U49" s="210">
        <f>U46/480</f>
        <v>4.21875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2.8702060791141664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4" t="s">
        <v>687</v>
      </c>
      <c r="M50" s="1005"/>
      <c r="N50" s="1005"/>
      <c r="O50" s="1005"/>
      <c r="P50" s="1005"/>
      <c r="Q50" s="1005"/>
      <c r="R50" s="1005"/>
      <c r="S50" s="969"/>
      <c r="T50" s="158"/>
      <c r="U50" s="210">
        <f>480 - U48</f>
        <v>352.20194988140355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1485.8519760621712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2"/>
      <c r="G52" s="1023"/>
      <c r="H52" s="1023"/>
      <c r="I52" s="1024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185.7314970077714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2.3440016312765692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5">
        <f>U52</f>
        <v>185.7314970077714</v>
      </c>
      <c r="Q54" s="1026"/>
      <c r="R54" s="972" t="s">
        <v>702</v>
      </c>
      <c r="S54" s="323" t="s">
        <v>247</v>
      </c>
      <c r="T54" s="324"/>
      <c r="U54" s="324"/>
      <c r="V54" s="347">
        <f>O24</f>
        <v>1.3667647995781744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6.5067046756718594E-2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0.95673535970472201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0.52620444783759712</v>
      </c>
      <c r="E62" s="146"/>
      <c r="F62" s="304">
        <v>68</v>
      </c>
      <c r="G62" s="180" t="s">
        <v>231</v>
      </c>
      <c r="H62" s="182"/>
      <c r="I62" s="181">
        <f>SUM(I53:I61)</f>
        <v>2.4276740197398787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2.9307511267607198E-2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2.3440016312765692</v>
      </c>
      <c r="E64" s="146"/>
      <c r="F64" s="165">
        <v>70</v>
      </c>
      <c r="G64" s="167" t="s">
        <v>352</v>
      </c>
      <c r="H64" s="166"/>
      <c r="I64" s="162">
        <f>+I63+I62</f>
        <v>2.4569815310074858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4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2.3586170158919537</v>
      </c>
      <c r="F23" s="120">
        <f>E23</f>
        <v>2.3586170158919537</v>
      </c>
    </row>
    <row r="24" spans="2:28">
      <c r="B24" s="115" t="s">
        <v>44</v>
      </c>
      <c r="C24" s="108"/>
      <c r="D24" s="111"/>
      <c r="E24" s="111">
        <f>Assembly!H96</f>
        <v>6.815700294792372E-2</v>
      </c>
      <c r="F24" s="120">
        <f>E24</f>
        <v>6.815700294792372E-2</v>
      </c>
    </row>
    <row r="25" spans="2:28">
      <c r="B25" s="121" t="s">
        <v>40</v>
      </c>
      <c r="C25" s="108"/>
      <c r="D25" s="361"/>
      <c r="E25" s="122">
        <f>Assembly!H97</f>
        <v>3.02075121676081E-2</v>
      </c>
      <c r="F25" s="123">
        <f>E25-Assembly!H85-Assembly!H86-Assembly!H88-Assembly!H89-'Machined Part #1'!I54-'Machined Part #1'!I58-'Pacific Quote #2'!I50-'Pacific Quote #2'!I54-'Pacific Quote #3'!I50-'Pacific Quote #3'!I54</f>
        <v>2.9307511267607202E-2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-2.4569815310074858</v>
      </c>
      <c r="F26" s="120">
        <f>F22-F23-F24-F25</f>
        <v>-2.4560815301074848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-2.4569815310074858</v>
      </c>
      <c r="F28" s="120">
        <f>F26-F27</f>
        <v>-2.4560815301074848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2.3586170158919537</v>
      </c>
      <c r="F34" s="395">
        <f>'Machined Part #1'!I55+'Machined Part #1'!I56+'Machined Part #1'!I57</f>
        <v>6.815700294792372E-2</v>
      </c>
      <c r="G34" s="468">
        <f>'Machined Part #1'!I63+'Machined Part #1'!I54+'Machined Part #1'!I58</f>
        <v>3.02075121676081E-2</v>
      </c>
      <c r="H34" s="327">
        <f>'Machined Part #1'!I64</f>
        <v>2.4569815310074858</v>
      </c>
      <c r="I34" s="327"/>
      <c r="J34" s="844">
        <f t="shared" ref="J34:J43" si="1">$H34</f>
        <v>2.4569815310074858</v>
      </c>
      <c r="K34" s="812"/>
      <c r="L34" s="327"/>
      <c r="M34" s="327">
        <f t="shared" ref="M34:M43" si="2">$H34</f>
        <v>2.4569815310074858</v>
      </c>
      <c r="N34" s="812"/>
      <c r="O34" s="327"/>
      <c r="P34" s="327">
        <f t="shared" ref="P34:P43" si="3">$H34</f>
        <v>2.4569815310074858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2.4569815310074858</v>
      </c>
      <c r="I44" s="467"/>
      <c r="J44" s="847">
        <f>SUM(J34:J43)</f>
        <v>2.4569815310074858</v>
      </c>
      <c r="K44" s="814"/>
      <c r="L44" s="467"/>
      <c r="M44" s="467">
        <f>SUM(M34:M43)</f>
        <v>2.4569815310074858</v>
      </c>
      <c r="N44" s="814"/>
      <c r="O44" s="467"/>
      <c r="P44" s="467">
        <f>SUM(P34:P43)</f>
        <v>2.4569815310074858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2.3586170158919537</v>
      </c>
      <c r="I95" s="478"/>
      <c r="J95" s="862">
        <f>J65+SUM(F46:F55)+SUM(F34:F43)+J32</f>
        <v>6.815700294792372E-2</v>
      </c>
      <c r="K95" s="817"/>
      <c r="L95" s="478"/>
      <c r="M95" s="478">
        <f>M65+SUM(G46:G55)+SUM(G34:G43)+M32</f>
        <v>3.02075121676081E-2</v>
      </c>
      <c r="N95" s="817"/>
      <c r="O95" s="478"/>
      <c r="P95" s="478">
        <f>P65+SUM(H46:H55)+SUM(H34:H43)+P32</f>
        <v>2.4569815310074858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6.815700294792372E-2</v>
      </c>
      <c r="I96" s="397"/>
      <c r="J96" s="863">
        <f>J80+SUM(G46:G55)+SUM(G34:G43)</f>
        <v>3.02075121676081E-2</v>
      </c>
      <c r="K96" s="823"/>
      <c r="L96" s="397"/>
      <c r="M96" s="397">
        <f>M80+SUM(H46:H55)+SUM(H34:H43)</f>
        <v>2.4569815310074858</v>
      </c>
      <c r="N96" s="823"/>
      <c r="O96" s="397"/>
      <c r="P96" s="397">
        <f>P80+SUM(J46:J55)+SUM(J34:J43)</f>
        <v>2.4569815310074858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3.02075121676081E-2</v>
      </c>
      <c r="I97" s="326"/>
      <c r="J97" s="864">
        <f>J81+SUM(H46:H55)+SUM(H34:H43)+J91</f>
        <v>2.4569815310074858</v>
      </c>
      <c r="K97" s="816"/>
      <c r="L97" s="326"/>
      <c r="M97" s="326">
        <f>M81+SUM(J46:J55)+SUM(J34:J43)+M91</f>
        <v>2.4569815310074858</v>
      </c>
      <c r="N97" s="816"/>
      <c r="O97" s="326"/>
      <c r="P97" s="326">
        <f>P81+SUM(M46:M55)+SUM(M34:M43)+P91</f>
        <v>2.4569815310074858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2.4569815310074858</v>
      </c>
      <c r="I99" s="360"/>
      <c r="J99" s="866">
        <f>SUM(J95:J98)</f>
        <v>2.5553460461230175</v>
      </c>
      <c r="K99" s="818"/>
      <c r="L99" s="360"/>
      <c r="M99" s="360">
        <f>SUM(M95:M98)</f>
        <v>4.9441705741825803</v>
      </c>
      <c r="N99" s="818"/>
      <c r="O99" s="360"/>
      <c r="P99" s="360">
        <f>SUM(P95:P98)</f>
        <v>7.3709445930224575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2014-05-07T20:19:14Z</dcterms:modified>
</cp:coreProperties>
</file>