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5" l="1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M38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8" i="1" l="1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148"/>
  <c r="L77"/>
  <c r="L51"/>
  <c r="L143"/>
  <c r="L153"/>
  <c r="L147"/>
  <c r="L69"/>
  <c r="L95" s="1"/>
  <c r="H60" i="1"/>
  <c r="H61"/>
  <c r="H62"/>
  <c r="H63"/>
  <c r="H64"/>
  <c r="E31" i="5"/>
  <c r="F31" s="1"/>
  <c r="G95" i="6" l="1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L84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L96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L8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L83"/>
  <c r="L99"/>
  <c r="O85"/>
  <c r="L92"/>
  <c r="L91"/>
  <c r="R153"/>
  <c r="P91"/>
  <c r="P87"/>
  <c r="P96"/>
  <c r="R47"/>
  <c r="R71" s="1"/>
  <c r="L90"/>
  <c r="R146"/>
  <c r="R45"/>
  <c r="L98"/>
  <c r="O101"/>
  <c r="O93"/>
  <c r="L85"/>
  <c r="L101"/>
  <c r="L97"/>
  <c r="R148"/>
  <c r="R35"/>
  <c r="L87"/>
  <c r="R76"/>
  <c r="R145" s="1"/>
  <c r="R51"/>
  <c r="O91"/>
  <c r="R69"/>
  <c r="L93"/>
  <c r="O87"/>
  <c r="L82"/>
  <c r="R77"/>
  <c r="R44"/>
  <c r="R72"/>
  <c r="N20"/>
  <c r="H83"/>
  <c r="Q94" l="1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<sst xmlns="http://schemas.openxmlformats.org/spreadsheetml/2006/main" count="3065" uniqueCount="702">
  <si>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</si>
  <si>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</si>
  <si>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</si>
  <si>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</si>
  <si>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</si>
  <si>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</si>
  <si>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</si>
  <si>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</si>
  <si>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</si>
  <si>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</si>
  <si>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</si>
  <si>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</si>
  <si>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</si>
  <si>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</si>
  <si>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</si>
  <si>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</si>
  <si>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</si>
  <si>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</si>
  <si>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</si>
  <si>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</si>
  <si>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</si>
  <si>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</si>
  <si>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</si>
  <si>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</si>
  <si>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</si>
  <si>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</si>
  <si>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</si>
  <si>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</si>
  <si>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</si>
  <si>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</si>
  <si>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</si>
  <si>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</si>
  <si>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</si>
  <si>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</si>
  <si>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</si>
  <si>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</si>
  <si>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</si>
  <si>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</si>
  <si>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</si>
  <si>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</si>
  <si>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</si>
  <si>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</si>
  <si>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</si>
  <si>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</si>
  <si>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</si>
  <si>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</si>
  <si>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</si>
  <si>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</si>
  <si>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</si>
  <si>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</si>
  <si>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</si>
  <si>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</si>
  <si>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</si>
  <si>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</si>
  <si>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</si>
  <si>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</si>
  <si>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</si>
  <si>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</si>
  <si>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</si>
  <si>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</si>
  <si>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</si>
  <si>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</si>
  <si>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</si>
  <si>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</si>
  <si>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</si>
  <si>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</si>
  <si>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</si>
  <si>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</si>
  <si>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</si>
  <si>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</si>
  <si>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</si>
  <si>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</si>
  <si>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</si>
  <si>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</si>
  <si>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</si>
  <si>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</si>
  <si>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</si>
  <si>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</si>
  <si>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</si>
  <si>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</si>
  <si>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</si>
  <si>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</si>
  <si>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</si>
  <si>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</si>
  <si>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</si>
  <si>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</si>
  <si>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</si>
  <si>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</si>
  <si>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</si>
  <si>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</si>
  <si>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</si>
  <si>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</si>
  <si>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</si>
  <si>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</si>
  <si>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</si>
  <si>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</si>
  <si>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</si>
  <si>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</si>
  <si>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</si>
  <si>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</si>
  <si>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</si>
  <si>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</si>
  <si>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</si>
  <si>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</si>
  <si>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</si>
  <si>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</si>
  <si>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</si>
  <si>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</si>
  <si>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</si>
  <si>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</si>
  <si>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</si>
  <si>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</si>
  <si>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</si>
  <si>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</si>
  <si>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</si>
  <si>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</si>
  <si>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</si>
  <si>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</si>
  <si>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</si>
  <si>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</si>
  <si>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</si>
  <si>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</si>
  <si>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</si>
  <si>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</si>
  <si>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</si>
  <si>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</si>
  <si>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</si>
  <si>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</si>
  <si>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</si>
  <si>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</si>
  <si>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</si>
  <si>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</si>
  <si>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</si>
  <si>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</si>
  <si>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</si>
  <si>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</si>
  <si>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</si>
  <si>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</si>
  <si>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</si>
  <si>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</si>
  <si>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</si>
  <si>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</si>
  <si>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</si>
  <si>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</si>
  <si>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</si>
  <si>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</si>
  <si>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</si>
  <si>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</si>
  <si>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</si>
  <si>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</si>
  <si>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</si>
  <si>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</si>
  <si>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</si>
  <si>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</si>
  <si>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</si>
  <si>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</si>
  <si>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</si>
  <si>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</si>
  <si>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</si>
  <si>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</si>
  <si>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</si>
  <si>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</si>
  <si>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</si>
  <si>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</si>
  <si>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</si>
  <si>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</si>
  <si>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</si>
  <si>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</si>
  <si>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</si>
  <si>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</si>
  <si>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</si>
  <si>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</si>
  <si>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</si>
  <si>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</si>
  <si>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</si>
  <si>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</si>
  <si>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</si>
  <si>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</si>
  <si>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</si>
  <si>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</si>
  <si>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</si>
  <si>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</si>
  <si>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</si>
  <si>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</si>
  <si>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</si>
  <si>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</si>
  <si>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</si>
  <si>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</si>
  <si>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</si>
  <si>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</si>
  <si>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</si>
  <si>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</si>
  <si>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</si>
  <si>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</si>
  <si>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</si>
  <si>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</si>
  <si>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</si>
  <si>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</si>
  <si>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</si>
  <si>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</si>
  <si>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</si>
  <si>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</si>
  <si>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</si>
  <si>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</si>
  <si>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</si>
  <si>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</si>
  <si>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</si>
  <si>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</si>
  <si>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</si>
  <si>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</si>
  <si>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</si>
  <si>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</si>
  <si>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</si>
  <si>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</si>
  <si>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</si>
  <si>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</si>
  <si>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</si>
  <si>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</si>
  <si>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</si>
  <si>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</si>
  <si>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</si>
  <si>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</si>
  <si>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</si>
  <si>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</si>
  <si>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</si>
  <si>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</si>
  <si>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</si>
  <si>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</si>
  <si>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</si>
  <si>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</si>
  <si>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</si>
  <si>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</si>
  <si>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</si>
  <si>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</si>
  <si>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</si>
  <si>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</si>
  <si>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</si>
  <si>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</si>
  <si>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</si>
  <si>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</si>
  <si>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</si>
  <si>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</si>
  <si>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</si>
  <si>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</si>
  <si>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</si>
  <si>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</si>
  <si>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</si>
  <si>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</si>
  <si>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</si>
  <si>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</si>
  <si>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</si>
  <si>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</si>
  <si>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</si>
  <si>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</si>
  <si>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</si>
  <si>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</si>
  <si>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</si>
  <si>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</si>
  <si>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</si>
  <si>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</si>
  <si>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</si>
  <si>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</si>
  <si>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</si>
  <si>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</si>
  <si>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</si>
  <si>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</si>
  <si>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</si>
  <si>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</si>
  <si>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</si>
  <si>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</si>
  <si>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</si>
  <si>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</si>
  <si>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</si>
  <si>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</si>
  <si>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</si>
  <si>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</si>
  <si>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</si>
  <si>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</si>
  <si>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</si>
  <si>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</si>
  <si>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</si>
  <si>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</si>
  <si>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</si>
  <si>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</si>
  <si>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</si>
  <si>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</si>
  <si>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</si>
  <si>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</si>
  <si>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</si>
  <si>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</si>
  <si>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</si>
  <si>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</si>
  <si>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</si>
  <si>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</si>
  <si>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</si>
  <si>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</si>
  <si>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</si>
  <si>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</si>
  <si>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</si>
  <si>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</si>
  <si>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</si>
  <si>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</si>
  <si>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</si>
  <si>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</si>
  <si>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</si>
  <si>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</si>
  <si>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</si>
  <si>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</si>
  <si>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</si>
  <si>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</si>
  <si>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</si>
  <si>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</si>
  <si>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</si>
  <si>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</si>
  <si>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</si>
  <si>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</si>
  <si>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</si>
  <si>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</si>
  <si>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</si>
  <si>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</si>
  <si>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</si>
  <si>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</si>
  <si>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</si>
  <si>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</si>
  <si>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</si>
  <si>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</si>
  <si>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</si>
  <si>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</si>
  <si>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</si>
  <si>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</si>
  <si>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</si>
  <si>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</si>
  <si>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</si>
  <si>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</si>
  <si>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</si>
  <si>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</si>
  <si>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</si>
  <si>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</si>
  <si>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</si>
  <si>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</si>
  <si>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</si>
  <si>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</si>
  <si>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</si>
  <si>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</si>
  <si>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</si>
  <si>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</si>
  <si>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</si>
  <si>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</si>
  <si>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</si>
  <si>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</si>
  <si>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</si>
  <si>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</si>
  <si>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</si>
  <si>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</si>
  <si>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</si>
  <si>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</si>
  <si>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</si>
  <si>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</si>
  <si>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</si>
  <si>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</si>
  <si>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</si>
  <si>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</si>
  <si>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</si>
  <si>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</si>
  <si>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</si>
  <si>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</si>
  <si>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</si>
  <si>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</si>
  <si>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</si>
  <si>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</si>
  <si>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</si>
  <si>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</si>
  <si>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</si>
  <si>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</si>
  <si>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</si>
  <si>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</si>
  <si>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</si>
  <si>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</si>
  <si>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</si>
  <si>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</si>
  <si>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</si>
  <si>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</si>
  <si>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</si>
  <si>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</si>
  <si>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</si>
  <si>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</si>
  <si>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</si>
  <si>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</si>
  <si>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</si>
  <si>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</si>
  <si>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</si>
  <si>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</si>
  <si>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</si>
  <si>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</si>
  <si>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</si>
  <si>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</si>
  <si>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</si>
  <si>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</si>
  <si>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</si>
  <si>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</si>
  <si>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</si>
  <si>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</si>
  <si>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</si>
  <si>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</si>
  <si>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</si>
  <si>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</si>
  <si>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</si>
  <si>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</si>
  <si>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</si>
  <si>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</si>
  <si>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</si>
  <si>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</si>
  <si>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</si>
  <si>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</si>
  <si>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</si>
  <si>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</si>
  <si>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</si>
  <si>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</si>
  <si>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</si>
  <si>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</si>
  <si>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</si>
  <si>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</si>
  <si>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</si>
  <si>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</si>
  <si>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</si>
  <si>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</si>
  <si>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</si>
  <si>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</si>
  <si>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</si>
  <si>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</si>
  <si>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</si>
  <si>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</si>
  <si>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</si>
  <si>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</si>
  <si>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</si>
  <si>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</si>
  <si>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</si>
  <si>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</si>
  <si>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</si>
  <si>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</si>
  <si>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</si>
  <si>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</si>
  <si>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</si>
  <si>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</si>
  <si>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</si>
  <si>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</si>
  <si>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</si>
  <si>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</si>
  <si>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</si>
  <si>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</si>
  <si>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</si>
  <si>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</si>
  <si>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</si>
  <si>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</si>
  <si>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</si>
  <si>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</si>
  <si>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</si>
  <si>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</si>
  <si>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</si>
  <si>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</si>
  <si>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</si>
  <si>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</si>
  <si>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</si>
  <si>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</si>
  <si>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</si>
  <si>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</si>
  <si>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</si>
  <si>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</si>
  <si>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</si>
  <si>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</si>
  <si>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</si>
  <si>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</si>
  <si>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</si>
  <si>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</si>
  <si>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</si>
  <si>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</si>
  <si>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</si>
  <si>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</si>
  <si>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</si>
  <si>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</si>
  <si>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</si>
  <si>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</si>
  <si>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</si>
  <si>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</si>
  <si>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</si>
  <si>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</si>
  <si>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</si>
  <si>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</si>
  <si>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</si>
  <si>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</si>
  <si>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</si>
  <si>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</si>
  <si>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</si>
  <si>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</si>
  <si>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</si>
  <si>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</si>
  <si>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</si>
  <si>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</si>
  <si>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</si>
  <si>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</si>
  <si>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</si>
  <si>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</si>
  <si>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</si>
  <si>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</si>
  <si>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</si>
  <si>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</si>
  <si>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</si>
  <si>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</si>
  <si>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</si>
  <si>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</si>
  <si>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</si>
  <si>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</si>
  <si>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</si>
  <si>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</si>
  <si>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</si>
  <si>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</si>
  <si>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</si>
  <si>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</si>
  <si>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</si>
  <si>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</si>
  <si>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</si>
  <si>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</si>
  <si>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</si>
  <si>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</si>
  <si>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</si>
  <si>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</si>
  <si>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</si>
  <si>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</si>
  <si>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</si>
  <si>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</si>
  <si>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</si>
  <si>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</si>
  <si>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</si>
  <si>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</si>
  <si>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</si>
  <si>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</si>
  <si>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</si>
  <si>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</si>
  <si>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</si>
  <si>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</si>
  <si>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</si>
  <si>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</si>
  <si>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</si>
  <si>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</si>
  <si>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</si>
  <si>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</si>
  <si>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</si>
  <si>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</si>
  <si>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</si>
  <si>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</si>
  <si>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</si>
  <si>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</si>
  <si>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</si>
  <si>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</si>
  <si>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</si>
  <si>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</si>
  <si>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</si>
  <si>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</si>
  <si>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</si>
  <si>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</si>
  <si>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</si>
  <si>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</si>
  <si>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</si>
  <si>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</si>
  <si>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</si>
  <si>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</si>
  <si>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</si>
  <si>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</si>
  <si>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</si>
  <si>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</si>
  <si>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</si>
  <si>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</si>
  <si>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</si>
  <si>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</si>
  <si>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</si>
  <si>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</si>
  <si>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</si>
  <si>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</si>
  <si>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</si>
  <si>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</si>
  <si>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</si>
  <si>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</si>
  <si>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</si>
  <si>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</si>
  <si>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</si>
  <si>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</si>
  <si>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</si>
  <si>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</si>
  <si>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</si>
  <si>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</si>
  <si>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</si>
  <si>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</si>
  <si>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</si>
  <si>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</si>
  <si>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</si>
  <si>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</si>
  <si>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</si>
  <si>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</si>
  <si>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</si>
  <si>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</si>
  <si>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</si>
  <si>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</si>
  <si>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</si>
  <si>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</si>
  <si>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</si>
  <si>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</si>
  <si>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</si>
  <si>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</si>
  <si>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</si>
  <si>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</si>
  <si>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</si>
  <si>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</si>
  <si>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</si>
  <si>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</si>
  <si>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</si>
  <si>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</si>
  <si>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</si>
  <si>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</si>
  <si>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</si>
  <si>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</si>
  <si>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</si>
  <si>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</si>
  <si>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</si>
  <si>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</si>
  <si>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</si>
  <si>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</si>
  <si>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</si>
  <si>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</si>
  <si>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</si>
  <si>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</si>
  <si>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</si>
  <si>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</si>
  <si>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</si>
  <si>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</si>
  <si>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</si>
  <si>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</si>
  <si>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</si>
  <si>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</si>
  <si>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</si>
  <si>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</si>
  <si>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</si>
  <si>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</si>
  <si>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</si>
  <si>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</si>
  <si>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</si>
  <si>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</si>
  <si>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</si>
  <si>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</si>
  <si>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</si>
  <si>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</si>
  <si>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</si>
  <si>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</si>
  <si>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</si>
  <si>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</si>
  <si>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</si>
  <si>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</si>
  <si>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</si>
  <si>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</si>
  <si>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</si>
  <si>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</si>
  <si>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</si>
  <si>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</si>
  <si>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</si>
  <si>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</si>
  <si>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</si>
  <si>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</si>
  <si>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</si>
  <si>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</si>
  <si>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</si>
  <si>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</si>
  <si>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</si>
  <si>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</si>
  <si>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</si>
  <si>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</si>
  <si>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</si>
  <si>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</si>
  <si>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</si>
  <si>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</si>
  <si>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</si>
  <si>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</si>
  <si>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</si>
  <si>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</si>
  <si>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</si>
  <si>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</si>
  <si>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</si>
  <si>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</si>
  <si>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</si>
  <si>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</si>
  <si>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</si>
  <si>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</si>
  <si>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</si>
  <si>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</si>
  <si>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</si>
  <si>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</si>
  <si>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</si>
  <si>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</si>
  <si>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</si>
  <si>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</si>
  <si>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</si>
  <si>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</si>
  <si>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CY10221</t>
  </si>
  <si>
    <t>CY10221   Dvnpt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</si>
</sst>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5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0" fillId="0" borderId="13" xfId="0" applyFill="1" applyBorder="1" applyAlignment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1" t="s">
        <v>648</v>
      </c>
    </row>
    <row r="26" spans="1:1">
      <c r="A26" s="401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3" t="s">
        <v>670</v>
      </c>
      <c r="B1" s="363"/>
      <c r="C1" s="874">
        <f>Assembly!D34</f>
        <v>0</v>
      </c>
    </row>
    <row r="2" spans="1:29">
      <c r="A2" s="873" t="s">
        <v>0</v>
      </c>
      <c r="B2" s="363"/>
      <c r="C2" s="875">
        <v>0</v>
      </c>
    </row>
    <row r="3" spans="1:29">
      <c r="A3" s="871" t="s">
        <v>669</v>
      </c>
      <c r="B3" s="150"/>
      <c r="C3" s="870">
        <v>2</v>
      </c>
    </row>
    <row r="4" spans="1:29" ht="13.5" thickBot="1"/>
    <row r="5" spans="1:29" ht="15.75" thickBot="1">
      <c r="A5" s="262"/>
      <c r="B5" s="266" t="s">
        <v>322</v>
      </c>
      <c r="C5" s="992" t="s">
        <v>701</v>
      </c>
      <c r="D5" s="993"/>
      <c r="E5" s="994"/>
      <c r="F5" s="994"/>
      <c r="G5" s="995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CY10221   Dvnpt</v>
      </c>
      <c r="Q5" s="348"/>
      <c r="R5" s="226"/>
      <c r="S5" s="226"/>
      <c r="T5" s="226"/>
      <c r="U5" s="349" t="s">
        <v>16</v>
      </c>
      <c r="V5" s="921">
        <f ca="1" xml:space="preserve"> TODAY()</f>
        <v>41764</v>
      </c>
      <c r="W5" s="158"/>
      <c r="X5" s="158"/>
      <c r="Y5" s="158"/>
    </row>
    <row r="6" spans="1:29" ht="18.75" thickBot="1">
      <c r="A6" s="954" t="s">
        <v>21</v>
      </c>
      <c r="B6" s="955"/>
      <c r="C6" s="955"/>
      <c r="D6" s="956"/>
      <c r="E6" s="263"/>
      <c r="F6" s="954" t="s">
        <v>320</v>
      </c>
      <c r="G6" s="955"/>
      <c r="H6" s="955"/>
      <c r="I6" s="956"/>
      <c r="J6" s="158"/>
      <c r="K6" s="158"/>
      <c r="L6" s="1001" t="s">
        <v>321</v>
      </c>
      <c r="M6" s="1002"/>
      <c r="N6" s="1002"/>
      <c r="O6" s="1002"/>
      <c r="P6" s="1002"/>
      <c r="Q6" s="1002"/>
      <c r="R6" s="1002"/>
      <c r="S6" s="1002"/>
      <c r="T6" s="1002"/>
      <c r="U6" s="1002"/>
      <c r="V6" s="1003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07">
        <v>1</v>
      </c>
      <c r="B8" s="980" t="s">
        <v>317</v>
      </c>
      <c r="C8" s="982" t="s">
        <v>23</v>
      </c>
      <c r="D8" s="984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07"/>
      <c r="B9" s="981"/>
      <c r="C9" s="983"/>
      <c r="D9" s="984"/>
      <c r="E9" s="204"/>
      <c r="F9" s="444">
        <v>31</v>
      </c>
      <c r="G9" s="157" t="s">
        <v>315</v>
      </c>
      <c r="H9" s="868">
        <v>999999</v>
      </c>
      <c r="I9" s="451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07"/>
      <c r="B10" s="981"/>
      <c r="C10" s="983"/>
      <c r="D10" s="984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07"/>
      <c r="B11" s="981"/>
      <c r="C11" s="983"/>
      <c r="D11" s="984"/>
      <c r="E11" s="204"/>
      <c r="F11" s="444"/>
      <c r="G11" s="200" t="s">
        <v>311</v>
      </c>
      <c r="H11" s="176"/>
      <c r="I11" s="446"/>
      <c r="J11" s="318"/>
      <c r="K11" s="158"/>
      <c r="L11" s="199"/>
      <c r="M11" s="996" t="s">
        <v>314</v>
      </c>
      <c r="N11" s="997"/>
      <c r="O11" s="997"/>
      <c r="P11" s="997"/>
      <c r="Q11" s="998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07"/>
      <c r="B12" s="981"/>
      <c r="C12" s="983"/>
      <c r="D12" s="984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07"/>
      <c r="B13" s="981"/>
      <c r="C13" s="983"/>
      <c r="D13" s="98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2" t="s">
        <v>313</v>
      </c>
      <c r="M13" s="973"/>
      <c r="N13" s="253"/>
      <c r="O13" s="285">
        <v>0.46800000000000003</v>
      </c>
      <c r="P13" s="158"/>
      <c r="Q13" s="964" t="s">
        <v>312</v>
      </c>
      <c r="R13" s="963"/>
      <c r="S13" s="979">
        <f>+C20</f>
        <v>0.25</v>
      </c>
      <c r="T13" s="96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07"/>
      <c r="B14" s="981"/>
      <c r="C14" s="983"/>
      <c r="D14" s="984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07">
        <v>2</v>
      </c>
      <c r="B15" s="980" t="s">
        <v>306</v>
      </c>
      <c r="C15" s="982" t="s">
        <v>343</v>
      </c>
      <c r="D15" s="1008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2" t="s">
        <v>309</v>
      </c>
      <c r="M15" s="965"/>
      <c r="N15" s="252"/>
      <c r="O15" s="791">
        <v>6.2E-2</v>
      </c>
      <c r="P15" s="158"/>
      <c r="Q15" s="964" t="s">
        <v>308</v>
      </c>
      <c r="R15" s="963"/>
      <c r="S15" s="790">
        <v>3.5</v>
      </c>
      <c r="T15" s="914" t="s">
        <v>694</v>
      </c>
      <c r="U15" s="914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07"/>
      <c r="B16" s="981"/>
      <c r="C16" s="983"/>
      <c r="D16" s="1008"/>
      <c r="E16" s="204"/>
      <c r="F16" s="444"/>
      <c r="G16" s="200" t="s">
        <v>301</v>
      </c>
      <c r="H16" s="176"/>
      <c r="I16" s="446"/>
      <c r="J16" s="318"/>
      <c r="K16" s="158"/>
      <c r="L16" s="916" t="s">
        <v>695</v>
      </c>
      <c r="M16" s="910"/>
      <c r="N16" s="915"/>
      <c r="O16" s="791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07"/>
      <c r="B17" s="981"/>
      <c r="C17" s="983"/>
      <c r="D17" s="1008"/>
      <c r="E17" s="204"/>
      <c r="F17" s="444">
        <v>37</v>
      </c>
      <c r="G17" s="204" t="s">
        <v>452</v>
      </c>
      <c r="H17" s="318"/>
      <c r="I17" s="452">
        <f>IF(OR(C28="HS",C28="HL"),T30,U52)</f>
        <v>830.80552061969854</v>
      </c>
      <c r="J17" s="318"/>
      <c r="K17" s="158"/>
      <c r="L17" s="912" t="s">
        <v>691</v>
      </c>
      <c r="M17" s="913"/>
      <c r="N17" s="158"/>
      <c r="O17" s="158">
        <v>0</v>
      </c>
      <c r="P17" s="158"/>
      <c r="Q17" s="999" t="s">
        <v>304</v>
      </c>
      <c r="R17" s="1000"/>
      <c r="S17" s="255">
        <f>+D23</f>
        <v>2.1700551254671496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07"/>
      <c r="B18" s="981"/>
      <c r="C18" s="983"/>
      <c r="D18" s="1008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2" t="s">
        <v>303</v>
      </c>
      <c r="M18" s="973"/>
      <c r="N18" s="252"/>
      <c r="O18" s="790">
        <f>SUM(O13:O16)</f>
        <v>0.55000000000000004</v>
      </c>
      <c r="P18" s="158"/>
      <c r="Q18" s="964" t="s">
        <v>302</v>
      </c>
      <c r="R18" s="965"/>
      <c r="S18" s="963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07"/>
      <c r="B19" s="981"/>
      <c r="C19" s="985"/>
      <c r="D19" s="1008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6">
        <v>3</v>
      </c>
      <c r="B20" s="157" t="s">
        <v>298</v>
      </c>
      <c r="C20" s="277">
        <v>0.25</v>
      </c>
      <c r="D20" s="795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1.4546123852169144E-2</v>
      </c>
      <c r="J20" s="318"/>
      <c r="K20" s="158"/>
      <c r="L20" s="917" t="s">
        <v>300</v>
      </c>
      <c r="M20" s="911"/>
      <c r="N20" s="915"/>
      <c r="O20" s="791">
        <v>0.02</v>
      </c>
      <c r="P20" s="158"/>
      <c r="Q20" s="964" t="s">
        <v>299</v>
      </c>
      <c r="R20" s="963"/>
      <c r="S20" s="252">
        <f>IF(ISERROR(T18/O22),"",T18/O22)</f>
        <v>250.44563279857394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7">
        <v>4</v>
      </c>
      <c r="B21" s="794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1" t="s">
        <v>692</v>
      </c>
      <c r="M21" s="952"/>
      <c r="N21" s="952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0.18083792712226246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2" t="s">
        <v>297</v>
      </c>
      <c r="M22" s="963"/>
      <c r="N22" s="235"/>
      <c r="O22" s="250">
        <f>O18*(1+O20)</f>
        <v>0.56100000000000005</v>
      </c>
      <c r="P22" s="158"/>
      <c r="Q22" s="964" t="s">
        <v>296</v>
      </c>
      <c r="R22" s="965"/>
      <c r="S22" s="965"/>
      <c r="T22" s="203">
        <f>IF(S20="",,S20 - 1)</f>
        <v>249.44563279857394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2.1700551254671496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17">
        <v>7</v>
      </c>
      <c r="B24" s="793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7" t="s">
        <v>292</v>
      </c>
      <c r="M24" s="978"/>
      <c r="N24" s="978"/>
      <c r="O24" s="920">
        <f>IF(ISERROR(S17/T22),,S17/T22)</f>
        <v>8.6995113970163504E-3</v>
      </c>
      <c r="P24" s="243" t="s">
        <v>22</v>
      </c>
      <c r="Q24" s="953" t="s">
        <v>693</v>
      </c>
      <c r="R24" s="953"/>
      <c r="S24" s="953"/>
      <c r="T24" s="953"/>
      <c r="U24" s="953"/>
      <c r="V24" s="198"/>
      <c r="W24" s="158"/>
      <c r="X24" s="158"/>
      <c r="Y24" s="158"/>
    </row>
    <row r="25" spans="1:29" s="237" customFormat="1" ht="13.5" thickBot="1">
      <c r="A25" s="1017"/>
      <c r="B25" s="1015" t="s">
        <v>22</v>
      </c>
      <c r="C25" s="1015"/>
      <c r="D25" s="1016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17"/>
      <c r="B26" s="1015"/>
      <c r="C26" s="1015"/>
      <c r="D26" s="1016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09"/>
      <c r="H27" s="1010"/>
      <c r="I27" s="1011"/>
      <c r="J27" s="158"/>
      <c r="K27" s="158"/>
      <c r="L27" s="974" t="s">
        <v>684</v>
      </c>
      <c r="M27" s="975"/>
      <c r="N27" s="975"/>
      <c r="O27" s="975"/>
      <c r="P27" s="976"/>
      <c r="Q27" s="964" t="s">
        <v>280</v>
      </c>
      <c r="R27" s="96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17">
        <v>8</v>
      </c>
      <c r="B28" s="1019" t="s">
        <v>676</v>
      </c>
      <c r="C28" s="982" t="s">
        <v>158</v>
      </c>
      <c r="D28" s="1022"/>
      <c r="E28" s="157"/>
      <c r="F28" s="307"/>
      <c r="G28" s="1012"/>
      <c r="H28" s="1013"/>
      <c r="I28" s="1014"/>
      <c r="J28" s="158"/>
      <c r="K28" s="158"/>
      <c r="L28" s="236"/>
      <c r="M28" s="229"/>
      <c r="N28" s="229"/>
      <c r="O28" s="229"/>
      <c r="P28" s="228"/>
      <c r="Q28" s="986" t="s">
        <v>288</v>
      </c>
      <c r="R28" s="987"/>
      <c r="S28" s="988"/>
      <c r="T28" s="788">
        <v>8</v>
      </c>
      <c r="U28" s="157" t="s">
        <v>699</v>
      </c>
      <c r="V28" s="198"/>
      <c r="W28" s="158"/>
      <c r="X28" s="158"/>
      <c r="Y28" s="158"/>
    </row>
    <row r="29" spans="1:29" ht="15.75" customHeight="1">
      <c r="A29" s="1017"/>
      <c r="B29" s="1019"/>
      <c r="C29" s="983"/>
      <c r="D29" s="1022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8" t="s">
        <v>696</v>
      </c>
      <c r="M29" s="919"/>
      <c r="N29" s="919"/>
      <c r="O29" s="919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17"/>
      <c r="B30" s="1019"/>
      <c r="C30" s="983"/>
      <c r="D30" s="1022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8" t="s">
        <v>697</v>
      </c>
      <c r="M30" s="1024" t="s">
        <v>700</v>
      </c>
      <c r="N30" s="1024"/>
      <c r="O30" s="922">
        <v>2.1825999999999998E-3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1017"/>
      <c r="B31" s="1019"/>
      <c r="C31" s="983"/>
      <c r="D31" s="1022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17"/>
      <c r="B32" s="1019"/>
      <c r="C32" s="983"/>
      <c r="D32" s="1022"/>
      <c r="E32" s="157"/>
      <c r="F32" s="304"/>
      <c r="G32" s="188"/>
      <c r="H32" s="182"/>
      <c r="I32" s="186"/>
      <c r="J32" s="158"/>
      <c r="K32" s="158"/>
      <c r="L32" s="918" t="s">
        <v>698</v>
      </c>
      <c r="M32" s="919"/>
      <c r="N32" s="919"/>
      <c r="O32" s="923">
        <f>O24-O30</f>
        <v>6.5169113970163506E-3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17"/>
      <c r="B33" s="1019"/>
      <c r="C33" s="983"/>
      <c r="D33" s="1022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17"/>
      <c r="B34" s="1019"/>
      <c r="C34" s="983"/>
      <c r="D34" s="1022"/>
      <c r="E34" s="157"/>
      <c r="F34" s="307">
        <v>47</v>
      </c>
      <c r="G34" s="1004" t="s">
        <v>686</v>
      </c>
      <c r="H34" s="1005"/>
      <c r="I34" s="1006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17"/>
      <c r="B35" s="1019"/>
      <c r="C35" s="983"/>
      <c r="D35" s="1022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62" t="s">
        <v>280</v>
      </c>
      <c r="R35" s="963"/>
      <c r="S35" s="215">
        <f>+T27</f>
        <v>3600</v>
      </c>
      <c r="T35" s="357"/>
      <c r="U35" s="357"/>
      <c r="V35" s="1056"/>
      <c r="W35" s="318"/>
      <c r="X35" s="318"/>
      <c r="Y35" s="158"/>
    </row>
    <row r="36" spans="1:25" ht="15.75" customHeight="1" thickBot="1">
      <c r="A36" s="1018"/>
      <c r="B36" s="1020"/>
      <c r="C36" s="1021"/>
      <c r="D36" s="1023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64" t="s">
        <v>279</v>
      </c>
      <c r="R36" s="965"/>
      <c r="S36" s="963"/>
      <c r="T36" s="283">
        <v>3.24</v>
      </c>
      <c r="U36" s="157"/>
      <c r="V36" s="198"/>
      <c r="W36" s="158"/>
      <c r="X36" s="158"/>
      <c r="Y36" s="158"/>
    </row>
    <row r="37" spans="1:25" ht="14.25" thickTop="1" thickBot="1">
      <c r="A37" s="797"/>
      <c r="B37" s="200" t="s">
        <v>277</v>
      </c>
      <c r="C37" s="168"/>
      <c r="D37" s="795"/>
      <c r="E37" s="157"/>
      <c r="F37" s="444">
        <v>49</v>
      </c>
      <c r="G37" s="171" t="s">
        <v>254</v>
      </c>
      <c r="H37" s="908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1111.1111111111111</v>
      </c>
      <c r="U37" s="158"/>
      <c r="V37" s="198"/>
      <c r="W37" s="158"/>
      <c r="X37" s="158"/>
      <c r="Y37" s="158"/>
    </row>
    <row r="38" spans="1:25" ht="13.5" thickBot="1">
      <c r="A38" s="797">
        <v>9</v>
      </c>
      <c r="B38" s="157" t="s">
        <v>276</v>
      </c>
      <c r="C38" s="277">
        <v>1.4379999999999999</v>
      </c>
      <c r="D38" s="795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9">
        <v>0.9</v>
      </c>
      <c r="T38" s="222">
        <f>T37*0.9</f>
        <v>1000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1.52</v>
      </c>
      <c r="E41" s="157"/>
      <c r="F41" s="444"/>
      <c r="G41" s="909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7"/>
      <c r="B42" s="200" t="s">
        <v>268</v>
      </c>
      <c r="C42" s="168"/>
      <c r="D42" s="795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66" t="s">
        <v>274</v>
      </c>
      <c r="M42" s="967"/>
      <c r="N42" s="967"/>
      <c r="O42" s="967"/>
      <c r="P42" s="96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7">
        <v>13</v>
      </c>
      <c r="B43" s="157" t="s">
        <v>266</v>
      </c>
      <c r="C43" s="276">
        <v>2.1</v>
      </c>
      <c r="D43" s="795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2" t="s">
        <v>270</v>
      </c>
      <c r="M44" s="965"/>
      <c r="N44" s="963"/>
      <c r="O44" s="284">
        <v>5</v>
      </c>
      <c r="P44" s="214"/>
      <c r="Q44" s="964" t="s">
        <v>269</v>
      </c>
      <c r="R44" s="963"/>
      <c r="S44" s="215">
        <f>T22*O44</f>
        <v>1247.2281639928697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250.44563279857394</v>
      </c>
      <c r="E46" s="157"/>
      <c r="F46" s="444">
        <v>55</v>
      </c>
      <c r="G46" s="440" t="s">
        <v>24</v>
      </c>
      <c r="H46" s="441"/>
      <c r="I46" s="442"/>
      <c r="K46" s="158"/>
      <c r="L46" s="962" t="s">
        <v>690</v>
      </c>
      <c r="M46" s="965"/>
      <c r="N46" s="965"/>
      <c r="O46" s="965"/>
      <c r="P46" s="965"/>
      <c r="Q46" s="965"/>
      <c r="R46" s="963"/>
      <c r="S46" s="158"/>
      <c r="T46" s="158"/>
      <c r="U46" s="213">
        <f>T38 * 8</f>
        <v>8000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249.44563279857394</v>
      </c>
      <c r="E47" s="157"/>
      <c r="F47" s="444"/>
      <c r="G47" s="337"/>
      <c r="H47" s="338"/>
      <c r="I47" s="341"/>
      <c r="K47" s="158"/>
      <c r="L47" s="962" t="s">
        <v>263</v>
      </c>
      <c r="M47" s="965"/>
      <c r="N47" s="965"/>
      <c r="O47" s="965"/>
      <c r="P47" s="965"/>
      <c r="Q47" s="965"/>
      <c r="R47" s="963"/>
      <c r="S47" s="158"/>
      <c r="T47" s="158"/>
      <c r="U47" s="210">
        <f>IF(ISERROR(U46/S44),"",U46/S44)-1</f>
        <v>5.414223340169646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48.872882562277589</v>
      </c>
      <c r="E48" s="157"/>
      <c r="F48" s="444">
        <v>56</v>
      </c>
      <c r="G48" s="204" t="s">
        <v>257</v>
      </c>
      <c r="H48" s="333"/>
      <c r="I48" s="446"/>
      <c r="K48" s="158"/>
      <c r="L48" s="962" t="s">
        <v>261</v>
      </c>
      <c r="M48" s="965"/>
      <c r="N48" s="965"/>
      <c r="O48" s="965"/>
      <c r="P48" s="965"/>
      <c r="Q48" s="965"/>
      <c r="R48" s="963"/>
      <c r="S48" s="158"/>
      <c r="T48" s="158"/>
      <c r="U48" s="210">
        <f>U47*15</f>
        <v>81.213350102544695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8.6995113970163504E-3</v>
      </c>
      <c r="E49" s="157"/>
      <c r="F49" s="444">
        <v>57</v>
      </c>
      <c r="G49" s="171" t="s">
        <v>254</v>
      </c>
      <c r="H49" s="281"/>
      <c r="I49" s="207"/>
      <c r="K49" s="158"/>
      <c r="L49" s="969" t="s">
        <v>687</v>
      </c>
      <c r="M49" s="970"/>
      <c r="N49" s="970"/>
      <c r="O49" s="970"/>
      <c r="P49" s="970"/>
      <c r="Q49" s="970"/>
      <c r="R49" s="971"/>
      <c r="S49" s="158"/>
      <c r="T49" s="158"/>
      <c r="U49" s="210">
        <f>U46/480</f>
        <v>16.666666666666668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1.8268973933734337E-2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2" t="s">
        <v>688</v>
      </c>
      <c r="M50" s="973"/>
      <c r="N50" s="973"/>
      <c r="O50" s="973"/>
      <c r="P50" s="973"/>
      <c r="Q50" s="973"/>
      <c r="R50" s="973"/>
      <c r="S50" s="963"/>
      <c r="T50" s="158"/>
      <c r="U50" s="210">
        <f>480 - U48</f>
        <v>398.78664989745528</v>
      </c>
      <c r="V50" s="198"/>
      <c r="W50" s="158"/>
      <c r="X50" s="158"/>
      <c r="Y50" s="158"/>
    </row>
    <row r="51" spans="1:25" s="6" customFormat="1" ht="14.25" thickTop="1" thickBot="1">
      <c r="A51" s="797"/>
      <c r="B51" s="200" t="s">
        <v>237</v>
      </c>
      <c r="C51" s="168"/>
      <c r="D51" s="795"/>
      <c r="E51" s="157"/>
      <c r="F51" s="954" t="s">
        <v>245</v>
      </c>
      <c r="G51" s="955"/>
      <c r="H51" s="955"/>
      <c r="I51" s="956"/>
      <c r="K51" s="158"/>
      <c r="L51" s="962" t="s">
        <v>253</v>
      </c>
      <c r="M51" s="965"/>
      <c r="N51" s="965"/>
      <c r="O51" s="965"/>
      <c r="P51" s="965"/>
      <c r="Q51" s="965"/>
      <c r="R51" s="965"/>
      <c r="S51" s="963"/>
      <c r="T51" s="158"/>
      <c r="U51" s="206">
        <f>U50*U49</f>
        <v>6646.4441649575883</v>
      </c>
      <c r="V51" s="198"/>
      <c r="W51" s="158"/>
      <c r="X51" s="158"/>
      <c r="Y51" s="158"/>
    </row>
    <row r="52" spans="1:25" ht="13.5" thickBot="1">
      <c r="A52" s="797">
        <v>21</v>
      </c>
      <c r="B52" s="157" t="s">
        <v>246</v>
      </c>
      <c r="C52" s="276">
        <v>0.55000000000000004</v>
      </c>
      <c r="D52" s="795"/>
      <c r="E52" s="157"/>
      <c r="F52" s="957"/>
      <c r="G52" s="958"/>
      <c r="H52" s="958"/>
      <c r="I52" s="959"/>
      <c r="K52" s="158"/>
      <c r="L52" s="962" t="s">
        <v>689</v>
      </c>
      <c r="M52" s="965"/>
      <c r="N52" s="965"/>
      <c r="O52" s="965"/>
      <c r="P52" s="965"/>
      <c r="Q52" s="965"/>
      <c r="R52" s="965"/>
      <c r="S52" s="963"/>
      <c r="T52" s="158"/>
      <c r="U52" s="203">
        <f>IF(ISERROR(U51/8),,U51/8)</f>
        <v>830.80552061969854</v>
      </c>
      <c r="V52" s="198"/>
      <c r="W52" s="158"/>
      <c r="X52" s="158"/>
      <c r="Y52" s="158"/>
    </row>
    <row r="53" spans="1:25" ht="13.5" customHeight="1" thickBot="1">
      <c r="A53" s="797"/>
      <c r="B53" s="157"/>
      <c r="C53" s="168"/>
      <c r="D53" s="795"/>
      <c r="E53" s="157"/>
      <c r="F53" s="303">
        <v>59</v>
      </c>
      <c r="G53" s="194" t="s">
        <v>228</v>
      </c>
      <c r="H53" s="193"/>
      <c r="I53" s="192">
        <f>D64</f>
        <v>1.4919662045883042E-2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7"/>
      <c r="B54" s="185" t="s">
        <v>243</v>
      </c>
      <c r="C54" s="168"/>
      <c r="D54" s="795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0" t="s">
        <v>248</v>
      </c>
      <c r="M54" s="1031"/>
      <c r="N54" s="1031"/>
      <c r="O54" s="1032"/>
      <c r="P54" s="960">
        <f>U52</f>
        <v>830.80552061969854</v>
      </c>
      <c r="Q54" s="961"/>
      <c r="R54" s="158"/>
      <c r="S54" s="323" t="s">
        <v>247</v>
      </c>
      <c r="T54" s="324"/>
      <c r="U54" s="324"/>
      <c r="V54" s="347">
        <f>O24</f>
        <v>8.6995113970163504E-3</v>
      </c>
      <c r="W54" s="158"/>
      <c r="X54" s="218"/>
      <c r="Y54" s="158"/>
    </row>
    <row r="55" spans="1:25" ht="13.5" thickBot="1">
      <c r="A55" s="797">
        <v>22</v>
      </c>
      <c r="B55" s="157" t="s">
        <v>242</v>
      </c>
      <c r="C55" s="278"/>
      <c r="D55" s="795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1.4546123852169144E-2</v>
      </c>
      <c r="L56" s="1030" t="s">
        <v>244</v>
      </c>
      <c r="M56" s="1031"/>
      <c r="N56" s="1031"/>
      <c r="O56" s="1032"/>
      <c r="P56" s="1033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7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27" t="s">
        <v>349</v>
      </c>
      <c r="M59" s="1029"/>
      <c r="N59"/>
      <c r="O59" s="1027" t="s">
        <v>351</v>
      </c>
      <c r="P59" s="1029"/>
      <c r="Q59"/>
      <c r="R59" s="1027" t="s">
        <v>328</v>
      </c>
      <c r="S59" s="1028"/>
      <c r="T59" s="1028"/>
      <c r="U59" s="1029"/>
    </row>
    <row r="60" spans="1:25" ht="12.75" customHeight="1">
      <c r="A60" s="797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7" t="s">
        <v>675</v>
      </c>
      <c r="W60" s="877" t="s">
        <v>681</v>
      </c>
      <c r="X60" s="877" t="s">
        <v>682</v>
      </c>
      <c r="Y60" s="877" t="s">
        <v>685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6.0896579779114446E-3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900"/>
      <c r="X61" s="900"/>
      <c r="Y61" s="900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3.3493118878512949E-3</v>
      </c>
      <c r="E62" s="146"/>
      <c r="F62" s="304">
        <v>68</v>
      </c>
      <c r="G62" s="180" t="s">
        <v>231</v>
      </c>
      <c r="H62" s="182"/>
      <c r="I62" s="181">
        <f>SUM(I53:I61)</f>
        <v>4.8071127604642827E-2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9"/>
      <c r="X62" s="879"/>
      <c r="Y62" s="879"/>
    </row>
    <row r="63" spans="1:25" ht="13.5" thickTop="1">
      <c r="A63" s="797"/>
      <c r="B63" s="157"/>
      <c r="C63" s="168"/>
      <c r="D63" s="795"/>
      <c r="E63" s="146"/>
      <c r="F63" s="444">
        <v>69</v>
      </c>
      <c r="G63" s="171" t="s">
        <v>353</v>
      </c>
      <c r="H63" s="170">
        <v>0.43</v>
      </c>
      <c r="I63" s="169">
        <f>+H63*SUM(I55:I57)</f>
        <v>7.5835144186509381E-3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9"/>
      <c r="X63" s="879"/>
      <c r="Y63" s="879"/>
    </row>
    <row r="64" spans="1:25" ht="13.5" thickBot="1">
      <c r="A64" s="165">
        <v>29</v>
      </c>
      <c r="B64" s="164" t="s">
        <v>228</v>
      </c>
      <c r="C64" s="163"/>
      <c r="D64" s="162">
        <f>D50-(D58+D62)</f>
        <v>1.4919662045883042E-2</v>
      </c>
      <c r="E64" s="146"/>
      <c r="F64" s="165">
        <v>70</v>
      </c>
      <c r="G64" s="167" t="s">
        <v>352</v>
      </c>
      <c r="H64" s="166"/>
      <c r="I64" s="162">
        <f>+I63+I62</f>
        <v>5.5654642023293767E-2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9"/>
      <c r="X64" s="879"/>
      <c r="Y64" s="879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9"/>
      <c r="X65" s="879"/>
      <c r="Y65" s="879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9"/>
      <c r="X66" s="879"/>
      <c r="Y66" s="879"/>
    </row>
    <row r="67" spans="1:25">
      <c r="L67" s="199"/>
      <c r="M67" s="198"/>
      <c r="O67" s="199"/>
      <c r="P67" s="198"/>
      <c r="R67" s="803" t="s">
        <v>657</v>
      </c>
      <c r="S67" s="804">
        <v>4.5</v>
      </c>
      <c r="T67" s="805" t="s">
        <v>338</v>
      </c>
      <c r="U67" s="806">
        <v>1.4999999999999999E-2</v>
      </c>
      <c r="V67">
        <v>12</v>
      </c>
      <c r="W67" s="879"/>
      <c r="X67" s="879"/>
      <c r="Y67" s="879"/>
    </row>
    <row r="68" spans="1:25" ht="13.5" thickBot="1">
      <c r="E68" s="158"/>
      <c r="L68" s="197"/>
      <c r="M68" s="195"/>
      <c r="O68" s="197"/>
      <c r="P68" s="195"/>
      <c r="R68" s="807" t="s">
        <v>658</v>
      </c>
      <c r="S68" s="808">
        <v>5.5</v>
      </c>
      <c r="T68" s="809" t="s">
        <v>338</v>
      </c>
      <c r="U68" s="810">
        <v>1.4999999999999999E-2</v>
      </c>
      <c r="V68">
        <v>12</v>
      </c>
      <c r="W68" s="879"/>
      <c r="X68" s="879"/>
      <c r="Y68" s="879"/>
    </row>
    <row r="69" spans="1:25">
      <c r="R69" s="876" t="s">
        <v>674</v>
      </c>
      <c r="S69" s="879"/>
      <c r="T69" s="879"/>
      <c r="U69" s="879"/>
      <c r="V69" s="879">
        <v>12</v>
      </c>
      <c r="W69" s="879"/>
      <c r="X69" s="879"/>
      <c r="Y69" s="879"/>
    </row>
    <row r="70" spans="1:25">
      <c r="R70" s="878" t="s">
        <v>679</v>
      </c>
      <c r="S70" s="879"/>
      <c r="T70" s="879"/>
      <c r="U70" s="879"/>
      <c r="V70" s="879"/>
      <c r="W70" s="879"/>
      <c r="X70" s="879"/>
      <c r="Y70" s="879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8" t="s">
        <v>677</v>
      </c>
      <c r="S71" s="880">
        <v>1.5</v>
      </c>
      <c r="T71" s="880"/>
      <c r="U71" s="881"/>
      <c r="V71" s="879">
        <v>3</v>
      </c>
      <c r="W71" s="879"/>
      <c r="X71" s="879"/>
      <c r="Y71" s="879"/>
    </row>
    <row r="72" spans="1:25" ht="13.5" thickBot="1">
      <c r="R72" s="878" t="s">
        <v>678</v>
      </c>
      <c r="S72" s="880">
        <v>1.5</v>
      </c>
      <c r="T72" s="879"/>
      <c r="U72" s="882"/>
      <c r="V72" s="879">
        <v>4</v>
      </c>
      <c r="W72" s="879"/>
      <c r="X72" s="879"/>
      <c r="Y72" s="879"/>
    </row>
    <row r="73" spans="1:25">
      <c r="E73" s="158"/>
      <c r="L73" s="1025" t="s">
        <v>335</v>
      </c>
      <c r="M73" s="1026"/>
      <c r="N73" s="150"/>
      <c r="O73" s="1025" t="s">
        <v>334</v>
      </c>
      <c r="P73" s="1026"/>
      <c r="R73" s="1027" t="s">
        <v>333</v>
      </c>
      <c r="S73" s="1028"/>
      <c r="T73" s="1029"/>
      <c r="V73" s="158"/>
      <c r="W73" s="158"/>
      <c r="X73" s="158"/>
      <c r="Y73" s="158"/>
    </row>
    <row r="74" spans="1:25" ht="25.5">
      <c r="E74" s="158"/>
      <c r="L74" s="884" t="s">
        <v>328</v>
      </c>
      <c r="M74" s="885" t="s">
        <v>331</v>
      </c>
      <c r="N74" s="886"/>
      <c r="O74" s="884" t="s">
        <v>332</v>
      </c>
      <c r="P74" s="885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7" t="s">
        <v>324</v>
      </c>
      <c r="M75" s="888">
        <v>6.5000000000000002E-2</v>
      </c>
      <c r="N75" s="150"/>
      <c r="O75" s="889">
        <v>0.25</v>
      </c>
      <c r="P75" s="890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>
      <c r="L76" s="887" t="s">
        <v>323</v>
      </c>
      <c r="M76" s="888">
        <v>8.5000000000000006E-2</v>
      </c>
      <c r="N76" s="150"/>
      <c r="O76" s="889">
        <v>0.375</v>
      </c>
      <c r="P76" s="890">
        <v>9.2999999999999999E-2</v>
      </c>
      <c r="R76" s="199" t="s">
        <v>326</v>
      </c>
      <c r="S76" s="432">
        <f>S75</f>
        <v>24.166595070245833</v>
      </c>
      <c r="T76" s="315"/>
    </row>
    <row r="77" spans="1:25">
      <c r="L77" s="887"/>
      <c r="M77" s="890"/>
      <c r="N77" s="150"/>
      <c r="O77" s="889">
        <v>0.5</v>
      </c>
      <c r="P77" s="890">
        <v>0.125</v>
      </c>
      <c r="R77" s="199" t="s">
        <v>325</v>
      </c>
      <c r="S77" s="432">
        <f>S76</f>
        <v>24.166595070245833</v>
      </c>
      <c r="T77" s="315"/>
    </row>
    <row r="78" spans="1:25">
      <c r="L78" s="887"/>
      <c r="M78" s="890"/>
      <c r="N78" s="150"/>
      <c r="O78" s="889">
        <v>0.625</v>
      </c>
      <c r="P78" s="890">
        <v>0.125</v>
      </c>
      <c r="R78" s="199" t="s">
        <v>284</v>
      </c>
      <c r="S78" s="432">
        <f>S77</f>
        <v>24.166595070245833</v>
      </c>
      <c r="T78" s="315"/>
    </row>
    <row r="79" spans="1:25">
      <c r="L79" s="887"/>
      <c r="M79" s="890"/>
      <c r="N79" s="150"/>
      <c r="O79" s="889">
        <v>2</v>
      </c>
      <c r="P79" s="890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>
      <c r="L80" s="887"/>
      <c r="M80" s="890"/>
      <c r="N80" s="150"/>
      <c r="O80" s="887"/>
      <c r="P80" s="890"/>
      <c r="R80" s="199" t="s">
        <v>323</v>
      </c>
      <c r="S80" s="432">
        <f>'Standard Rates'!B21</f>
        <v>29.823982408189707</v>
      </c>
      <c r="T80" s="315"/>
    </row>
    <row r="81" spans="12:23" ht="13.5" thickBot="1">
      <c r="L81" s="891"/>
      <c r="M81" s="892"/>
      <c r="N81" s="150"/>
      <c r="O81" s="891"/>
      <c r="P81" s="892"/>
      <c r="R81" s="177" t="s">
        <v>357</v>
      </c>
      <c r="S81" s="432">
        <f>'Standard Rates'!E21</f>
        <v>16.219741700491745</v>
      </c>
      <c r="T81" s="798"/>
    </row>
    <row r="82" spans="12:23" ht="15.75" thickBot="1">
      <c r="L82" s="150"/>
      <c r="M82" s="150"/>
      <c r="N82" s="150"/>
      <c r="O82" s="869"/>
      <c r="P82" s="869"/>
      <c r="R82" s="799" t="s">
        <v>657</v>
      </c>
      <c r="S82" s="800">
        <v>21.85</v>
      </c>
      <c r="T82" s="798"/>
      <c r="U82" s="312"/>
      <c r="V82" s="312"/>
      <c r="W82" s="312"/>
    </row>
    <row r="83" spans="12:23" ht="15.75" thickBot="1">
      <c r="L83" s="893" t="s">
        <v>329</v>
      </c>
      <c r="M83" s="894"/>
      <c r="N83" s="150"/>
      <c r="O83" s="150"/>
      <c r="P83" s="150"/>
      <c r="R83" s="801" t="s">
        <v>658</v>
      </c>
      <c r="S83" s="802">
        <v>21.85</v>
      </c>
      <c r="T83" s="316"/>
      <c r="U83" s="311"/>
      <c r="V83" s="313"/>
      <c r="W83" s="311"/>
    </row>
    <row r="84" spans="12:23" ht="25.5">
      <c r="L84" s="884" t="s">
        <v>328</v>
      </c>
      <c r="M84" s="885" t="s">
        <v>327</v>
      </c>
      <c r="N84" s="150"/>
      <c r="O84" s="150"/>
      <c r="P84" s="150"/>
      <c r="R84" s="876" t="s">
        <v>674</v>
      </c>
      <c r="S84" s="312"/>
      <c r="T84" s="312"/>
      <c r="U84" s="311"/>
      <c r="V84" s="313"/>
      <c r="W84" s="311"/>
    </row>
    <row r="85" spans="12:23" ht="15">
      <c r="L85" s="895" t="s">
        <v>158</v>
      </c>
      <c r="M85" s="896">
        <v>0.02</v>
      </c>
      <c r="N85" s="150"/>
      <c r="O85" s="150"/>
      <c r="P85" s="150"/>
      <c r="R85" s="878" t="s">
        <v>677</v>
      </c>
      <c r="S85" s="311"/>
      <c r="T85" s="311"/>
      <c r="U85" s="311"/>
      <c r="V85" s="313"/>
      <c r="W85" s="311"/>
    </row>
    <row r="86" spans="12:23" ht="15">
      <c r="L86" s="895" t="s">
        <v>326</v>
      </c>
      <c r="M86" s="896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5" t="s">
        <v>325</v>
      </c>
      <c r="M87" s="896">
        <v>0.02</v>
      </c>
      <c r="N87" s="150"/>
      <c r="O87" s="150"/>
      <c r="P87" s="150"/>
      <c r="R87" s="310"/>
      <c r="S87" s="311"/>
      <c r="T87" s="311"/>
    </row>
    <row r="88" spans="12:23">
      <c r="L88" s="895" t="s">
        <v>284</v>
      </c>
      <c r="M88" s="896">
        <v>0.02</v>
      </c>
      <c r="N88" s="150"/>
      <c r="O88" s="150"/>
      <c r="P88" s="150"/>
    </row>
    <row r="89" spans="12:23">
      <c r="L89" s="895" t="s">
        <v>324</v>
      </c>
      <c r="M89" s="897">
        <v>0.01</v>
      </c>
      <c r="N89" s="150"/>
      <c r="O89" s="150"/>
      <c r="P89" s="150"/>
    </row>
    <row r="90" spans="12:23">
      <c r="L90" s="895" t="s">
        <v>323</v>
      </c>
      <c r="M90" s="897">
        <v>0.01</v>
      </c>
      <c r="N90" s="150"/>
      <c r="O90" s="150"/>
      <c r="P90" s="150"/>
    </row>
    <row r="91" spans="12:23">
      <c r="L91" s="895" t="s">
        <v>657</v>
      </c>
      <c r="M91" s="897">
        <v>0.01</v>
      </c>
      <c r="N91" s="150"/>
      <c r="O91" s="150"/>
      <c r="P91" s="150"/>
    </row>
    <row r="92" spans="12:23" ht="13.5" thickBot="1">
      <c r="L92" s="898" t="s">
        <v>658</v>
      </c>
      <c r="M92" s="899">
        <v>0.01</v>
      </c>
      <c r="N92" s="150"/>
      <c r="O92" s="150"/>
      <c r="P92" s="150"/>
    </row>
  </sheetData>
  <mergeCells count="63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444"/>
      <c r="G8" s="200" t="s">
        <v>311</v>
      </c>
      <c r="H8" s="176"/>
      <c r="I8" s="446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>
        <v>7.5</v>
      </c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/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444"/>
      <c r="G8" s="200" t="s">
        <v>311</v>
      </c>
      <c r="H8" s="176"/>
      <c r="I8" s="446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444"/>
      <c r="G13" s="200" t="s">
        <v>301</v>
      </c>
      <c r="H13" s="176"/>
      <c r="I13" s="446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4">
        <v>21</v>
      </c>
      <c r="B47" s="157" t="s">
        <v>246</v>
      </c>
      <c r="C47" s="276"/>
      <c r="D47" s="446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4"/>
      <c r="B48" s="157"/>
      <c r="C48" s="168"/>
      <c r="D48" s="446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400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400" t="s">
        <v>463</v>
      </c>
    </row>
    <row r="33" spans="1:2">
      <c r="A33" s="153"/>
      <c r="B33" s="400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34"/>
      <c r="D2" s="1035"/>
      <c r="E2" s="1036"/>
      <c r="F2" s="1036"/>
      <c r="G2" s="103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54" t="s">
        <v>21</v>
      </c>
      <c r="B3" s="955"/>
      <c r="C3" s="955"/>
      <c r="D3" s="956"/>
      <c r="E3" s="263"/>
      <c r="F3" s="954" t="s">
        <v>320</v>
      </c>
      <c r="G3" s="955"/>
      <c r="H3" s="955"/>
      <c r="I3" s="956"/>
      <c r="J3" s="158"/>
      <c r="K3" s="158"/>
      <c r="L3" s="1001" t="s">
        <v>321</v>
      </c>
      <c r="M3" s="1002"/>
      <c r="N3" s="1002"/>
      <c r="O3" s="1002"/>
      <c r="P3" s="1002"/>
      <c r="Q3" s="1002"/>
      <c r="R3" s="1002"/>
      <c r="S3" s="1002"/>
      <c r="T3" s="1002"/>
      <c r="U3" s="1002"/>
      <c r="V3" s="1003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07">
        <v>1</v>
      </c>
      <c r="B5" s="980" t="s">
        <v>317</v>
      </c>
      <c r="C5" s="982"/>
      <c r="D5" s="103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07"/>
      <c r="B6" s="981"/>
      <c r="C6" s="983"/>
      <c r="D6" s="103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07"/>
      <c r="B7" s="981"/>
      <c r="C7" s="983"/>
      <c r="D7" s="103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07"/>
      <c r="B8" s="981"/>
      <c r="C8" s="983"/>
      <c r="D8" s="1038"/>
      <c r="E8" s="204"/>
      <c r="F8" s="711"/>
      <c r="G8" s="200" t="s">
        <v>311</v>
      </c>
      <c r="H8" s="176"/>
      <c r="I8" s="713"/>
      <c r="J8" s="318"/>
      <c r="K8" s="158"/>
      <c r="L8" s="199"/>
      <c r="M8" s="996" t="s">
        <v>314</v>
      </c>
      <c r="N8" s="997"/>
      <c r="O8" s="997"/>
      <c r="P8" s="997"/>
      <c r="Q8" s="998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07"/>
      <c r="B9" s="981"/>
      <c r="C9" s="983"/>
      <c r="D9" s="103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07"/>
      <c r="B10" s="981"/>
      <c r="C10" s="983"/>
      <c r="D10" s="1038"/>
      <c r="E10" s="204"/>
      <c r="F10" s="304">
        <v>34</v>
      </c>
      <c r="G10" s="188" t="s">
        <v>355</v>
      </c>
      <c r="H10" s="280"/>
      <c r="I10" s="257"/>
      <c r="J10" s="318"/>
      <c r="K10" s="158"/>
      <c r="L10" s="972" t="s">
        <v>313</v>
      </c>
      <c r="M10" s="973"/>
      <c r="N10" s="253"/>
      <c r="O10" s="285">
        <f>C33</f>
        <v>0</v>
      </c>
      <c r="P10" s="158"/>
      <c r="Q10" s="964" t="s">
        <v>312</v>
      </c>
      <c r="R10" s="963"/>
      <c r="S10" s="979">
        <f>+C17</f>
        <v>0</v>
      </c>
      <c r="T10" s="963"/>
      <c r="U10" s="158"/>
      <c r="V10" s="198"/>
      <c r="W10" s="158"/>
      <c r="X10" s="158"/>
      <c r="Y10" s="158"/>
    </row>
    <row r="11" spans="1:25" s="237" customFormat="1" ht="13.5" thickBot="1">
      <c r="A11" s="1007"/>
      <c r="B11" s="981"/>
      <c r="C11" s="983"/>
      <c r="D11" s="103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07">
        <v>2</v>
      </c>
      <c r="B12" s="980" t="s">
        <v>306</v>
      </c>
      <c r="C12" s="982"/>
      <c r="D12" s="1008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2" t="s">
        <v>309</v>
      </c>
      <c r="M12" s="96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64" t="s">
        <v>308</v>
      </c>
      <c r="R12" s="96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07"/>
      <c r="B13" s="981"/>
      <c r="C13" s="983"/>
      <c r="D13" s="1008"/>
      <c r="E13" s="204"/>
      <c r="F13" s="711"/>
      <c r="G13" s="200" t="s">
        <v>301</v>
      </c>
      <c r="H13" s="176"/>
      <c r="I13" s="713"/>
      <c r="J13" s="318"/>
      <c r="K13" s="158"/>
      <c r="L13" s="962" t="s">
        <v>307</v>
      </c>
      <c r="M13" s="96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07"/>
      <c r="B14" s="981"/>
      <c r="C14" s="983"/>
      <c r="D14" s="1008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999" t="s">
        <v>304</v>
      </c>
      <c r="R14" s="1000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07"/>
      <c r="B15" s="981"/>
      <c r="C15" s="983"/>
      <c r="D15" s="1008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2" t="s">
        <v>303</v>
      </c>
      <c r="M15" s="973"/>
      <c r="N15" s="252"/>
      <c r="O15" s="254">
        <f>SUM(O10:O13)</f>
        <v>0</v>
      </c>
      <c r="P15" s="158"/>
      <c r="Q15" s="964" t="s">
        <v>302</v>
      </c>
      <c r="R15" s="965"/>
      <c r="S15" s="96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07"/>
      <c r="B16" s="981"/>
      <c r="C16" s="985"/>
      <c r="D16" s="1008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2" t="s">
        <v>300</v>
      </c>
      <c r="M17" s="973"/>
      <c r="N17" s="252"/>
      <c r="O17" s="301">
        <f>+D39</f>
        <v>0</v>
      </c>
      <c r="P17" s="158"/>
      <c r="Q17" s="964" t="s">
        <v>299</v>
      </c>
      <c r="R17" s="96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2" t="s">
        <v>297</v>
      </c>
      <c r="M19" s="963"/>
      <c r="N19" s="235"/>
      <c r="O19" s="250">
        <f>O15*(1+O17)</f>
        <v>0</v>
      </c>
      <c r="P19" s="158"/>
      <c r="Q19" s="964" t="s">
        <v>296</v>
      </c>
      <c r="R19" s="965"/>
      <c r="S19" s="96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17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2" t="s">
        <v>292</v>
      </c>
      <c r="M21" s="965"/>
      <c r="N21" s="96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17"/>
      <c r="B22" s="1039" t="s">
        <v>22</v>
      </c>
      <c r="C22" s="1039"/>
      <c r="D22" s="104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17"/>
      <c r="B23" s="1039"/>
      <c r="C23" s="1039"/>
      <c r="D23" s="104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18"/>
      <c r="B24" s="1041"/>
      <c r="C24" s="1041"/>
      <c r="D24" s="1042"/>
      <c r="E24" s="157"/>
      <c r="F24" s="307">
        <v>43</v>
      </c>
      <c r="G24" s="1043" t="s">
        <v>507</v>
      </c>
      <c r="H24" s="1044"/>
      <c r="I24" s="1045"/>
      <c r="J24" s="158"/>
      <c r="K24" s="158"/>
      <c r="L24" s="974" t="s">
        <v>289</v>
      </c>
      <c r="M24" s="975"/>
      <c r="N24" s="975"/>
      <c r="O24" s="975"/>
      <c r="P24" s="976"/>
      <c r="Q24" s="964" t="s">
        <v>280</v>
      </c>
      <c r="R24" s="96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46"/>
      <c r="H25" s="1047"/>
      <c r="I25" s="1048"/>
      <c r="J25" s="158"/>
      <c r="K25" s="158"/>
      <c r="L25" s="236"/>
      <c r="M25" s="229"/>
      <c r="N25" s="229"/>
      <c r="O25" s="229"/>
      <c r="P25" s="228"/>
      <c r="Q25" s="986" t="s">
        <v>288</v>
      </c>
      <c r="R25" s="987"/>
      <c r="S25" s="988"/>
      <c r="T25" s="235"/>
      <c r="U25" s="158"/>
      <c r="V25" s="198"/>
      <c r="W25" s="158"/>
      <c r="X25" s="158"/>
      <c r="Y25" s="158"/>
    </row>
    <row r="26" spans="1:25">
      <c r="A26" s="1017">
        <v>8</v>
      </c>
      <c r="B26" s="981" t="s">
        <v>285</v>
      </c>
      <c r="C26" s="982"/>
      <c r="D26" s="1008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17"/>
      <c r="B27" s="981"/>
      <c r="C27" s="983"/>
      <c r="D27" s="1008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17"/>
      <c r="B28" s="981"/>
      <c r="C28" s="983"/>
      <c r="D28" s="1008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17"/>
      <c r="B29" s="981"/>
      <c r="C29" s="983"/>
      <c r="D29" s="1008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17"/>
      <c r="B30" s="981"/>
      <c r="C30" s="983"/>
      <c r="D30" s="1008"/>
      <c r="E30" s="157"/>
      <c r="F30" s="307">
        <v>47</v>
      </c>
      <c r="G30" s="1051" t="s">
        <v>508</v>
      </c>
      <c r="H30" s="1052"/>
      <c r="I30" s="105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18"/>
      <c r="B31" s="1049"/>
      <c r="C31" s="1021"/>
      <c r="D31" s="105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62" t="s">
        <v>280</v>
      </c>
      <c r="R31" s="96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64" t="s">
        <v>279</v>
      </c>
      <c r="R32" s="965"/>
      <c r="S32" s="96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66" t="s">
        <v>274</v>
      </c>
      <c r="M38" s="967"/>
      <c r="N38" s="967"/>
      <c r="O38" s="967"/>
      <c r="P38" s="96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2" t="s">
        <v>270</v>
      </c>
      <c r="M40" s="965"/>
      <c r="N40" s="963"/>
      <c r="O40" s="284">
        <v>6</v>
      </c>
      <c r="P40" s="214"/>
      <c r="Q40" s="964" t="s">
        <v>269</v>
      </c>
      <c r="R40" s="96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2" t="s">
        <v>265</v>
      </c>
      <c r="M42" s="965"/>
      <c r="N42" s="965"/>
      <c r="O42" s="965"/>
      <c r="P42" s="965"/>
      <c r="Q42" s="965"/>
      <c r="R42" s="96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2" t="s">
        <v>263</v>
      </c>
      <c r="M43" s="965"/>
      <c r="N43" s="965"/>
      <c r="O43" s="965"/>
      <c r="P43" s="965"/>
      <c r="Q43" s="965"/>
      <c r="R43" s="96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2" t="s">
        <v>261</v>
      </c>
      <c r="M44" s="965"/>
      <c r="N44" s="965"/>
      <c r="O44" s="965"/>
      <c r="P44" s="965"/>
      <c r="Q44" s="965"/>
      <c r="R44" s="96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69" t="s">
        <v>259</v>
      </c>
      <c r="M45" s="970"/>
      <c r="N45" s="970"/>
      <c r="O45" s="970"/>
      <c r="P45" s="970"/>
      <c r="Q45" s="970"/>
      <c r="R45" s="971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2" t="s">
        <v>256</v>
      </c>
      <c r="M46" s="973"/>
      <c r="N46" s="973"/>
      <c r="O46" s="973"/>
      <c r="P46" s="973"/>
      <c r="Q46" s="973"/>
      <c r="R46" s="973"/>
      <c r="S46" s="96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1">
        <v>21</v>
      </c>
      <c r="B47" s="157" t="s">
        <v>246</v>
      </c>
      <c r="C47" s="276"/>
      <c r="D47" s="713"/>
      <c r="E47" s="157"/>
      <c r="F47" s="954" t="s">
        <v>245</v>
      </c>
      <c r="G47" s="955"/>
      <c r="H47" s="955"/>
      <c r="I47" s="956"/>
      <c r="K47" s="158"/>
      <c r="L47" s="962" t="s">
        <v>253</v>
      </c>
      <c r="M47" s="965"/>
      <c r="N47" s="965"/>
      <c r="O47" s="965"/>
      <c r="P47" s="965"/>
      <c r="Q47" s="965"/>
      <c r="R47" s="965"/>
      <c r="S47" s="96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1"/>
      <c r="B48" s="157"/>
      <c r="C48" s="168"/>
      <c r="D48" s="713"/>
      <c r="E48" s="157"/>
      <c r="F48" s="957"/>
      <c r="G48" s="958"/>
      <c r="H48" s="958"/>
      <c r="I48" s="959"/>
      <c r="K48" s="158"/>
      <c r="L48" s="962" t="s">
        <v>251</v>
      </c>
      <c r="M48" s="965"/>
      <c r="N48" s="965"/>
      <c r="O48" s="965"/>
      <c r="P48" s="965"/>
      <c r="Q48" s="965"/>
      <c r="R48" s="965"/>
      <c r="S48" s="96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0" t="s">
        <v>248</v>
      </c>
      <c r="M50" s="1031"/>
      <c r="N50" s="1031"/>
      <c r="O50" s="1032"/>
      <c r="P50" s="1033">
        <f>U48</f>
        <v>0</v>
      </c>
      <c r="Q50" s="991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0" t="s">
        <v>244</v>
      </c>
      <c r="M52" s="1031"/>
      <c r="N52" s="1031"/>
      <c r="O52" s="1032"/>
      <c r="P52" s="1033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27" t="s">
        <v>349</v>
      </c>
      <c r="M55" s="1029"/>
      <c r="N55"/>
      <c r="O55" s="1027" t="s">
        <v>351</v>
      </c>
      <c r="P55" s="1029"/>
      <c r="Q55"/>
      <c r="R55" s="1027" t="s">
        <v>328</v>
      </c>
      <c r="S55" s="1028"/>
      <c r="T55" s="1028"/>
      <c r="U55" s="1029"/>
    </row>
    <row r="56" spans="1:25" ht="12.75" customHeight="1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27" t="s">
        <v>335</v>
      </c>
      <c r="M66" s="1029"/>
      <c r="N66"/>
      <c r="O66" s="1054" t="s">
        <v>334</v>
      </c>
      <c r="P66" s="1055"/>
      <c r="Q66"/>
      <c r="R66" s="1027" t="s">
        <v>333</v>
      </c>
      <c r="S66" s="1028"/>
      <c r="T66" s="1029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27" t="s">
        <v>329</v>
      </c>
      <c r="M76" s="1029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41764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41764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3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1" t="s">
        <v>406</v>
      </c>
    </row>
    <row r="28" spans="1:11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>
      <c r="C35" s="405"/>
      <c r="D35" s="158"/>
      <c r="E35" s="158"/>
      <c r="F35" s="158"/>
      <c r="G35" s="407"/>
      <c r="H35" s="408"/>
    </row>
    <row r="36" spans="3:9">
      <c r="C36" s="405" t="s">
        <v>40</v>
      </c>
      <c r="D36" s="158"/>
      <c r="E36" s="158"/>
      <c r="F36" s="158"/>
      <c r="G36" s="407"/>
      <c r="H36" s="408"/>
    </row>
    <row r="37" spans="3:9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>
      <c r="C51" s="405"/>
      <c r="D51" s="158"/>
      <c r="E51" s="158"/>
      <c r="F51" s="158"/>
      <c r="G51" s="158"/>
      <c r="H51" s="416"/>
    </row>
    <row r="52" spans="1:9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>
      <c r="A54" s="378" t="s">
        <v>426</v>
      </c>
    </row>
    <row r="55" spans="1:9">
      <c r="A55" s="401" t="s">
        <v>427</v>
      </c>
    </row>
    <row r="56" spans="1:9">
      <c r="A56" s="401" t="s">
        <v>428</v>
      </c>
    </row>
    <row r="59" spans="1:9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>
      <c r="B71" s="405"/>
      <c r="C71" s="158"/>
      <c r="D71" s="158"/>
      <c r="E71" s="158"/>
      <c r="F71" s="158"/>
      <c r="G71" s="158"/>
      <c r="H71" s="158"/>
      <c r="I71" s="416"/>
    </row>
    <row r="72" spans="2:9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>
      <c r="B73" s="405"/>
      <c r="C73" s="158"/>
      <c r="D73" s="158"/>
      <c r="E73" s="158"/>
      <c r="F73" s="158"/>
      <c r="G73" s="158"/>
      <c r="H73" s="158"/>
      <c r="I73" s="416"/>
    </row>
    <row r="74" spans="2:9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/>
    <row r="2" spans="1:14" ht="18">
      <c r="D2" s="733" t="s">
        <v>591</v>
      </c>
      <c r="N2" s="732" t="s">
        <v>592</v>
      </c>
    </row>
    <row r="3" spans="1:14">
      <c r="N3" s="732" t="s">
        <v>593</v>
      </c>
    </row>
    <row r="4" spans="1:14">
      <c r="A4" s="734" t="s">
        <v>594</v>
      </c>
      <c r="B4" s="735"/>
      <c r="C4" s="932">
        <f>Assembly!C2</f>
        <v>0</v>
      </c>
      <c r="D4" s="933"/>
      <c r="E4" s="933"/>
      <c r="F4" s="933"/>
      <c r="G4" s="933"/>
      <c r="H4" s="933"/>
      <c r="I4" s="933"/>
      <c r="J4" s="933"/>
      <c r="K4" s="934"/>
    </row>
    <row r="5" spans="1:14">
      <c r="A5" s="734" t="s">
        <v>595</v>
      </c>
      <c r="B5" s="735"/>
      <c r="C5" s="935">
        <f>Assembly!R2</f>
        <v>3334</v>
      </c>
      <c r="D5" s="933"/>
      <c r="E5" s="933"/>
      <c r="F5" s="933"/>
      <c r="G5" s="933"/>
      <c r="H5" s="933"/>
      <c r="I5" s="933"/>
      <c r="J5" s="933"/>
      <c r="K5" s="934"/>
      <c r="N5" s="732" t="s">
        <v>596</v>
      </c>
    </row>
    <row r="6" spans="1:14">
      <c r="A6" s="736" t="s">
        <v>597</v>
      </c>
      <c r="B6" s="737"/>
      <c r="C6" s="935"/>
      <c r="D6" s="933"/>
      <c r="E6" s="933"/>
      <c r="F6" s="933"/>
      <c r="G6" s="933"/>
      <c r="H6" s="933"/>
      <c r="I6" s="933"/>
      <c r="J6" s="933"/>
      <c r="K6" s="934"/>
      <c r="N6" s="732" t="s">
        <v>598</v>
      </c>
    </row>
    <row r="7" spans="1:14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>
      <c r="A8" s="734" t="s">
        <v>599</v>
      </c>
      <c r="B8" s="735"/>
      <c r="C8" s="935"/>
      <c r="D8" s="933"/>
      <c r="E8" s="933"/>
      <c r="F8" s="933"/>
      <c r="G8" s="933"/>
      <c r="H8" s="933"/>
      <c r="I8" s="933"/>
      <c r="J8" s="933"/>
      <c r="K8" s="934"/>
      <c r="N8" s="732" t="s">
        <v>600</v>
      </c>
    </row>
    <row r="9" spans="1:14">
      <c r="A9" s="734" t="s">
        <v>601</v>
      </c>
      <c r="B9" s="741"/>
      <c r="C9" s="935" t="s">
        <v>598</v>
      </c>
      <c r="D9" s="933"/>
      <c r="E9" s="933"/>
      <c r="F9" s="933"/>
      <c r="G9" s="933"/>
      <c r="H9" s="933"/>
      <c r="I9" s="933"/>
      <c r="J9" s="933"/>
      <c r="K9" s="934"/>
      <c r="N9" s="732" t="s">
        <v>602</v>
      </c>
    </row>
    <row r="11" spans="1:14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29" t="s">
        <v>604</v>
      </c>
      <c r="J11" s="929" t="s">
        <v>605</v>
      </c>
      <c r="K11" s="929" t="s">
        <v>606</v>
      </c>
    </row>
    <row r="12" spans="1:14" ht="21" customHeight="1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0"/>
      <c r="J12" s="930"/>
      <c r="K12" s="930"/>
    </row>
    <row r="13" spans="1:14" ht="40.5" customHeight="1">
      <c r="A13" s="732" t="s">
        <v>1</v>
      </c>
      <c r="B13" s="743"/>
      <c r="C13" s="744"/>
      <c r="D13" s="744"/>
      <c r="E13" s="744"/>
      <c r="F13" s="744"/>
      <c r="G13" s="744"/>
      <c r="H13" s="745"/>
      <c r="I13" s="931"/>
      <c r="J13" s="931"/>
      <c r="K13" s="931"/>
    </row>
    <row r="14" spans="1:14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>
      <c r="B40" s="770"/>
      <c r="C40" s="771"/>
      <c r="D40" s="772"/>
      <c r="E40" s="772"/>
      <c r="F40" s="772"/>
    </row>
    <row r="41" spans="1:11" ht="18.75">
      <c r="A41" s="925" t="s">
        <v>615</v>
      </c>
      <c r="B41" s="926"/>
      <c r="C41" s="926"/>
      <c r="D41" s="926"/>
      <c r="E41" s="926"/>
      <c r="F41" s="926"/>
      <c r="G41" s="926"/>
      <c r="H41" s="926"/>
      <c r="I41" s="926"/>
      <c r="J41" s="926"/>
      <c r="K41" s="926"/>
    </row>
    <row r="42" spans="1:11" ht="28.5" customHeight="1">
      <c r="A42" s="927" t="s">
        <v>616</v>
      </c>
      <c r="B42" s="927"/>
      <c r="C42" s="927"/>
      <c r="D42" s="927"/>
      <c r="E42" s="927"/>
      <c r="F42" s="927"/>
      <c r="G42" s="773"/>
      <c r="H42" s="773"/>
      <c r="I42" s="773"/>
      <c r="J42" s="773" t="s">
        <v>550</v>
      </c>
      <c r="K42" s="773"/>
    </row>
    <row r="43" spans="1:11" ht="28.5" customHeight="1">
      <c r="A43" s="928" t="s">
        <v>617</v>
      </c>
      <c r="B43" s="928"/>
      <c r="C43" s="928"/>
      <c r="D43" s="928"/>
      <c r="E43" s="928"/>
      <c r="F43" s="928"/>
      <c r="G43" s="773"/>
      <c r="H43" s="773"/>
      <c r="I43" s="773"/>
      <c r="J43" s="773" t="s">
        <v>550</v>
      </c>
      <c r="K43" s="773"/>
    </row>
    <row r="44" spans="1:11" ht="28.5" customHeight="1">
      <c r="A44" s="928" t="s">
        <v>618</v>
      </c>
      <c r="B44" s="928"/>
      <c r="C44" s="928"/>
      <c r="D44" s="928"/>
      <c r="E44" s="928"/>
      <c r="F44" s="928"/>
      <c r="G44" s="773"/>
      <c r="H44" s="773"/>
      <c r="I44" s="773"/>
      <c r="J44" s="773" t="s">
        <v>550</v>
      </c>
      <c r="K44" s="773"/>
    </row>
    <row r="45" spans="1:11" ht="28.5" customHeight="1">
      <c r="A45" s="928" t="s">
        <v>619</v>
      </c>
      <c r="B45" s="928"/>
      <c r="C45" s="928"/>
      <c r="D45" s="928"/>
      <c r="E45" s="928"/>
      <c r="F45" s="928"/>
      <c r="G45" s="773"/>
      <c r="H45" s="773"/>
      <c r="I45" s="773"/>
      <c r="J45" s="773" t="s">
        <v>550</v>
      </c>
      <c r="K45" s="773"/>
    </row>
    <row r="46" spans="1:11" ht="28.5" customHeight="1">
      <c r="A46" s="924" t="s">
        <v>620</v>
      </c>
      <c r="B46" s="924"/>
      <c r="C46" s="924"/>
      <c r="D46" s="924"/>
      <c r="E46" s="924"/>
      <c r="F46" s="924"/>
      <c r="G46" s="773"/>
      <c r="H46" s="773"/>
      <c r="I46" s="773"/>
      <c r="J46" s="773" t="s">
        <v>550</v>
      </c>
      <c r="K46" s="773"/>
    </row>
    <row r="47" spans="1:11" ht="28.5" customHeight="1">
      <c r="A47" s="924" t="s">
        <v>621</v>
      </c>
      <c r="B47" s="924"/>
      <c r="C47" s="924"/>
      <c r="D47" s="924"/>
      <c r="E47" s="924"/>
      <c r="F47" s="924"/>
      <c r="G47" s="773"/>
      <c r="H47" s="773"/>
      <c r="I47" s="773"/>
      <c r="J47" s="773" t="s">
        <v>550</v>
      </c>
      <c r="K47" s="773"/>
    </row>
    <row r="48" spans="1:11" ht="28.5" customHeight="1">
      <c r="A48" s="924" t="s">
        <v>622</v>
      </c>
      <c r="B48" s="924"/>
      <c r="C48" s="924"/>
      <c r="D48" s="924"/>
      <c r="E48" s="924"/>
      <c r="F48" s="924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>
      <c r="A7" s="936">
        <f>+'Internal Sign Off'!C4</f>
        <v>0</v>
      </c>
      <c r="B7" s="936"/>
    </row>
    <row r="8" spans="1:2">
      <c r="A8" s="732">
        <f>+'Internal Sign Off'!C5</f>
        <v>3334</v>
      </c>
    </row>
    <row r="9" spans="1:2">
      <c r="A9" s="732">
        <f>+'Internal Sign Off'!C6</f>
        <v>0</v>
      </c>
    </row>
    <row r="10" spans="1:2">
      <c r="A10" s="732">
        <f>+'Internal Sign Off'!C7</f>
        <v>0</v>
      </c>
    </row>
    <row r="17" spans="1:8" ht="15.75" thickBot="1"/>
    <row r="18" spans="1:8" ht="26.25" thickBot="1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>
      <c r="A26" s="782" t="s">
        <v>629</v>
      </c>
    </row>
    <row r="27" spans="1:8">
      <c r="A27" s="732" t="s">
        <v>630</v>
      </c>
      <c r="C27" s="732" t="s">
        <v>631</v>
      </c>
    </row>
    <row r="28" spans="1:8">
      <c r="A28" s="732" t="s">
        <v>632</v>
      </c>
      <c r="C28" s="732" t="s">
        <v>633</v>
      </c>
    </row>
    <row r="29" spans="1:8">
      <c r="A29" s="732" t="s">
        <v>634</v>
      </c>
      <c r="C29" s="732" t="s">
        <v>635</v>
      </c>
    </row>
    <row r="30" spans="1:8">
      <c r="A30" s="732" t="s">
        <v>636</v>
      </c>
      <c r="C30" s="732" t="s">
        <v>637</v>
      </c>
    </row>
    <row r="31" spans="1:8">
      <c r="A31" s="732" t="s">
        <v>638</v>
      </c>
      <c r="C31" s="732" t="s">
        <v>639</v>
      </c>
    </row>
    <row r="32" spans="1:8">
      <c r="A32" s="732" t="s">
        <v>640</v>
      </c>
      <c r="C32" s="732" t="s">
        <v>641</v>
      </c>
    </row>
    <row r="33" spans="1:3">
      <c r="A33" s="732" t="s">
        <v>642</v>
      </c>
      <c r="C33" s="732" t="s">
        <v>643</v>
      </c>
    </row>
    <row r="35" spans="1:3">
      <c r="A35" s="732" t="s">
        <v>644</v>
      </c>
    </row>
    <row r="38" spans="1:3">
      <c r="A38" s="732" t="s">
        <v>645</v>
      </c>
    </row>
    <row r="42" spans="1:3">
      <c r="A42" s="732" t="s">
        <v>646</v>
      </c>
    </row>
    <row r="43" spans="1:3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37"/>
      <c r="D4" s="938"/>
      <c r="E4" s="938"/>
      <c r="F4" s="939"/>
    </row>
    <row r="5" spans="1:11" ht="21.75" customHeight="1">
      <c r="B5" s="107" t="s">
        <v>34</v>
      </c>
      <c r="C5" s="937"/>
      <c r="D5" s="938"/>
      <c r="E5" s="938"/>
      <c r="F5" s="939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37"/>
      <c r="D7" s="938"/>
      <c r="E7" s="938"/>
      <c r="F7" s="939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1" t="s">
        <v>668</v>
      </c>
      <c r="I13" s="901"/>
      <c r="J13" s="901"/>
      <c r="K13" s="901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2" t="s">
        <v>666</v>
      </c>
      <c r="H21" s="901"/>
      <c r="I21" s="901"/>
      <c r="J21" s="901"/>
      <c r="K21" s="901"/>
    </row>
    <row r="22" spans="2:28">
      <c r="B22" s="132" t="s">
        <v>222</v>
      </c>
      <c r="C22" s="133"/>
      <c r="D22" s="134"/>
      <c r="E22" s="145"/>
      <c r="F22" s="690">
        <f>+E22</f>
        <v>0</v>
      </c>
    </row>
    <row r="23" spans="2:28">
      <c r="B23" s="115" t="s">
        <v>21</v>
      </c>
      <c r="C23" s="108"/>
      <c r="D23" s="111"/>
      <c r="E23" s="111">
        <f>Assembly!H95</f>
        <v>2.9535046661267658E-2</v>
      </c>
      <c r="F23" s="120">
        <f>E23</f>
        <v>2.9535046661267658E-2</v>
      </c>
    </row>
    <row r="24" spans="2:28">
      <c r="B24" s="115" t="s">
        <v>44</v>
      </c>
      <c r="C24" s="108"/>
      <c r="D24" s="111"/>
      <c r="E24" s="111">
        <f>Assembly!H96</f>
        <v>1.7636080043374275E-2</v>
      </c>
      <c r="F24" s="120">
        <f>E24</f>
        <v>1.7636080043374275E-2</v>
      </c>
    </row>
    <row r="25" spans="2:28">
      <c r="B25" s="121" t="s">
        <v>40</v>
      </c>
      <c r="C25" s="108"/>
      <c r="D25" s="361"/>
      <c r="E25" s="122">
        <f>Assembly!H97</f>
        <v>8.4835153186518381E-3</v>
      </c>
      <c r="F25" s="123">
        <f>E25-Assembly!H85-Assembly!H86-Assembly!H88-Assembly!H89-'Machined Part #1'!I54-'Machined Part #1'!I58-'Pacific Quote #2'!I50-'Pacific Quote #2'!I54-'Pacific Quote #3'!I50-'Pacific Quote #3'!I54</f>
        <v>7.5835144186509381E-3</v>
      </c>
      <c r="AA25" s="687" t="s">
        <v>581</v>
      </c>
    </row>
    <row r="26" spans="2:28">
      <c r="B26" s="115" t="s">
        <v>39</v>
      </c>
      <c r="C26" s="108"/>
      <c r="D26" s="112"/>
      <c r="E26" s="111">
        <f>E22-E23-E24-E25</f>
        <v>-5.5654642023293774E-2</v>
      </c>
      <c r="F26" s="120">
        <f>F22-F23-F24-F25</f>
        <v>-5.4754641123292876E-2</v>
      </c>
      <c r="AA26" s="696" t="str">
        <f>'Standard Rates'!E59</f>
        <v>Std Project</v>
      </c>
      <c r="AB26" s="686">
        <f>'Standard Rates'!E74</f>
        <v>0.15899473942424383</v>
      </c>
    </row>
    <row r="27" spans="2:28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-5.5654642023293774E-2</v>
      </c>
      <c r="F28" s="120">
        <f>F26-F27</f>
        <v>-5.4754641123292876E-2</v>
      </c>
      <c r="AA28" s="106" t="str">
        <f>'Standard Rates'!I59</f>
        <v>Direct Ship</v>
      </c>
      <c r="AB28" s="686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2" t="s">
        <v>667</v>
      </c>
      <c r="H33" s="901"/>
      <c r="I33" s="901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0" t="s">
        <v>20</v>
      </c>
      <c r="B1" s="940"/>
      <c r="C1" s="940"/>
      <c r="D1" s="940"/>
      <c r="E1" s="940"/>
      <c r="F1" s="940"/>
      <c r="G1" s="940"/>
      <c r="H1" s="940"/>
      <c r="I1" s="940"/>
      <c r="J1" s="940"/>
      <c r="K1" s="940"/>
      <c r="L1" s="940"/>
      <c r="M1" s="940"/>
      <c r="N1" s="940"/>
      <c r="O1" s="940"/>
      <c r="P1" s="940"/>
      <c r="Q1" s="940"/>
      <c r="R1" s="940"/>
    </row>
    <row r="2" spans="1:34" s="4" customFormat="1" ht="12.75" customHeight="1" thickBot="1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2"/>
      <c r="L2" s="723"/>
      <c r="M2" s="723"/>
      <c r="N2" s="792"/>
      <c r="O2" s="723"/>
      <c r="P2" s="723"/>
      <c r="Q2" s="630" t="s">
        <v>13</v>
      </c>
      <c r="R2" s="631">
        <v>3334</v>
      </c>
    </row>
    <row r="3" spans="1:34" s="4" customFormat="1" ht="12.75" customHeight="1" thickBot="1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2"/>
      <c r="L4" s="723"/>
      <c r="M4" s="723"/>
      <c r="N4" s="792"/>
      <c r="O4" s="723"/>
      <c r="P4" s="723"/>
      <c r="Q4" s="630" t="s">
        <v>15</v>
      </c>
      <c r="R4" s="631">
        <v>222</v>
      </c>
      <c r="S4" s="903" t="s">
        <v>661</v>
      </c>
      <c r="T4" s="903"/>
      <c r="U4" s="903"/>
    </row>
    <row r="5" spans="1:34" ht="12.75" customHeight="1" thickBot="1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2"/>
      <c r="K6" s="587"/>
      <c r="L6" s="636"/>
      <c r="M6" s="636"/>
      <c r="N6" s="587"/>
      <c r="O6" s="636"/>
      <c r="P6" s="636"/>
      <c r="Q6" s="838"/>
      <c r="R6" s="722"/>
    </row>
    <row r="7" spans="1:34" ht="13.5" customHeight="1" thickBot="1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3" t="s">
        <v>18</v>
      </c>
      <c r="K7" s="587"/>
      <c r="L7" s="811" t="s">
        <v>649</v>
      </c>
      <c r="M7" s="638" t="s">
        <v>18</v>
      </c>
      <c r="N7" s="587"/>
      <c r="O7" s="811" t="s">
        <v>649</v>
      </c>
      <c r="P7" s="638" t="s">
        <v>18</v>
      </c>
      <c r="Q7" s="941" t="s">
        <v>3</v>
      </c>
      <c r="R7" s="942"/>
    </row>
    <row r="8" spans="1:34" ht="12.75" customHeight="1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4"/>
      <c r="K8" s="682"/>
      <c r="L8" s="639"/>
      <c r="M8" s="825"/>
      <c r="N8" s="682"/>
      <c r="O8" s="639"/>
      <c r="P8" s="825"/>
      <c r="Q8" s="839"/>
      <c r="R8" s="716"/>
    </row>
    <row r="9" spans="1:34" ht="12.75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5">
        <f>I9*$F$9</f>
        <v>0</v>
      </c>
      <c r="K9" s="813"/>
      <c r="L9" s="475"/>
      <c r="M9" s="327">
        <f>L9*$F$9</f>
        <v>0</v>
      </c>
      <c r="N9" s="813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5">
        <f>I10*$F$10</f>
        <v>0</v>
      </c>
      <c r="K10" s="813"/>
      <c r="L10" s="475"/>
      <c r="M10" s="327">
        <f>L10*$F$10</f>
        <v>0</v>
      </c>
      <c r="N10" s="813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5">
        <f>I11*$F$11</f>
        <v>0</v>
      </c>
      <c r="K11" s="813"/>
      <c r="L11" s="475"/>
      <c r="M11" s="327">
        <f>L11*$F$11</f>
        <v>0</v>
      </c>
      <c r="N11" s="813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5">
        <f>I12*$F$12</f>
        <v>0</v>
      </c>
      <c r="K12" s="813"/>
      <c r="L12" s="475"/>
      <c r="M12" s="327">
        <f>L12*$F$12</f>
        <v>0</v>
      </c>
      <c r="N12" s="813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5">
        <f>I13*$F$13</f>
        <v>0</v>
      </c>
      <c r="K13" s="813"/>
      <c r="L13" s="475"/>
      <c r="M13" s="327">
        <f>L13*$F$13</f>
        <v>0</v>
      </c>
      <c r="N13" s="813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5">
        <f>I14*$F$14</f>
        <v>0</v>
      </c>
      <c r="K14" s="813"/>
      <c r="L14" s="475"/>
      <c r="M14" s="327">
        <f>L14*$F$14</f>
        <v>0</v>
      </c>
      <c r="N14" s="813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5">
        <f>I15*$F$15</f>
        <v>0</v>
      </c>
      <c r="K15" s="813"/>
      <c r="L15" s="475"/>
      <c r="M15" s="327">
        <f>L15*$F$15</f>
        <v>0</v>
      </c>
      <c r="N15" s="813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5">
        <f>I16*$F$16</f>
        <v>0</v>
      </c>
      <c r="K16" s="813"/>
      <c r="L16" s="475"/>
      <c r="M16" s="327">
        <f>L16*$F$16</f>
        <v>0</v>
      </c>
      <c r="N16" s="813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5">
        <f>I17*$F$17</f>
        <v>0</v>
      </c>
      <c r="K17" s="813"/>
      <c r="L17" s="475"/>
      <c r="M17" s="327">
        <f>L17*$F$17</f>
        <v>0</v>
      </c>
      <c r="N17" s="813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5"/>
      <c r="K18" s="813"/>
      <c r="L18" s="475"/>
      <c r="M18" s="327"/>
      <c r="N18" s="813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5"/>
      <c r="K19" s="813"/>
      <c r="L19" s="475"/>
      <c r="M19" s="327"/>
      <c r="N19" s="813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5"/>
      <c r="K20" s="813"/>
      <c r="L20" s="475"/>
      <c r="M20" s="327"/>
      <c r="N20" s="813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5"/>
      <c r="K21" s="813"/>
      <c r="L21" s="475"/>
      <c r="M21" s="327"/>
      <c r="N21" s="813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5"/>
      <c r="K22" s="813"/>
      <c r="L22" s="475"/>
      <c r="M22" s="327"/>
      <c r="N22" s="813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5"/>
      <c r="K23" s="813"/>
      <c r="L23" s="475"/>
      <c r="M23" s="327"/>
      <c r="N23" s="813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5"/>
      <c r="K24" s="813"/>
      <c r="L24" s="475"/>
      <c r="M24" s="327"/>
      <c r="N24" s="813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5"/>
      <c r="K25" s="813"/>
      <c r="L25" s="475"/>
      <c r="M25" s="327"/>
      <c r="N25" s="813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5"/>
      <c r="K26" s="813"/>
      <c r="L26" s="475"/>
      <c r="M26" s="327"/>
      <c r="N26" s="813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5"/>
      <c r="K27" s="813"/>
      <c r="L27" s="475"/>
      <c r="M27" s="327"/>
      <c r="N27" s="813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5"/>
      <c r="K28" s="813"/>
      <c r="L28" s="475"/>
      <c r="M28" s="327"/>
      <c r="N28" s="813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5"/>
      <c r="K29" s="813"/>
      <c r="L29" s="475"/>
      <c r="M29" s="327"/>
      <c r="N29" s="813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5"/>
      <c r="K30" s="813"/>
      <c r="L30" s="475"/>
      <c r="M30" s="327"/>
      <c r="N30" s="813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5"/>
      <c r="K31" s="813"/>
      <c r="L31" s="475"/>
      <c r="M31" s="327"/>
      <c r="N31" s="813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6">
        <f>SUM(J9:J31)</f>
        <v>0</v>
      </c>
      <c r="K32" s="814"/>
      <c r="L32" s="472"/>
      <c r="M32" s="826">
        <f>SUM(M9:M31)</f>
        <v>0</v>
      </c>
      <c r="N32" s="814"/>
      <c r="O32" s="472"/>
      <c r="P32" s="826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7"/>
      <c r="K33" s="813"/>
      <c r="L33" s="471"/>
      <c r="M33" s="471"/>
      <c r="N33" s="813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5">
        <v>1</v>
      </c>
      <c r="B34" s="872" t="s">
        <v>673</v>
      </c>
      <c r="C34" s="613"/>
      <c r="D34" s="613"/>
      <c r="E34" s="396">
        <f>'Machined Part #1'!I53+'Machined Part #1'!I59+'Machined Part #1'!I60+'Machined Part #1'!I61</f>
        <v>2.9535046661267658E-2</v>
      </c>
      <c r="F34" s="396">
        <f>'Machined Part #1'!I55+'Machined Part #1'!I56+'Machined Part #1'!I57</f>
        <v>1.7636080043374275E-2</v>
      </c>
      <c r="G34" s="469">
        <f>'Machined Part #1'!I63+'Machined Part #1'!I54+'Machined Part #1'!I58</f>
        <v>8.4835153186518381E-3</v>
      </c>
      <c r="H34" s="327">
        <f>'Machined Part #1'!I64</f>
        <v>5.5654642023293767E-2</v>
      </c>
      <c r="I34" s="327"/>
      <c r="J34" s="845">
        <f t="shared" ref="J34:J43" si="1">$H34</f>
        <v>5.5654642023293767E-2</v>
      </c>
      <c r="K34" s="813"/>
      <c r="L34" s="327"/>
      <c r="M34" s="327">
        <f t="shared" ref="M34:M43" si="2">$H34</f>
        <v>5.5654642023293767E-2</v>
      </c>
      <c r="N34" s="813"/>
      <c r="O34" s="327"/>
      <c r="P34" s="327">
        <f t="shared" ref="P34:P43" si="3">$H34</f>
        <v>5.5654642023293767E-2</v>
      </c>
      <c r="Q34" s="670"/>
      <c r="R34" s="671"/>
      <c r="T34" s="904" t="s">
        <v>662</v>
      </c>
      <c r="U34" s="904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4">
        <v>2</v>
      </c>
      <c r="B35" s="872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5">
        <f t="shared" si="1"/>
        <v>0</v>
      </c>
      <c r="K35" s="813"/>
      <c r="L35" s="470"/>
      <c r="M35" s="327">
        <f t="shared" si="2"/>
        <v>0</v>
      </c>
      <c r="N35" s="813"/>
      <c r="O35" s="470"/>
      <c r="P35" s="327">
        <f t="shared" si="3"/>
        <v>0</v>
      </c>
      <c r="Q35" s="670"/>
      <c r="R35" s="671"/>
    </row>
    <row r="36" spans="1:34">
      <c r="A36" s="614">
        <v>3</v>
      </c>
      <c r="B36" s="872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5">
        <f t="shared" si="1"/>
        <v>0</v>
      </c>
      <c r="K36" s="813"/>
      <c r="L36" s="470"/>
      <c r="M36" s="327">
        <f t="shared" si="2"/>
        <v>0</v>
      </c>
      <c r="N36" s="813"/>
      <c r="O36" s="470"/>
      <c r="P36" s="327">
        <f t="shared" si="3"/>
        <v>0</v>
      </c>
      <c r="Q36" s="670"/>
      <c r="R36" s="671"/>
    </row>
    <row r="37" spans="1:34" hidden="1" outlineLevel="1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5">
        <f t="shared" si="1"/>
        <v>0</v>
      </c>
      <c r="K37" s="813"/>
      <c r="L37" s="470"/>
      <c r="M37" s="327">
        <f t="shared" si="2"/>
        <v>0</v>
      </c>
      <c r="N37" s="813"/>
      <c r="O37" s="470"/>
      <c r="P37" s="327">
        <f t="shared" si="3"/>
        <v>0</v>
      </c>
      <c r="Q37" s="670"/>
      <c r="R37" s="671"/>
    </row>
    <row r="38" spans="1:34" hidden="1" outlineLevel="1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5">
        <f t="shared" si="1"/>
        <v>0</v>
      </c>
      <c r="K38" s="813"/>
      <c r="L38" s="470"/>
      <c r="M38" s="327">
        <f t="shared" si="2"/>
        <v>0</v>
      </c>
      <c r="N38" s="813"/>
      <c r="O38" s="470"/>
      <c r="P38" s="327">
        <f t="shared" si="3"/>
        <v>0</v>
      </c>
      <c r="Q38" s="670"/>
      <c r="R38" s="671"/>
    </row>
    <row r="39" spans="1:34" hidden="1" outlineLevel="1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5">
        <f t="shared" si="1"/>
        <v>0</v>
      </c>
      <c r="K39" s="813"/>
      <c r="L39" s="470"/>
      <c r="M39" s="327">
        <f t="shared" si="2"/>
        <v>0</v>
      </c>
      <c r="N39" s="813"/>
      <c r="O39" s="470"/>
      <c r="P39" s="327">
        <f t="shared" si="3"/>
        <v>0</v>
      </c>
      <c r="Q39" s="670"/>
      <c r="R39" s="671"/>
    </row>
    <row r="40" spans="1:34" hidden="1" outlineLevel="1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5">
        <f t="shared" si="1"/>
        <v>0</v>
      </c>
      <c r="K40" s="813"/>
      <c r="L40" s="470"/>
      <c r="M40" s="327">
        <f t="shared" si="2"/>
        <v>0</v>
      </c>
      <c r="N40" s="813"/>
      <c r="O40" s="470"/>
      <c r="P40" s="327">
        <f t="shared" si="3"/>
        <v>0</v>
      </c>
      <c r="Q40" s="670"/>
      <c r="R40" s="671"/>
    </row>
    <row r="41" spans="1:34" hidden="1" outlineLevel="1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5">
        <f t="shared" si="1"/>
        <v>0</v>
      </c>
      <c r="K41" s="813"/>
      <c r="L41" s="470"/>
      <c r="M41" s="327">
        <f t="shared" si="2"/>
        <v>0</v>
      </c>
      <c r="N41" s="813"/>
      <c r="O41" s="470"/>
      <c r="P41" s="327">
        <f t="shared" si="3"/>
        <v>0</v>
      </c>
      <c r="Q41" s="670"/>
      <c r="R41" s="671"/>
    </row>
    <row r="42" spans="1:34" hidden="1" outlineLevel="1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5">
        <f t="shared" si="1"/>
        <v>0</v>
      </c>
      <c r="K42" s="813"/>
      <c r="L42" s="470"/>
      <c r="M42" s="327">
        <f t="shared" si="2"/>
        <v>0</v>
      </c>
      <c r="N42" s="813"/>
      <c r="O42" s="470"/>
      <c r="P42" s="327">
        <f t="shared" si="3"/>
        <v>0</v>
      </c>
      <c r="Q42" s="670"/>
      <c r="R42" s="671"/>
    </row>
    <row r="43" spans="1:34" hidden="1" outlineLevel="1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5">
        <f t="shared" si="1"/>
        <v>0</v>
      </c>
      <c r="K43" s="813"/>
      <c r="L43" s="470"/>
      <c r="M43" s="327">
        <f t="shared" si="2"/>
        <v>0</v>
      </c>
      <c r="N43" s="813"/>
      <c r="O43" s="470"/>
      <c r="P43" s="327">
        <f t="shared" si="3"/>
        <v>0</v>
      </c>
      <c r="Q43" s="670"/>
      <c r="R43" s="671"/>
    </row>
    <row r="44" spans="1:34" ht="12" collapsed="1" thickBot="1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5.5654642023293767E-2</v>
      </c>
      <c r="I44" s="468"/>
      <c r="J44" s="848">
        <f>SUM(J34:J43)</f>
        <v>5.5654642023293767E-2</v>
      </c>
      <c r="K44" s="815"/>
      <c r="L44" s="468"/>
      <c r="M44" s="468">
        <f>SUM(M34:M43)</f>
        <v>5.5654642023293767E-2</v>
      </c>
      <c r="N44" s="815"/>
      <c r="O44" s="468"/>
      <c r="P44" s="468">
        <f>SUM(P34:P43)</f>
        <v>5.5654642023293767E-2</v>
      </c>
      <c r="Q44" s="672"/>
      <c r="R44" s="673"/>
    </row>
    <row r="45" spans="1:34" ht="12" thickBot="1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9"/>
      <c r="K45" s="815"/>
      <c r="L45" s="476"/>
      <c r="M45" s="476"/>
      <c r="N45" s="815"/>
      <c r="O45" s="476"/>
      <c r="P45" s="476"/>
      <c r="Q45" s="670"/>
      <c r="R45" s="671"/>
    </row>
    <row r="46" spans="1:34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50">
        <f>$H46</f>
        <v>0</v>
      </c>
      <c r="K46" s="816"/>
      <c r="L46" s="470"/>
      <c r="M46" s="470">
        <f>$H46</f>
        <v>0</v>
      </c>
      <c r="N46" s="816"/>
      <c r="O46" s="470"/>
      <c r="P46" s="470">
        <f>$H46</f>
        <v>0</v>
      </c>
      <c r="Q46" s="670"/>
      <c r="R46" s="671"/>
    </row>
    <row r="47" spans="1:34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50">
        <f>$H47</f>
        <v>0</v>
      </c>
      <c r="K47" s="816"/>
      <c r="L47" s="470"/>
      <c r="M47" s="470">
        <f>$H47</f>
        <v>0</v>
      </c>
      <c r="N47" s="816"/>
      <c r="O47" s="470"/>
      <c r="P47" s="470">
        <f>$H47</f>
        <v>0</v>
      </c>
      <c r="Q47" s="670"/>
      <c r="R47" s="671"/>
    </row>
    <row r="48" spans="1:34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50">
        <f>$H48</f>
        <v>0</v>
      </c>
      <c r="K48" s="816"/>
      <c r="L48" s="470"/>
      <c r="M48" s="470">
        <f>$H48</f>
        <v>0</v>
      </c>
      <c r="N48" s="816"/>
      <c r="O48" s="470"/>
      <c r="P48" s="470">
        <f>$H48</f>
        <v>0</v>
      </c>
      <c r="Q48" s="670"/>
      <c r="R48" s="671"/>
    </row>
    <row r="49" spans="1:18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50">
        <f>$H49</f>
        <v>0</v>
      </c>
      <c r="K49" s="816"/>
      <c r="L49" s="470"/>
      <c r="M49" s="470">
        <f>$H49</f>
        <v>0</v>
      </c>
      <c r="N49" s="816"/>
      <c r="O49" s="470"/>
      <c r="P49" s="470">
        <f>$H49</f>
        <v>0</v>
      </c>
      <c r="Q49" s="670"/>
      <c r="R49" s="671"/>
    </row>
    <row r="50" spans="1:18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50">
        <f>$H50</f>
        <v>0</v>
      </c>
      <c r="K50" s="816"/>
      <c r="L50" s="470"/>
      <c r="M50" s="470">
        <f>$H50</f>
        <v>0</v>
      </c>
      <c r="N50" s="816"/>
      <c r="O50" s="470"/>
      <c r="P50" s="470">
        <f>$H50</f>
        <v>0</v>
      </c>
      <c r="Q50" s="670"/>
      <c r="R50" s="671"/>
    </row>
    <row r="51" spans="1:18" hidden="1" outlineLevel="1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50"/>
      <c r="K51" s="816"/>
      <c r="L51" s="470"/>
      <c r="M51" s="470"/>
      <c r="N51" s="816"/>
      <c r="O51" s="470"/>
      <c r="P51" s="470"/>
      <c r="Q51" s="670"/>
      <c r="R51" s="671"/>
    </row>
    <row r="52" spans="1:18" hidden="1" outlineLevel="1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50"/>
      <c r="K52" s="816"/>
      <c r="L52" s="470"/>
      <c r="M52" s="470"/>
      <c r="N52" s="816"/>
      <c r="O52" s="470"/>
      <c r="P52" s="470"/>
      <c r="Q52" s="670"/>
      <c r="R52" s="671"/>
    </row>
    <row r="53" spans="1:18" hidden="1" outlineLevel="1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50"/>
      <c r="K53" s="816"/>
      <c r="L53" s="470"/>
      <c r="M53" s="470"/>
      <c r="N53" s="816"/>
      <c r="O53" s="470"/>
      <c r="P53" s="470"/>
      <c r="Q53" s="670"/>
      <c r="R53" s="671"/>
    </row>
    <row r="54" spans="1:18" hidden="1" outlineLevel="1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50"/>
      <c r="K54" s="816"/>
      <c r="L54" s="470"/>
      <c r="M54" s="470"/>
      <c r="N54" s="816"/>
      <c r="O54" s="470"/>
      <c r="P54" s="470"/>
      <c r="Q54" s="670"/>
      <c r="R54" s="671"/>
    </row>
    <row r="55" spans="1:18" hidden="1" outlineLevel="1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50"/>
      <c r="K55" s="816"/>
      <c r="L55" s="470"/>
      <c r="M55" s="470"/>
      <c r="N55" s="816"/>
      <c r="O55" s="470"/>
      <c r="P55" s="470"/>
      <c r="Q55" s="670"/>
      <c r="R55" s="671"/>
    </row>
    <row r="56" spans="1:18" ht="12" collapsed="1" thickBot="1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1">
        <f>SUM(J46:J55)</f>
        <v>0</v>
      </c>
      <c r="K56" s="815"/>
      <c r="L56" s="467"/>
      <c r="M56" s="467">
        <f>SUM(M46:M55)</f>
        <v>0</v>
      </c>
      <c r="N56" s="815"/>
      <c r="O56" s="467"/>
      <c r="P56" s="467">
        <f>SUM(P46:P55)</f>
        <v>0</v>
      </c>
      <c r="Q56" s="670"/>
      <c r="R56" s="671"/>
    </row>
    <row r="57" spans="1:18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2"/>
      <c r="K57" s="817"/>
      <c r="L57" s="325"/>
      <c r="M57" s="325"/>
      <c r="N57" s="817"/>
      <c r="O57" s="325"/>
      <c r="P57" s="325"/>
      <c r="Q57" s="670"/>
      <c r="R57" s="671"/>
    </row>
    <row r="58" spans="1:18" ht="15" customHeight="1" thickBot="1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3"/>
      <c r="K58" s="817"/>
      <c r="L58" s="477"/>
      <c r="M58" s="477"/>
      <c r="N58" s="817"/>
      <c r="O58" s="477"/>
      <c r="P58" s="477"/>
      <c r="Q58" s="672"/>
      <c r="R58" s="673"/>
    </row>
    <row r="59" spans="1:18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50">
        <f t="shared" ref="J59:J64" si="6">$H59</f>
        <v>0</v>
      </c>
      <c r="K59" s="816"/>
      <c r="L59" s="470"/>
      <c r="M59" s="470">
        <f t="shared" ref="M59:M64" si="7">$H59</f>
        <v>0</v>
      </c>
      <c r="N59" s="816"/>
      <c r="O59" s="470"/>
      <c r="P59" s="470">
        <f t="shared" ref="P59:P64" si="8">$H59</f>
        <v>0</v>
      </c>
      <c r="Q59" s="839"/>
      <c r="R59" s="716"/>
    </row>
    <row r="60" spans="1:18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50">
        <f t="shared" si="6"/>
        <v>0</v>
      </c>
      <c r="K60" s="816"/>
      <c r="L60" s="470"/>
      <c r="M60" s="470">
        <f t="shared" si="7"/>
        <v>0</v>
      </c>
      <c r="N60" s="816"/>
      <c r="O60" s="470"/>
      <c r="P60" s="470">
        <f t="shared" si="8"/>
        <v>0</v>
      </c>
      <c r="Q60" s="670"/>
      <c r="R60" s="671"/>
    </row>
    <row r="61" spans="1:18" ht="12" thickBot="1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50">
        <f t="shared" si="6"/>
        <v>0</v>
      </c>
      <c r="K61" s="816"/>
      <c r="L61" s="470"/>
      <c r="M61" s="470">
        <f t="shared" si="7"/>
        <v>0</v>
      </c>
      <c r="N61" s="816"/>
      <c r="O61" s="470"/>
      <c r="P61" s="470">
        <f t="shared" si="8"/>
        <v>0</v>
      </c>
      <c r="Q61" s="670"/>
      <c r="R61" s="671"/>
    </row>
    <row r="62" spans="1:18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50">
        <f t="shared" si="6"/>
        <v>0</v>
      </c>
      <c r="K62" s="816"/>
      <c r="L62" s="470"/>
      <c r="M62" s="470">
        <f t="shared" si="7"/>
        <v>0</v>
      </c>
      <c r="N62" s="816"/>
      <c r="O62" s="470"/>
      <c r="P62" s="470">
        <f t="shared" si="8"/>
        <v>0</v>
      </c>
      <c r="Q62" s="670"/>
      <c r="R62" s="671"/>
    </row>
    <row r="63" spans="1:18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50">
        <f t="shared" si="6"/>
        <v>0</v>
      </c>
      <c r="K63" s="816"/>
      <c r="L63" s="470"/>
      <c r="M63" s="470">
        <f t="shared" si="7"/>
        <v>0</v>
      </c>
      <c r="N63" s="816"/>
      <c r="O63" s="470"/>
      <c r="P63" s="470">
        <f t="shared" si="8"/>
        <v>0</v>
      </c>
      <c r="Q63" s="670"/>
      <c r="R63" s="671"/>
    </row>
    <row r="64" spans="1:18" ht="12" thickBot="1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50">
        <f t="shared" si="6"/>
        <v>0</v>
      </c>
      <c r="K64" s="816"/>
      <c r="L64" s="470"/>
      <c r="M64" s="470">
        <f t="shared" si="7"/>
        <v>0</v>
      </c>
      <c r="N64" s="816"/>
      <c r="O64" s="470"/>
      <c r="P64" s="470">
        <f t="shared" si="8"/>
        <v>0</v>
      </c>
      <c r="Q64" s="670"/>
      <c r="R64" s="671"/>
    </row>
    <row r="65" spans="1:31" ht="12" thickBot="1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4">
        <f>SUM(J59:J64)</f>
        <v>0</v>
      </c>
      <c r="K65" s="818"/>
      <c r="L65" s="721"/>
      <c r="M65" s="827">
        <f>SUM(M59:M64)</f>
        <v>0</v>
      </c>
      <c r="N65" s="818"/>
      <c r="O65" s="721"/>
      <c r="P65" s="827">
        <f>SUM(P59:P64)</f>
        <v>0</v>
      </c>
      <c r="Q65" s="672"/>
      <c r="R65" s="673"/>
    </row>
    <row r="66" spans="1:31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2"/>
      <c r="K66" s="817"/>
      <c r="L66" s="325"/>
      <c r="M66" s="325"/>
      <c r="N66" s="817"/>
      <c r="O66" s="325"/>
      <c r="P66" s="325"/>
      <c r="Q66" s="839"/>
      <c r="R66" s="716"/>
    </row>
    <row r="67" spans="1:31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5"/>
      <c r="K67" s="813"/>
      <c r="L67" s="327"/>
      <c r="M67" s="327"/>
      <c r="N67" s="813"/>
      <c r="O67" s="327"/>
      <c r="P67" s="327"/>
      <c r="Q67" s="840"/>
      <c r="R67" s="717"/>
    </row>
    <row r="68" spans="1:31" ht="16.350000000000001" customHeight="1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50">
        <f t="shared" ref="J68:J79" si="9">$H68</f>
        <v>0</v>
      </c>
      <c r="K68" s="816"/>
      <c r="L68" s="470"/>
      <c r="M68" s="470">
        <f t="shared" ref="M68:M79" si="10">$H68</f>
        <v>0</v>
      </c>
      <c r="N68" s="816"/>
      <c r="O68" s="470"/>
      <c r="P68" s="470">
        <f t="shared" ref="P68:P79" si="11">$H68</f>
        <v>0</v>
      </c>
      <c r="Q68" s="841"/>
      <c r="R68" s="718"/>
    </row>
    <row r="69" spans="1:31" ht="16.350000000000001" customHeight="1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50">
        <f t="shared" si="9"/>
        <v>0</v>
      </c>
      <c r="K69" s="816"/>
      <c r="L69" s="470"/>
      <c r="M69" s="470">
        <f t="shared" si="10"/>
        <v>0</v>
      </c>
      <c r="N69" s="816"/>
      <c r="O69" s="470"/>
      <c r="P69" s="470">
        <f t="shared" si="11"/>
        <v>0</v>
      </c>
      <c r="Q69" s="670"/>
      <c r="R69" s="671"/>
    </row>
    <row r="70" spans="1:31" ht="16.350000000000001" customHeight="1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50">
        <f t="shared" si="9"/>
        <v>0</v>
      </c>
      <c r="K70" s="816"/>
      <c r="L70" s="470"/>
      <c r="M70" s="470">
        <f t="shared" si="10"/>
        <v>0</v>
      </c>
      <c r="N70" s="816"/>
      <c r="O70" s="470"/>
      <c r="P70" s="470">
        <f t="shared" si="11"/>
        <v>0</v>
      </c>
      <c r="Q70" s="840"/>
      <c r="R70" s="717"/>
    </row>
    <row r="71" spans="1:31" ht="16.350000000000001" customHeight="1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50">
        <f t="shared" si="9"/>
        <v>0</v>
      </c>
      <c r="K71" s="816"/>
      <c r="L71" s="470"/>
      <c r="M71" s="470">
        <f t="shared" si="10"/>
        <v>0</v>
      </c>
      <c r="N71" s="816"/>
      <c r="O71" s="470"/>
      <c r="P71" s="470">
        <f t="shared" si="11"/>
        <v>0</v>
      </c>
      <c r="Q71" s="841"/>
      <c r="R71" s="718"/>
    </row>
    <row r="72" spans="1:31" ht="16.350000000000001" customHeight="1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50">
        <f t="shared" si="9"/>
        <v>0</v>
      </c>
      <c r="K72" s="816"/>
      <c r="L72" s="470"/>
      <c r="M72" s="470">
        <f t="shared" si="10"/>
        <v>0</v>
      </c>
      <c r="N72" s="816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50">
        <f t="shared" si="9"/>
        <v>0</v>
      </c>
      <c r="K73" s="816"/>
      <c r="L73" s="470"/>
      <c r="M73" s="470">
        <f t="shared" si="10"/>
        <v>0</v>
      </c>
      <c r="N73" s="816"/>
      <c r="O73" s="470"/>
      <c r="P73" s="470">
        <f t="shared" si="11"/>
        <v>0</v>
      </c>
      <c r="Q73" s="840"/>
      <c r="R73" s="717"/>
      <c r="AE73" s="2" t="str">
        <f>'Standard Rates'!G$12</f>
        <v>Clean Room</v>
      </c>
    </row>
    <row r="74" spans="1:31" ht="16.350000000000001" customHeight="1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50">
        <f t="shared" si="9"/>
        <v>0</v>
      </c>
      <c r="K74" s="816"/>
      <c r="L74" s="470"/>
      <c r="M74" s="470">
        <f t="shared" si="10"/>
        <v>0</v>
      </c>
      <c r="N74" s="816"/>
      <c r="O74" s="470"/>
      <c r="P74" s="470">
        <f t="shared" si="11"/>
        <v>0</v>
      </c>
      <c r="Q74" s="841"/>
      <c r="R74" s="718"/>
      <c r="AE74" s="2" t="str">
        <f>'Standard Rates'!H$12</f>
        <v>Assembly</v>
      </c>
    </row>
    <row r="75" spans="1:31" ht="16.350000000000001" customHeight="1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50">
        <f t="shared" si="9"/>
        <v>0</v>
      </c>
      <c r="K75" s="816"/>
      <c r="L75" s="470"/>
      <c r="M75" s="470">
        <f t="shared" si="10"/>
        <v>0</v>
      </c>
      <c r="N75" s="816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50">
        <f t="shared" si="9"/>
        <v>0</v>
      </c>
      <c r="K76" s="816"/>
      <c r="L76" s="470"/>
      <c r="M76" s="470">
        <f t="shared" si="10"/>
        <v>0</v>
      </c>
      <c r="N76" s="816"/>
      <c r="O76" s="470"/>
      <c r="P76" s="470">
        <f t="shared" si="11"/>
        <v>0</v>
      </c>
      <c r="Q76" s="840"/>
      <c r="R76" s="717"/>
      <c r="AE76" s="2" t="str">
        <f>'Standard Rates'!J$12</f>
        <v>Float Valves</v>
      </c>
    </row>
    <row r="77" spans="1:31" ht="16.350000000000001" customHeight="1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50">
        <f t="shared" si="9"/>
        <v>0</v>
      </c>
      <c r="K77" s="816"/>
      <c r="L77" s="470"/>
      <c r="M77" s="470">
        <f t="shared" si="10"/>
        <v>0</v>
      </c>
      <c r="N77" s="816"/>
      <c r="O77" s="470"/>
      <c r="P77" s="470">
        <f t="shared" si="11"/>
        <v>0</v>
      </c>
      <c r="Q77" s="841"/>
      <c r="R77" s="718"/>
      <c r="AE77" s="2" t="str">
        <f>'Standard Rates'!K$12</f>
        <v>Safety Valves</v>
      </c>
    </row>
    <row r="78" spans="1:31" ht="16.350000000000001" customHeight="1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50">
        <f t="shared" si="9"/>
        <v>0</v>
      </c>
      <c r="K78" s="816"/>
      <c r="L78" s="470"/>
      <c r="M78" s="470">
        <f t="shared" si="10"/>
        <v>0</v>
      </c>
      <c r="N78" s="816"/>
      <c r="O78" s="470"/>
      <c r="P78" s="470">
        <f t="shared" si="11"/>
        <v>0</v>
      </c>
      <c r="Q78" s="670"/>
      <c r="R78" s="671"/>
    </row>
    <row r="79" spans="1:31" ht="16.350000000000001" customHeight="1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50">
        <f t="shared" si="9"/>
        <v>0</v>
      </c>
      <c r="K79" s="816"/>
      <c r="L79" s="470"/>
      <c r="M79" s="470">
        <f t="shared" si="10"/>
        <v>0</v>
      </c>
      <c r="N79" s="816"/>
      <c r="O79" s="470"/>
      <c r="P79" s="470">
        <f t="shared" si="11"/>
        <v>0</v>
      </c>
      <c r="Q79" s="670"/>
      <c r="R79" s="671"/>
    </row>
    <row r="80" spans="1:31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5">
        <f>SUM(J68:J79)</f>
        <v>0</v>
      </c>
      <c r="K80" s="812"/>
      <c r="L80" s="828"/>
      <c r="M80" s="465">
        <f>SUM(M68:M79)</f>
        <v>0</v>
      </c>
      <c r="N80" s="812"/>
      <c r="O80" s="828"/>
      <c r="P80" s="465">
        <f>SUM(P68:P79)</f>
        <v>0</v>
      </c>
      <c r="Q80" s="670"/>
      <c r="R80" s="671"/>
    </row>
    <row r="81" spans="1:18" ht="12" thickBot="1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6">
        <f>($G$81*J80)</f>
        <v>0</v>
      </c>
      <c r="K81" s="819"/>
      <c r="L81" s="360"/>
      <c r="M81" s="557">
        <f>($G$81*M80)</f>
        <v>0</v>
      </c>
      <c r="N81" s="819"/>
      <c r="O81" s="360"/>
      <c r="P81" s="557">
        <f>($G$81*P80)</f>
        <v>0</v>
      </c>
      <c r="Q81" s="681"/>
      <c r="R81" s="668"/>
    </row>
    <row r="82" spans="1:18">
      <c r="A82" s="633"/>
      <c r="B82" s="575"/>
      <c r="C82" s="575"/>
      <c r="D82" s="575"/>
      <c r="E82" s="633"/>
      <c r="F82" s="575"/>
      <c r="G82" s="575"/>
      <c r="J82" s="857"/>
      <c r="K82" s="820"/>
      <c r="L82" s="829"/>
      <c r="M82" s="830"/>
      <c r="N82" s="820"/>
      <c r="O82" s="829"/>
      <c r="P82" s="830"/>
      <c r="Q82" s="575"/>
      <c r="R82" s="575"/>
    </row>
    <row r="83" spans="1:18" ht="23.25" thickBot="1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7"/>
      <c r="K83" s="820"/>
      <c r="L83" s="829"/>
      <c r="M83" s="830"/>
      <c r="N83" s="820"/>
      <c r="O83" s="829"/>
      <c r="P83" s="830"/>
      <c r="Q83" s="575"/>
      <c r="R83" s="575"/>
    </row>
    <row r="84" spans="1:18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8"/>
      <c r="K84" s="821"/>
      <c r="L84" s="831"/>
      <c r="M84" s="102"/>
      <c r="N84" s="821"/>
      <c r="O84" s="831"/>
      <c r="P84" s="102"/>
      <c r="Q84" s="575"/>
      <c r="R84" s="575"/>
    </row>
    <row r="85" spans="1:18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50">
        <f>$H85</f>
        <v>0</v>
      </c>
      <c r="K85" s="816"/>
      <c r="L85" s="470"/>
      <c r="M85" s="470">
        <f>$H85</f>
        <v>0</v>
      </c>
      <c r="N85" s="905"/>
      <c r="O85" s="906"/>
      <c r="P85" s="906">
        <f>$H85</f>
        <v>0</v>
      </c>
      <c r="Q85" s="907" t="s">
        <v>665</v>
      </c>
      <c r="R85" s="907"/>
    </row>
    <row r="86" spans="1:18" ht="12" thickBot="1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50">
        <f>$H86</f>
        <v>0</v>
      </c>
      <c r="K86" s="816"/>
      <c r="L86" s="470"/>
      <c r="M86" s="470">
        <f>$H86</f>
        <v>0</v>
      </c>
      <c r="N86" s="816"/>
      <c r="O86" s="470"/>
      <c r="P86" s="470">
        <f>$H86</f>
        <v>0</v>
      </c>
      <c r="Q86" s="575"/>
      <c r="R86" s="575"/>
    </row>
    <row r="87" spans="1:18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9"/>
      <c r="K87" s="822"/>
      <c r="L87" s="832"/>
      <c r="M87" s="103"/>
      <c r="N87" s="822"/>
      <c r="O87" s="832"/>
      <c r="P87" s="103"/>
      <c r="Q87" s="682"/>
      <c r="R87" s="573"/>
    </row>
    <row r="88" spans="1:18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50">
        <f>$H88</f>
        <v>0</v>
      </c>
      <c r="K88" s="816"/>
      <c r="L88" s="470"/>
      <c r="M88" s="470">
        <f>$H88</f>
        <v>0</v>
      </c>
      <c r="N88" s="816"/>
      <c r="O88" s="470"/>
      <c r="P88" s="470">
        <f>$H88</f>
        <v>0</v>
      </c>
      <c r="Q88" s="683"/>
      <c r="R88" s="575"/>
    </row>
    <row r="89" spans="1:18" ht="12" thickBot="1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50">
        <f>$H89</f>
        <v>0</v>
      </c>
      <c r="K89" s="816"/>
      <c r="L89" s="470"/>
      <c r="M89" s="470">
        <f>$H89</f>
        <v>0</v>
      </c>
      <c r="N89" s="816"/>
      <c r="O89" s="470"/>
      <c r="P89" s="470">
        <f>$H89</f>
        <v>0</v>
      </c>
      <c r="Q89" s="682"/>
      <c r="R89" s="575"/>
    </row>
    <row r="90" spans="1:18" ht="12" thickBot="1">
      <c r="A90" s="633"/>
      <c r="B90" s="575"/>
      <c r="C90" s="575"/>
      <c r="D90" s="575"/>
      <c r="E90" s="633"/>
      <c r="F90" s="575"/>
      <c r="G90" s="640"/>
      <c r="H90" s="104"/>
      <c r="I90" s="104"/>
      <c r="J90" s="860"/>
      <c r="K90" s="104"/>
      <c r="L90" s="833"/>
      <c r="M90" s="834"/>
      <c r="N90" s="104"/>
      <c r="O90" s="833"/>
      <c r="P90" s="834"/>
      <c r="Q90" s="683"/>
      <c r="R90" s="575"/>
    </row>
    <row r="91" spans="1:18" ht="12" thickBot="1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1">
        <f>J85+J86+J88+J89</f>
        <v>0</v>
      </c>
      <c r="K91" s="823"/>
      <c r="L91" s="835"/>
      <c r="M91" s="731">
        <f>M85+M86+M88+M89</f>
        <v>0</v>
      </c>
      <c r="N91" s="823"/>
      <c r="O91" s="835"/>
      <c r="P91" s="731">
        <f>P85+P86+P88+P89</f>
        <v>0</v>
      </c>
      <c r="Q91" s="682"/>
      <c r="R91" s="575"/>
    </row>
    <row r="92" spans="1:18">
      <c r="A92" s="575"/>
      <c r="B92" s="575"/>
      <c r="C92" s="575"/>
      <c r="D92" s="575"/>
      <c r="E92" s="633"/>
      <c r="F92" s="575"/>
      <c r="G92" s="579"/>
      <c r="H92" s="5"/>
      <c r="I92" s="5"/>
      <c r="J92" s="862"/>
      <c r="K92" s="5"/>
      <c r="L92" s="836"/>
      <c r="M92" s="837"/>
      <c r="N92" s="5"/>
      <c r="O92" s="836"/>
      <c r="P92" s="837"/>
      <c r="Q92" s="573"/>
      <c r="R92" s="575"/>
    </row>
    <row r="93" spans="1:18">
      <c r="A93" s="644" t="s">
        <v>11</v>
      </c>
      <c r="B93" s="575"/>
      <c r="C93" s="575"/>
      <c r="D93" s="575"/>
      <c r="E93" s="633"/>
      <c r="F93" s="575"/>
      <c r="G93" s="575"/>
      <c r="J93" s="857"/>
      <c r="K93" s="820"/>
      <c r="L93" s="829"/>
      <c r="M93" s="830"/>
      <c r="N93" s="820"/>
      <c r="O93" s="829"/>
      <c r="P93" s="830"/>
      <c r="Q93" s="684"/>
      <c r="R93" s="575"/>
    </row>
    <row r="94" spans="1:18" ht="12" thickBot="1">
      <c r="A94" s="633"/>
      <c r="B94" s="575"/>
      <c r="C94" s="575"/>
      <c r="D94" s="575"/>
      <c r="E94" s="633"/>
      <c r="F94" s="575"/>
      <c r="G94" s="575"/>
      <c r="J94" s="857"/>
      <c r="K94" s="820"/>
      <c r="L94" s="829"/>
      <c r="M94" s="830"/>
      <c r="N94" s="820"/>
      <c r="O94" s="829"/>
      <c r="P94" s="830"/>
      <c r="Q94" s="583"/>
      <c r="R94" s="575"/>
    </row>
    <row r="95" spans="1:18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2.9535046661267658E-2</v>
      </c>
      <c r="I95" s="479"/>
      <c r="J95" s="863">
        <f>J65+SUM(F46:F55)+SUM(F34:F43)+J32</f>
        <v>1.7636080043374275E-2</v>
      </c>
      <c r="K95" s="818"/>
      <c r="L95" s="479"/>
      <c r="M95" s="479">
        <f>M65+SUM(G46:G55)+SUM(G34:G43)+M32</f>
        <v>8.4835153186518381E-3</v>
      </c>
      <c r="N95" s="818"/>
      <c r="O95" s="479"/>
      <c r="P95" s="479">
        <f>P65+SUM(H46:H55)+SUM(H34:H43)+P32</f>
        <v>5.5654642023293767E-2</v>
      </c>
      <c r="Q95" s="683"/>
      <c r="R95" s="573"/>
    </row>
    <row r="96" spans="1:18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1.7636080043374275E-2</v>
      </c>
      <c r="I96" s="398"/>
      <c r="J96" s="864">
        <f>J80+SUM(G46:G55)+SUM(G34:G43)</f>
        <v>8.4835153186518381E-3</v>
      </c>
      <c r="K96" s="824"/>
      <c r="L96" s="398"/>
      <c r="M96" s="398">
        <f>M80+SUM(H46:H55)+SUM(H34:H43)</f>
        <v>5.5654642023293767E-2</v>
      </c>
      <c r="N96" s="824"/>
      <c r="O96" s="398"/>
      <c r="P96" s="398">
        <f>P80+SUM(J46:J55)+SUM(J34:J43)</f>
        <v>5.5654642023293767E-2</v>
      </c>
      <c r="Q96" s="682"/>
      <c r="R96" s="573"/>
    </row>
    <row r="97" spans="1:18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8.4835153186518381E-3</v>
      </c>
      <c r="I97" s="326"/>
      <c r="J97" s="865">
        <f>J81+SUM(H46:H55)+SUM(H34:H43)+J91</f>
        <v>5.5654642023293767E-2</v>
      </c>
      <c r="K97" s="817"/>
      <c r="L97" s="326"/>
      <c r="M97" s="326">
        <f>M81+SUM(J46:J55)+SUM(J34:J43)+M91</f>
        <v>5.5654642023293767E-2</v>
      </c>
      <c r="N97" s="817"/>
      <c r="O97" s="326"/>
      <c r="P97" s="326">
        <f>P81+SUM(M46:M55)+SUM(M34:M43)+P91</f>
        <v>5.5654642023293767E-2</v>
      </c>
      <c r="Q97" s="683"/>
      <c r="R97" s="573"/>
    </row>
    <row r="98" spans="1:18" ht="13.5" hidden="1" thickBot="1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6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5.5654642023293774E-2</v>
      </c>
      <c r="I99" s="360"/>
      <c r="J99" s="867">
        <f>SUM(J95:J98)</f>
        <v>8.1774237385319887E-2</v>
      </c>
      <c r="K99" s="819"/>
      <c r="L99" s="360"/>
      <c r="M99" s="360">
        <f>SUM(M95:M98)</f>
        <v>0.11979279936523937</v>
      </c>
      <c r="N99" s="819"/>
      <c r="O99" s="360"/>
      <c r="P99" s="360">
        <f>SUM(P95:P98)</f>
        <v>0.16696392606988131</v>
      </c>
      <c r="Q99" s="683"/>
      <c r="R99" s="573"/>
    </row>
    <row r="100" spans="1:18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>
      <c r="A108" s="2"/>
      <c r="B108" s="575"/>
      <c r="C108" s="575"/>
      <c r="D108" s="575"/>
      <c r="E108" s="2"/>
      <c r="Q108" s="575"/>
      <c r="R108" s="575"/>
    </row>
    <row r="109" spans="1:18">
      <c r="B109" s="575"/>
      <c r="C109" s="575"/>
      <c r="D109" s="575"/>
      <c r="Q109" s="575"/>
      <c r="R109" s="575"/>
    </row>
    <row r="110" spans="1:18">
      <c r="B110" s="575"/>
      <c r="C110" s="575"/>
      <c r="D110" s="575"/>
      <c r="Q110" s="575"/>
      <c r="R110" s="575"/>
    </row>
    <row r="111" spans="1:18">
      <c r="B111" s="575"/>
      <c r="C111" s="575"/>
      <c r="D111" s="575"/>
      <c r="Q111" s="575"/>
      <c r="R111" s="575"/>
    </row>
    <row r="112" spans="1:18">
      <c r="B112" s="575"/>
      <c r="C112" s="575"/>
      <c r="D112" s="575"/>
      <c r="Q112" s="575"/>
      <c r="R112" s="575"/>
    </row>
    <row r="113" spans="2:18">
      <c r="B113" s="575"/>
      <c r="C113" s="575"/>
      <c r="D113" s="575"/>
      <c r="Q113" s="575"/>
      <c r="R113" s="575"/>
    </row>
    <row r="114" spans="2:18">
      <c r="B114" s="575"/>
      <c r="C114" s="575"/>
      <c r="D114" s="575"/>
      <c r="Q114" s="575"/>
      <c r="R114" s="575"/>
    </row>
    <row r="115" spans="2:18">
      <c r="B115" s="575"/>
      <c r="C115" s="575"/>
      <c r="D115" s="575"/>
      <c r="Q115" s="575"/>
      <c r="R115" s="575"/>
    </row>
    <row r="116" spans="2:18">
      <c r="B116" s="575"/>
      <c r="C116" s="575"/>
      <c r="D116" s="575"/>
      <c r="Q116" s="575"/>
      <c r="R116" s="575"/>
    </row>
    <row r="117" spans="2:18">
      <c r="B117" s="575"/>
      <c r="C117" s="575"/>
      <c r="D117" s="575"/>
      <c r="Q117" s="575"/>
      <c r="R117" s="575"/>
    </row>
    <row r="118" spans="2:18">
      <c r="B118" s="575"/>
      <c r="C118" s="575"/>
      <c r="D118" s="575"/>
      <c r="Q118" s="575"/>
      <c r="R118" s="575"/>
    </row>
    <row r="119" spans="2:18">
      <c r="B119" s="575"/>
      <c r="C119" s="575"/>
      <c r="D119" s="575"/>
      <c r="Q119" s="575"/>
      <c r="R119" s="575"/>
    </row>
    <row r="120" spans="2:18">
      <c r="B120" s="575"/>
      <c r="C120" s="575"/>
      <c r="D120" s="575"/>
      <c r="Q120" s="575"/>
      <c r="R120" s="575"/>
    </row>
    <row r="121" spans="2:18">
      <c r="B121" s="575"/>
      <c r="C121" s="575"/>
      <c r="D121" s="575"/>
      <c r="Q121" s="575"/>
      <c r="R121" s="575"/>
    </row>
    <row r="122" spans="2:18">
      <c r="B122" s="575"/>
      <c r="C122" s="575"/>
      <c r="D122" s="575"/>
      <c r="Q122" s="575"/>
      <c r="R122" s="575"/>
    </row>
    <row r="123" spans="2:18">
      <c r="B123" s="575"/>
      <c r="C123" s="575"/>
      <c r="D123" s="575"/>
      <c r="Q123" s="575"/>
      <c r="R123" s="575"/>
    </row>
    <row r="124" spans="2:18">
      <c r="B124" s="575"/>
      <c r="C124" s="575"/>
      <c r="D124" s="575"/>
      <c r="Q124" s="575"/>
      <c r="R124" s="575"/>
    </row>
    <row r="125" spans="2:18">
      <c r="B125" s="575"/>
      <c r="C125" s="575"/>
      <c r="D125" s="575"/>
      <c r="Q125" s="575"/>
      <c r="R125" s="575"/>
    </row>
    <row r="126" spans="2:18">
      <c r="B126" s="575"/>
      <c r="C126" s="575"/>
      <c r="D126" s="575"/>
      <c r="Q126" s="575"/>
      <c r="R126" s="575"/>
    </row>
    <row r="127" spans="2:18">
      <c r="B127" s="575"/>
      <c r="C127" s="575"/>
      <c r="D127" s="575"/>
      <c r="Q127" s="575"/>
      <c r="R127" s="575"/>
    </row>
    <row r="128" spans="2:18">
      <c r="B128" s="575"/>
      <c r="C128" s="575"/>
      <c r="D128" s="575"/>
      <c r="Q128" s="575"/>
      <c r="R128" s="575"/>
    </row>
    <row r="129" spans="2:18">
      <c r="B129" s="575"/>
      <c r="C129" s="575"/>
      <c r="D129" s="575"/>
      <c r="Q129" s="575"/>
      <c r="R129" s="575"/>
    </row>
    <row r="130" spans="2:18">
      <c r="B130" s="575"/>
      <c r="C130" s="575"/>
      <c r="D130" s="575"/>
      <c r="Q130" s="575"/>
      <c r="R130" s="575"/>
    </row>
    <row r="131" spans="2:18">
      <c r="B131" s="575"/>
      <c r="C131" s="575"/>
      <c r="D131" s="575"/>
      <c r="Q131" s="575"/>
      <c r="R131" s="575"/>
    </row>
    <row r="132" spans="2:18">
      <c r="B132" s="575"/>
      <c r="C132" s="575"/>
      <c r="D132" s="575"/>
      <c r="Q132" s="575"/>
      <c r="R132" s="575"/>
    </row>
    <row r="133" spans="2:18">
      <c r="B133" s="575"/>
      <c r="C133" s="575"/>
      <c r="D133" s="575"/>
      <c r="Q133" s="575"/>
      <c r="R133" s="575"/>
    </row>
    <row r="134" spans="2:18">
      <c r="B134" s="575"/>
      <c r="C134" s="575"/>
      <c r="D134" s="575"/>
      <c r="Q134" s="575"/>
      <c r="R134" s="575"/>
    </row>
    <row r="135" spans="2:18">
      <c r="B135" s="575"/>
      <c r="C135" s="575"/>
      <c r="D135" s="575"/>
      <c r="Q135" s="575"/>
      <c r="R135" s="575"/>
    </row>
    <row r="136" spans="2:18">
      <c r="B136" s="575"/>
      <c r="C136" s="575"/>
      <c r="D136" s="575"/>
      <c r="Q136" s="575"/>
      <c r="R136" s="575"/>
    </row>
    <row r="137" spans="2:18">
      <c r="B137" s="575"/>
      <c r="C137" s="575"/>
      <c r="D137" s="575"/>
      <c r="Q137" s="575"/>
      <c r="R137" s="575"/>
    </row>
    <row r="138" spans="2:18">
      <c r="B138" s="575"/>
      <c r="C138" s="575"/>
      <c r="D138" s="575"/>
      <c r="Q138" s="575"/>
      <c r="R138" s="575"/>
    </row>
    <row r="139" spans="2:18">
      <c r="B139" s="575"/>
      <c r="C139" s="575"/>
      <c r="D139" s="575"/>
      <c r="Q139" s="575"/>
      <c r="R139" s="575"/>
    </row>
    <row r="140" spans="2:18">
      <c r="B140" s="575"/>
      <c r="C140" s="575"/>
      <c r="D140" s="575"/>
      <c r="Q140" s="575"/>
      <c r="R140" s="575"/>
    </row>
    <row r="141" spans="2:18">
      <c r="B141" s="575"/>
      <c r="C141" s="575"/>
      <c r="D141" s="575"/>
      <c r="Q141" s="575"/>
      <c r="R141" s="575"/>
    </row>
    <row r="142" spans="2:18">
      <c r="B142" s="575"/>
      <c r="C142" s="575"/>
      <c r="D142" s="575"/>
    </row>
    <row r="143" spans="2:18">
      <c r="B143" s="575"/>
      <c r="C143" s="575"/>
      <c r="D143" s="575"/>
    </row>
    <row r="144" spans="2:18">
      <c r="B144" s="575"/>
      <c r="C144" s="575"/>
      <c r="D144" s="575"/>
    </row>
    <row r="145" spans="2:4">
      <c r="B145" s="575"/>
      <c r="C145" s="575"/>
      <c r="D145" s="575"/>
    </row>
    <row r="146" spans="2:4">
      <c r="B146" s="575"/>
      <c r="C146" s="575"/>
      <c r="D146" s="575"/>
    </row>
    <row r="147" spans="2:4">
      <c r="B147" s="575"/>
      <c r="C147" s="575"/>
      <c r="D147" s="575"/>
    </row>
    <row r="148" spans="2:4">
      <c r="B148" s="575"/>
      <c r="C148" s="575"/>
      <c r="D148" s="575"/>
    </row>
    <row r="149" spans="2:4">
      <c r="B149" s="575"/>
      <c r="C149" s="575"/>
      <c r="D149" s="575"/>
    </row>
    <row r="150" spans="2:4">
      <c r="B150" s="575"/>
      <c r="C150" s="575"/>
      <c r="D150" s="575"/>
    </row>
    <row r="151" spans="2:4">
      <c r="B151" s="575"/>
      <c r="C151" s="575"/>
      <c r="D151" s="575"/>
    </row>
    <row r="152" spans="2:4">
      <c r="B152" s="575"/>
      <c r="C152" s="575"/>
      <c r="D152" s="575"/>
    </row>
    <row r="153" spans="2:4">
      <c r="B153" s="575"/>
      <c r="C153" s="575"/>
      <c r="D153" s="575"/>
    </row>
    <row r="154" spans="2:4">
      <c r="B154" s="575"/>
      <c r="C154" s="575"/>
      <c r="D154" s="575"/>
    </row>
    <row r="155" spans="2:4">
      <c r="B155" s="575"/>
      <c r="C155" s="575"/>
      <c r="D155" s="575"/>
    </row>
    <row r="156" spans="2:4">
      <c r="B156" s="575"/>
      <c r="C156" s="575"/>
      <c r="D156" s="575"/>
    </row>
    <row r="157" spans="2:4">
      <c r="B157" s="575"/>
      <c r="C157" s="575"/>
      <c r="D157" s="575"/>
    </row>
    <row r="158" spans="2:4">
      <c r="B158" s="575"/>
      <c r="C158" s="575"/>
      <c r="D158" s="575"/>
    </row>
    <row r="159" spans="2:4">
      <c r="B159" s="575"/>
      <c r="C159" s="575"/>
      <c r="D159" s="575"/>
    </row>
    <row r="160" spans="2:4">
      <c r="B160" s="575"/>
      <c r="C160" s="575"/>
      <c r="D160" s="575"/>
    </row>
    <row r="161" spans="2:4">
      <c r="B161" s="575"/>
      <c r="C161" s="575"/>
      <c r="D161" s="575"/>
    </row>
    <row r="162" spans="2:4">
      <c r="B162" s="575"/>
      <c r="C162" s="575"/>
      <c r="D162" s="575"/>
    </row>
    <row r="163" spans="2:4">
      <c r="B163" s="575"/>
      <c r="C163" s="575"/>
      <c r="D163" s="575"/>
    </row>
    <row r="164" spans="2:4">
      <c r="B164" s="575"/>
      <c r="C164" s="575"/>
      <c r="D164" s="575"/>
    </row>
    <row r="165" spans="2:4">
      <c r="B165" s="575"/>
      <c r="C165" s="575"/>
      <c r="D165" s="575"/>
    </row>
    <row r="166" spans="2:4">
      <c r="B166" s="575"/>
      <c r="C166" s="575"/>
      <c r="D166" s="575"/>
    </row>
    <row r="167" spans="2:4">
      <c r="B167" s="575"/>
      <c r="C167" s="575"/>
      <c r="D167" s="575"/>
    </row>
    <row r="168" spans="2:4">
      <c r="B168" s="575"/>
      <c r="C168" s="575"/>
      <c r="D168" s="575"/>
    </row>
    <row r="169" spans="2:4">
      <c r="B169" s="575"/>
      <c r="C169" s="575"/>
      <c r="D169" s="575"/>
    </row>
    <row r="170" spans="2:4">
      <c r="B170" s="575"/>
      <c r="C170" s="575"/>
      <c r="D170" s="575"/>
    </row>
    <row r="171" spans="2:4">
      <c r="B171" s="575"/>
      <c r="C171" s="575"/>
      <c r="D171" s="575"/>
    </row>
    <row r="172" spans="2:4">
      <c r="B172" s="575"/>
      <c r="C172" s="575"/>
      <c r="D172" s="575"/>
    </row>
    <row r="173" spans="2:4">
      <c r="B173" s="575"/>
      <c r="C173" s="575"/>
      <c r="D173" s="575"/>
    </row>
    <row r="174" spans="2:4">
      <c r="B174" s="575"/>
      <c r="C174" s="575"/>
      <c r="D174" s="575"/>
    </row>
    <row r="175" spans="2:4">
      <c r="B175" s="575"/>
      <c r="C175" s="575"/>
      <c r="D175" s="575"/>
    </row>
    <row r="176" spans="2:4">
      <c r="B176" s="575"/>
      <c r="C176" s="575"/>
      <c r="D176" s="575"/>
    </row>
    <row r="177" spans="2:4">
      <c r="B177" s="575"/>
      <c r="C177" s="575"/>
      <c r="D177" s="575"/>
    </row>
    <row r="178" spans="2:4">
      <c r="B178" s="575"/>
      <c r="C178" s="575"/>
      <c r="D178" s="575"/>
    </row>
    <row r="179" spans="2:4">
      <c r="B179" s="575"/>
      <c r="C179" s="575"/>
      <c r="D179" s="575"/>
    </row>
    <row r="180" spans="2:4">
      <c r="B180" s="575"/>
      <c r="C180" s="575"/>
      <c r="D180" s="575"/>
    </row>
    <row r="181" spans="2:4">
      <c r="B181" s="575"/>
      <c r="C181" s="575"/>
      <c r="D181" s="575"/>
    </row>
    <row r="182" spans="2:4">
      <c r="B182" s="575"/>
      <c r="C182" s="575"/>
      <c r="D182" s="575"/>
    </row>
    <row r="183" spans="2:4">
      <c r="B183" s="575"/>
      <c r="C183" s="575"/>
      <c r="D183" s="575"/>
    </row>
    <row r="184" spans="2:4">
      <c r="B184" s="575"/>
      <c r="C184" s="575"/>
      <c r="D184" s="575"/>
    </row>
    <row r="185" spans="2:4">
      <c r="B185" s="575"/>
      <c r="C185" s="575"/>
      <c r="D185" s="575"/>
    </row>
    <row r="186" spans="2:4">
      <c r="B186" s="575"/>
      <c r="C186" s="575"/>
      <c r="D186" s="575"/>
    </row>
    <row r="187" spans="2:4">
      <c r="B187" s="575"/>
      <c r="C187" s="575"/>
      <c r="D187" s="575"/>
    </row>
    <row r="188" spans="2:4">
      <c r="B188" s="575"/>
      <c r="C188" s="575"/>
      <c r="D188" s="575"/>
    </row>
    <row r="189" spans="2:4">
      <c r="B189" s="575"/>
      <c r="C189" s="575"/>
      <c r="D189" s="575"/>
    </row>
    <row r="190" spans="2:4">
      <c r="B190" s="575"/>
      <c r="C190" s="575"/>
      <c r="D190" s="575"/>
    </row>
    <row r="191" spans="2:4">
      <c r="B191" s="575"/>
      <c r="C191" s="575"/>
      <c r="D191" s="575"/>
    </row>
    <row r="192" spans="2:4">
      <c r="B192" s="575"/>
      <c r="C192" s="575"/>
      <c r="D192" s="575"/>
    </row>
    <row r="193" spans="2:4">
      <c r="B193" s="575"/>
      <c r="C193" s="575"/>
      <c r="D193" s="575"/>
    </row>
    <row r="194" spans="2:4">
      <c r="B194" s="575"/>
      <c r="C194" s="575"/>
      <c r="D194" s="575"/>
    </row>
    <row r="195" spans="2:4">
      <c r="B195" s="575"/>
      <c r="C195" s="575"/>
      <c r="D195" s="575"/>
    </row>
    <row r="196" spans="2:4">
      <c r="B196" s="575"/>
      <c r="C196" s="575"/>
      <c r="D196" s="575"/>
    </row>
    <row r="197" spans="2:4">
      <c r="B197" s="575"/>
      <c r="C197" s="575"/>
      <c r="D197" s="575"/>
    </row>
    <row r="198" spans="2:4">
      <c r="B198" s="575"/>
      <c r="C198" s="575"/>
      <c r="D198" s="575"/>
    </row>
    <row r="199" spans="2:4">
      <c r="B199" s="575"/>
      <c r="C199" s="575"/>
      <c r="D199" s="575"/>
    </row>
    <row r="200" spans="2:4">
      <c r="B200" s="575"/>
      <c r="C200" s="575"/>
      <c r="D200" s="575"/>
    </row>
    <row r="201" spans="2:4">
      <c r="B201" s="575"/>
      <c r="C201" s="575"/>
      <c r="D201" s="575"/>
    </row>
    <row r="202" spans="2:4">
      <c r="B202" s="575"/>
      <c r="C202" s="575"/>
      <c r="D202" s="575"/>
    </row>
    <row r="203" spans="2:4">
      <c r="B203" s="575"/>
      <c r="C203" s="575"/>
      <c r="D203" s="575"/>
    </row>
    <row r="204" spans="2:4">
      <c r="B204" s="575"/>
      <c r="C204" s="575"/>
      <c r="D204" s="575"/>
    </row>
    <row r="205" spans="2:4">
      <c r="B205" s="575"/>
      <c r="C205" s="575"/>
      <c r="D205" s="575"/>
    </row>
    <row r="206" spans="2:4">
      <c r="B206" s="575"/>
      <c r="C206" s="575"/>
      <c r="D206" s="575"/>
    </row>
    <row r="207" spans="2:4">
      <c r="B207" s="575"/>
      <c r="C207" s="575"/>
      <c r="D207" s="575"/>
    </row>
    <row r="208" spans="2:4">
      <c r="B208" s="575"/>
      <c r="C208" s="575"/>
      <c r="D208" s="575"/>
    </row>
    <row r="209" spans="2:4">
      <c r="B209" s="575"/>
      <c r="C209" s="575"/>
      <c r="D209" s="575"/>
    </row>
    <row r="210" spans="2:4">
      <c r="B210" s="575"/>
      <c r="C210" s="575"/>
      <c r="D210" s="575"/>
    </row>
    <row r="211" spans="2:4">
      <c r="B211" s="575"/>
      <c r="C211" s="575"/>
      <c r="D211" s="575"/>
    </row>
    <row r="212" spans="2:4">
      <c r="B212" s="575"/>
      <c r="C212" s="575"/>
      <c r="D212" s="575"/>
    </row>
    <row r="213" spans="2:4">
      <c r="B213" s="575"/>
      <c r="C213" s="575"/>
      <c r="D213" s="575"/>
    </row>
    <row r="214" spans="2:4">
      <c r="B214" s="575"/>
      <c r="C214" s="575"/>
      <c r="D214" s="575"/>
    </row>
    <row r="215" spans="2:4">
      <c r="B215" s="575"/>
      <c r="C215" s="575"/>
      <c r="D215" s="575"/>
    </row>
    <row r="216" spans="2:4">
      <c r="B216" s="575"/>
      <c r="C216" s="575"/>
      <c r="D216" s="575"/>
    </row>
    <row r="217" spans="2:4">
      <c r="B217" s="575"/>
      <c r="C217" s="575"/>
      <c r="D217" s="575"/>
    </row>
    <row r="218" spans="2:4">
      <c r="B218" s="575"/>
      <c r="C218" s="575"/>
      <c r="D218" s="575"/>
    </row>
    <row r="219" spans="2:4">
      <c r="B219" s="575"/>
      <c r="C219" s="575"/>
      <c r="D219" s="575"/>
    </row>
    <row r="220" spans="2:4">
      <c r="B220" s="575"/>
      <c r="C220" s="575"/>
      <c r="D220" s="575"/>
    </row>
    <row r="221" spans="2:4">
      <c r="B221" s="575"/>
      <c r="C221" s="575"/>
      <c r="D221" s="575"/>
    </row>
    <row r="222" spans="2:4">
      <c r="B222" s="575"/>
      <c r="C222" s="575"/>
      <c r="D222" s="575"/>
    </row>
    <row r="223" spans="2:4">
      <c r="B223" s="575"/>
      <c r="C223" s="575"/>
      <c r="D223" s="575"/>
    </row>
    <row r="224" spans="2:4">
      <c r="B224" s="575"/>
      <c r="C224" s="575"/>
      <c r="D224" s="575"/>
    </row>
    <row r="225" spans="2:4">
      <c r="B225" s="575"/>
      <c r="C225" s="575"/>
      <c r="D225" s="575"/>
    </row>
    <row r="226" spans="2:4">
      <c r="B226" s="575"/>
      <c r="C226" s="575"/>
      <c r="D226" s="575"/>
    </row>
    <row r="227" spans="2:4">
      <c r="B227" s="575"/>
      <c r="C227" s="575"/>
      <c r="D227" s="575"/>
    </row>
    <row r="228" spans="2:4">
      <c r="B228" s="575"/>
      <c r="C228" s="575"/>
      <c r="D228" s="575"/>
    </row>
    <row r="229" spans="2:4">
      <c r="B229" s="575"/>
      <c r="C229" s="575"/>
      <c r="D229" s="575"/>
    </row>
    <row r="230" spans="2:4">
      <c r="B230" s="575"/>
      <c r="C230" s="575"/>
      <c r="D230" s="575"/>
    </row>
    <row r="231" spans="2:4">
      <c r="B231" s="575"/>
      <c r="C231" s="575"/>
      <c r="D231" s="575"/>
    </row>
    <row r="232" spans="2:4">
      <c r="B232" s="575"/>
      <c r="C232" s="575"/>
      <c r="D232" s="575"/>
    </row>
    <row r="233" spans="2:4">
      <c r="B233" s="575"/>
      <c r="C233" s="575"/>
      <c r="D233" s="575"/>
    </row>
    <row r="234" spans="2:4">
      <c r="B234" s="575"/>
      <c r="C234" s="575"/>
      <c r="D234" s="575"/>
    </row>
    <row r="235" spans="2:4">
      <c r="B235" s="575"/>
      <c r="C235" s="575"/>
      <c r="D235" s="575"/>
    </row>
    <row r="236" spans="2:4">
      <c r="B236" s="575"/>
      <c r="C236" s="575"/>
      <c r="D236" s="575"/>
    </row>
    <row r="237" spans="2:4">
      <c r="B237" s="575"/>
      <c r="C237" s="575"/>
      <c r="D237" s="575"/>
    </row>
    <row r="238" spans="2:4">
      <c r="B238" s="575"/>
      <c r="C238" s="575"/>
      <c r="D238" s="575"/>
    </row>
    <row r="239" spans="2:4">
      <c r="B239" s="575"/>
      <c r="C239" s="575"/>
      <c r="D239" s="575"/>
    </row>
    <row r="240" spans="2:4">
      <c r="B240" s="575"/>
      <c r="C240" s="575"/>
      <c r="D240" s="575"/>
    </row>
    <row r="241" spans="2:4">
      <c r="B241" s="575"/>
      <c r="C241" s="575"/>
      <c r="D241" s="575"/>
    </row>
    <row r="242" spans="2:4">
      <c r="B242" s="575"/>
      <c r="C242" s="575"/>
      <c r="D242" s="575"/>
    </row>
    <row r="243" spans="2:4">
      <c r="B243" s="575"/>
      <c r="C243" s="575"/>
      <c r="D243" s="575"/>
    </row>
    <row r="244" spans="2:4">
      <c r="B244" s="575"/>
      <c r="C244" s="575"/>
      <c r="D244" s="575"/>
    </row>
    <row r="245" spans="2:4">
      <c r="B245" s="575"/>
      <c r="C245" s="575"/>
      <c r="D245" s="575"/>
    </row>
    <row r="246" spans="2:4">
      <c r="B246" s="575"/>
      <c r="C246" s="575"/>
      <c r="D246" s="575"/>
    </row>
    <row r="247" spans="2:4">
      <c r="B247" s="575"/>
      <c r="C247" s="575"/>
      <c r="D247" s="575"/>
    </row>
    <row r="248" spans="2:4">
      <c r="B248" s="575"/>
      <c r="C248" s="575"/>
      <c r="D248" s="575"/>
    </row>
    <row r="249" spans="2:4">
      <c r="B249" s="575"/>
      <c r="C249" s="575"/>
      <c r="D249" s="575"/>
    </row>
    <row r="250" spans="2:4">
      <c r="B250" s="575"/>
      <c r="C250" s="575"/>
      <c r="D250" s="575"/>
    </row>
    <row r="251" spans="2:4">
      <c r="B251" s="575"/>
      <c r="C251" s="575"/>
      <c r="D251" s="575"/>
    </row>
    <row r="252" spans="2:4">
      <c r="B252" s="575"/>
      <c r="C252" s="575"/>
      <c r="D252" s="575"/>
    </row>
    <row r="253" spans="2:4">
      <c r="B253" s="575"/>
      <c r="C253" s="575"/>
      <c r="D253" s="575"/>
    </row>
    <row r="254" spans="2:4">
      <c r="B254" s="575"/>
      <c r="C254" s="575"/>
      <c r="D254" s="575"/>
    </row>
    <row r="255" spans="2:4">
      <c r="B255" s="575"/>
      <c r="C255" s="575"/>
      <c r="D255" s="575"/>
    </row>
    <row r="256" spans="2:4">
      <c r="B256" s="575"/>
      <c r="C256" s="575"/>
      <c r="D256" s="575"/>
    </row>
    <row r="257" spans="2:4">
      <c r="B257" s="575"/>
      <c r="C257" s="575"/>
      <c r="D257" s="575"/>
    </row>
    <row r="258" spans="2:4">
      <c r="B258" s="575"/>
      <c r="C258" s="575"/>
      <c r="D258" s="575"/>
    </row>
    <row r="259" spans="2:4">
      <c r="B259" s="575"/>
      <c r="C259" s="575"/>
      <c r="D259" s="575"/>
    </row>
    <row r="260" spans="2:4">
      <c r="B260" s="575"/>
      <c r="C260" s="575"/>
      <c r="D260" s="575"/>
    </row>
    <row r="261" spans="2:4">
      <c r="B261" s="575"/>
      <c r="C261" s="575"/>
      <c r="D261" s="575"/>
    </row>
    <row r="262" spans="2:4">
      <c r="B262" s="575"/>
      <c r="C262" s="575"/>
      <c r="D262" s="575"/>
    </row>
    <row r="263" spans="2:4">
      <c r="B263" s="575"/>
      <c r="C263" s="575"/>
      <c r="D263" s="575"/>
    </row>
    <row r="264" spans="2:4">
      <c r="B264" s="575"/>
      <c r="C264" s="575"/>
      <c r="D264" s="575"/>
    </row>
    <row r="265" spans="2:4">
      <c r="B265" s="575"/>
      <c r="C265" s="575"/>
      <c r="D265" s="575"/>
    </row>
    <row r="266" spans="2:4">
      <c r="B266" s="575"/>
      <c r="C266" s="575"/>
      <c r="D266" s="575"/>
    </row>
    <row r="267" spans="2:4">
      <c r="B267" s="575"/>
      <c r="C267" s="575"/>
      <c r="D267" s="575"/>
    </row>
    <row r="268" spans="2:4">
      <c r="B268" s="575"/>
      <c r="C268" s="575"/>
      <c r="D268" s="575"/>
    </row>
    <row r="269" spans="2:4">
      <c r="B269" s="575"/>
      <c r="C269" s="575"/>
      <c r="D269" s="575"/>
    </row>
    <row r="270" spans="2:4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>
      <c r="B19" s="458"/>
      <c r="I19" s="726"/>
      <c r="J19" s="726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26"/>
      <c r="J37" s="726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26"/>
      <c r="J39" s="726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26"/>
      <c r="J44" s="726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26"/>
      <c r="J46" s="726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>
      <c r="A5" s="204"/>
      <c r="B5" s="176"/>
      <c r="C5" s="945"/>
      <c r="D5" s="945"/>
      <c r="E5" s="945"/>
      <c r="F5" s="945"/>
      <c r="G5" s="945"/>
      <c r="H5" s="698"/>
      <c r="I5" s="698"/>
      <c r="J5" s="698"/>
      <c r="K5" s="176"/>
      <c r="L5" s="204"/>
      <c r="M5" s="204"/>
    </row>
    <row r="6" spans="1:13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>
      <c r="B9" s="502" t="s">
        <v>542</v>
      </c>
      <c r="C9" s="946"/>
      <c r="D9" s="947"/>
      <c r="E9" s="947"/>
      <c r="F9" s="947"/>
      <c r="G9" s="948"/>
      <c r="H9" s="176"/>
      <c r="I9" s="456" t="s">
        <v>541</v>
      </c>
      <c r="J9" s="463"/>
      <c r="K9" s="462" t="s">
        <v>540</v>
      </c>
      <c r="L9" s="552"/>
    </row>
    <row r="10" spans="1:13" ht="13.5" thickBot="1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>
      <c r="B11" s="502" t="s">
        <v>539</v>
      </c>
      <c r="C11" s="949"/>
      <c r="D11" s="949"/>
      <c r="E11" s="949"/>
      <c r="F11" s="949"/>
      <c r="G11" s="949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>
      <c r="B13" s="506" t="s">
        <v>536</v>
      </c>
      <c r="C13" s="946"/>
      <c r="D13" s="947"/>
      <c r="E13" s="947"/>
      <c r="F13" s="947"/>
      <c r="G13" s="948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>
      <c r="B19" s="458"/>
      <c r="I19" s="700"/>
      <c r="J19" s="700"/>
      <c r="K19" s="510"/>
      <c r="L19" s="522"/>
    </row>
    <row r="20" spans="2:16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>
      <c r="B37" s="539" t="s">
        <v>519</v>
      </c>
      <c r="C37" s="943"/>
      <c r="D37" s="943"/>
      <c r="E37" s="943"/>
      <c r="F37" s="943"/>
      <c r="G37" s="943"/>
      <c r="H37" s="176"/>
      <c r="I37" s="700"/>
      <c r="J37" s="700"/>
      <c r="K37" s="510" t="s">
        <v>518</v>
      </c>
      <c r="L37" s="540"/>
    </row>
    <row r="38" spans="1:13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>
      <c r="B39" s="509" t="s">
        <v>517</v>
      </c>
      <c r="C39" s="950"/>
      <c r="D39" s="950"/>
      <c r="E39" s="950"/>
      <c r="F39" s="950"/>
      <c r="G39" s="950"/>
      <c r="H39" s="457"/>
      <c r="I39" s="700"/>
      <c r="J39" s="700"/>
      <c r="K39" s="456" t="s">
        <v>516</v>
      </c>
      <c r="L39" s="540"/>
    </row>
    <row r="40" spans="1:13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>
      <c r="B44" s="509" t="s">
        <v>513</v>
      </c>
      <c r="C44" s="943"/>
      <c r="D44" s="943"/>
      <c r="E44" s="943"/>
      <c r="F44" s="943"/>
      <c r="G44" s="943"/>
      <c r="H44" s="176"/>
      <c r="I44" s="700"/>
      <c r="J44" s="700"/>
      <c r="K44" s="510" t="s">
        <v>512</v>
      </c>
      <c r="L44" s="455"/>
    </row>
    <row r="45" spans="1:13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>
      <c r="B46" s="509" t="s">
        <v>511</v>
      </c>
      <c r="C46" s="944"/>
      <c r="D46" s="944"/>
      <c r="E46" s="944"/>
      <c r="F46" s="944"/>
      <c r="G46" s="944"/>
      <c r="H46" s="204"/>
      <c r="I46" s="700"/>
      <c r="J46" s="700"/>
      <c r="K46" s="510" t="s">
        <v>510</v>
      </c>
      <c r="L46" s="540"/>
    </row>
    <row r="47" spans="1:13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2014-05-05T19:27:33Z</dcterms:modified>
</cp:coreProperties>
</file>