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H89" i="1" s="1"/>
  <c r="G88" i="1"/>
  <c r="G86" i="1"/>
  <c r="G85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D41" i="27" s="1"/>
  <c r="D43" i="27" s="1"/>
  <c r="K45" i="6"/>
  <c r="K76" i="6"/>
  <c r="K51" i="6"/>
  <c r="K77" i="6"/>
  <c r="S17" i="25"/>
  <c r="T19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5" l="1"/>
  <c r="D43" i="25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5" l="1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6" i="6"/>
  <c r="Q20" i="6"/>
  <c r="Q147" i="6" s="1"/>
  <c r="L20" i="6"/>
  <c r="L152" i="6" s="1"/>
  <c r="P20" i="6"/>
  <c r="P69" i="6" s="1"/>
  <c r="P94" i="6" s="1"/>
  <c r="L58" i="6"/>
  <c r="H84" i="6"/>
  <c r="J86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I91" i="6"/>
  <c r="I94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4" i="6" l="1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<sst xmlns="http://schemas.openxmlformats.org/spreadsheetml/2006/main" count="3069" uniqueCount="707">
  <si>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</si>
  <si>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</si>
  <si>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</si>
  <si>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</si>
  <si>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</si>
  <si>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</si>
  <si>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</si>
  <si>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</si>
  <si>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</si>
  <si>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</si>
  <si>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</si>
  <si>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</si>
  <si>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</si>
  <si>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</si>
  <si>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</si>
  <si>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</si>
  <si>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</si>
  <si>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</si>
  <si>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</si>
  <si>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</si>
  <si>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</si>
  <si>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</si>
  <si>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</si>
  <si>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</si>
  <si>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</si>
  <si>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</si>
  <si>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</si>
  <si>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</si>
  <si>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</si>
  <si>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</si>
  <si>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</si>
  <si>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</si>
  <si>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</si>
  <si>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</si>
  <si>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</si>
  <si>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</si>
  <si>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</si>
  <si>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</si>
  <si>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</si>
  <si>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</si>
  <si>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</si>
  <si>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</si>
  <si>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</si>
  <si>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</si>
  <si>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</si>
  <si>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</si>
  <si>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</si>
  <si>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</si>
  <si>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</si>
  <si>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</si>
  <si>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</si>
  <si>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</si>
  <si>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</si>
  <si>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</si>
  <si>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</si>
  <si>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</si>
  <si>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</si>
  <si>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</si>
  <si>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</si>
  <si>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</si>
  <si>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</si>
  <si>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</si>
  <si>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</si>
  <si>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</si>
  <si>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</si>
  <si>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</si>
  <si>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</si>
  <si>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</si>
  <si>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</si>
  <si>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</si>
  <si>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</si>
  <si>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</si>
  <si>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</si>
  <si>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</si>
  <si>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</si>
  <si>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</si>
  <si>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</si>
  <si>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</si>
  <si>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</si>
  <si>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</si>
  <si>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</si>
  <si>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</si>
  <si>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</si>
  <si>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</si>
  <si>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</si>
  <si>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</si>
  <si>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</si>
  <si>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</si>
  <si>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</si>
  <si>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</si>
  <si>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</si>
  <si>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</si>
  <si>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</si>
  <si>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</si>
  <si>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</si>
  <si>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</si>
  <si>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</si>
  <si>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</si>
  <si>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</si>
  <si>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</si>
  <si>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</si>
  <si>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</si>
  <si>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</si>
  <si>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</si>
  <si>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</si>
  <si>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</si>
  <si>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</si>
  <si>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</si>
  <si>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</si>
  <si>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</si>
  <si>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</si>
  <si>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</si>
  <si>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</si>
  <si>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</si>
  <si>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</si>
  <si>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</si>
  <si>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</si>
  <si>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</si>
  <si>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</si>
  <si>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</si>
  <si>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</si>
  <si>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</si>
  <si>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</si>
  <si>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</si>
  <si>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</si>
  <si>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</si>
  <si>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</si>
  <si>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</si>
  <si>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</si>
  <si>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</si>
  <si>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</si>
  <si>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</si>
  <si>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</si>
  <si>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</si>
  <si>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</si>
  <si>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</si>
  <si>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</si>
  <si>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</si>
  <si>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</si>
  <si>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</si>
  <si>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</si>
  <si>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</si>
  <si>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</si>
  <si>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</si>
  <si>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</si>
  <si>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</si>
  <si>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</si>
  <si>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</si>
  <si>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</si>
  <si>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</si>
  <si>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</si>
  <si>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</si>
  <si>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</si>
  <si>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</si>
  <si>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</si>
  <si>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</si>
  <si>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</si>
  <si>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</si>
  <si>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</si>
  <si>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</si>
  <si>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</si>
  <si>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</si>
  <si>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</si>
  <si>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</si>
  <si>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</si>
  <si>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</si>
  <si>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</si>
  <si>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</si>
  <si>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</si>
  <si>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</si>
  <si>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</si>
  <si>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</si>
  <si>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</si>
  <si>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</si>
  <si>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</si>
  <si>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</si>
  <si>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</si>
  <si>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</si>
  <si>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</si>
  <si>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</si>
  <si>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</si>
  <si>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</si>
  <si>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</si>
  <si>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</si>
  <si>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</si>
  <si>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</si>
  <si>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</si>
  <si>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</si>
  <si>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</si>
  <si>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</si>
  <si>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</si>
  <si>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</si>
  <si>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</si>
  <si>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</si>
  <si>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</si>
  <si>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</si>
  <si>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</si>
  <si>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</si>
  <si>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</si>
  <si>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</si>
  <si>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</si>
  <si>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</si>
  <si>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</si>
  <si>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</si>
  <si>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</si>
  <si>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</si>
  <si>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</si>
  <si>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</si>
  <si>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</si>
  <si>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</si>
  <si>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</si>
  <si>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</si>
  <si>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</si>
  <si>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</si>
  <si>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</si>
  <si>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</si>
  <si>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</si>
  <si>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</si>
  <si>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</si>
  <si>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</si>
  <si>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</si>
  <si>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</si>
  <si>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</si>
  <si>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</si>
  <si>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</si>
  <si>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</si>
  <si>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</si>
  <si>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</si>
  <si>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</si>
  <si>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</si>
  <si>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</si>
  <si>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</si>
  <si>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</si>
  <si>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</si>
  <si>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</si>
  <si>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</si>
  <si>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</si>
  <si>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</si>
  <si>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</si>
  <si>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</si>
  <si>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</si>
  <si>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</si>
  <si>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</si>
  <si>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</si>
  <si>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</si>
  <si>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</si>
  <si>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</si>
  <si>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</si>
  <si>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</si>
  <si>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</si>
  <si>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</si>
  <si>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</si>
  <si>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</si>
  <si>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</si>
  <si>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</si>
  <si>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</si>
  <si>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</si>
  <si>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</si>
  <si>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</si>
  <si>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</si>
  <si>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</si>
  <si>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</si>
  <si>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</si>
  <si>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</si>
  <si>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</si>
  <si>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</si>
  <si>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</si>
  <si>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</si>
  <si>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</si>
  <si>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</si>
  <si>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</si>
  <si>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</si>
  <si>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</si>
  <si>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</si>
  <si>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</si>
  <si>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</si>
  <si>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</si>
  <si>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</si>
  <si>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</si>
  <si>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</si>
  <si>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</si>
  <si>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</si>
  <si>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</si>
  <si>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</si>
  <si>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</si>
  <si>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</si>
  <si>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</si>
  <si>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</si>
  <si>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</si>
  <si>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</si>
  <si>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</si>
  <si>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</si>
  <si>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</si>
  <si>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</si>
  <si>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</si>
  <si>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</si>
  <si>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</si>
  <si>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</si>
  <si>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</si>
  <si>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</si>
  <si>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</si>
  <si>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</si>
  <si>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</si>
  <si>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</si>
  <si>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</si>
  <si>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</si>
  <si>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</si>
  <si>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</si>
  <si>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</si>
  <si>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</si>
  <si>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</si>
  <si>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</si>
  <si>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</si>
  <si>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</si>
  <si>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</si>
  <si>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</si>
  <si>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</si>
  <si>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</si>
  <si>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</si>
  <si>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</si>
  <si>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</si>
  <si>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</si>
  <si>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</si>
  <si>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</si>
  <si>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</si>
  <si>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</si>
  <si>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</si>
  <si>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</si>
  <si>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</si>
  <si>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</si>
  <si>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</si>
  <si>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</si>
  <si>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</si>
  <si>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</si>
  <si>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</si>
  <si>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</si>
  <si>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</si>
  <si>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</si>
  <si>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</si>
  <si>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</si>
  <si>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</si>
  <si>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</si>
  <si>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</si>
  <si>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</si>
  <si>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</si>
  <si>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</si>
  <si>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</si>
  <si>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</si>
  <si>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</si>
  <si>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</si>
  <si>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</si>
  <si>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</si>
  <si>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</si>
  <si>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</si>
  <si>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</si>
  <si>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</si>
  <si>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</si>
  <si>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</si>
  <si>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</si>
  <si>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</si>
  <si>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</si>
  <si>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</si>
  <si>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</si>
  <si>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</si>
  <si>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</si>
  <si>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</si>
  <si>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</si>
  <si>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</si>
  <si>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</si>
  <si>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</si>
  <si>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</si>
  <si>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</si>
  <si>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</si>
  <si>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</si>
  <si>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</si>
  <si>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</si>
  <si>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</si>
  <si>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</si>
  <si>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</si>
  <si>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</si>
  <si>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</si>
  <si>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</si>
  <si>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</si>
  <si>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</si>
  <si>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</si>
  <si>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</si>
  <si>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</si>
  <si>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</si>
  <si>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</si>
  <si>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</si>
  <si>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</si>
  <si>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</si>
  <si>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</si>
  <si>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</si>
  <si>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</si>
  <si>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</si>
  <si>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</si>
  <si>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</si>
  <si>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</si>
  <si>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</si>
  <si>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</si>
  <si>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</si>
  <si>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</si>
  <si>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</si>
  <si>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</si>
  <si>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</si>
  <si>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</si>
  <si>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</si>
  <si>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</si>
  <si>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</si>
  <si>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</si>
  <si>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</si>
  <si>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</si>
  <si>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</si>
  <si>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</si>
  <si>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</si>
  <si>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</si>
  <si>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</si>
  <si>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</si>
  <si>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</si>
  <si>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</si>
  <si>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</si>
  <si>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</si>
  <si>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</si>
  <si>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</si>
  <si>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</si>
  <si>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</si>
  <si>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</si>
  <si>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</si>
  <si>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</si>
  <si>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</si>
  <si>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</si>
  <si>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</si>
  <si>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</si>
  <si>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</si>
  <si>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</si>
  <si>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</si>
  <si>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</si>
  <si>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</si>
  <si>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</si>
  <si>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</si>
  <si>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</si>
  <si>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</si>
  <si>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</si>
  <si>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</si>
  <si>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</si>
  <si>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</si>
  <si>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</si>
  <si>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</si>
  <si>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</si>
  <si>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</si>
  <si>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</si>
  <si>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</si>
  <si>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</si>
  <si>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</si>
  <si>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</si>
  <si>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</si>
  <si>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</si>
  <si>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</si>
  <si>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</si>
  <si>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</si>
  <si>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</si>
  <si>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</si>
  <si>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</si>
  <si>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</si>
  <si>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</si>
  <si>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</si>
  <si>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</si>
  <si>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</si>
  <si>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</si>
  <si>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</si>
  <si>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</si>
  <si>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</si>
  <si>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</si>
  <si>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</si>
  <si>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</si>
  <si>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</si>
  <si>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</si>
  <si>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</si>
  <si>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</si>
  <si>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</si>
  <si>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</si>
  <si>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</si>
  <si>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</si>
  <si>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</si>
  <si>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</si>
  <si>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</si>
  <si>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</si>
  <si>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</si>
  <si>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</si>
  <si>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</si>
  <si>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</si>
  <si>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</si>
  <si>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</si>
  <si>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</si>
  <si>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</si>
  <si>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</si>
  <si>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</si>
  <si>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</si>
  <si>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</si>
  <si>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</si>
  <si>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</si>
  <si>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</si>
  <si>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</si>
  <si>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</si>
  <si>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</si>
  <si>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</si>
  <si>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</si>
  <si>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</si>
  <si>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</si>
  <si>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</si>
  <si>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</si>
  <si>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</si>
  <si>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</si>
  <si>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</si>
  <si>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</si>
  <si>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</si>
  <si>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</si>
  <si>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</si>
  <si>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</si>
  <si>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</si>
  <si>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</si>
  <si>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</si>
  <si>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</si>
  <si>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</si>
  <si>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</si>
  <si>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</si>
  <si>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</si>
  <si>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</si>
  <si>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</si>
  <si>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</si>
  <si>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</si>
  <si>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</si>
  <si>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</si>
  <si>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</si>
  <si>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</si>
  <si>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</si>
  <si>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</si>
  <si>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</si>
  <si>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</si>
  <si>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</si>
  <si>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</si>
  <si>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</si>
  <si>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</si>
  <si>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</si>
  <si>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</si>
  <si>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</si>
  <si>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</si>
  <si>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</si>
  <si>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</si>
  <si>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</si>
  <si>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</si>
  <si>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</si>
  <si>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</si>
  <si>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</si>
  <si>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</si>
  <si>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</si>
  <si>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</si>
  <si>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</si>
  <si>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</si>
  <si>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</si>
  <si>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</si>
  <si>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</si>
  <si>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</si>
  <si>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</si>
  <si>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</si>
  <si>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</si>
  <si>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</si>
  <si>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</si>
  <si>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</si>
  <si>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</si>
  <si>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</si>
  <si>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</si>
  <si>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</si>
  <si>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</si>
  <si>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</si>
  <si>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</si>
  <si>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</si>
  <si>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</si>
  <si>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</si>
  <si>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</si>
  <si>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</si>
  <si>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</si>
  <si>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</si>
  <si>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</si>
  <si>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</si>
  <si>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</si>
  <si>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</si>
  <si>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</si>
  <si>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</si>
  <si>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</si>
  <si>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</si>
  <si>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</si>
  <si>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</si>
  <si>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</si>
  <si>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</si>
  <si>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</si>
  <si>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</si>
  <si>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</si>
  <si>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</si>
  <si>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</si>
  <si>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</si>
  <si>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</si>
  <si>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</si>
  <si>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</si>
  <si>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</si>
  <si>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</si>
  <si>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</si>
  <si>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</si>
  <si>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</si>
  <si>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</si>
  <si>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</si>
  <si>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</si>
  <si>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</si>
  <si>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</si>
  <si>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</si>
  <si>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</si>
  <si>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</si>
  <si>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</si>
  <si>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</si>
  <si>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</si>
  <si>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</si>
  <si>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</si>
  <si>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</si>
  <si>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</si>
  <si>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</si>
  <si>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</si>
  <si>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</si>
  <si>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</si>
  <si>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</si>
  <si>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</si>
  <si>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</si>
  <si>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</si>
  <si>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</si>
  <si>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</si>
  <si>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</si>
  <si>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</si>
  <si>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</si>
  <si>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</si>
  <si>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</si>
  <si>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</si>
  <si>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</si>
  <si>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</si>
  <si>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</si>
  <si>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</si>
  <si>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</si>
  <si>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</si>
  <si>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</si>
  <si>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</si>
  <si>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</si>
  <si>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</si>
  <si>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</si>
  <si>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</si>
  <si>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</si>
  <si>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</si>
  <si>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</si>
  <si>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</si>
  <si>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</si>
  <si>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</si>
  <si>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</si>
  <si>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</si>
  <si>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</si>
  <si>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</si>
  <si>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</si>
  <si>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</si>
  <si>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</si>
  <si>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</si>
  <si>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</si>
  <si>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</si>
  <si>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</si>
  <si>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</si>
  <si>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</si>
  <si>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</si>
  <si>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</si>
  <si>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</si>
  <si>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</si>
  <si>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</si>
  <si>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</si>
  <si>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</si>
  <si>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</si>
  <si>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</si>
  <si>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</si>
  <si>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</si>
  <si>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</si>
  <si>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</si>
  <si>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</si>
  <si>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</si>
  <si>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</si>
  <si>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</si>
  <si>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</si>
  <si>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</si>
  <si>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</si>
  <si>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</si>
  <si>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</si>
  <si>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</si>
  <si>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</si>
  <si>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</si>
  <si>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</si>
  <si>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</si>
  <si>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</si>
  <si>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</si>
  <si>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</si>
  <si>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</si>
  <si>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</si>
  <si>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CY11712</t>
  </si>
  <si>
    <t>CY11712   Davnpt</t>
  </si>
  <si>
    <t>CHG'D FACING TO .015 AND SCRAP TO .010 1/29/16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</si>
</sst>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2" fontId="0" fillId="5" borderId="15" xfId="0" applyNumberFormat="1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33" fillId="0" borderId="0" xfId="0" applyFont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7" t="s">
        <v>705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CY11712   Davnpt</v>
      </c>
      <c r="Q5" s="348"/>
      <c r="R5" s="226"/>
      <c r="S5" s="226"/>
      <c r="T5" s="226"/>
      <c r="U5" s="349" t="s">
        <v>16</v>
      </c>
      <c r="V5" s="920">
        <f ca="1" xml:space="preserve"> TODAY()</f>
        <v>42398</v>
      </c>
      <c r="W5" s="158"/>
      <c r="X5" s="158"/>
      <c r="Y5" s="158"/>
    </row>
    <row r="6" spans="1:29" ht="18.75" thickBot="1" x14ac:dyDescent="0.3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12">
        <v>1</v>
      </c>
      <c r="B8" s="985" t="s">
        <v>317</v>
      </c>
      <c r="C8" s="987" t="s">
        <v>77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64" t="s">
        <v>706</v>
      </c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0.56000000000000005</v>
      </c>
      <c r="P13" s="158"/>
      <c r="Q13" s="969" t="s">
        <v>312</v>
      </c>
      <c r="R13" s="968"/>
      <c r="S13" s="984">
        <f>+C20</f>
        <v>0.375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12">
        <v>2</v>
      </c>
      <c r="B15" s="985" t="s">
        <v>306</v>
      </c>
      <c r="C15" s="987" t="s">
        <v>343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6.2E-2</v>
      </c>
      <c r="P15" s="158"/>
      <c r="Q15" s="969" t="s">
        <v>308</v>
      </c>
      <c r="R15" s="968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1.4999999999999999E-2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904.1582739071672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1.5920217121607125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0.63700000000000012</v>
      </c>
      <c r="P18" s="158"/>
      <c r="Q18" s="969" t="s">
        <v>302</v>
      </c>
      <c r="R18" s="970"/>
      <c r="S18" s="968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1.3366022685139756E-2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69" t="s">
        <v>299</v>
      </c>
      <c r="R20" s="968"/>
      <c r="S20" s="252">
        <f>IF(ISERROR(T18/O22),"",T18/O22)</f>
        <v>218.38133577878978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0.13266847601339271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0.64337000000000011</v>
      </c>
      <c r="P22" s="158"/>
      <c r="Q22" s="969" t="s">
        <v>296</v>
      </c>
      <c r="R22" s="970"/>
      <c r="S22" s="970"/>
      <c r="T22" s="203">
        <f>IF(S20="",,S20 - 1)</f>
        <v>217.38133577878978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1.5920217121607125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7.3236357043126076E-3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 x14ac:dyDescent="0.25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22">
        <v>8</v>
      </c>
      <c r="B28" s="1024" t="s">
        <v>676</v>
      </c>
      <c r="C28" s="987" t="s">
        <v>158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704</v>
      </c>
      <c r="N30" s="1029"/>
      <c r="O30" s="921">
        <v>5.104E-3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2.2196357043126076E-3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8">
        <v>2.71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1328.4132841328415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6" t="s">
        <v>703</v>
      </c>
      <c r="R38" s="927"/>
      <c r="S38" s="788">
        <v>0.9</v>
      </c>
      <c r="T38" s="925">
        <f>T37*0.9</f>
        <v>1195.5719557195573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1.4999999999999999E-2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1.5149999999999999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5</v>
      </c>
      <c r="P44" s="214"/>
      <c r="Q44" s="969" t="s">
        <v>269</v>
      </c>
      <c r="R44" s="968"/>
      <c r="S44" s="215">
        <f>T22*O44</f>
        <v>1086.906678893949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218.38133577878978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9564.5756457564585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217.38133577878978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7.7998131132007593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56.048745907473318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116.99719669801139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7.3236357043126076E-3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19.926199261992622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1.5379634979056476E-2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363.00280330198859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7233.2661912573376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904.1582739071672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1.2560035232896121E-2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35" t="s">
        <v>248</v>
      </c>
      <c r="M54" s="1036"/>
      <c r="N54" s="1036"/>
      <c r="O54" s="1037"/>
      <c r="P54" s="965">
        <f>U52</f>
        <v>904.1582739071672</v>
      </c>
      <c r="Q54" s="966"/>
      <c r="R54" s="1041" t="s">
        <v>702</v>
      </c>
      <c r="S54" s="323" t="s">
        <v>247</v>
      </c>
      <c r="T54" s="324"/>
      <c r="U54" s="324"/>
      <c r="V54" s="347">
        <f>O24</f>
        <v>7.3236357043126076E-3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1.3366022685139756E-2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5.1265449930188254E-3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2.8195997461603543E-3</v>
      </c>
      <c r="E62" s="146"/>
      <c r="F62" s="304">
        <v>68</v>
      </c>
      <c r="G62" s="180" t="s">
        <v>231</v>
      </c>
      <c r="H62" s="182"/>
      <c r="I62" s="181">
        <f>SUM(I53:I61)</f>
        <v>4.5431400524627429E-2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7.0760709168283019E-3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1.2560035232896121E-2</v>
      </c>
      <c r="E64" s="146"/>
      <c r="F64" s="165">
        <v>70</v>
      </c>
      <c r="G64" s="167" t="s">
        <v>352</v>
      </c>
      <c r="H64" s="166"/>
      <c r="I64" s="162">
        <f>+I63+I62</f>
        <v>5.2507471441455733E-2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42398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42398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 x14ac:dyDescent="0.25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 x14ac:dyDescent="0.25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 x14ac:dyDescent="0.25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 x14ac:dyDescent="0.25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1">
        <f>+'Internal Sign Off'!C4</f>
        <v>0</v>
      </c>
      <c r="B7" s="941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2"/>
      <c r="D4" s="943"/>
      <c r="E4" s="943"/>
      <c r="F4" s="944"/>
    </row>
    <row r="5" spans="1:11" ht="21.75" customHeight="1" x14ac:dyDescent="0.2">
      <c r="B5" s="107" t="s">
        <v>34</v>
      </c>
      <c r="C5" s="942"/>
      <c r="D5" s="943"/>
      <c r="E5" s="943"/>
      <c r="F5" s="944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2"/>
      <c r="D7" s="943"/>
      <c r="E7" s="943"/>
      <c r="F7" s="944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2.7175419848280737E-2</v>
      </c>
      <c r="F23" s="120">
        <f>E23</f>
        <v>2.7175419848280737E-2</v>
      </c>
    </row>
    <row r="24" spans="2:28" x14ac:dyDescent="0.2">
      <c r="B24" s="115" t="s">
        <v>44</v>
      </c>
      <c r="C24" s="108"/>
      <c r="D24" s="111"/>
      <c r="E24" s="111">
        <f>Assembly!H96</f>
        <v>1.6455978876344889E-2</v>
      </c>
      <c r="F24" s="120">
        <f>E24</f>
        <v>1.6455978876344889E-2</v>
      </c>
    </row>
    <row r="25" spans="2:28" x14ac:dyDescent="0.2">
      <c r="B25" s="121" t="s">
        <v>40</v>
      </c>
      <c r="C25" s="108"/>
      <c r="D25" s="361"/>
      <c r="E25" s="122">
        <f>Assembly!H97</f>
        <v>8.876072716830101E-3</v>
      </c>
      <c r="F25" s="123">
        <f>E25-Assembly!H85-Assembly!H86-Assembly!H88-Assembly!H89-'Machined Part #1'!I54-'Machined Part #1'!I58-'Pacific Quote #2'!I50-'Pacific Quote #2'!I54-'Pacific Quote #3'!I50-'Pacific Quote #3'!I54</f>
        <v>7.0760709168283011E-3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-5.2507471441455726E-2</v>
      </c>
      <c r="F26" s="120">
        <f>F22-F23-F24-F25</f>
        <v>-5.0707469641453923E-2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-5.2507471441455726E-2</v>
      </c>
      <c r="F28" s="120">
        <f>F26-F27</f>
        <v>-5.0707469641453923E-2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2.7175419848280737E-2</v>
      </c>
      <c r="F34" s="395">
        <f>'Machined Part #1'!I55+'Machined Part #1'!I56+'Machined Part #1'!I57</f>
        <v>1.6455978876344889E-2</v>
      </c>
      <c r="G34" s="468">
        <f>'Machined Part #1'!I63+'Machined Part #1'!I54+'Machined Part #1'!I58</f>
        <v>8.876072716830101E-3</v>
      </c>
      <c r="H34" s="327">
        <f>'Machined Part #1'!I64</f>
        <v>5.2507471441455733E-2</v>
      </c>
      <c r="I34" s="327"/>
      <c r="J34" s="844">
        <f t="shared" ref="J34:J43" si="1">$H34</f>
        <v>5.2507471441455733E-2</v>
      </c>
      <c r="K34" s="812"/>
      <c r="L34" s="327"/>
      <c r="M34" s="327">
        <f t="shared" ref="M34:M43" si="2">$H34</f>
        <v>5.2507471441455733E-2</v>
      </c>
      <c r="N34" s="812"/>
      <c r="O34" s="327"/>
      <c r="P34" s="327">
        <f t="shared" ref="P34:P43" si="3">$H34</f>
        <v>5.2507471441455733E-2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5.2507471441455733E-2</v>
      </c>
      <c r="I44" s="467"/>
      <c r="J44" s="847">
        <f>SUM(J34:J43)</f>
        <v>5.2507471441455733E-2</v>
      </c>
      <c r="K44" s="814"/>
      <c r="L44" s="467"/>
      <c r="M44" s="467">
        <f>SUM(M34:M43)</f>
        <v>5.2507471441455733E-2</v>
      </c>
      <c r="N44" s="814"/>
      <c r="O44" s="467"/>
      <c r="P44" s="467">
        <f>SUM(P34:P43)</f>
        <v>5.2507471441455733E-2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2.7175419848280737E-2</v>
      </c>
      <c r="I95" s="478"/>
      <c r="J95" s="862">
        <f>J65+SUM(F46:F55)+SUM(F34:F43)+J32</f>
        <v>1.6455978876344889E-2</v>
      </c>
      <c r="K95" s="817"/>
      <c r="L95" s="478"/>
      <c r="M95" s="478">
        <f>M65+SUM(G46:G55)+SUM(G34:G43)+M32</f>
        <v>8.876072716830101E-3</v>
      </c>
      <c r="N95" s="817"/>
      <c r="O95" s="478"/>
      <c r="P95" s="478">
        <f>P65+SUM(H46:H55)+SUM(H34:H43)+P32</f>
        <v>5.2507471441455733E-2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1.6455978876344889E-2</v>
      </c>
      <c r="I96" s="397"/>
      <c r="J96" s="863">
        <f>J80+SUM(G46:G55)+SUM(G34:G43)</f>
        <v>8.876072716830101E-3</v>
      </c>
      <c r="K96" s="823"/>
      <c r="L96" s="397"/>
      <c r="M96" s="397">
        <f>M80+SUM(H46:H55)+SUM(H34:H43)</f>
        <v>5.2507471441455733E-2</v>
      </c>
      <c r="N96" s="823"/>
      <c r="O96" s="397"/>
      <c r="P96" s="397">
        <f>P80+SUM(J46:J55)+SUM(J34:J43)</f>
        <v>5.2507471441455733E-2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8.876072716830101E-3</v>
      </c>
      <c r="I97" s="326"/>
      <c r="J97" s="864">
        <f>J81+SUM(H46:H55)+SUM(H34:H43)+J91</f>
        <v>5.2507471441455733E-2</v>
      </c>
      <c r="K97" s="816"/>
      <c r="L97" s="326"/>
      <c r="M97" s="326">
        <f>M81+SUM(J46:J55)+SUM(J34:J43)+M91</f>
        <v>5.2507471441455733E-2</v>
      </c>
      <c r="N97" s="816"/>
      <c r="O97" s="326"/>
      <c r="P97" s="326">
        <f>P81+SUM(M46:M55)+SUM(M34:M43)+P91</f>
        <v>5.2507471441455733E-2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5.2507471441455726E-2</v>
      </c>
      <c r="I99" s="360"/>
      <c r="J99" s="866">
        <f>SUM(J95:J98)</f>
        <v>7.7839523034630723E-2</v>
      </c>
      <c r="K99" s="818"/>
      <c r="L99" s="360"/>
      <c r="M99" s="360">
        <f>SUM(M95:M98)</f>
        <v>0.11389101559974157</v>
      </c>
      <c r="N99" s="818"/>
      <c r="O99" s="360"/>
      <c r="P99" s="360">
        <f>SUM(P95:P98)</f>
        <v>0.1575224143243672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2016-01-29T19:34:56Z</dcterms:modified>
</cp:coreProperties>
</file>