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Acme-Davp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62913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33" i="37"/>
  <c r="C36" i="37"/>
  <c r="I29" i="37"/>
  <c r="I20" i="37" l="1"/>
  <c r="I21" i="37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O17" i="26" s="1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6" l="1"/>
  <c r="D41" i="26" s="1"/>
  <c r="D43" i="26" s="1"/>
  <c r="S17" i="23"/>
  <c r="S17" i="27"/>
  <c r="D41" i="27" s="1"/>
  <c r="D43" i="27" s="1"/>
  <c r="K45" i="6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T19" i="27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T19" i="26" l="1"/>
  <c r="O21" i="26" s="1"/>
  <c r="V50" i="26" s="1"/>
  <c r="D44" i="26" s="1"/>
  <c r="D45" i="26" s="1"/>
  <c r="D60" i="26" s="1"/>
  <c r="I49" i="26" s="1"/>
  <c r="E41" i="1" s="1"/>
  <c r="D41" i="28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S40" i="26"/>
  <c r="U43" i="26" s="1"/>
  <c r="U44" i="26" s="1"/>
  <c r="U46" i="26" s="1"/>
  <c r="U47" i="26" s="1"/>
  <c r="U48" i="26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D42" i="26" l="1"/>
  <c r="P50" i="28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58" i="27"/>
  <c r="I58" i="26"/>
  <c r="I58" i="25"/>
  <c r="I59" i="24"/>
  <c r="G39" i="1" s="1"/>
  <c r="I58" i="24"/>
  <c r="I58" i="23"/>
  <c r="I58" i="22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I60" i="28" l="1"/>
  <c r="H43" i="1" s="1"/>
  <c r="I60" i="22"/>
  <c r="H37" i="1" s="1"/>
  <c r="J37" i="1" s="1"/>
  <c r="I60" i="25"/>
  <c r="H40" i="1" s="1"/>
  <c r="T37" i="10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P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7" i="1" l="1"/>
  <c r="M38" i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O24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 s="1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Q20" i="6"/>
  <c r="Q147" i="6" s="1"/>
  <c r="L20" i="6"/>
  <c r="L152" i="6" s="1"/>
  <c r="P20" i="6"/>
  <c r="P69" i="6" s="1"/>
  <c r="P94" i="6" s="1"/>
  <c r="L58" i="6"/>
  <c r="H84" i="6"/>
  <c r="J86" i="6"/>
  <c r="I95" i="6"/>
  <c r="M20" i="6"/>
  <c r="M73" i="6" s="1"/>
  <c r="O20" i="6"/>
  <c r="O147" i="6" s="1"/>
  <c r="I83" i="6"/>
  <c r="J92" i="6"/>
  <c r="J94" i="6"/>
  <c r="H60" i="1"/>
  <c r="H61" i="1"/>
  <c r="H62" i="1"/>
  <c r="H63" i="1"/>
  <c r="H64" i="1"/>
  <c r="E31" i="5"/>
  <c r="F31" i="5" s="1"/>
  <c r="I91" i="6" l="1"/>
  <c r="I94" i="6"/>
  <c r="I86" i="6"/>
  <c r="I97" i="6"/>
  <c r="I92" i="6"/>
  <c r="I93" i="6"/>
  <c r="I96" i="6"/>
  <c r="L77" i="6"/>
  <c r="L147" i="6"/>
  <c r="H47" i="6"/>
  <c r="H71" i="6" s="1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R153" i="6"/>
  <c r="P91" i="6"/>
  <c r="P87" i="6"/>
  <c r="P96" i="6"/>
  <c r="R47" i="6"/>
  <c r="R71" i="6" s="1"/>
  <c r="R146" i="6"/>
  <c r="R45" i="6"/>
  <c r="R148" i="6"/>
  <c r="R35" i="6"/>
  <c r="R76" i="6"/>
  <c r="R145" i="6" s="1"/>
  <c r="R51" i="6"/>
  <c r="R69" i="6"/>
  <c r="R77" i="6"/>
  <c r="R44" i="6"/>
  <c r="R72" i="6"/>
  <c r="N20" i="6"/>
  <c r="H83" i="6"/>
  <c r="H101" i="6" l="1"/>
  <c r="L92" i="6"/>
  <c r="L94" i="6"/>
  <c r="O87" i="6"/>
  <c r="O101" i="6"/>
  <c r="M101" i="6"/>
  <c r="M84" i="6"/>
  <c r="O91" i="6"/>
  <c r="O93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I72" i="6"/>
  <c r="G152" i="6" l="1"/>
  <c r="H77" i="6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 l="1"/>
  <c r="F61" i="6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<sst xmlns="http://schemas.openxmlformats.org/spreadsheetml/2006/main" count="3072" uniqueCount="710">
  <si>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</si>
  <si>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</si>
  <si>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</si>
  <si>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</si>
  <si>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</si>
  <si>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</si>
  <si>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</si>
  <si>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</si>
  <si>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</si>
  <si>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</si>
  <si>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</si>
  <si>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</si>
  <si>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</si>
  <si>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</si>
  <si>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</si>
  <si>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</si>
  <si>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</si>
  <si>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</si>
  <si>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</si>
  <si>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</si>
  <si>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</si>
  <si>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</si>
  <si>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</si>
  <si>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</si>
  <si>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</si>
  <si>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</si>
  <si>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</si>
  <si>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</si>
  <si>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</si>
  <si>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</si>
  <si>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</si>
  <si>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</si>
  <si>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</si>
  <si>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</si>
  <si>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</si>
  <si>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</si>
  <si>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</si>
  <si>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</si>
  <si>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</si>
  <si>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</si>
  <si>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</si>
  <si>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</si>
  <si>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</si>
  <si>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</si>
  <si>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</si>
  <si>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</si>
  <si>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</si>
  <si>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</si>
  <si>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</si>
  <si>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</si>
  <si>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</si>
  <si>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</si>
  <si>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</si>
  <si>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</si>
  <si>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</si>
  <si>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</si>
  <si>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</si>
  <si>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</si>
  <si>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</si>
  <si>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</si>
  <si>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</si>
  <si>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</si>
  <si>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</si>
  <si>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</si>
  <si>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</si>
  <si>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</si>
  <si>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</si>
  <si>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</si>
  <si>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</si>
  <si>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</si>
  <si>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</si>
  <si>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</si>
  <si>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</si>
  <si>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</si>
  <si>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</si>
  <si>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</si>
  <si>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</si>
  <si>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</si>
  <si>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</si>
  <si>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</si>
  <si>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</si>
  <si>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</si>
  <si>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</si>
  <si>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</si>
  <si>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</si>
  <si>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</si>
  <si>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</si>
  <si>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</si>
  <si>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</si>
  <si>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</si>
  <si>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</si>
  <si>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</si>
  <si>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</si>
  <si>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</si>
  <si>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</si>
  <si>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</si>
  <si>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</si>
  <si>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</si>
  <si>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</si>
  <si>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</si>
  <si>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</si>
  <si>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</si>
  <si>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</si>
  <si>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</si>
  <si>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</si>
  <si>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</si>
  <si>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</si>
  <si>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</si>
  <si>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</si>
  <si>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</si>
  <si>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</si>
  <si>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</si>
  <si>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</si>
  <si>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</si>
  <si>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</si>
  <si>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</si>
  <si>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</si>
  <si>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</si>
  <si>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</si>
  <si>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</si>
  <si>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</si>
  <si>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</si>
  <si>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</si>
  <si>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</si>
  <si>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</si>
  <si>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</si>
  <si>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</si>
  <si>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</si>
  <si>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</si>
  <si>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</si>
  <si>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</si>
  <si>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</si>
  <si>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</si>
  <si>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</si>
  <si>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</si>
  <si>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</si>
  <si>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</si>
  <si>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</si>
  <si>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</si>
  <si>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</si>
  <si>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</si>
  <si>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</si>
  <si>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</si>
  <si>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</si>
  <si>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</si>
  <si>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</si>
  <si>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</si>
  <si>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</si>
  <si>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</si>
  <si>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</si>
  <si>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</si>
  <si>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</si>
  <si>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</si>
  <si>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</si>
  <si>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</si>
  <si>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</si>
  <si>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</si>
  <si>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</si>
  <si>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</si>
  <si>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</si>
  <si>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</si>
  <si>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</si>
  <si>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</si>
  <si>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</si>
  <si>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</si>
  <si>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</si>
  <si>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</si>
  <si>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</si>
  <si>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</si>
  <si>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</si>
  <si>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</si>
  <si>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</si>
  <si>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</si>
  <si>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</si>
  <si>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</si>
  <si>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</si>
  <si>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</si>
  <si>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</si>
  <si>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</si>
  <si>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</si>
  <si>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</si>
  <si>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</si>
  <si>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</si>
  <si>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</si>
  <si>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</si>
  <si>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</si>
  <si>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</si>
  <si>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</si>
  <si>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</si>
  <si>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</si>
  <si>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</si>
  <si>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</si>
  <si>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</si>
  <si>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</si>
  <si>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</si>
  <si>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</si>
  <si>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</si>
  <si>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</si>
  <si>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</si>
  <si>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</si>
  <si>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</si>
  <si>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</si>
  <si>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</si>
  <si>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</si>
  <si>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</si>
  <si>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</si>
  <si>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</si>
  <si>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</si>
  <si>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</si>
  <si>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</si>
  <si>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</si>
  <si>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</si>
  <si>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</si>
  <si>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</si>
  <si>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</si>
  <si>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</si>
  <si>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</si>
  <si>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</si>
  <si>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</si>
  <si>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</si>
  <si>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</si>
  <si>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</si>
  <si>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</si>
  <si>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</si>
  <si>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</si>
  <si>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</si>
  <si>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</si>
  <si>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</si>
  <si>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</si>
  <si>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</si>
  <si>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</si>
  <si>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</si>
  <si>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</si>
  <si>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</si>
  <si>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</si>
  <si>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</si>
  <si>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</si>
  <si>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</si>
  <si>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</si>
  <si>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</si>
  <si>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</si>
  <si>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</si>
  <si>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</si>
  <si>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</si>
  <si>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</si>
  <si>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</si>
  <si>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</si>
  <si>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</si>
  <si>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</si>
  <si>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</si>
  <si>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</si>
  <si>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</si>
  <si>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</si>
  <si>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</si>
  <si>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</si>
  <si>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</si>
  <si>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</si>
  <si>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</si>
  <si>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</si>
  <si>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</si>
  <si>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</si>
  <si>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</si>
  <si>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</si>
  <si>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</si>
  <si>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</si>
  <si>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</si>
  <si>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</si>
  <si>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</si>
  <si>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</si>
  <si>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</si>
  <si>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</si>
  <si>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</si>
  <si>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</si>
  <si>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</si>
  <si>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</si>
  <si>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</si>
  <si>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</si>
  <si>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</si>
  <si>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</si>
  <si>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</si>
  <si>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</si>
  <si>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</si>
  <si>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</si>
  <si>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</si>
  <si>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</si>
  <si>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</si>
  <si>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</si>
  <si>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</si>
  <si>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</si>
  <si>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</si>
  <si>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</si>
  <si>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</si>
  <si>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</si>
  <si>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</si>
  <si>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</si>
  <si>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</si>
  <si>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</si>
  <si>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</si>
  <si>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</si>
  <si>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</si>
  <si>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</si>
  <si>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</si>
  <si>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</si>
  <si>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</si>
  <si>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</si>
  <si>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</si>
  <si>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</si>
  <si>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</si>
  <si>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</si>
  <si>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</si>
  <si>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</si>
  <si>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</si>
  <si>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</si>
  <si>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</si>
  <si>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</si>
  <si>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</si>
  <si>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</si>
  <si>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</si>
  <si>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</si>
  <si>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</si>
  <si>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</si>
  <si>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</si>
  <si>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</si>
  <si>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</si>
  <si>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</si>
  <si>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</si>
  <si>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</si>
  <si>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</si>
  <si>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</si>
  <si>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</si>
  <si>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</si>
  <si>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</si>
  <si>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</si>
  <si>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</si>
  <si>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</si>
  <si>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</si>
  <si>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</si>
  <si>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</si>
  <si>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</si>
  <si>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</si>
  <si>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</si>
  <si>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</si>
  <si>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</si>
  <si>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</si>
  <si>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</si>
  <si>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</si>
  <si>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</si>
  <si>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</si>
  <si>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</si>
  <si>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</si>
  <si>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</si>
  <si>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</si>
  <si>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</si>
  <si>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</si>
  <si>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</si>
  <si>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</si>
  <si>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</si>
  <si>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</si>
  <si>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</si>
  <si>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</si>
  <si>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</si>
  <si>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</si>
  <si>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</si>
  <si>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</si>
  <si>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</si>
  <si>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</si>
  <si>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</si>
  <si>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</si>
  <si>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</si>
  <si>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</si>
  <si>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</si>
  <si>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</si>
  <si>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</si>
  <si>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</si>
  <si>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</si>
  <si>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</si>
  <si>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</si>
  <si>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</si>
  <si>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</si>
  <si>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</si>
  <si>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</si>
  <si>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</si>
  <si>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</si>
  <si>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</si>
  <si>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</si>
  <si>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</si>
  <si>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</si>
  <si>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</si>
  <si>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</si>
  <si>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</si>
  <si>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</si>
  <si>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</si>
  <si>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</si>
  <si>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</si>
  <si>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</si>
  <si>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</si>
  <si>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</si>
  <si>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</si>
  <si>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</si>
  <si>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</si>
  <si>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</si>
  <si>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</si>
  <si>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</si>
  <si>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</si>
  <si>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</si>
  <si>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</si>
  <si>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</si>
  <si>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</si>
  <si>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</si>
  <si>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</si>
  <si>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</si>
  <si>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</si>
  <si>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</si>
  <si>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</si>
  <si>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</si>
  <si>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</si>
  <si>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</si>
  <si>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</si>
  <si>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</si>
  <si>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</si>
  <si>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</si>
  <si>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</si>
  <si>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</si>
  <si>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</si>
  <si>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</si>
  <si>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</si>
  <si>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</si>
  <si>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</si>
  <si>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</si>
  <si>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</si>
  <si>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</si>
  <si>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</si>
  <si>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</si>
  <si>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</si>
  <si>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</si>
  <si>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</si>
  <si>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</si>
  <si>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</si>
  <si>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</si>
  <si>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</si>
  <si>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</si>
  <si>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</si>
  <si>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</si>
  <si>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</si>
  <si>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</si>
  <si>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</si>
  <si>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</si>
  <si>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</si>
  <si>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</si>
  <si>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</si>
  <si>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</si>
  <si>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</si>
  <si>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</si>
  <si>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</si>
  <si>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</si>
  <si>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</si>
  <si>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</si>
  <si>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</si>
  <si>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</si>
  <si>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</si>
  <si>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</si>
  <si>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</si>
  <si>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</si>
  <si>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</si>
  <si>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</si>
  <si>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</si>
  <si>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</si>
  <si>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</si>
  <si>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</si>
  <si>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</si>
  <si>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</si>
  <si>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</si>
  <si>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</si>
  <si>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</si>
  <si>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</si>
  <si>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</si>
  <si>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</si>
  <si>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</si>
  <si>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</si>
  <si>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</si>
  <si>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</si>
  <si>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</si>
  <si>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</si>
  <si>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</si>
  <si>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</si>
  <si>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</si>
  <si>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</si>
  <si>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</si>
  <si>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</si>
  <si>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</si>
  <si>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</si>
  <si>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</si>
  <si>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</si>
  <si>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</si>
  <si>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</si>
  <si>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</si>
  <si>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</si>
  <si>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</si>
  <si>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</si>
  <si>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</si>
  <si>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</si>
  <si>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</si>
  <si>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</si>
  <si>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</si>
  <si>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</si>
  <si>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</si>
  <si>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</si>
  <si>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</si>
  <si>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</si>
  <si>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</si>
  <si>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</si>
  <si>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</si>
  <si>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</si>
  <si>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</si>
  <si>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</si>
  <si>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</si>
  <si>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</si>
  <si>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</si>
  <si>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</si>
  <si>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</si>
  <si>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</si>
  <si>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</si>
  <si>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</si>
  <si>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</si>
  <si>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</si>
  <si>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</si>
  <si>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</si>
  <si>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</si>
  <si>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</si>
  <si>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</si>
  <si>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</si>
  <si>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</si>
  <si>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</si>
  <si>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</si>
  <si>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</si>
  <si>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</si>
  <si>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</si>
  <si>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</si>
  <si>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</si>
  <si>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</si>
  <si>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</si>
  <si>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</si>
  <si>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</si>
  <si>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</si>
  <si>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</si>
  <si>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</si>
  <si>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</si>
  <si>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</si>
  <si>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</si>
  <si>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</si>
  <si>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</si>
  <si>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</si>
  <si>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</si>
  <si>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</si>
  <si>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</si>
  <si>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</si>
  <si>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</si>
  <si>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</si>
  <si>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</si>
  <si>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</si>
  <si>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</si>
  <si>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</si>
  <si>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</si>
  <si>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</si>
  <si>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</si>
  <si>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</si>
  <si>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</si>
  <si>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</si>
  <si>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</si>
  <si>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</si>
  <si>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</si>
  <si>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</si>
  <si>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</si>
  <si>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</si>
  <si>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</si>
  <si>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</si>
  <si>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</si>
  <si>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</si>
  <si>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</si>
  <si>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</si>
  <si>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</si>
  <si>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</si>
  <si>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</si>
  <si>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</si>
  <si>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</si>
  <si>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</si>
  <si>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</si>
  <si>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</si>
  <si>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</si>
  <si>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</si>
  <si>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</si>
  <si>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</si>
  <si>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</si>
  <si>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</si>
  <si>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</si>
  <si>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</si>
  <si>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</si>
  <si>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</si>
  <si>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</si>
  <si>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</si>
  <si>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</si>
  <si>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</si>
  <si>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</si>
  <si>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</si>
  <si>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</si>
  <si>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</si>
  <si>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</si>
  <si>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</si>
  <si>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</si>
  <si>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</si>
  <si>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</si>
  <si>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</si>
  <si>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</si>
  <si>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</si>
  <si>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</si>
  <si>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</si>
  <si>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</si>
  <si>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</si>
  <si>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</si>
  <si>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</si>
  <si>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</si>
  <si>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</si>
  <si>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</si>
  <si>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</si>
  <si>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</si>
  <si>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</si>
  <si>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</si>
  <si>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</si>
  <si>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</si>
  <si>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</si>
  <si>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</si>
  <si>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</si>
  <si>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</si>
  <si>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</si>
  <si>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</si>
  <si>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</si>
  <si>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</si>
  <si>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</si>
  <si>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</si>
  <si>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</si>
  <si>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</si>
  <si>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</si>
  <si>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</si>
  <si>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</si>
  <si>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</si>
  <si>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</si>
  <si>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</si>
  <si>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</si>
  <si>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</si>
  <si>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</si>
  <si>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</si>
  <si>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</si>
  <si>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</si>
  <si>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</si>
  <si>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</si>
  <si>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</si>
  <si>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</si>
  <si>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</si>
  <si>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</si>
  <si>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</si>
  <si>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</si>
  <si>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</si>
  <si>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</si>
  <si>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</si>
  <si>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</si>
  <si>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</si>
  <si>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</si>
  <si>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</si>
  <si>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</si>
  <si>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</si>
  <si>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</si>
  <si>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</si>
  <si>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</si>
  <si>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</si>
  <si>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</si>
  <si>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</si>
  <si>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</si>
  <si>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</si>
  <si>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</si>
  <si>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</si>
  <si>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</si>
  <si>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</si>
  <si>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</si>
  <si>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</si>
  <si>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</si>
  <si>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</si>
  <si>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</si>
  <si>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</si>
  <si>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</si>
  <si>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</si>
  <si>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</si>
  <si>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</si>
  <si>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</si>
  <si>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</si>
  <si>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</si>
  <si>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</si>
  <si>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</si>
  <si>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</si>
  <si>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</si>
  <si>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</si>
  <si>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</si>
  <si>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</si>
  <si>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</si>
  <si>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</si>
  <si>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</si>
  <si>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</si>
  <si>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</si>
  <si>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</si>
  <si>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DW2502    Dvnpt</t>
  </si>
  <si>
    <t>DW2502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</si>
</sst>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0</xdr:row>
          <xdr:rowOff>19050</xdr:rowOff>
        </xdr:from>
        <xdr:to>
          <xdr:col>3</xdr:col>
          <xdr:colOff>419100</xdr:colOff>
          <xdr:row>3</xdr:row>
          <xdr:rowOff>57150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0</xdr:row>
          <xdr:rowOff>142875</xdr:rowOff>
        </xdr:from>
        <xdr:to>
          <xdr:col>20</xdr:col>
          <xdr:colOff>323850</xdr:colOff>
          <xdr:row>2</xdr:row>
          <xdr:rowOff>76200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X9" sqref="X9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1" t="s">
        <v>670</v>
      </c>
      <c r="B1" s="363"/>
      <c r="C1" s="872">
        <f>Assembly!D34</f>
        <v>0</v>
      </c>
    </row>
    <row r="2" spans="1:29" x14ac:dyDescent="0.2">
      <c r="A2" s="871" t="s">
        <v>0</v>
      </c>
      <c r="B2" s="363"/>
      <c r="C2" s="873">
        <v>0</v>
      </c>
    </row>
    <row r="3" spans="1:29" x14ac:dyDescent="0.2">
      <c r="A3" s="869" t="s">
        <v>669</v>
      </c>
      <c r="B3" s="150"/>
      <c r="C3" s="868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DW2502    Dvnpt</v>
      </c>
      <c r="Q5" s="348"/>
      <c r="R5" s="226"/>
      <c r="S5" s="226"/>
      <c r="T5" s="226"/>
      <c r="U5" s="349" t="s">
        <v>16</v>
      </c>
      <c r="V5" s="919">
        <f ca="1" xml:space="preserve"> TODAY()</f>
        <v>42724</v>
      </c>
      <c r="W5" s="158"/>
      <c r="X5" s="158"/>
      <c r="Y5" s="158"/>
    </row>
    <row r="6" spans="1:29" ht="18.75" thickBot="1" x14ac:dyDescent="0.3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978">
        <v>1</v>
      </c>
      <c r="B8" s="1015" t="s">
        <v>317</v>
      </c>
      <c r="C8" s="991" t="s">
        <v>23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1.0920000000000001</v>
      </c>
      <c r="P13" s="158"/>
      <c r="Q13" s="1000" t="s">
        <v>312</v>
      </c>
      <c r="R13" s="969"/>
      <c r="S13" s="1014">
        <f>+C20</f>
        <v>0.40625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978">
        <v>2</v>
      </c>
      <c r="B15" s="1015" t="s">
        <v>306</v>
      </c>
      <c r="C15" s="991" t="s">
        <v>343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89">
        <v>6.2E-2</v>
      </c>
      <c r="P15" s="158"/>
      <c r="Q15" s="1000" t="s">
        <v>308</v>
      </c>
      <c r="R15" s="969"/>
      <c r="S15" s="788">
        <v>3.5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430.27338898822501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5.7303018156866914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1.1740000000000002</v>
      </c>
      <c r="P18" s="158"/>
      <c r="Q18" s="1000" t="s">
        <v>302</v>
      </c>
      <c r="R18" s="968"/>
      <c r="S18" s="969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4">
        <v>3</v>
      </c>
      <c r="B20" s="157" t="s">
        <v>298</v>
      </c>
      <c r="C20" s="277">
        <v>0.40625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2.8086793906584639E-2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1000" t="s">
        <v>299</v>
      </c>
      <c r="R20" s="969"/>
      <c r="S20" s="252">
        <f>IF(ISERROR(T18/O22),"",T18/O22)</f>
        <v>117.32972575742392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0.47752515130722428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1.1974800000000001</v>
      </c>
      <c r="P22" s="158"/>
      <c r="Q22" s="1000" t="s">
        <v>296</v>
      </c>
      <c r="R22" s="968"/>
      <c r="S22" s="968"/>
      <c r="T22" s="203">
        <f>IF(S20="",,S20 - 1)</f>
        <v>116.32972575742392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5.7303018156866914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4.9259136290201351E-2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 x14ac:dyDescent="0.25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987">
        <v>8</v>
      </c>
      <c r="B28" s="989" t="s">
        <v>676</v>
      </c>
      <c r="C28" s="991" t="s">
        <v>158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 t="s">
        <v>709</v>
      </c>
      <c r="N30" s="1038"/>
      <c r="O30" s="920">
        <v>1.6299999999999999E-2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25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3.2959136290201349E-2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25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6.4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562.5</v>
      </c>
      <c r="U37" s="158"/>
      <c r="V37" s="198"/>
      <c r="W37" s="158"/>
      <c r="X37" s="158"/>
      <c r="Y37" s="158"/>
    </row>
    <row r="38" spans="1:25" ht="13.5" thickBot="1" x14ac:dyDescent="0.25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506.25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697.97835454454344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117.32972575742392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4050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116.32972575742392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4.8024722022257755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104.32138932384342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72.037083033386637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4.9259136290201351E-2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8.4375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0.10344418620942285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407.96291696661336</v>
      </c>
      <c r="V50" s="198"/>
      <c r="W50" s="158"/>
      <c r="X50" s="158"/>
      <c r="Y50" s="158"/>
    </row>
    <row r="51" spans="1:25" s="6" customFormat="1" ht="14.25" thickTop="1" thickBot="1" x14ac:dyDescent="0.25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3442.1871119058001</v>
      </c>
      <c r="V51" s="198"/>
      <c r="W51" s="158"/>
      <c r="X51" s="158"/>
      <c r="Y51" s="158"/>
    </row>
    <row r="52" spans="1:25" ht="13.5" thickBot="1" x14ac:dyDescent="0.25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430.27338898822501</v>
      </c>
      <c r="V52" s="198"/>
      <c r="W52" s="158"/>
      <c r="X52" s="158"/>
      <c r="Y52" s="158"/>
    </row>
    <row r="53" spans="1:25" ht="13.5" customHeight="1" thickBot="1" x14ac:dyDescent="0.25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8.4479418737695322E-2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430.27338898822501</v>
      </c>
      <c r="Q54" s="972"/>
      <c r="R54" s="970" t="s">
        <v>702</v>
      </c>
      <c r="S54" s="323" t="s">
        <v>247</v>
      </c>
      <c r="T54" s="324"/>
      <c r="U54" s="324"/>
      <c r="V54" s="347">
        <f>O24</f>
        <v>4.9259136290201351E-2</v>
      </c>
      <c r="W54" s="158"/>
      <c r="X54" s="218"/>
      <c r="Y54" s="158"/>
    </row>
    <row r="55" spans="1:25" ht="13.5" thickBot="1" x14ac:dyDescent="0.25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2.8086793906584639E-2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 x14ac:dyDescent="0.2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3.4481395403140942E-2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1.8964767471727519E-2</v>
      </c>
      <c r="E62" s="146"/>
      <c r="F62" s="304">
        <v>68</v>
      </c>
      <c r="G62" s="180" t="s">
        <v>231</v>
      </c>
      <c r="H62" s="182"/>
      <c r="I62" s="181">
        <f>SUM(I53:I61)</f>
        <v>0.13117155435087061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 x14ac:dyDescent="0.2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1.3406002542049602E-2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8.4479418737695322E-2</v>
      </c>
      <c r="E64" s="146"/>
      <c r="F64" s="165">
        <v>70</v>
      </c>
      <c r="G64" s="167" t="s">
        <v>352</v>
      </c>
      <c r="H64" s="166"/>
      <c r="I64" s="162">
        <f>+I63+I62</f>
        <v>0.14457755689292021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 x14ac:dyDescent="0.25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 x14ac:dyDescent="0.25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 x14ac:dyDescent="0.2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 x14ac:dyDescent="0.3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 x14ac:dyDescent="0.3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 x14ac:dyDescent="0.2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 x14ac:dyDescent="0.2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 x14ac:dyDescent="0.2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3" t="s">
        <v>284</v>
      </c>
      <c r="M88" s="894">
        <v>0.02</v>
      </c>
      <c r="N88" s="150"/>
      <c r="O88" s="150"/>
      <c r="P88" s="150"/>
    </row>
    <row r="89" spans="12:23" x14ac:dyDescent="0.2">
      <c r="L89" s="893" t="s">
        <v>324</v>
      </c>
      <c r="M89" s="895">
        <v>0.01</v>
      </c>
      <c r="N89" s="150"/>
      <c r="O89" s="150"/>
      <c r="P89" s="150"/>
    </row>
    <row r="90" spans="12:23" x14ac:dyDescent="0.2">
      <c r="L90" s="893" t="s">
        <v>323</v>
      </c>
      <c r="M90" s="895">
        <v>0.01</v>
      </c>
      <c r="N90" s="150"/>
      <c r="O90" s="150"/>
      <c r="P90" s="150"/>
    </row>
    <row r="91" spans="12:23" x14ac:dyDescent="0.2">
      <c r="L91" s="893" t="s">
        <v>657</v>
      </c>
      <c r="M91" s="895">
        <v>0.01</v>
      </c>
      <c r="N91" s="150"/>
      <c r="O91" s="150"/>
      <c r="P91" s="150"/>
    </row>
    <row r="92" spans="12:23" ht="13.5" thickBot="1" x14ac:dyDescent="0.25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42724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42724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ColWidth="9.140625"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 x14ac:dyDescent="0.25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 x14ac:dyDescent="0.25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 x14ac:dyDescent="0.25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 x14ac:dyDescent="0.25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ColWidth="9.140625"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7">
        <f>+'Internal Sign Off'!C4</f>
        <v>0</v>
      </c>
      <c r="B7" s="947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57150</xdr:colOff>
                <xdr:row>0</xdr:row>
                <xdr:rowOff>19050</xdr:rowOff>
              </from>
              <to>
                <xdr:col>3</xdr:col>
                <xdr:colOff>419100</xdr:colOff>
                <xdr:row>3</xdr:row>
                <xdr:rowOff>57150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40625"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8"/>
      <c r="D4" s="949"/>
      <c r="E4" s="949"/>
      <c r="F4" s="950"/>
    </row>
    <row r="5" spans="1:11" ht="21.75" customHeight="1" x14ac:dyDescent="0.2">
      <c r="B5" s="107" t="s">
        <v>34</v>
      </c>
      <c r="C5" s="948"/>
      <c r="D5" s="949"/>
      <c r="E5" s="949"/>
      <c r="F5" s="950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8"/>
      <c r="D7" s="949"/>
      <c r="E7" s="949"/>
      <c r="F7" s="950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9.9094803353079935E-2</v>
      </c>
      <c r="F23" s="120">
        <f>E23</f>
        <v>9.9094803353079935E-2</v>
      </c>
    </row>
    <row r="24" spans="2:28" x14ac:dyDescent="0.2">
      <c r="B24" s="115" t="s">
        <v>44</v>
      </c>
      <c r="C24" s="108"/>
      <c r="D24" s="111"/>
      <c r="E24" s="111">
        <f>Assembly!H96</f>
        <v>3.1176750097789772E-2</v>
      </c>
      <c r="F24" s="120">
        <f>E24</f>
        <v>3.1176750097789772E-2</v>
      </c>
    </row>
    <row r="25" spans="2:28" x14ac:dyDescent="0.2">
      <c r="B25" s="121" t="s">
        <v>40</v>
      </c>
      <c r="C25" s="108"/>
      <c r="D25" s="361"/>
      <c r="E25" s="122">
        <f>Assembly!H97</f>
        <v>1.4306003442050502E-2</v>
      </c>
      <c r="F25" s="123">
        <f>E25-Assembly!H85-Assembly!H86-Assembly!H88-Assembly!H89-'Machined Part #1'!I54-'Machined Part #1'!I58-'Pacific Quote #2'!I50-'Pacific Quote #2'!I54-'Pacific Quote #3'!I50-'Pacific Quote #3'!I54</f>
        <v>1.3406002542049602E-2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-0.14457755689292021</v>
      </c>
      <c r="F26" s="120">
        <f>F22-F23-F24-F25</f>
        <v>-0.14367755599291931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-0.14457755689292021</v>
      </c>
      <c r="F28" s="120">
        <f>F26-F27</f>
        <v>-0.14367755599291931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40625"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9.9094803353079935E-2</v>
      </c>
      <c r="F34" s="395">
        <f>'Machined Part #1'!I55+'Machined Part #1'!I56+'Machined Part #1'!I57</f>
        <v>3.1176750097789772E-2</v>
      </c>
      <c r="G34" s="468">
        <f>'Machined Part #1'!I63+'Machined Part #1'!I54+'Machined Part #1'!I58</f>
        <v>1.4306003442050502E-2</v>
      </c>
      <c r="H34" s="327">
        <f>'Machined Part #1'!I64</f>
        <v>0.14457755689292021</v>
      </c>
      <c r="I34" s="327"/>
      <c r="J34" s="843">
        <f t="shared" ref="J34:J43" si="1">$H34</f>
        <v>0.14457755689292021</v>
      </c>
      <c r="K34" s="811"/>
      <c r="L34" s="327"/>
      <c r="M34" s="327">
        <f t="shared" ref="M34:M43" si="2">$H34</f>
        <v>0.14457755689292021</v>
      </c>
      <c r="N34" s="811"/>
      <c r="O34" s="327"/>
      <c r="P34" s="327">
        <f t="shared" ref="P34:P43" si="3">$H34</f>
        <v>0.14457755689292021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0.14457755689292021</v>
      </c>
      <c r="I44" s="467"/>
      <c r="J44" s="846">
        <f>SUM(J34:J43)</f>
        <v>0.14457755689292021</v>
      </c>
      <c r="K44" s="813"/>
      <c r="L44" s="467"/>
      <c r="M44" s="467">
        <f>SUM(M34:M43)</f>
        <v>0.14457755689292021</v>
      </c>
      <c r="N44" s="813"/>
      <c r="O44" s="467"/>
      <c r="P44" s="467">
        <f>SUM(P34:P43)</f>
        <v>0.14457755689292021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9.9094803353079935E-2</v>
      </c>
      <c r="I95" s="478"/>
      <c r="J95" s="861">
        <f>J65+SUM(F46:F55)+SUM(F34:F43)+J32</f>
        <v>3.1176750097789772E-2</v>
      </c>
      <c r="K95" s="816"/>
      <c r="L95" s="478"/>
      <c r="M95" s="478">
        <f>M65+SUM(G46:G55)+SUM(G34:G43)+M32</f>
        <v>1.4306003442050502E-2</v>
      </c>
      <c r="N95" s="816"/>
      <c r="O95" s="478"/>
      <c r="P95" s="478">
        <f>P65+SUM(H46:H55)+SUM(H34:H43)+P32</f>
        <v>0.14457755689292021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3.1176750097789772E-2</v>
      </c>
      <c r="I96" s="397"/>
      <c r="J96" s="862">
        <f>J80+SUM(G46:G55)+SUM(G34:G43)</f>
        <v>1.4306003442050502E-2</v>
      </c>
      <c r="K96" s="822"/>
      <c r="L96" s="397"/>
      <c r="M96" s="397">
        <f>M80+SUM(H46:H55)+SUM(H34:H43)</f>
        <v>0.14457755689292021</v>
      </c>
      <c r="N96" s="822"/>
      <c r="O96" s="397"/>
      <c r="P96" s="397">
        <f>P80+SUM(J46:J55)+SUM(J34:J43)</f>
        <v>0.14457755689292021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1.4306003442050502E-2</v>
      </c>
      <c r="I97" s="326"/>
      <c r="J97" s="863">
        <f>J81+SUM(H46:H55)+SUM(H34:H43)+J91</f>
        <v>0.14457755689292021</v>
      </c>
      <c r="K97" s="815"/>
      <c r="L97" s="326"/>
      <c r="M97" s="326">
        <f>M81+SUM(J46:J55)+SUM(J34:J43)+M91</f>
        <v>0.14457755689292021</v>
      </c>
      <c r="N97" s="815"/>
      <c r="O97" s="326"/>
      <c r="P97" s="326">
        <f>P81+SUM(M46:M55)+SUM(M34:M43)+P91</f>
        <v>0.14457755689292021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0.14457755689292021</v>
      </c>
      <c r="I99" s="360"/>
      <c r="J99" s="865">
        <f>SUM(J95:J98)</f>
        <v>0.19006031043276048</v>
      </c>
      <c r="K99" s="817"/>
      <c r="L99" s="360"/>
      <c r="M99" s="360">
        <f>SUM(M95:M98)</f>
        <v>0.30346111722789093</v>
      </c>
      <c r="N99" s="817"/>
      <c r="O99" s="360"/>
      <c r="P99" s="360">
        <f>SUM(P95:P98)</f>
        <v>0.43373267067876065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476250</xdr:colOff>
                <xdr:row>0</xdr:row>
                <xdr:rowOff>142875</xdr:rowOff>
              </from>
              <to>
                <xdr:col>20</xdr:col>
                <xdr:colOff>352425</xdr:colOff>
                <xdr:row>2</xdr:row>
                <xdr:rowOff>66675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Stephanie Smith</cp:lastModifiedBy>
  <cp:lastPrinted>2012-09-25T16:12:10Z</cp:lastPrinted>
  <dcterms:created xsi:type="dcterms:W3CDTF">1996-10-14T23:33:28Z</dcterms:created>
  <dcterms:modified xsi:type="dcterms:W3CDTF">2016-12-20T13:13:11Z</dcterms:modified>
</cp:coreProperties>
</file>