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S13" i="10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<sst xmlns="http://schemas.openxmlformats.org/spreadsheetml/2006/main" count="3068" uniqueCount="706">
  <si>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</si>
  <si>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</si>
  <si>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</si>
  <si>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</si>
  <si>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</si>
  <si>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</si>
  <si>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</si>
  <si>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</si>
  <si>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</si>
  <si>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</si>
  <si>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</si>
  <si>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</si>
  <si>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</si>
  <si>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</si>
  <si>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</si>
  <si>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</si>
  <si>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</si>
  <si>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</si>
  <si>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</si>
  <si>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</si>
  <si>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</si>
  <si>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</si>
  <si>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</si>
  <si>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</si>
  <si>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</si>
  <si>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</si>
  <si>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</si>
  <si>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</si>
  <si>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</si>
  <si>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</si>
  <si>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</si>
  <si>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</si>
  <si>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</si>
  <si>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</si>
  <si>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</si>
  <si>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</si>
  <si>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</si>
  <si>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</si>
  <si>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</si>
  <si>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</si>
  <si>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</si>
  <si>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</si>
  <si>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</si>
  <si>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</si>
  <si>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</si>
  <si>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</si>
  <si>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</si>
  <si>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</si>
  <si>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</si>
  <si>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</si>
  <si>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</si>
  <si>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</si>
  <si>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</si>
  <si>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</si>
  <si>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</si>
  <si>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</si>
  <si>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</si>
  <si>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</si>
  <si>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</si>
  <si>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</si>
  <si>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</si>
  <si>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</si>
  <si>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</si>
  <si>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</si>
  <si>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</si>
  <si>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</si>
  <si>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</si>
  <si>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</si>
  <si>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</si>
  <si>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</si>
  <si>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</si>
  <si>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</si>
  <si>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</si>
  <si>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</si>
  <si>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</si>
  <si>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</si>
  <si>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</si>
  <si>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</si>
  <si>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</si>
  <si>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</si>
  <si>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</si>
  <si>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</si>
  <si>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</si>
  <si>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</si>
  <si>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</si>
  <si>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</si>
  <si>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</si>
  <si>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</si>
  <si>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</si>
  <si>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</si>
  <si>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</si>
  <si>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</si>
  <si>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</si>
  <si>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</si>
  <si>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</si>
  <si>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</si>
  <si>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</si>
  <si>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</si>
  <si>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</si>
  <si>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</si>
  <si>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</si>
  <si>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</si>
  <si>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</si>
  <si>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</si>
  <si>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</si>
  <si>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</si>
  <si>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</si>
  <si>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</si>
  <si>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</si>
  <si>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</si>
  <si>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</si>
  <si>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</si>
  <si>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</si>
  <si>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</si>
  <si>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</si>
  <si>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</si>
  <si>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</si>
  <si>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</si>
  <si>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</si>
  <si>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</si>
  <si>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</si>
  <si>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</si>
  <si>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</si>
  <si>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</si>
  <si>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</si>
  <si>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</si>
  <si>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</si>
  <si>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</si>
  <si>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</si>
  <si>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</si>
  <si>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</si>
  <si>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</si>
  <si>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</si>
  <si>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</si>
  <si>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</si>
  <si>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</si>
  <si>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</si>
  <si>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</si>
  <si>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</si>
  <si>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</si>
  <si>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</si>
  <si>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</si>
  <si>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</si>
  <si>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</si>
  <si>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</si>
  <si>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</si>
  <si>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</si>
  <si>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</si>
  <si>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</si>
  <si>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</si>
  <si>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</si>
  <si>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</si>
  <si>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</si>
  <si>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</si>
  <si>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</si>
  <si>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</si>
  <si>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</si>
  <si>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</si>
  <si>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</si>
  <si>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</si>
  <si>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</si>
  <si>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</si>
  <si>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</si>
  <si>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</si>
  <si>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</si>
  <si>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</si>
  <si>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</si>
  <si>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</si>
  <si>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</si>
  <si>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</si>
  <si>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</si>
  <si>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</si>
  <si>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</si>
  <si>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</si>
  <si>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</si>
  <si>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</si>
  <si>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</si>
  <si>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</si>
  <si>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</si>
  <si>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</si>
  <si>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</si>
  <si>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</si>
  <si>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</si>
  <si>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</si>
  <si>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</si>
  <si>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</si>
  <si>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</si>
  <si>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</si>
  <si>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</si>
  <si>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</si>
  <si>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</si>
  <si>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</si>
  <si>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</si>
  <si>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</si>
  <si>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</si>
  <si>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</si>
  <si>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</si>
  <si>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</si>
  <si>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</si>
  <si>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</si>
  <si>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</si>
  <si>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</si>
  <si>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</si>
  <si>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</si>
  <si>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</si>
  <si>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</si>
  <si>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</si>
  <si>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</si>
  <si>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</si>
  <si>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</si>
  <si>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</si>
  <si>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</si>
  <si>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</si>
  <si>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</si>
  <si>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</si>
  <si>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</si>
  <si>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</si>
  <si>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</si>
  <si>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</si>
  <si>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</si>
  <si>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</si>
  <si>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</si>
  <si>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</si>
  <si>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</si>
  <si>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</si>
  <si>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</si>
  <si>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</si>
  <si>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</si>
  <si>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</si>
  <si>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</si>
  <si>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</si>
  <si>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</si>
  <si>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</si>
  <si>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</si>
  <si>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</si>
  <si>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</si>
  <si>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</si>
  <si>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</si>
  <si>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</si>
  <si>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</si>
  <si>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</si>
  <si>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</si>
  <si>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</si>
  <si>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</si>
  <si>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</si>
  <si>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</si>
  <si>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</si>
  <si>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</si>
  <si>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</si>
  <si>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</si>
  <si>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</si>
  <si>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</si>
  <si>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</si>
  <si>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</si>
  <si>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</si>
  <si>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</si>
  <si>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</si>
  <si>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</si>
  <si>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</si>
  <si>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</si>
  <si>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</si>
  <si>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</si>
  <si>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</si>
  <si>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</si>
  <si>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</si>
  <si>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</si>
  <si>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</si>
  <si>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</si>
  <si>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</si>
  <si>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</si>
  <si>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</si>
  <si>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</si>
  <si>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</si>
  <si>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</si>
  <si>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</si>
  <si>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</si>
  <si>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</si>
  <si>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</si>
  <si>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</si>
  <si>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</si>
  <si>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</si>
  <si>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</si>
  <si>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</si>
  <si>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</si>
  <si>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</si>
  <si>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</si>
  <si>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</si>
  <si>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</si>
  <si>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</si>
  <si>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</si>
  <si>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</si>
  <si>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</si>
  <si>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</si>
  <si>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</si>
  <si>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</si>
  <si>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</si>
  <si>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</si>
  <si>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</si>
  <si>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</si>
  <si>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</si>
  <si>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</si>
  <si>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</si>
  <si>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</si>
  <si>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</si>
  <si>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</si>
  <si>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</si>
  <si>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</si>
  <si>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</si>
  <si>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</si>
  <si>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</si>
  <si>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</si>
  <si>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</si>
  <si>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</si>
  <si>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</si>
  <si>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</si>
  <si>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</si>
  <si>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</si>
  <si>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</si>
  <si>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</si>
  <si>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</si>
  <si>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</si>
  <si>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</si>
  <si>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</si>
  <si>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</si>
  <si>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</si>
  <si>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</si>
  <si>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</si>
  <si>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</si>
  <si>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</si>
  <si>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</si>
  <si>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</si>
  <si>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</si>
  <si>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</si>
  <si>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</si>
  <si>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</si>
  <si>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</si>
  <si>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</si>
  <si>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</si>
  <si>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</si>
  <si>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</si>
  <si>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</si>
  <si>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</si>
  <si>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</si>
  <si>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</si>
  <si>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</si>
  <si>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</si>
  <si>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</si>
  <si>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</si>
  <si>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</si>
  <si>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</si>
  <si>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</si>
  <si>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</si>
  <si>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</si>
  <si>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</si>
  <si>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</si>
  <si>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</si>
  <si>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</si>
  <si>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</si>
  <si>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</si>
  <si>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</si>
  <si>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</si>
  <si>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</si>
  <si>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</si>
  <si>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</si>
  <si>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</si>
  <si>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</si>
  <si>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</si>
  <si>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</si>
  <si>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</si>
  <si>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</si>
  <si>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</si>
  <si>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</si>
  <si>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</si>
  <si>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</si>
  <si>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</si>
  <si>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</si>
  <si>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</si>
  <si>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</si>
  <si>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</si>
  <si>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</si>
  <si>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</si>
  <si>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</si>
  <si>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</si>
  <si>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</si>
  <si>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</si>
  <si>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</si>
  <si>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</si>
  <si>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</si>
  <si>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</si>
  <si>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</si>
  <si>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</si>
  <si>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</si>
  <si>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</si>
  <si>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</si>
  <si>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</si>
  <si>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</si>
  <si>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</si>
  <si>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</si>
  <si>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</si>
  <si>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</si>
  <si>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</si>
  <si>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</si>
  <si>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</si>
  <si>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</si>
  <si>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</si>
  <si>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</si>
  <si>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</si>
  <si>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</si>
  <si>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</si>
  <si>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</si>
  <si>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</si>
  <si>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</si>
  <si>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</si>
  <si>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</si>
  <si>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</si>
  <si>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</si>
  <si>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</si>
  <si>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</si>
  <si>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</si>
  <si>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</si>
  <si>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</si>
  <si>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</si>
  <si>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</si>
  <si>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</si>
  <si>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</si>
  <si>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</si>
  <si>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</si>
  <si>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</si>
  <si>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</si>
  <si>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</si>
  <si>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</si>
  <si>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</si>
  <si>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</si>
  <si>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</si>
  <si>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</si>
  <si>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</si>
  <si>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</si>
  <si>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</si>
  <si>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</si>
  <si>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</si>
  <si>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</si>
  <si>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</si>
  <si>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</si>
  <si>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</si>
  <si>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</si>
  <si>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</si>
  <si>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</si>
  <si>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</si>
  <si>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</si>
  <si>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</si>
  <si>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</si>
  <si>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</si>
  <si>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</si>
  <si>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</si>
  <si>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</si>
  <si>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</si>
  <si>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</si>
  <si>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</si>
  <si>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</si>
  <si>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</si>
  <si>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</si>
  <si>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</si>
  <si>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</si>
  <si>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</si>
  <si>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</si>
  <si>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</si>
  <si>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</si>
  <si>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</si>
  <si>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</si>
  <si>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</si>
  <si>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</si>
  <si>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</si>
  <si>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</si>
  <si>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</si>
  <si>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</si>
  <si>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</si>
  <si>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</si>
  <si>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</si>
  <si>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</si>
  <si>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</si>
  <si>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</si>
  <si>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</si>
  <si>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</si>
  <si>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</si>
  <si>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</si>
  <si>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</si>
  <si>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</si>
  <si>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</si>
  <si>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</si>
  <si>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</si>
  <si>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</si>
  <si>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</si>
  <si>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</si>
  <si>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</si>
  <si>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</si>
  <si>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</si>
  <si>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</si>
  <si>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</si>
  <si>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</si>
  <si>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</si>
  <si>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</si>
  <si>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</si>
  <si>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</si>
  <si>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</si>
  <si>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</si>
  <si>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</si>
  <si>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</si>
  <si>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</si>
  <si>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</si>
  <si>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</si>
  <si>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</si>
  <si>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</si>
  <si>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</si>
  <si>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</si>
  <si>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</si>
  <si>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</si>
  <si>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</si>
  <si>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</si>
  <si>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</si>
  <si>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</si>
  <si>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</si>
  <si>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</si>
  <si>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</si>
  <si>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</si>
  <si>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</si>
  <si>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</si>
  <si>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</si>
  <si>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</si>
  <si>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</si>
  <si>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</si>
  <si>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</si>
  <si>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</si>
  <si>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</si>
  <si>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</si>
  <si>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</si>
  <si>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</si>
  <si>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</si>
  <si>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</si>
  <si>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</si>
  <si>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</si>
  <si>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</si>
  <si>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</si>
  <si>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</si>
  <si>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</si>
  <si>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</si>
  <si>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</si>
  <si>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</si>
  <si>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</si>
  <si>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</si>
  <si>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</si>
  <si>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</si>
  <si>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</si>
  <si>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</si>
  <si>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</si>
  <si>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</si>
  <si>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</si>
  <si>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</si>
  <si>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</si>
  <si>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</si>
  <si>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</si>
  <si>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</si>
  <si>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</si>
  <si>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</si>
  <si>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</si>
  <si>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</si>
  <si>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</si>
  <si>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</si>
  <si>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</si>
  <si>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</si>
  <si>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</si>
  <si>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</si>
  <si>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</si>
  <si>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</si>
  <si>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</si>
  <si>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</si>
  <si>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</si>
  <si>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</si>
  <si>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</si>
  <si>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</si>
  <si>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</si>
  <si>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</si>
  <si>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</si>
  <si>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</si>
  <si>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</si>
  <si>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</si>
  <si>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</si>
  <si>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</si>
  <si>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</si>
  <si>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</si>
  <si>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</si>
  <si>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</si>
  <si>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</si>
  <si>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</si>
  <si>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</si>
  <si>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</si>
  <si>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</si>
  <si>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</si>
  <si>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</si>
  <si>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</si>
  <si>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</si>
  <si>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</si>
  <si>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</si>
  <si>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</si>
  <si>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</si>
  <si>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</si>
  <si>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</si>
  <si>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</si>
  <si>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</si>
  <si>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</si>
  <si>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</si>
  <si>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</si>
  <si>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</si>
  <si>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</si>
  <si>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</si>
  <si>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</si>
  <si>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</si>
  <si>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</si>
  <si>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</si>
  <si>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</si>
  <si>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</si>
  <si>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</si>
  <si>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</si>
  <si>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</si>
  <si>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</si>
  <si>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</si>
  <si>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</si>
  <si>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</si>
  <si>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</si>
  <si>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</si>
  <si>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</si>
  <si>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</si>
  <si>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</si>
  <si>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</si>
  <si>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</si>
  <si>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</si>
  <si>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</si>
  <si>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</si>
  <si>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</si>
  <si>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</si>
  <si>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</si>
  <si>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</si>
  <si>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</si>
  <si>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</si>
  <si>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</si>
  <si>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</si>
  <si>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</si>
  <si>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</si>
  <si>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</si>
  <si>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</si>
  <si>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</si>
  <si>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</si>
  <si>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</si>
  <si>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</si>
  <si>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</si>
  <si>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</si>
  <si>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</si>
  <si>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</si>
  <si>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</si>
  <si>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</si>
  <si>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</si>
  <si>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</si>
  <si>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</si>
  <si>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</si>
  <si>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</si>
  <si>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</si>
  <si>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</si>
  <si>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</si>
  <si>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</si>
  <si>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</si>
  <si>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</si>
  <si>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</si>
  <si>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</si>
  <si>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</si>
  <si>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</si>
  <si>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</si>
  <si>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</si>
  <si>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</si>
  <si>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</si>
  <si>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</si>
  <si>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</si>
  <si>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</si>
  <si>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</si>
  <si>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</si>
  <si>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</si>
  <si>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</si>
  <si>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</si>
  <si>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</si>
  <si>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</si>
  <si>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</si>
  <si>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</si>
  <si>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</si>
  <si>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</si>
  <si>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</si>
  <si>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</si>
  <si>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</si>
  <si>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</si>
  <si>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</si>
  <si>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</si>
  <si>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</si>
  <si>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</si>
  <si>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</si>
  <si>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</si>
  <si>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</si>
  <si>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</si>
  <si>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EB2550  8 SPINDLE</t>
  </si>
  <si>
    <t>EB2550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</si>
</sst>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0" fontId="0" fillId="5" borderId="17" xfId="0" applyFill="1" applyBorder="1"/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176" fontId="33" fillId="5" borderId="15" xfId="0" applyNumberFormat="1" applyFont="1" applyFill="1" applyBorder="1"/>
    <xf numFmtId="175" fontId="33" fillId="5" borderId="15" xfId="0" applyNumberFormat="1" applyFont="1" applyFill="1" applyBorder="1"/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1" xfId="0" applyFont="1" applyBorder="1" applyAlignment="1"/>
    <xf numFmtId="0" fontId="0" fillId="0" borderId="34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3" fillId="21" borderId="0" xfId="0" applyFont="1" applyFill="1" applyBorder="1" applyAlignment="1">
      <alignment horizontal="center" vertical="center" wrapText="1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2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0" fillId="0" borderId="34" xfId="0" applyFill="1" applyBorder="1" applyAlignment="1"/>
    <xf numFmtId="0" fontId="0" fillId="0" borderId="33" xfId="0" applyFill="1" applyBorder="1" applyAlignment="1"/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2" t="s">
        <v>670</v>
      </c>
      <c r="B1" s="363"/>
      <c r="C1" s="873">
        <f>Assembly!D34</f>
        <v>0</v>
      </c>
    </row>
    <row r="2" spans="1:29">
      <c r="A2" s="872" t="s">
        <v>0</v>
      </c>
      <c r="B2" s="363"/>
      <c r="C2" s="874">
        <v>0</v>
      </c>
    </row>
    <row r="3" spans="1:29">
      <c r="A3" s="870" t="s">
        <v>669</v>
      </c>
      <c r="B3" s="150"/>
      <c r="C3" s="869">
        <v>2</v>
      </c>
    </row>
    <row r="4" spans="1:29" ht="13.5" thickBot="1"/>
    <row r="5" spans="1:29" ht="15.75" thickBot="1">
      <c r="A5" s="262"/>
      <c r="B5" s="266" t="s">
        <v>322</v>
      </c>
      <c r="C5" s="1006" t="s">
        <v>704</v>
      </c>
      <c r="D5" s="1007"/>
      <c r="E5" s="1008"/>
      <c r="F5" s="1008"/>
      <c r="G5" s="1009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EB2550  8 SPINDLE</v>
      </c>
      <c r="Q5" s="348"/>
      <c r="R5" s="226"/>
      <c r="S5" s="226"/>
      <c r="T5" s="226"/>
      <c r="U5" s="349" t="s">
        <v>16</v>
      </c>
      <c r="V5" s="920">
        <f ca="1" xml:space="preserve"> TODAY()</f>
        <v>41792</v>
      </c>
      <c r="W5" s="158"/>
      <c r="X5" s="158"/>
      <c r="Y5" s="158"/>
    </row>
    <row r="6" spans="1:29" ht="18.75" thickBot="1">
      <c r="A6" s="975" t="s">
        <v>21</v>
      </c>
      <c r="B6" s="976"/>
      <c r="C6" s="976"/>
      <c r="D6" s="977"/>
      <c r="E6" s="263"/>
      <c r="F6" s="975" t="s">
        <v>320</v>
      </c>
      <c r="G6" s="976"/>
      <c r="H6" s="976"/>
      <c r="I6" s="977"/>
      <c r="J6" s="158"/>
      <c r="K6" s="158"/>
      <c r="L6" s="1017" t="s">
        <v>321</v>
      </c>
      <c r="M6" s="1018"/>
      <c r="N6" s="1018"/>
      <c r="O6" s="1018"/>
      <c r="P6" s="1018"/>
      <c r="Q6" s="1018"/>
      <c r="R6" s="1018"/>
      <c r="S6" s="1018"/>
      <c r="T6" s="1018"/>
      <c r="U6" s="1018"/>
      <c r="V6" s="1019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981">
        <v>1</v>
      </c>
      <c r="B8" s="1021" t="s">
        <v>317</v>
      </c>
      <c r="C8" s="995" t="s">
        <v>23</v>
      </c>
      <c r="D8" s="1023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981"/>
      <c r="B9" s="1022"/>
      <c r="C9" s="996"/>
      <c r="D9" s="1023"/>
      <c r="E9" s="204"/>
      <c r="F9" s="443">
        <v>31</v>
      </c>
      <c r="G9" s="157" t="s">
        <v>315</v>
      </c>
      <c r="H9" s="867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981"/>
      <c r="B10" s="1022"/>
      <c r="C10" s="996"/>
      <c r="D10" s="1023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981"/>
      <c r="B11" s="1022"/>
      <c r="C11" s="996"/>
      <c r="D11" s="1023"/>
      <c r="E11" s="204"/>
      <c r="F11" s="443"/>
      <c r="G11" s="200" t="s">
        <v>311</v>
      </c>
      <c r="H11" s="176"/>
      <c r="I11" s="445"/>
      <c r="J11" s="318"/>
      <c r="K11" s="158"/>
      <c r="L11" s="199"/>
      <c r="M11" s="1012" t="s">
        <v>314</v>
      </c>
      <c r="N11" s="1013"/>
      <c r="O11" s="1013"/>
      <c r="P11" s="1013"/>
      <c r="Q11" s="1014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981"/>
      <c r="B12" s="1022"/>
      <c r="C12" s="996"/>
      <c r="D12" s="1023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981"/>
      <c r="B13" s="1022"/>
      <c r="C13" s="996"/>
      <c r="D13" s="1023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1010" t="s">
        <v>313</v>
      </c>
      <c r="M13" s="1011"/>
      <c r="N13" s="253"/>
      <c r="O13" s="789">
        <v>1.675</v>
      </c>
      <c r="P13" s="158"/>
      <c r="Q13" s="1000" t="s">
        <v>312</v>
      </c>
      <c r="R13" s="971"/>
      <c r="S13" s="1020">
        <f>+C20</f>
        <v>0.875</v>
      </c>
      <c r="T13" s="971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981"/>
      <c r="B14" s="1022"/>
      <c r="C14" s="996"/>
      <c r="D14" s="1023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981">
        <v>2</v>
      </c>
      <c r="B15" s="1021" t="s">
        <v>306</v>
      </c>
      <c r="C15" s="995" t="s">
        <v>305</v>
      </c>
      <c r="D15" s="982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69" t="s">
        <v>309</v>
      </c>
      <c r="M15" s="970"/>
      <c r="N15" s="252"/>
      <c r="O15" s="790">
        <v>9.2999999999999999E-2</v>
      </c>
      <c r="P15" s="158"/>
      <c r="Q15" s="1000" t="s">
        <v>308</v>
      </c>
      <c r="R15" s="971"/>
      <c r="S15" s="930">
        <v>3.5</v>
      </c>
      <c r="T15" s="913" t="s">
        <v>693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981"/>
      <c r="B16" s="1022"/>
      <c r="C16" s="996"/>
      <c r="D16" s="982"/>
      <c r="E16" s="204"/>
      <c r="F16" s="443"/>
      <c r="G16" s="200" t="s">
        <v>301</v>
      </c>
      <c r="H16" s="176"/>
      <c r="I16" s="445"/>
      <c r="J16" s="318"/>
      <c r="K16" s="158"/>
      <c r="L16" s="915" t="s">
        <v>694</v>
      </c>
      <c r="M16" s="909"/>
      <c r="N16" s="914"/>
      <c r="O16" s="929">
        <v>2.5000000000000001E-2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981"/>
      <c r="B17" s="1022"/>
      <c r="C17" s="996"/>
      <c r="D17" s="982"/>
      <c r="E17" s="204"/>
      <c r="F17" s="443">
        <v>37</v>
      </c>
      <c r="G17" s="204" t="s">
        <v>452</v>
      </c>
      <c r="H17" s="318"/>
      <c r="I17" s="451">
        <f>IF(OR(C28="HS",C28="HL"),T30,U52)</f>
        <v>285.98878141182252</v>
      </c>
      <c r="J17" s="318"/>
      <c r="K17" s="158"/>
      <c r="L17" s="911" t="s">
        <v>690</v>
      </c>
      <c r="M17" s="912"/>
      <c r="N17" s="158"/>
      <c r="O17" s="158">
        <v>0</v>
      </c>
      <c r="P17" s="158"/>
      <c r="Q17" s="1015" t="s">
        <v>304</v>
      </c>
      <c r="R17" s="1016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981"/>
      <c r="B18" s="1022"/>
      <c r="C18" s="996"/>
      <c r="D18" s="982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1010" t="s">
        <v>303</v>
      </c>
      <c r="M18" s="1011"/>
      <c r="N18" s="252"/>
      <c r="O18" s="789">
        <f>SUM(O13:O16)</f>
        <v>1.7929999999999999</v>
      </c>
      <c r="P18" s="158"/>
      <c r="Q18" s="1000" t="s">
        <v>302</v>
      </c>
      <c r="R18" s="970"/>
      <c r="S18" s="971"/>
      <c r="T18" s="254">
        <f>144-S15</f>
        <v>140.5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981"/>
      <c r="B19" s="1022"/>
      <c r="C19" s="1024"/>
      <c r="D19" s="982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4.2256902317429221E-2</v>
      </c>
      <c r="J20" s="318"/>
      <c r="K20" s="158"/>
      <c r="L20" s="916" t="s">
        <v>300</v>
      </c>
      <c r="M20" s="910"/>
      <c r="N20" s="914"/>
      <c r="O20" s="790">
        <v>0.02</v>
      </c>
      <c r="P20" s="158"/>
      <c r="Q20" s="1000" t="s">
        <v>299</v>
      </c>
      <c r="R20" s="971"/>
      <c r="S20" s="252">
        <f>IF(ISERROR(T18/O22),"",T18/O22)</f>
        <v>76.823813741893858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25" t="s">
        <v>691</v>
      </c>
      <c r="M21" s="1026"/>
      <c r="N21" s="1026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69" t="s">
        <v>297</v>
      </c>
      <c r="M22" s="971"/>
      <c r="N22" s="235"/>
      <c r="O22" s="250">
        <f>O18*(1+O20)</f>
        <v>1.8288599999999999</v>
      </c>
      <c r="P22" s="158"/>
      <c r="Q22" s="1000" t="s">
        <v>296</v>
      </c>
      <c r="R22" s="970"/>
      <c r="S22" s="970"/>
      <c r="T22" s="203">
        <f>IF(S20="",,S20 - 1)</f>
        <v>75.823813741893858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991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1042" t="s">
        <v>699</v>
      </c>
      <c r="M24" s="1043"/>
      <c r="N24" s="1043"/>
      <c r="O24" s="919">
        <f>IF(ISERROR(S17/T22),,S17/T22)</f>
        <v>0.38658231351063693</v>
      </c>
      <c r="P24" s="243" t="s">
        <v>22</v>
      </c>
      <c r="Q24" s="1027" t="s">
        <v>692</v>
      </c>
      <c r="R24" s="1027"/>
      <c r="S24" s="1027"/>
      <c r="T24" s="1027"/>
      <c r="U24" s="1027"/>
      <c r="V24" s="198"/>
      <c r="W24" s="158"/>
      <c r="X24" s="158"/>
      <c r="Y24" s="158"/>
    </row>
    <row r="25" spans="1:29" s="237" customFormat="1" ht="13.5" thickBot="1">
      <c r="A25" s="991"/>
      <c r="B25" s="989" t="s">
        <v>22</v>
      </c>
      <c r="C25" s="989"/>
      <c r="D25" s="990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991"/>
      <c r="B26" s="989"/>
      <c r="C26" s="989"/>
      <c r="D26" s="990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983"/>
      <c r="H27" s="984"/>
      <c r="I27" s="985"/>
      <c r="J27" s="158"/>
      <c r="K27" s="158"/>
      <c r="L27" s="1039" t="s">
        <v>289</v>
      </c>
      <c r="M27" s="1040"/>
      <c r="N27" s="1040"/>
      <c r="O27" s="1040"/>
      <c r="P27" s="1041"/>
      <c r="Q27" s="1000" t="s">
        <v>280</v>
      </c>
      <c r="R27" s="970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991">
        <v>8</v>
      </c>
      <c r="B28" s="993" t="s">
        <v>676</v>
      </c>
      <c r="C28" s="995" t="s">
        <v>284</v>
      </c>
      <c r="D28" s="998"/>
      <c r="E28" s="157"/>
      <c r="F28" s="307"/>
      <c r="G28" s="986"/>
      <c r="H28" s="987"/>
      <c r="I28" s="988"/>
      <c r="J28" s="158"/>
      <c r="K28" s="158"/>
      <c r="L28" s="236"/>
      <c r="M28" s="229"/>
      <c r="N28" s="229"/>
      <c r="O28" s="229"/>
      <c r="P28" s="228"/>
      <c r="Q28" s="1001" t="s">
        <v>288</v>
      </c>
      <c r="R28" s="1002"/>
      <c r="S28" s="1003"/>
      <c r="T28" s="787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991"/>
      <c r="B29" s="993"/>
      <c r="C29" s="996"/>
      <c r="D29" s="998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7" t="s">
        <v>695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991"/>
      <c r="B30" s="993"/>
      <c r="C30" s="996"/>
      <c r="D30" s="998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7" t="s">
        <v>696</v>
      </c>
      <c r="M30" s="958" t="s">
        <v>705</v>
      </c>
      <c r="N30" s="958"/>
      <c r="O30" s="921">
        <v>9.0999999999999998E-2</v>
      </c>
      <c r="P30" s="158"/>
      <c r="Q30" s="320" t="s">
        <v>287</v>
      </c>
      <c r="R30" s="321"/>
      <c r="S30" s="319"/>
      <c r="T30" s="234">
        <f>IF(ISERROR(T29*0.9),"",T29*0.9)</f>
        <v>405</v>
      </c>
      <c r="U30" s="158"/>
      <c r="V30" s="198"/>
      <c r="W30" s="158"/>
      <c r="X30" s="318"/>
      <c r="Y30" s="223"/>
    </row>
    <row r="31" spans="1:29" ht="15.75" customHeight="1" thickBot="1">
      <c r="A31" s="991"/>
      <c r="B31" s="993"/>
      <c r="C31" s="996"/>
      <c r="D31" s="998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991"/>
      <c r="B32" s="993"/>
      <c r="C32" s="996"/>
      <c r="D32" s="998"/>
      <c r="E32" s="157"/>
      <c r="F32" s="304"/>
      <c r="G32" s="188"/>
      <c r="H32" s="182"/>
      <c r="I32" s="186"/>
      <c r="J32" s="158"/>
      <c r="K32" s="158"/>
      <c r="L32" s="917" t="s">
        <v>697</v>
      </c>
      <c r="M32" s="918"/>
      <c r="N32" s="918"/>
      <c r="O32" s="922">
        <f>O24-O30</f>
        <v>0.29558231351063691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991"/>
      <c r="B33" s="993"/>
      <c r="C33" s="996"/>
      <c r="D33" s="998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991"/>
      <c r="B34" s="993"/>
      <c r="C34" s="996"/>
      <c r="D34" s="998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991"/>
      <c r="B35" s="993"/>
      <c r="C35" s="996"/>
      <c r="D35" s="998"/>
      <c r="E35" s="157"/>
      <c r="F35" s="307"/>
      <c r="G35" s="334"/>
      <c r="H35" s="335"/>
      <c r="I35" s="340"/>
      <c r="J35" s="158"/>
      <c r="K35" s="158"/>
      <c r="L35" s="1004" t="s">
        <v>683</v>
      </c>
      <c r="M35" s="1005"/>
      <c r="N35" s="1005"/>
      <c r="O35" s="968"/>
      <c r="P35" s="158"/>
      <c r="Q35" s="969" t="s">
        <v>280</v>
      </c>
      <c r="R35" s="971"/>
      <c r="S35" s="215">
        <f>+T27</f>
        <v>3600</v>
      </c>
      <c r="T35" s="923"/>
      <c r="U35" s="923"/>
      <c r="V35" s="924"/>
      <c r="W35" s="318"/>
      <c r="X35" s="318"/>
      <c r="Y35" s="158"/>
    </row>
    <row r="36" spans="1:25" ht="15.75" customHeight="1" thickBot="1">
      <c r="A36" s="992"/>
      <c r="B36" s="994"/>
      <c r="C36" s="997"/>
      <c r="D36" s="999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1000" t="s">
        <v>279</v>
      </c>
      <c r="R36" s="970"/>
      <c r="S36" s="971"/>
      <c r="T36" s="925">
        <v>10.199999999999999</v>
      </c>
      <c r="U36" s="157" t="s">
        <v>700</v>
      </c>
      <c r="V36" s="198"/>
      <c r="W36" s="158"/>
      <c r="X36" s="158"/>
      <c r="Y36" s="158"/>
    </row>
    <row r="37" spans="1:25" ht="14.25" thickTop="1" thickBot="1">
      <c r="A37" s="796"/>
      <c r="B37" s="200" t="s">
        <v>277</v>
      </c>
      <c r="C37" s="168"/>
      <c r="D37" s="794"/>
      <c r="E37" s="157"/>
      <c r="F37" s="443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352.94117647058823</v>
      </c>
      <c r="U37" s="158"/>
      <c r="V37" s="198"/>
      <c r="W37" s="158"/>
      <c r="X37" s="158"/>
      <c r="Y37" s="158"/>
    </row>
    <row r="38" spans="1:25" ht="13.5" thickBot="1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927" t="s">
        <v>703</v>
      </c>
      <c r="R38" s="928"/>
      <c r="S38" s="788">
        <v>0.9</v>
      </c>
      <c r="T38" s="926">
        <f>T37*0.9</f>
        <v>317.64705882352939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72" t="s">
        <v>701</v>
      </c>
      <c r="T39" s="973"/>
      <c r="U39" s="97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2.5000000000000001E-2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1.556</v>
      </c>
      <c r="E41" s="157"/>
      <c r="F41" s="443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6"/>
      <c r="B42" s="200" t="s">
        <v>268</v>
      </c>
      <c r="C42" s="168"/>
      <c r="D42" s="794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1033" t="s">
        <v>274</v>
      </c>
      <c r="M42" s="1034"/>
      <c r="N42" s="1034"/>
      <c r="O42" s="1034"/>
      <c r="P42" s="103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6">
        <v>13</v>
      </c>
      <c r="B43" s="157" t="s">
        <v>266</v>
      </c>
      <c r="C43" s="276">
        <v>2.1</v>
      </c>
      <c r="D43" s="794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0"/>
      <c r="N44" s="971"/>
      <c r="O44" s="284">
        <v>8</v>
      </c>
      <c r="P44" s="214"/>
      <c r="Q44" s="1000" t="s">
        <v>269</v>
      </c>
      <c r="R44" s="971"/>
      <c r="S44" s="215">
        <f>T22*O44</f>
        <v>606.59050993515086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3.5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76.823813741893858</v>
      </c>
      <c r="E46" s="157"/>
      <c r="F46" s="443">
        <v>55</v>
      </c>
      <c r="G46" s="439" t="s">
        <v>24</v>
      </c>
      <c r="H46" s="440"/>
      <c r="I46" s="441"/>
      <c r="K46" s="158"/>
      <c r="L46" s="969" t="s">
        <v>689</v>
      </c>
      <c r="M46" s="970"/>
      <c r="N46" s="970"/>
      <c r="O46" s="970"/>
      <c r="P46" s="970"/>
      <c r="Q46" s="970"/>
      <c r="R46" s="971"/>
      <c r="S46" s="158"/>
      <c r="T46" s="158"/>
      <c r="U46" s="213">
        <f>T38 * 8</f>
        <v>2541.1764705882351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75.823813741893858</v>
      </c>
      <c r="E47" s="157"/>
      <c r="F47" s="443"/>
      <c r="G47" s="337"/>
      <c r="H47" s="338"/>
      <c r="I47" s="341"/>
      <c r="K47" s="158"/>
      <c r="L47" s="969" t="s">
        <v>263</v>
      </c>
      <c r="M47" s="970"/>
      <c r="N47" s="970"/>
      <c r="O47" s="970"/>
      <c r="P47" s="970"/>
      <c r="Q47" s="970"/>
      <c r="R47" s="971"/>
      <c r="S47" s="158"/>
      <c r="T47" s="158"/>
      <c r="U47" s="210">
        <f>IF(ISERROR(U46/S44),"",U46/S44)-1</f>
        <v>3.1892783170312144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159.32559715302492</v>
      </c>
      <c r="E48" s="157"/>
      <c r="F48" s="443">
        <v>56</v>
      </c>
      <c r="G48" s="204" t="s">
        <v>257</v>
      </c>
      <c r="H48" s="333"/>
      <c r="I48" s="445"/>
      <c r="K48" s="158"/>
      <c r="L48" s="969" t="s">
        <v>261</v>
      </c>
      <c r="M48" s="970"/>
      <c r="N48" s="970"/>
      <c r="O48" s="970"/>
      <c r="P48" s="970"/>
      <c r="Q48" s="970"/>
      <c r="R48" s="971"/>
      <c r="S48" s="158"/>
      <c r="T48" s="158"/>
      <c r="U48" s="210">
        <f>U47*15</f>
        <v>47.839174755468214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0.38658231351063693</v>
      </c>
      <c r="E49" s="157"/>
      <c r="F49" s="443">
        <v>57</v>
      </c>
      <c r="G49" s="171" t="s">
        <v>254</v>
      </c>
      <c r="H49" s="281"/>
      <c r="I49" s="207"/>
      <c r="K49" s="158"/>
      <c r="L49" s="1036" t="s">
        <v>686</v>
      </c>
      <c r="M49" s="1037"/>
      <c r="N49" s="1037"/>
      <c r="O49" s="1037"/>
      <c r="P49" s="1037"/>
      <c r="Q49" s="1037"/>
      <c r="R49" s="1038"/>
      <c r="S49" s="158"/>
      <c r="T49" s="158"/>
      <c r="U49" s="210">
        <f>U46/480</f>
        <v>5.2941176470588234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0.81182285837233759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1010" t="s">
        <v>687</v>
      </c>
      <c r="M50" s="1011"/>
      <c r="N50" s="1011"/>
      <c r="O50" s="1011"/>
      <c r="P50" s="1011"/>
      <c r="Q50" s="1011"/>
      <c r="R50" s="1011"/>
      <c r="S50" s="971"/>
      <c r="T50" s="158"/>
      <c r="U50" s="210">
        <f>480 - U48</f>
        <v>432.16082524453179</v>
      </c>
      <c r="V50" s="198"/>
      <c r="W50" s="158"/>
      <c r="X50" s="158"/>
      <c r="Y50" s="158"/>
    </row>
    <row r="51" spans="1:25" s="6" customFormat="1" ht="14.25" thickTop="1" thickBot="1">
      <c r="A51" s="796"/>
      <c r="B51" s="200" t="s">
        <v>237</v>
      </c>
      <c r="C51" s="168"/>
      <c r="D51" s="794"/>
      <c r="E51" s="157"/>
      <c r="F51" s="975" t="s">
        <v>245</v>
      </c>
      <c r="G51" s="976"/>
      <c r="H51" s="976"/>
      <c r="I51" s="977"/>
      <c r="K51" s="158"/>
      <c r="L51" s="969" t="s">
        <v>253</v>
      </c>
      <c r="M51" s="970"/>
      <c r="N51" s="970"/>
      <c r="O51" s="970"/>
      <c r="P51" s="970"/>
      <c r="Q51" s="970"/>
      <c r="R51" s="970"/>
      <c r="S51" s="971"/>
      <c r="T51" s="158"/>
      <c r="U51" s="206">
        <f>U50*U49</f>
        <v>2287.9102512945801</v>
      </c>
      <c r="V51" s="198"/>
      <c r="W51" s="158"/>
      <c r="X51" s="158"/>
      <c r="Y51" s="158"/>
    </row>
    <row r="52" spans="1:25" ht="13.5" thickBot="1">
      <c r="A52" s="796">
        <v>21</v>
      </c>
      <c r="B52" s="157" t="s">
        <v>246</v>
      </c>
      <c r="C52" s="276">
        <v>0.55000000000000004</v>
      </c>
      <c r="D52" s="794"/>
      <c r="E52" s="157"/>
      <c r="F52" s="1028"/>
      <c r="G52" s="1029"/>
      <c r="H52" s="1029"/>
      <c r="I52" s="1030"/>
      <c r="K52" s="158"/>
      <c r="L52" s="969" t="s">
        <v>688</v>
      </c>
      <c r="M52" s="970"/>
      <c r="N52" s="970"/>
      <c r="O52" s="970"/>
      <c r="P52" s="970"/>
      <c r="Q52" s="970"/>
      <c r="R52" s="970"/>
      <c r="S52" s="971"/>
      <c r="T52" s="158"/>
      <c r="U52" s="203">
        <f>IF(ISERROR(U51/8),,U51/8)</f>
        <v>285.98878141182252</v>
      </c>
      <c r="V52" s="198"/>
      <c r="W52" s="158"/>
      <c r="X52" s="158"/>
      <c r="Y52" s="158"/>
    </row>
    <row r="53" spans="1:25" ht="13.5" customHeight="1" thickBot="1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0.66298866767074238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964" t="s">
        <v>248</v>
      </c>
      <c r="M54" s="965"/>
      <c r="N54" s="965"/>
      <c r="O54" s="966"/>
      <c r="P54" s="1031">
        <f>U52</f>
        <v>285.98878141182252</v>
      </c>
      <c r="Q54" s="1032"/>
      <c r="R54" s="974" t="s">
        <v>702</v>
      </c>
      <c r="S54" s="323" t="s">
        <v>247</v>
      </c>
      <c r="T54" s="324"/>
      <c r="U54" s="324"/>
      <c r="V54" s="347">
        <f>O24</f>
        <v>0.38658231351063693</v>
      </c>
      <c r="W54" s="158"/>
      <c r="X54" s="218"/>
      <c r="Y54" s="158"/>
    </row>
    <row r="55" spans="1:25" ht="13.5" thickBot="1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974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4.2256902317429221E-2</v>
      </c>
      <c r="L56" s="964" t="s">
        <v>244</v>
      </c>
      <c r="M56" s="965"/>
      <c r="N56" s="965"/>
      <c r="O56" s="966"/>
      <c r="P56" s="967">
        <f>T30</f>
        <v>405</v>
      </c>
      <c r="Q56" s="96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961" t="s">
        <v>349</v>
      </c>
      <c r="M59" s="963"/>
      <c r="N59"/>
      <c r="O59" s="961" t="s">
        <v>351</v>
      </c>
      <c r="P59" s="963"/>
      <c r="Q59"/>
      <c r="R59" s="961" t="s">
        <v>328</v>
      </c>
      <c r="S59" s="962"/>
      <c r="T59" s="962"/>
      <c r="U59" s="963"/>
    </row>
    <row r="60" spans="1:25" ht="12.75" customHeight="1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0.27060761945744582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0.1488341907015952</v>
      </c>
      <c r="E62" s="146"/>
      <c r="F62" s="304">
        <v>68</v>
      </c>
      <c r="G62" s="180" t="s">
        <v>231</v>
      </c>
      <c r="H62" s="182"/>
      <c r="I62" s="181">
        <f>SUM(I53:I61)</f>
        <v>0.72385091169476212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>
      <c r="A63" s="796"/>
      <c r="B63" s="157"/>
      <c r="C63" s="168"/>
      <c r="D63" s="794"/>
      <c r="E63" s="146"/>
      <c r="F63" s="443">
        <v>69</v>
      </c>
      <c r="G63" s="171" t="s">
        <v>353</v>
      </c>
      <c r="H63" s="170">
        <v>0.43</v>
      </c>
      <c r="I63" s="169">
        <f>+H63*SUM(I55:I57)</f>
        <v>1.9499149158712769E-2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0.66298866767074238</v>
      </c>
      <c r="E64" s="146"/>
      <c r="F64" s="165">
        <v>70</v>
      </c>
      <c r="G64" s="167" t="s">
        <v>352</v>
      </c>
      <c r="H64" s="166"/>
      <c r="I64" s="162">
        <f>+I63+I62</f>
        <v>0.74335006085347488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>
      <c r="E73" s="158"/>
      <c r="L73" s="959" t="s">
        <v>335</v>
      </c>
      <c r="M73" s="960"/>
      <c r="N73" s="150"/>
      <c r="O73" s="959" t="s">
        <v>334</v>
      </c>
      <c r="P73" s="960"/>
      <c r="R73" s="961" t="s">
        <v>333</v>
      </c>
      <c r="S73" s="962"/>
      <c r="T73" s="963"/>
      <c r="V73" s="158"/>
      <c r="W73" s="158"/>
      <c r="X73" s="158"/>
      <c r="Y73" s="158"/>
    </row>
    <row r="74" spans="1:25" ht="25.5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1">
        <f>S76</f>
        <v>24.166595070245833</v>
      </c>
      <c r="T77" s="315"/>
    </row>
    <row r="78" spans="1:25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1">
        <f>S77</f>
        <v>24.166595070245833</v>
      </c>
      <c r="T78" s="315"/>
    </row>
    <row r="79" spans="1:25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6"/>
      <c r="M80" s="889"/>
      <c r="N80" s="150"/>
      <c r="O80" s="886"/>
      <c r="P80" s="889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90"/>
      <c r="M81" s="891"/>
      <c r="N81" s="150"/>
      <c r="O81" s="890"/>
      <c r="P81" s="891"/>
      <c r="R81" s="177" t="s">
        <v>357</v>
      </c>
      <c r="S81" s="431">
        <f>'Standard Rates'!E21</f>
        <v>16.219741700491745</v>
      </c>
      <c r="T81" s="797"/>
    </row>
    <row r="82" spans="12:23" ht="15.75" thickBot="1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>
      <c r="L88" s="894" t="s">
        <v>284</v>
      </c>
      <c r="M88" s="895">
        <v>0.02</v>
      </c>
      <c r="N88" s="150"/>
      <c r="O88" s="150"/>
      <c r="P88" s="150"/>
    </row>
    <row r="89" spans="12:23">
      <c r="L89" s="894" t="s">
        <v>324</v>
      </c>
      <c r="M89" s="896">
        <v>0.01</v>
      </c>
      <c r="N89" s="150"/>
      <c r="O89" s="150"/>
      <c r="P89" s="150"/>
    </row>
    <row r="90" spans="12:23">
      <c r="L90" s="894" t="s">
        <v>323</v>
      </c>
      <c r="M90" s="896">
        <v>0.01</v>
      </c>
      <c r="N90" s="150"/>
      <c r="O90" s="150"/>
      <c r="P90" s="150"/>
    </row>
    <row r="91" spans="12:23">
      <c r="L91" s="894" t="s">
        <v>657</v>
      </c>
      <c r="M91" s="896">
        <v>0.01</v>
      </c>
      <c r="N91" s="150"/>
      <c r="O91" s="150"/>
      <c r="P91" s="150"/>
    </row>
    <row r="92" spans="12:23" ht="13.5" thickBot="1">
      <c r="L92" s="897" t="s">
        <v>658</v>
      </c>
      <c r="M92" s="898">
        <v>0.01</v>
      </c>
      <c r="N92" s="150"/>
      <c r="O92" s="150"/>
      <c r="P92" s="150"/>
    </row>
  </sheetData>
  <mergeCells count="65"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  <mergeCell ref="S13:T13"/>
    <mergeCell ref="B8:B14"/>
    <mergeCell ref="C8:C14"/>
    <mergeCell ref="D8:D14"/>
    <mergeCell ref="B15:B19"/>
    <mergeCell ref="C15:C19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S39:U39"/>
    <mergeCell ref="R54:R55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21" t="s">
        <v>317</v>
      </c>
      <c r="C5" s="995"/>
      <c r="D5" s="106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22"/>
      <c r="C6" s="996"/>
      <c r="D6" s="106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22"/>
      <c r="C8" s="996"/>
      <c r="D8" s="1065"/>
      <c r="E8" s="204"/>
      <c r="F8" s="443"/>
      <c r="G8" s="200" t="s">
        <v>311</v>
      </c>
      <c r="H8" s="176"/>
      <c r="I8" s="445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22"/>
      <c r="C9" s="996"/>
      <c r="D9" s="106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22"/>
      <c r="C13" s="996"/>
      <c r="D13" s="982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22"/>
      <c r="C14" s="996"/>
      <c r="D14" s="98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>
        <v>7.5</v>
      </c>
      <c r="U25" s="158"/>
      <c r="V25" s="198"/>
      <c r="W25" s="158"/>
      <c r="X25" s="158"/>
      <c r="Y25" s="158"/>
    </row>
    <row r="26" spans="1:25">
      <c r="A26" s="991">
        <v>8</v>
      </c>
      <c r="B26" s="1022" t="s">
        <v>285</v>
      </c>
      <c r="C26" s="995"/>
      <c r="D26" s="98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991"/>
      <c r="B27" s="1022"/>
      <c r="C27" s="996"/>
      <c r="D27" s="98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22"/>
      <c r="C29" s="996"/>
      <c r="D29" s="98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>
        <f>T27</f>
        <v>432</v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1" t="s">
        <v>329</v>
      </c>
      <c r="M76" s="96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21" t="s">
        <v>317</v>
      </c>
      <c r="C5" s="995"/>
      <c r="D5" s="1065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22"/>
      <c r="C6" s="996"/>
      <c r="D6" s="1065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22"/>
      <c r="C8" s="996"/>
      <c r="D8" s="1065"/>
      <c r="E8" s="204"/>
      <c r="F8" s="443"/>
      <c r="G8" s="200" t="s">
        <v>311</v>
      </c>
      <c r="H8" s="176"/>
      <c r="I8" s="445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22"/>
      <c r="C9" s="996"/>
      <c r="D9" s="1065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22"/>
      <c r="C13" s="996"/>
      <c r="D13" s="982"/>
      <c r="E13" s="204"/>
      <c r="F13" s="443"/>
      <c r="G13" s="200" t="s">
        <v>301</v>
      </c>
      <c r="H13" s="176"/>
      <c r="I13" s="445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22"/>
      <c r="C14" s="996"/>
      <c r="D14" s="982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46"/>
      <c r="C23" s="1046"/>
      <c r="D23" s="1047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22" t="s">
        <v>285</v>
      </c>
      <c r="C26" s="995"/>
      <c r="D26" s="982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22"/>
      <c r="C27" s="996"/>
      <c r="D27" s="982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22"/>
      <c r="C29" s="996"/>
      <c r="D29" s="982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1" t="s">
        <v>329</v>
      </c>
      <c r="M76" s="96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Q14:R14"/>
    <mergeCell ref="L15:M15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21:A24"/>
    <mergeCell ref="B22:D24"/>
    <mergeCell ref="G24:I25"/>
    <mergeCell ref="A26:A31"/>
    <mergeCell ref="B26:B31"/>
    <mergeCell ref="C26:C31"/>
    <mergeCell ref="D26:D31"/>
    <mergeCell ref="G30:I30"/>
    <mergeCell ref="L47:S47"/>
    <mergeCell ref="L48:S48"/>
    <mergeCell ref="L52:O52"/>
    <mergeCell ref="P52:Q52"/>
    <mergeCell ref="F47:I48"/>
    <mergeCell ref="L76:M76"/>
    <mergeCell ref="L55:M55"/>
    <mergeCell ref="O55:P55"/>
    <mergeCell ref="R55:U55"/>
    <mergeCell ref="L66:M66"/>
    <mergeCell ref="O66:P66"/>
    <mergeCell ref="R66:T66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1" t="s">
        <v>329</v>
      </c>
      <c r="M76" s="96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1" t="s">
        <v>329</v>
      </c>
      <c r="M76" s="96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1" t="s">
        <v>329</v>
      </c>
      <c r="M76" s="96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1" t="s">
        <v>329</v>
      </c>
      <c r="M76" s="96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1" t="s">
        <v>329</v>
      </c>
      <c r="M76" s="96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1" t="s">
        <v>329</v>
      </c>
      <c r="M76" s="96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61"/>
      <c r="D2" s="1062"/>
      <c r="E2" s="1063"/>
      <c r="F2" s="1063"/>
      <c r="G2" s="1064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75" t="s">
        <v>21</v>
      </c>
      <c r="B3" s="976"/>
      <c r="C3" s="976"/>
      <c r="D3" s="977"/>
      <c r="E3" s="263"/>
      <c r="F3" s="975" t="s">
        <v>320</v>
      </c>
      <c r="G3" s="976"/>
      <c r="H3" s="976"/>
      <c r="I3" s="977"/>
      <c r="J3" s="158"/>
      <c r="K3" s="158"/>
      <c r="L3" s="1017" t="s">
        <v>321</v>
      </c>
      <c r="M3" s="1018"/>
      <c r="N3" s="1018"/>
      <c r="O3" s="1018"/>
      <c r="P3" s="1018"/>
      <c r="Q3" s="1018"/>
      <c r="R3" s="1018"/>
      <c r="S3" s="1018"/>
      <c r="T3" s="1018"/>
      <c r="U3" s="1018"/>
      <c r="V3" s="1019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981">
        <v>1</v>
      </c>
      <c r="B5" s="1021" t="s">
        <v>317</v>
      </c>
      <c r="C5" s="995"/>
      <c r="D5" s="1065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981"/>
      <c r="B6" s="1022"/>
      <c r="C6" s="996"/>
      <c r="D6" s="1065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981"/>
      <c r="B7" s="1022"/>
      <c r="C7" s="996"/>
      <c r="D7" s="1065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981"/>
      <c r="B8" s="1022"/>
      <c r="C8" s="996"/>
      <c r="D8" s="1065"/>
      <c r="E8" s="204"/>
      <c r="F8" s="710"/>
      <c r="G8" s="200" t="s">
        <v>311</v>
      </c>
      <c r="H8" s="176"/>
      <c r="I8" s="712"/>
      <c r="J8" s="318"/>
      <c r="K8" s="158"/>
      <c r="L8" s="199"/>
      <c r="M8" s="1012" t="s">
        <v>314</v>
      </c>
      <c r="N8" s="1013"/>
      <c r="O8" s="1013"/>
      <c r="P8" s="1013"/>
      <c r="Q8" s="1014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981"/>
      <c r="B9" s="1022"/>
      <c r="C9" s="996"/>
      <c r="D9" s="1065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981"/>
      <c r="B10" s="1022"/>
      <c r="C10" s="996"/>
      <c r="D10" s="1065"/>
      <c r="E10" s="204"/>
      <c r="F10" s="304">
        <v>34</v>
      </c>
      <c r="G10" s="188" t="s">
        <v>355</v>
      </c>
      <c r="H10" s="280"/>
      <c r="I10" s="257"/>
      <c r="J10" s="318"/>
      <c r="K10" s="158"/>
      <c r="L10" s="1010" t="s">
        <v>313</v>
      </c>
      <c r="M10" s="1011"/>
      <c r="N10" s="253"/>
      <c r="O10" s="285">
        <f>C33</f>
        <v>0</v>
      </c>
      <c r="P10" s="158"/>
      <c r="Q10" s="1000" t="s">
        <v>312</v>
      </c>
      <c r="R10" s="971"/>
      <c r="S10" s="1020">
        <f>+C17</f>
        <v>0</v>
      </c>
      <c r="T10" s="971"/>
      <c r="U10" s="158"/>
      <c r="V10" s="198"/>
      <c r="W10" s="158"/>
      <c r="X10" s="158"/>
      <c r="Y10" s="158"/>
    </row>
    <row r="11" spans="1:25" s="237" customFormat="1" ht="13.5" thickBot="1">
      <c r="A11" s="981"/>
      <c r="B11" s="1022"/>
      <c r="C11" s="996"/>
      <c r="D11" s="1065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981">
        <v>2</v>
      </c>
      <c r="B12" s="1021" t="s">
        <v>306</v>
      </c>
      <c r="C12" s="995"/>
      <c r="D12" s="982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0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1000" t="s">
        <v>308</v>
      </c>
      <c r="R12" s="971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981"/>
      <c r="B13" s="1022"/>
      <c r="C13" s="996"/>
      <c r="D13" s="982"/>
      <c r="E13" s="204"/>
      <c r="F13" s="710"/>
      <c r="G13" s="200" t="s">
        <v>301</v>
      </c>
      <c r="H13" s="176"/>
      <c r="I13" s="712"/>
      <c r="J13" s="318"/>
      <c r="K13" s="158"/>
      <c r="L13" s="969" t="s">
        <v>307</v>
      </c>
      <c r="M13" s="970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981"/>
      <c r="B14" s="1022"/>
      <c r="C14" s="996"/>
      <c r="D14" s="982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5" t="s">
        <v>304</v>
      </c>
      <c r="R14" s="1016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981"/>
      <c r="B15" s="1022"/>
      <c r="C15" s="996"/>
      <c r="D15" s="982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1010" t="s">
        <v>303</v>
      </c>
      <c r="M15" s="1011"/>
      <c r="N15" s="252"/>
      <c r="O15" s="254">
        <f>SUM(O10:O13)</f>
        <v>0</v>
      </c>
      <c r="P15" s="158"/>
      <c r="Q15" s="1000" t="s">
        <v>302</v>
      </c>
      <c r="R15" s="970"/>
      <c r="S15" s="971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981"/>
      <c r="B16" s="1022"/>
      <c r="C16" s="1024"/>
      <c r="D16" s="982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1010" t="s">
        <v>300</v>
      </c>
      <c r="M17" s="1011"/>
      <c r="N17" s="252"/>
      <c r="O17" s="301">
        <f>+D39</f>
        <v>0</v>
      </c>
      <c r="P17" s="158"/>
      <c r="Q17" s="1000" t="s">
        <v>299</v>
      </c>
      <c r="R17" s="971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69" t="s">
        <v>297</v>
      </c>
      <c r="M19" s="971"/>
      <c r="N19" s="235"/>
      <c r="O19" s="250">
        <f>O15*(1+O17)</f>
        <v>0</v>
      </c>
      <c r="P19" s="158"/>
      <c r="Q19" s="1000" t="s">
        <v>296</v>
      </c>
      <c r="R19" s="970"/>
      <c r="S19" s="970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991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0"/>
      <c r="N21" s="970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991"/>
      <c r="B22" s="1046" t="s">
        <v>22</v>
      </c>
      <c r="C22" s="1046"/>
      <c r="D22" s="1047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991"/>
      <c r="B23" s="1046"/>
      <c r="C23" s="1046"/>
      <c r="D23" s="1047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992"/>
      <c r="B24" s="1048"/>
      <c r="C24" s="1048"/>
      <c r="D24" s="1049"/>
      <c r="E24" s="157"/>
      <c r="F24" s="307">
        <v>43</v>
      </c>
      <c r="G24" s="1050" t="s">
        <v>507</v>
      </c>
      <c r="H24" s="1051"/>
      <c r="I24" s="1052"/>
      <c r="J24" s="158"/>
      <c r="K24" s="158"/>
      <c r="L24" s="1039" t="s">
        <v>289</v>
      </c>
      <c r="M24" s="1040"/>
      <c r="N24" s="1040"/>
      <c r="O24" s="1040"/>
      <c r="P24" s="1041"/>
      <c r="Q24" s="1000" t="s">
        <v>280</v>
      </c>
      <c r="R24" s="970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53"/>
      <c r="H25" s="1054"/>
      <c r="I25" s="1055"/>
      <c r="J25" s="158"/>
      <c r="K25" s="158"/>
      <c r="L25" s="236"/>
      <c r="M25" s="229"/>
      <c r="N25" s="229"/>
      <c r="O25" s="229"/>
      <c r="P25" s="228"/>
      <c r="Q25" s="1001" t="s">
        <v>288</v>
      </c>
      <c r="R25" s="1002"/>
      <c r="S25" s="1003"/>
      <c r="T25" s="235"/>
      <c r="U25" s="158"/>
      <c r="V25" s="198"/>
      <c r="W25" s="158"/>
      <c r="X25" s="158"/>
      <c r="Y25" s="158"/>
    </row>
    <row r="26" spans="1:25">
      <c r="A26" s="991">
        <v>8</v>
      </c>
      <c r="B26" s="1022" t="s">
        <v>285</v>
      </c>
      <c r="C26" s="995"/>
      <c r="D26" s="982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991"/>
      <c r="B27" s="1022"/>
      <c r="C27" s="996"/>
      <c r="D27" s="982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991"/>
      <c r="B28" s="1022"/>
      <c r="C28" s="996"/>
      <c r="D28" s="982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991"/>
      <c r="B29" s="1022"/>
      <c r="C29" s="996"/>
      <c r="D29" s="982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991"/>
      <c r="B30" s="1022"/>
      <c r="C30" s="996"/>
      <c r="D30" s="982"/>
      <c r="E30" s="157"/>
      <c r="F30" s="307">
        <v>47</v>
      </c>
      <c r="G30" s="1058" t="s">
        <v>508</v>
      </c>
      <c r="H30" s="1059"/>
      <c r="I30" s="1060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992"/>
      <c r="B31" s="1056"/>
      <c r="C31" s="997"/>
      <c r="D31" s="1057"/>
      <c r="E31" s="157"/>
      <c r="F31" s="307"/>
      <c r="G31" s="334"/>
      <c r="H31" s="335"/>
      <c r="I31" s="340"/>
      <c r="J31" s="158"/>
      <c r="K31" s="158"/>
      <c r="L31" s="1004" t="s">
        <v>282</v>
      </c>
      <c r="M31" s="1005"/>
      <c r="N31" s="1005"/>
      <c r="O31" s="968"/>
      <c r="P31" s="158"/>
      <c r="Q31" s="969" t="s">
        <v>280</v>
      </c>
      <c r="R31" s="971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1000" t="s">
        <v>279</v>
      </c>
      <c r="R32" s="970"/>
      <c r="S32" s="971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1033" t="s">
        <v>274</v>
      </c>
      <c r="M38" s="1034"/>
      <c r="N38" s="1034"/>
      <c r="O38" s="1034"/>
      <c r="P38" s="103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0"/>
      <c r="N40" s="971"/>
      <c r="O40" s="284">
        <v>6</v>
      </c>
      <c r="P40" s="214"/>
      <c r="Q40" s="1000" t="s">
        <v>269</v>
      </c>
      <c r="R40" s="971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69" t="s">
        <v>265</v>
      </c>
      <c r="M42" s="970"/>
      <c r="N42" s="970"/>
      <c r="O42" s="970"/>
      <c r="P42" s="970"/>
      <c r="Q42" s="970"/>
      <c r="R42" s="971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69" t="s">
        <v>263</v>
      </c>
      <c r="M43" s="970"/>
      <c r="N43" s="970"/>
      <c r="O43" s="970"/>
      <c r="P43" s="970"/>
      <c r="Q43" s="970"/>
      <c r="R43" s="971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69" t="s">
        <v>261</v>
      </c>
      <c r="M44" s="970"/>
      <c r="N44" s="970"/>
      <c r="O44" s="970"/>
      <c r="P44" s="970"/>
      <c r="Q44" s="970"/>
      <c r="R44" s="971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1036" t="s">
        <v>259</v>
      </c>
      <c r="M45" s="1037"/>
      <c r="N45" s="1037"/>
      <c r="O45" s="1037"/>
      <c r="P45" s="1037"/>
      <c r="Q45" s="1037"/>
      <c r="R45" s="103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1010" t="s">
        <v>256</v>
      </c>
      <c r="M46" s="1011"/>
      <c r="N46" s="1011"/>
      <c r="O46" s="1011"/>
      <c r="P46" s="1011"/>
      <c r="Q46" s="1011"/>
      <c r="R46" s="1011"/>
      <c r="S46" s="971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75" t="s">
        <v>245</v>
      </c>
      <c r="G47" s="976"/>
      <c r="H47" s="976"/>
      <c r="I47" s="977"/>
      <c r="K47" s="158"/>
      <c r="L47" s="969" t="s">
        <v>253</v>
      </c>
      <c r="M47" s="970"/>
      <c r="N47" s="970"/>
      <c r="O47" s="970"/>
      <c r="P47" s="970"/>
      <c r="Q47" s="970"/>
      <c r="R47" s="970"/>
      <c r="S47" s="971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1028"/>
      <c r="G48" s="1029"/>
      <c r="H48" s="1029"/>
      <c r="I48" s="1030"/>
      <c r="K48" s="158"/>
      <c r="L48" s="969" t="s">
        <v>251</v>
      </c>
      <c r="M48" s="970"/>
      <c r="N48" s="970"/>
      <c r="O48" s="970"/>
      <c r="P48" s="970"/>
      <c r="Q48" s="970"/>
      <c r="R48" s="970"/>
      <c r="S48" s="971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964" t="s">
        <v>248</v>
      </c>
      <c r="M50" s="965"/>
      <c r="N50" s="965"/>
      <c r="O50" s="966"/>
      <c r="P50" s="967">
        <f>U48</f>
        <v>0</v>
      </c>
      <c r="Q50" s="968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964" t="s">
        <v>244</v>
      </c>
      <c r="M52" s="965"/>
      <c r="N52" s="965"/>
      <c r="O52" s="966"/>
      <c r="P52" s="967" t="str">
        <f>T27</f>
        <v/>
      </c>
      <c r="Q52" s="96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961" t="s">
        <v>349</v>
      </c>
      <c r="M55" s="963"/>
      <c r="N55"/>
      <c r="O55" s="961" t="s">
        <v>351</v>
      </c>
      <c r="P55" s="963"/>
      <c r="Q55"/>
      <c r="R55" s="961" t="s">
        <v>328</v>
      </c>
      <c r="S55" s="962"/>
      <c r="T55" s="962"/>
      <c r="U55" s="96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961" t="s">
        <v>335</v>
      </c>
      <c r="M66" s="963"/>
      <c r="N66"/>
      <c r="O66" s="1044" t="s">
        <v>334</v>
      </c>
      <c r="P66" s="1045"/>
      <c r="Q66"/>
      <c r="R66" s="961" t="s">
        <v>333</v>
      </c>
      <c r="S66" s="962"/>
      <c r="T66" s="96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961" t="s">
        <v>329</v>
      </c>
      <c r="M76" s="96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  <mergeCell ref="A12:A16"/>
    <mergeCell ref="B12:B16"/>
    <mergeCell ref="C12:C16"/>
    <mergeCell ref="D12:D16"/>
    <mergeCell ref="L12:M12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21:A24"/>
    <mergeCell ref="L21:N21"/>
    <mergeCell ref="B22:D24"/>
    <mergeCell ref="G24:I25"/>
    <mergeCell ref="L24:P24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L43:R43"/>
    <mergeCell ref="L44:R44"/>
    <mergeCell ref="L45:R45"/>
    <mergeCell ref="L46:S46"/>
    <mergeCell ref="F47:I48"/>
    <mergeCell ref="L47:S47"/>
    <mergeCell ref="L48:S48"/>
    <mergeCell ref="L50:O50"/>
    <mergeCell ref="P50:Q50"/>
    <mergeCell ref="L52:O52"/>
    <mergeCell ref="P52:Q52"/>
    <mergeCell ref="L55:M55"/>
    <mergeCell ref="O55:P55"/>
    <mergeCell ref="R55:U55"/>
    <mergeCell ref="L66:M66"/>
    <mergeCell ref="O66:P66"/>
    <mergeCell ref="R66:T66"/>
    <mergeCell ref="L76:M76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41792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41792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34">
        <f>Assembly!C2</f>
        <v>0</v>
      </c>
      <c r="D4" s="935"/>
      <c r="E4" s="935"/>
      <c r="F4" s="935"/>
      <c r="G4" s="935"/>
      <c r="H4" s="935"/>
      <c r="I4" s="935"/>
      <c r="J4" s="935"/>
      <c r="K4" s="936"/>
    </row>
    <row r="5" spans="1:14">
      <c r="A5" s="733" t="s">
        <v>595</v>
      </c>
      <c r="B5" s="734"/>
      <c r="C5" s="937">
        <f>Assembly!R2</f>
        <v>3334</v>
      </c>
      <c r="D5" s="935"/>
      <c r="E5" s="935"/>
      <c r="F5" s="935"/>
      <c r="G5" s="935"/>
      <c r="H5" s="935"/>
      <c r="I5" s="935"/>
      <c r="J5" s="935"/>
      <c r="K5" s="936"/>
      <c r="N5" s="731" t="s">
        <v>596</v>
      </c>
    </row>
    <row r="6" spans="1:14">
      <c r="A6" s="735" t="s">
        <v>597</v>
      </c>
      <c r="B6" s="736"/>
      <c r="C6" s="937"/>
      <c r="D6" s="935"/>
      <c r="E6" s="935"/>
      <c r="F6" s="935"/>
      <c r="G6" s="935"/>
      <c r="H6" s="935"/>
      <c r="I6" s="935"/>
      <c r="J6" s="935"/>
      <c r="K6" s="936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37"/>
      <c r="D8" s="935"/>
      <c r="E8" s="935"/>
      <c r="F8" s="935"/>
      <c r="G8" s="935"/>
      <c r="H8" s="935"/>
      <c r="I8" s="935"/>
      <c r="J8" s="935"/>
      <c r="K8" s="936"/>
      <c r="N8" s="731" t="s">
        <v>600</v>
      </c>
    </row>
    <row r="9" spans="1:14">
      <c r="A9" s="733" t="s">
        <v>601</v>
      </c>
      <c r="B9" s="740"/>
      <c r="C9" s="937" t="s">
        <v>598</v>
      </c>
      <c r="D9" s="935"/>
      <c r="E9" s="935"/>
      <c r="F9" s="935"/>
      <c r="G9" s="935"/>
      <c r="H9" s="935"/>
      <c r="I9" s="935"/>
      <c r="J9" s="935"/>
      <c r="K9" s="936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31" t="s">
        <v>604</v>
      </c>
      <c r="J11" s="931" t="s">
        <v>605</v>
      </c>
      <c r="K11" s="931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32"/>
      <c r="J12" s="932"/>
      <c r="K12" s="932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33"/>
      <c r="J13" s="933"/>
      <c r="K13" s="933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9" t="s">
        <v>615</v>
      </c>
      <c r="B41" s="940"/>
      <c r="C41" s="940"/>
      <c r="D41" s="940"/>
      <c r="E41" s="940"/>
      <c r="F41" s="940"/>
      <c r="G41" s="940"/>
      <c r="H41" s="940"/>
      <c r="I41" s="940"/>
      <c r="J41" s="940"/>
      <c r="K41" s="940"/>
    </row>
    <row r="42" spans="1:11" ht="28.5" customHeight="1">
      <c r="A42" s="941" t="s">
        <v>616</v>
      </c>
      <c r="B42" s="941"/>
      <c r="C42" s="941"/>
      <c r="D42" s="941"/>
      <c r="E42" s="941"/>
      <c r="F42" s="941"/>
      <c r="G42" s="772"/>
      <c r="H42" s="772"/>
      <c r="I42" s="772"/>
      <c r="J42" s="772" t="s">
        <v>550</v>
      </c>
      <c r="K42" s="772"/>
    </row>
    <row r="43" spans="1:11" ht="28.5" customHeight="1">
      <c r="A43" s="942" t="s">
        <v>617</v>
      </c>
      <c r="B43" s="942"/>
      <c r="C43" s="942"/>
      <c r="D43" s="942"/>
      <c r="E43" s="942"/>
      <c r="F43" s="942"/>
      <c r="G43" s="772"/>
      <c r="H43" s="772"/>
      <c r="I43" s="772"/>
      <c r="J43" s="772" t="s">
        <v>550</v>
      </c>
      <c r="K43" s="772"/>
    </row>
    <row r="44" spans="1:11" ht="28.5" customHeight="1">
      <c r="A44" s="942" t="s">
        <v>618</v>
      </c>
      <c r="B44" s="942"/>
      <c r="C44" s="942"/>
      <c r="D44" s="942"/>
      <c r="E44" s="942"/>
      <c r="F44" s="942"/>
      <c r="G44" s="772"/>
      <c r="H44" s="772"/>
      <c r="I44" s="772"/>
      <c r="J44" s="772" t="s">
        <v>550</v>
      </c>
      <c r="K44" s="772"/>
    </row>
    <row r="45" spans="1:11" ht="28.5" customHeight="1">
      <c r="A45" s="942" t="s">
        <v>619</v>
      </c>
      <c r="B45" s="942"/>
      <c r="C45" s="942"/>
      <c r="D45" s="942"/>
      <c r="E45" s="942"/>
      <c r="F45" s="942"/>
      <c r="G45" s="772"/>
      <c r="H45" s="772"/>
      <c r="I45" s="772"/>
      <c r="J45" s="772" t="s">
        <v>550</v>
      </c>
      <c r="K45" s="772"/>
    </row>
    <row r="46" spans="1:11" ht="28.5" customHeight="1">
      <c r="A46" s="938" t="s">
        <v>620</v>
      </c>
      <c r="B46" s="938"/>
      <c r="C46" s="938"/>
      <c r="D46" s="938"/>
      <c r="E46" s="938"/>
      <c r="F46" s="938"/>
      <c r="G46" s="772"/>
      <c r="H46" s="772"/>
      <c r="I46" s="772"/>
      <c r="J46" s="772" t="s">
        <v>550</v>
      </c>
      <c r="K46" s="772"/>
    </row>
    <row r="47" spans="1:11" ht="28.5" customHeight="1">
      <c r="A47" s="938" t="s">
        <v>621</v>
      </c>
      <c r="B47" s="938"/>
      <c r="C47" s="938"/>
      <c r="D47" s="938"/>
      <c r="E47" s="938"/>
      <c r="F47" s="938"/>
      <c r="G47" s="772"/>
      <c r="H47" s="772"/>
      <c r="I47" s="772"/>
      <c r="J47" s="772" t="s">
        <v>550</v>
      </c>
      <c r="K47" s="772"/>
    </row>
    <row r="48" spans="1:11" ht="28.5" customHeight="1">
      <c r="A48" s="938" t="s">
        <v>622</v>
      </c>
      <c r="B48" s="938"/>
      <c r="C48" s="938"/>
      <c r="D48" s="938"/>
      <c r="E48" s="938"/>
      <c r="F48" s="938"/>
      <c r="G48" s="772"/>
      <c r="H48" s="772"/>
      <c r="I48" s="772"/>
      <c r="J48" s="772" t="s">
        <v>550</v>
      </c>
      <c r="K48" s="772"/>
    </row>
  </sheetData>
  <mergeCells count="16">
    <mergeCell ref="A47:F47"/>
    <mergeCell ref="A48:F48"/>
    <mergeCell ref="A41:K41"/>
    <mergeCell ref="A42:F42"/>
    <mergeCell ref="A43:F43"/>
    <mergeCell ref="A44:F44"/>
    <mergeCell ref="A45:F45"/>
    <mergeCell ref="A46:F46"/>
    <mergeCell ref="I11:I13"/>
    <mergeCell ref="J11:J13"/>
    <mergeCell ref="K11:K13"/>
    <mergeCell ref="C4:K4"/>
    <mergeCell ref="C5:K5"/>
    <mergeCell ref="C6:K6"/>
    <mergeCell ref="C8:K8"/>
    <mergeCell ref="C9:K9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3">
        <f>+'Internal Sign Off'!C4</f>
        <v>0</v>
      </c>
      <c r="B7" s="943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4"/>
      <c r="D4" s="945"/>
      <c r="E4" s="945"/>
      <c r="F4" s="946"/>
    </row>
    <row r="5" spans="1:11" ht="21.75" customHeight="1">
      <c r="B5" s="107" t="s">
        <v>34</v>
      </c>
      <c r="C5" s="944"/>
      <c r="D5" s="945"/>
      <c r="E5" s="945"/>
      <c r="F5" s="946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4"/>
      <c r="D7" s="945"/>
      <c r="E7" s="945"/>
      <c r="F7" s="946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0.67760405228612697</v>
      </c>
      <c r="F23" s="120">
        <f>E23</f>
        <v>0.67760405228612697</v>
      </c>
    </row>
    <row r="24" spans="2:28">
      <c r="B24" s="115" t="s">
        <v>44</v>
      </c>
      <c r="C24" s="108"/>
      <c r="D24" s="111"/>
      <c r="E24" s="111">
        <f>Assembly!H96</f>
        <v>4.5346858508634347E-2</v>
      </c>
      <c r="F24" s="120">
        <f>E24</f>
        <v>4.5346858508634347E-2</v>
      </c>
    </row>
    <row r="25" spans="2:28">
      <c r="B25" s="121" t="s">
        <v>40</v>
      </c>
      <c r="C25" s="108"/>
      <c r="D25" s="361"/>
      <c r="E25" s="122">
        <f>Assembly!H97</f>
        <v>2.0399150058713671E-2</v>
      </c>
      <c r="F25" s="123">
        <f>E25-Assembly!H85-Assembly!H86-Assembly!H88-Assembly!H89-'Machined Part #1'!I54-'Machined Part #1'!I58-'Pacific Quote #2'!I50-'Pacific Quote #2'!I54-'Pacific Quote #3'!I50-'Pacific Quote #3'!I54</f>
        <v>1.9499149158712772E-2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-0.74335006085347499</v>
      </c>
      <c r="F26" s="120">
        <f>F22-F23-F24-F25</f>
        <v>-0.74245005995347413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-0.74335006085347499</v>
      </c>
      <c r="F28" s="120">
        <f>F26-F27</f>
        <v>-0.74245005995347413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47" t="s">
        <v>20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1"/>
      <c r="L2" s="722"/>
      <c r="M2" s="722"/>
      <c r="N2" s="791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1"/>
      <c r="L4" s="722"/>
      <c r="M4" s="722"/>
      <c r="N4" s="791"/>
      <c r="O4" s="722"/>
      <c r="P4" s="722"/>
      <c r="Q4" s="629" t="s">
        <v>15</v>
      </c>
      <c r="R4" s="630">
        <v>222</v>
      </c>
      <c r="S4" s="902" t="s">
        <v>661</v>
      </c>
      <c r="T4" s="902"/>
      <c r="U4" s="902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1"/>
      <c r="K6" s="586"/>
      <c r="L6" s="635"/>
      <c r="M6" s="635"/>
      <c r="N6" s="586"/>
      <c r="O6" s="635"/>
      <c r="P6" s="635"/>
      <c r="Q6" s="837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2" t="s">
        <v>18</v>
      </c>
      <c r="K7" s="586"/>
      <c r="L7" s="810" t="s">
        <v>649</v>
      </c>
      <c r="M7" s="637" t="s">
        <v>18</v>
      </c>
      <c r="N7" s="586"/>
      <c r="O7" s="810" t="s">
        <v>649</v>
      </c>
      <c r="P7" s="637" t="s">
        <v>18</v>
      </c>
      <c r="Q7" s="948" t="s">
        <v>3</v>
      </c>
      <c r="R7" s="949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3"/>
      <c r="K8" s="681"/>
      <c r="L8" s="638"/>
      <c r="M8" s="824"/>
      <c r="N8" s="681"/>
      <c r="O8" s="638"/>
      <c r="P8" s="824"/>
      <c r="Q8" s="838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4">
        <f>I9*$F$9</f>
        <v>0</v>
      </c>
      <c r="K9" s="812"/>
      <c r="L9" s="474"/>
      <c r="M9" s="327">
        <f>L9*$F$9</f>
        <v>0</v>
      </c>
      <c r="N9" s="812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4">
        <f>I10*$F$10</f>
        <v>0</v>
      </c>
      <c r="K10" s="812"/>
      <c r="L10" s="474"/>
      <c r="M10" s="327">
        <f>L10*$F$10</f>
        <v>0</v>
      </c>
      <c r="N10" s="812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4">
        <f>I11*$F$11</f>
        <v>0</v>
      </c>
      <c r="K11" s="812"/>
      <c r="L11" s="474"/>
      <c r="M11" s="327">
        <f>L11*$F$11</f>
        <v>0</v>
      </c>
      <c r="N11" s="812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4">
        <f>I12*$F$12</f>
        <v>0</v>
      </c>
      <c r="K12" s="812"/>
      <c r="L12" s="474"/>
      <c r="M12" s="327">
        <f>L12*$F$12</f>
        <v>0</v>
      </c>
      <c r="N12" s="812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4">
        <f>I13*$F$13</f>
        <v>0</v>
      </c>
      <c r="K13" s="812"/>
      <c r="L13" s="474"/>
      <c r="M13" s="327">
        <f>L13*$F$13</f>
        <v>0</v>
      </c>
      <c r="N13" s="812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4">
        <f>I14*$F$14</f>
        <v>0</v>
      </c>
      <c r="K14" s="812"/>
      <c r="L14" s="474"/>
      <c r="M14" s="327">
        <f>L14*$F$14</f>
        <v>0</v>
      </c>
      <c r="N14" s="812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4">
        <f>I15*$F$15</f>
        <v>0</v>
      </c>
      <c r="K15" s="812"/>
      <c r="L15" s="474"/>
      <c r="M15" s="327">
        <f>L15*$F$15</f>
        <v>0</v>
      </c>
      <c r="N15" s="812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4">
        <f>I16*$F$16</f>
        <v>0</v>
      </c>
      <c r="K16" s="812"/>
      <c r="L16" s="474"/>
      <c r="M16" s="327">
        <f>L16*$F$16</f>
        <v>0</v>
      </c>
      <c r="N16" s="812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4">
        <f>I17*$F$17</f>
        <v>0</v>
      </c>
      <c r="K17" s="812"/>
      <c r="L17" s="474"/>
      <c r="M17" s="327">
        <f>L17*$F$17</f>
        <v>0</v>
      </c>
      <c r="N17" s="812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4"/>
      <c r="K18" s="812"/>
      <c r="L18" s="474"/>
      <c r="M18" s="327"/>
      <c r="N18" s="812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4"/>
      <c r="K19" s="812"/>
      <c r="L19" s="474"/>
      <c r="M19" s="327"/>
      <c r="N19" s="812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4"/>
      <c r="K20" s="812"/>
      <c r="L20" s="474"/>
      <c r="M20" s="327"/>
      <c r="N20" s="812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4"/>
      <c r="K21" s="812"/>
      <c r="L21" s="474"/>
      <c r="M21" s="327"/>
      <c r="N21" s="812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4"/>
      <c r="K22" s="812"/>
      <c r="L22" s="474"/>
      <c r="M22" s="327"/>
      <c r="N22" s="812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4"/>
      <c r="K23" s="812"/>
      <c r="L23" s="474"/>
      <c r="M23" s="327"/>
      <c r="N23" s="812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4"/>
      <c r="K24" s="812"/>
      <c r="L24" s="474"/>
      <c r="M24" s="327"/>
      <c r="N24" s="812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4"/>
      <c r="K25" s="812"/>
      <c r="L25" s="474"/>
      <c r="M25" s="327"/>
      <c r="N25" s="812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4"/>
      <c r="K26" s="812"/>
      <c r="L26" s="474"/>
      <c r="M26" s="327"/>
      <c r="N26" s="812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4"/>
      <c r="K27" s="812"/>
      <c r="L27" s="474"/>
      <c r="M27" s="327"/>
      <c r="N27" s="812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4"/>
      <c r="K28" s="812"/>
      <c r="L28" s="474"/>
      <c r="M28" s="327"/>
      <c r="N28" s="812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4"/>
      <c r="K29" s="812"/>
      <c r="L29" s="474"/>
      <c r="M29" s="327"/>
      <c r="N29" s="812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4"/>
      <c r="K30" s="812"/>
      <c r="L30" s="474"/>
      <c r="M30" s="327"/>
      <c r="N30" s="812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4"/>
      <c r="K31" s="812"/>
      <c r="L31" s="474"/>
      <c r="M31" s="327"/>
      <c r="N31" s="812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5">
        <f>SUM(J9:J31)</f>
        <v>0</v>
      </c>
      <c r="K32" s="813"/>
      <c r="L32" s="471"/>
      <c r="M32" s="825">
        <f>SUM(M9:M31)</f>
        <v>0</v>
      </c>
      <c r="N32" s="813"/>
      <c r="O32" s="471"/>
      <c r="P32" s="825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6"/>
      <c r="K33" s="812"/>
      <c r="L33" s="470"/>
      <c r="M33" s="470"/>
      <c r="N33" s="812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1" t="s">
        <v>673</v>
      </c>
      <c r="C34" s="612"/>
      <c r="D34" s="612"/>
      <c r="E34" s="395">
        <f>'Machined Part #1'!I53+'Machined Part #1'!I59+'Machined Part #1'!I60+'Machined Part #1'!I61</f>
        <v>0.67760405228612697</v>
      </c>
      <c r="F34" s="395">
        <f>'Machined Part #1'!I55+'Machined Part #1'!I56+'Machined Part #1'!I57</f>
        <v>4.5346858508634347E-2</v>
      </c>
      <c r="G34" s="468">
        <f>'Machined Part #1'!I63+'Machined Part #1'!I54+'Machined Part #1'!I58</f>
        <v>2.0399150058713671E-2</v>
      </c>
      <c r="H34" s="327">
        <f>'Machined Part #1'!I64</f>
        <v>0.74335006085347488</v>
      </c>
      <c r="I34" s="327"/>
      <c r="J34" s="844">
        <f t="shared" ref="J34:J43" si="1">$H34</f>
        <v>0.74335006085347488</v>
      </c>
      <c r="K34" s="812"/>
      <c r="L34" s="327"/>
      <c r="M34" s="327">
        <f t="shared" ref="M34:M43" si="2">$H34</f>
        <v>0.74335006085347488</v>
      </c>
      <c r="N34" s="812"/>
      <c r="O34" s="327"/>
      <c r="P34" s="327">
        <f t="shared" ref="P34:P43" si="3">$H34</f>
        <v>0.74335006085347488</v>
      </c>
      <c r="Q34" s="669"/>
      <c r="R34" s="670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1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4">
        <f t="shared" si="1"/>
        <v>0</v>
      </c>
      <c r="K35" s="812"/>
      <c r="L35" s="469"/>
      <c r="M35" s="327">
        <f t="shared" si="2"/>
        <v>0</v>
      </c>
      <c r="N35" s="812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1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4">
        <f t="shared" si="1"/>
        <v>0</v>
      </c>
      <c r="K36" s="812"/>
      <c r="L36" s="469"/>
      <c r="M36" s="327">
        <f t="shared" si="2"/>
        <v>0</v>
      </c>
      <c r="N36" s="812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4">
        <f t="shared" si="1"/>
        <v>0</v>
      </c>
      <c r="K37" s="812"/>
      <c r="L37" s="469"/>
      <c r="M37" s="327">
        <f t="shared" si="2"/>
        <v>0</v>
      </c>
      <c r="N37" s="812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4">
        <f t="shared" si="1"/>
        <v>0</v>
      </c>
      <c r="K38" s="812"/>
      <c r="L38" s="469"/>
      <c r="M38" s="327">
        <f t="shared" si="2"/>
        <v>0</v>
      </c>
      <c r="N38" s="812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4">
        <f t="shared" si="1"/>
        <v>0</v>
      </c>
      <c r="K39" s="812"/>
      <c r="L39" s="469"/>
      <c r="M39" s="327">
        <f t="shared" si="2"/>
        <v>0</v>
      </c>
      <c r="N39" s="812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4">
        <f t="shared" si="1"/>
        <v>0</v>
      </c>
      <c r="K40" s="812"/>
      <c r="L40" s="469"/>
      <c r="M40" s="327">
        <f t="shared" si="2"/>
        <v>0</v>
      </c>
      <c r="N40" s="812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4">
        <f t="shared" si="1"/>
        <v>0</v>
      </c>
      <c r="K41" s="812"/>
      <c r="L41" s="469"/>
      <c r="M41" s="327">
        <f t="shared" si="2"/>
        <v>0</v>
      </c>
      <c r="N41" s="812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4">
        <f t="shared" si="1"/>
        <v>0</v>
      </c>
      <c r="K42" s="812"/>
      <c r="L42" s="469"/>
      <c r="M42" s="327">
        <f t="shared" si="2"/>
        <v>0</v>
      </c>
      <c r="N42" s="812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4">
        <f t="shared" si="1"/>
        <v>0</v>
      </c>
      <c r="K43" s="812"/>
      <c r="L43" s="469"/>
      <c r="M43" s="327">
        <f t="shared" si="2"/>
        <v>0</v>
      </c>
      <c r="N43" s="812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0.74335006085347488</v>
      </c>
      <c r="I44" s="467"/>
      <c r="J44" s="847">
        <f>SUM(J34:J43)</f>
        <v>0.74335006085347488</v>
      </c>
      <c r="K44" s="814"/>
      <c r="L44" s="467"/>
      <c r="M44" s="467">
        <f>SUM(M34:M43)</f>
        <v>0.74335006085347488</v>
      </c>
      <c r="N44" s="814"/>
      <c r="O44" s="467"/>
      <c r="P44" s="467">
        <f>SUM(P34:P43)</f>
        <v>0.74335006085347488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8"/>
      <c r="K45" s="814"/>
      <c r="L45" s="475"/>
      <c r="M45" s="475"/>
      <c r="N45" s="814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9">
        <f>$H46</f>
        <v>0</v>
      </c>
      <c r="K46" s="815"/>
      <c r="L46" s="469"/>
      <c r="M46" s="469">
        <f>$H46</f>
        <v>0</v>
      </c>
      <c r="N46" s="815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9">
        <f>$H47</f>
        <v>0</v>
      </c>
      <c r="K47" s="815"/>
      <c r="L47" s="469"/>
      <c r="M47" s="469">
        <f>$H47</f>
        <v>0</v>
      </c>
      <c r="N47" s="815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9">
        <f>$H48</f>
        <v>0</v>
      </c>
      <c r="K48" s="815"/>
      <c r="L48" s="469"/>
      <c r="M48" s="469">
        <f>$H48</f>
        <v>0</v>
      </c>
      <c r="N48" s="815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9">
        <f>$H49</f>
        <v>0</v>
      </c>
      <c r="K49" s="815"/>
      <c r="L49" s="469"/>
      <c r="M49" s="469">
        <f>$H49</f>
        <v>0</v>
      </c>
      <c r="N49" s="815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9">
        <f>$H50</f>
        <v>0</v>
      </c>
      <c r="K50" s="815"/>
      <c r="L50" s="469"/>
      <c r="M50" s="469">
        <f>$H50</f>
        <v>0</v>
      </c>
      <c r="N50" s="815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9"/>
      <c r="K51" s="815"/>
      <c r="L51" s="469"/>
      <c r="M51" s="469"/>
      <c r="N51" s="815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9"/>
      <c r="K52" s="815"/>
      <c r="L52" s="469"/>
      <c r="M52" s="469"/>
      <c r="N52" s="815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9"/>
      <c r="K53" s="815"/>
      <c r="L53" s="469"/>
      <c r="M53" s="469"/>
      <c r="N53" s="815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9"/>
      <c r="K54" s="815"/>
      <c r="L54" s="469"/>
      <c r="M54" s="469"/>
      <c r="N54" s="815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9"/>
      <c r="K55" s="815"/>
      <c r="L55" s="469"/>
      <c r="M55" s="469"/>
      <c r="N55" s="815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50">
        <f>SUM(J46:J55)</f>
        <v>0</v>
      </c>
      <c r="K56" s="814"/>
      <c r="L56" s="466"/>
      <c r="M56" s="466">
        <f>SUM(M46:M55)</f>
        <v>0</v>
      </c>
      <c r="N56" s="814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1"/>
      <c r="K57" s="816"/>
      <c r="L57" s="325"/>
      <c r="M57" s="325"/>
      <c r="N57" s="816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2"/>
      <c r="K58" s="816"/>
      <c r="L58" s="476"/>
      <c r="M58" s="476"/>
      <c r="N58" s="816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9">
        <f t="shared" ref="J59:J64" si="6">$H59</f>
        <v>0</v>
      </c>
      <c r="K59" s="815"/>
      <c r="L59" s="469"/>
      <c r="M59" s="469">
        <f t="shared" ref="M59:M64" si="7">$H59</f>
        <v>0</v>
      </c>
      <c r="N59" s="815"/>
      <c r="O59" s="469"/>
      <c r="P59" s="469">
        <f t="shared" ref="P59:P64" si="8">$H59</f>
        <v>0</v>
      </c>
      <c r="Q59" s="838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9">
        <f t="shared" si="6"/>
        <v>0</v>
      </c>
      <c r="K60" s="815"/>
      <c r="L60" s="469"/>
      <c r="M60" s="469">
        <f t="shared" si="7"/>
        <v>0</v>
      </c>
      <c r="N60" s="815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9">
        <f t="shared" si="6"/>
        <v>0</v>
      </c>
      <c r="K61" s="815"/>
      <c r="L61" s="469"/>
      <c r="M61" s="469">
        <f t="shared" si="7"/>
        <v>0</v>
      </c>
      <c r="N61" s="815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9">
        <f t="shared" si="6"/>
        <v>0</v>
      </c>
      <c r="K62" s="815"/>
      <c r="L62" s="469"/>
      <c r="M62" s="469">
        <f t="shared" si="7"/>
        <v>0</v>
      </c>
      <c r="N62" s="815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9">
        <f t="shared" si="6"/>
        <v>0</v>
      </c>
      <c r="K63" s="815"/>
      <c r="L63" s="469"/>
      <c r="M63" s="469">
        <f t="shared" si="7"/>
        <v>0</v>
      </c>
      <c r="N63" s="815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9">
        <f t="shared" si="6"/>
        <v>0</v>
      </c>
      <c r="K64" s="815"/>
      <c r="L64" s="469"/>
      <c r="M64" s="469">
        <f t="shared" si="7"/>
        <v>0</v>
      </c>
      <c r="N64" s="815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3">
        <f>SUM(J59:J64)</f>
        <v>0</v>
      </c>
      <c r="K65" s="817"/>
      <c r="L65" s="720"/>
      <c r="M65" s="826">
        <f>SUM(M59:M64)</f>
        <v>0</v>
      </c>
      <c r="N65" s="817"/>
      <c r="O65" s="720"/>
      <c r="P65" s="826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9">
        <f t="shared" ref="J68:J79" si="9">$H68</f>
        <v>0</v>
      </c>
      <c r="K68" s="815"/>
      <c r="L68" s="469"/>
      <c r="M68" s="469">
        <f t="shared" ref="M68:M79" si="10">$H68</f>
        <v>0</v>
      </c>
      <c r="N68" s="815"/>
      <c r="O68" s="469"/>
      <c r="P68" s="469">
        <f t="shared" ref="P68:P79" si="11">$H68</f>
        <v>0</v>
      </c>
      <c r="Q68" s="840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9">
        <f t="shared" si="9"/>
        <v>0</v>
      </c>
      <c r="K69" s="815"/>
      <c r="L69" s="469"/>
      <c r="M69" s="469">
        <f t="shared" si="10"/>
        <v>0</v>
      </c>
      <c r="N69" s="815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9">
        <f t="shared" si="9"/>
        <v>0</v>
      </c>
      <c r="K70" s="815"/>
      <c r="L70" s="469"/>
      <c r="M70" s="469">
        <f t="shared" si="10"/>
        <v>0</v>
      </c>
      <c r="N70" s="815"/>
      <c r="O70" s="469"/>
      <c r="P70" s="469">
        <f t="shared" si="11"/>
        <v>0</v>
      </c>
      <c r="Q70" s="839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9">
        <f t="shared" si="9"/>
        <v>0</v>
      </c>
      <c r="K71" s="815"/>
      <c r="L71" s="469"/>
      <c r="M71" s="469">
        <f t="shared" si="10"/>
        <v>0</v>
      </c>
      <c r="N71" s="815"/>
      <c r="O71" s="469"/>
      <c r="P71" s="469">
        <f t="shared" si="11"/>
        <v>0</v>
      </c>
      <c r="Q71" s="840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9">
        <f t="shared" si="9"/>
        <v>0</v>
      </c>
      <c r="K72" s="815"/>
      <c r="L72" s="469"/>
      <c r="M72" s="469">
        <f t="shared" si="10"/>
        <v>0</v>
      </c>
      <c r="N72" s="815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9">
        <f t="shared" si="9"/>
        <v>0</v>
      </c>
      <c r="K73" s="815"/>
      <c r="L73" s="469"/>
      <c r="M73" s="469">
        <f t="shared" si="10"/>
        <v>0</v>
      </c>
      <c r="N73" s="815"/>
      <c r="O73" s="469"/>
      <c r="P73" s="469">
        <f t="shared" si="11"/>
        <v>0</v>
      </c>
      <c r="Q73" s="839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9">
        <f t="shared" si="9"/>
        <v>0</v>
      </c>
      <c r="K74" s="815"/>
      <c r="L74" s="469"/>
      <c r="M74" s="469">
        <f t="shared" si="10"/>
        <v>0</v>
      </c>
      <c r="N74" s="815"/>
      <c r="O74" s="469"/>
      <c r="P74" s="469">
        <f t="shared" si="11"/>
        <v>0</v>
      </c>
      <c r="Q74" s="840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9">
        <f t="shared" si="9"/>
        <v>0</v>
      </c>
      <c r="K75" s="815"/>
      <c r="L75" s="469"/>
      <c r="M75" s="469">
        <f t="shared" si="10"/>
        <v>0</v>
      </c>
      <c r="N75" s="815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9">
        <f t="shared" si="9"/>
        <v>0</v>
      </c>
      <c r="K76" s="815"/>
      <c r="L76" s="469"/>
      <c r="M76" s="469">
        <f t="shared" si="10"/>
        <v>0</v>
      </c>
      <c r="N76" s="815"/>
      <c r="O76" s="469"/>
      <c r="P76" s="469">
        <f t="shared" si="11"/>
        <v>0</v>
      </c>
      <c r="Q76" s="839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9">
        <f t="shared" si="9"/>
        <v>0</v>
      </c>
      <c r="K77" s="815"/>
      <c r="L77" s="469"/>
      <c r="M77" s="469">
        <f t="shared" si="10"/>
        <v>0</v>
      </c>
      <c r="N77" s="815"/>
      <c r="O77" s="469"/>
      <c r="P77" s="469">
        <f t="shared" si="11"/>
        <v>0</v>
      </c>
      <c r="Q77" s="840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9">
        <f t="shared" si="9"/>
        <v>0</v>
      </c>
      <c r="K78" s="815"/>
      <c r="L78" s="469"/>
      <c r="M78" s="469">
        <f t="shared" si="10"/>
        <v>0</v>
      </c>
      <c r="N78" s="815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9">
        <f t="shared" si="9"/>
        <v>0</v>
      </c>
      <c r="K79" s="815"/>
      <c r="L79" s="469"/>
      <c r="M79" s="469">
        <f t="shared" si="10"/>
        <v>0</v>
      </c>
      <c r="N79" s="815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4">
        <f>SUM(J68:J79)</f>
        <v>0</v>
      </c>
      <c r="K80" s="811"/>
      <c r="L80" s="827"/>
      <c r="M80" s="464">
        <f>SUM(M68:M79)</f>
        <v>0</v>
      </c>
      <c r="N80" s="811"/>
      <c r="O80" s="827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5">
        <f>($G$81*J80)</f>
        <v>0</v>
      </c>
      <c r="K81" s="818"/>
      <c r="L81" s="360"/>
      <c r="M81" s="556">
        <f>($G$81*M80)</f>
        <v>0</v>
      </c>
      <c r="N81" s="818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6"/>
      <c r="K82" s="819"/>
      <c r="L82" s="828"/>
      <c r="M82" s="829"/>
      <c r="N82" s="819"/>
      <c r="O82" s="828"/>
      <c r="P82" s="829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6"/>
      <c r="K83" s="819"/>
      <c r="L83" s="828"/>
      <c r="M83" s="829"/>
      <c r="N83" s="819"/>
      <c r="O83" s="828"/>
      <c r="P83" s="829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7"/>
      <c r="K84" s="820"/>
      <c r="L84" s="830"/>
      <c r="M84" s="102"/>
      <c r="N84" s="820"/>
      <c r="O84" s="830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9">
        <f>$H85</f>
        <v>0</v>
      </c>
      <c r="K85" s="815"/>
      <c r="L85" s="469"/>
      <c r="M85" s="469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9">
        <f>$H86</f>
        <v>0</v>
      </c>
      <c r="K86" s="815"/>
      <c r="L86" s="469"/>
      <c r="M86" s="469">
        <f>$H86</f>
        <v>0</v>
      </c>
      <c r="N86" s="815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8"/>
      <c r="K87" s="821"/>
      <c r="L87" s="831"/>
      <c r="M87" s="103"/>
      <c r="N87" s="821"/>
      <c r="O87" s="831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9">
        <f>$H88</f>
        <v>0</v>
      </c>
      <c r="K88" s="815"/>
      <c r="L88" s="469"/>
      <c r="M88" s="469">
        <f>$H88</f>
        <v>0</v>
      </c>
      <c r="N88" s="815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9">
        <f>$H89</f>
        <v>0</v>
      </c>
      <c r="K89" s="815"/>
      <c r="L89" s="469"/>
      <c r="M89" s="469">
        <f>$H89</f>
        <v>0</v>
      </c>
      <c r="N89" s="815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9"/>
      <c r="K90" s="104"/>
      <c r="L90" s="832"/>
      <c r="M90" s="833"/>
      <c r="N90" s="104"/>
      <c r="O90" s="832"/>
      <c r="P90" s="833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60">
        <f>J85+J86+J88+J89</f>
        <v>0</v>
      </c>
      <c r="K91" s="822"/>
      <c r="L91" s="834"/>
      <c r="M91" s="730">
        <f>M85+M86+M88+M89</f>
        <v>0</v>
      </c>
      <c r="N91" s="822"/>
      <c r="O91" s="834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1"/>
      <c r="K92" s="5"/>
      <c r="L92" s="835"/>
      <c r="M92" s="836"/>
      <c r="N92" s="5"/>
      <c r="O92" s="835"/>
      <c r="P92" s="836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6"/>
      <c r="K93" s="819"/>
      <c r="L93" s="828"/>
      <c r="M93" s="829"/>
      <c r="N93" s="819"/>
      <c r="O93" s="828"/>
      <c r="P93" s="829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6"/>
      <c r="K94" s="819"/>
      <c r="L94" s="828"/>
      <c r="M94" s="829"/>
      <c r="N94" s="819"/>
      <c r="O94" s="828"/>
      <c r="P94" s="829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0.67760405228612697</v>
      </c>
      <c r="I95" s="478"/>
      <c r="J95" s="862">
        <f>J65+SUM(F46:F55)+SUM(F34:F43)+J32</f>
        <v>4.5346858508634347E-2</v>
      </c>
      <c r="K95" s="817"/>
      <c r="L95" s="478"/>
      <c r="M95" s="478">
        <f>M65+SUM(G46:G55)+SUM(G34:G43)+M32</f>
        <v>2.0399150058713671E-2</v>
      </c>
      <c r="N95" s="817"/>
      <c r="O95" s="478"/>
      <c r="P95" s="478">
        <f>P65+SUM(H46:H55)+SUM(H34:H43)+P32</f>
        <v>0.74335006085347488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4.5346858508634347E-2</v>
      </c>
      <c r="I96" s="397"/>
      <c r="J96" s="863">
        <f>J80+SUM(G46:G55)+SUM(G34:G43)</f>
        <v>2.0399150058713671E-2</v>
      </c>
      <c r="K96" s="823"/>
      <c r="L96" s="397"/>
      <c r="M96" s="397">
        <f>M80+SUM(H46:H55)+SUM(H34:H43)</f>
        <v>0.74335006085347488</v>
      </c>
      <c r="N96" s="823"/>
      <c r="O96" s="397"/>
      <c r="P96" s="397">
        <f>P80+SUM(J46:J55)+SUM(J34:J43)</f>
        <v>0.74335006085347488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2.0399150058713671E-2</v>
      </c>
      <c r="I97" s="326"/>
      <c r="J97" s="864">
        <f>J81+SUM(H46:H55)+SUM(H34:H43)+J91</f>
        <v>0.74335006085347488</v>
      </c>
      <c r="K97" s="816"/>
      <c r="L97" s="326"/>
      <c r="M97" s="326">
        <f>M81+SUM(J46:J55)+SUM(J34:J43)+M91</f>
        <v>0.74335006085347488</v>
      </c>
      <c r="N97" s="816"/>
      <c r="O97" s="326"/>
      <c r="P97" s="326">
        <f>P81+SUM(M46:M55)+SUM(M34:M43)+P91</f>
        <v>0.74335006085347488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5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0.74335006085347499</v>
      </c>
      <c r="I99" s="360"/>
      <c r="J99" s="866">
        <f>SUM(J95:J98)</f>
        <v>0.80909606942082291</v>
      </c>
      <c r="K99" s="818"/>
      <c r="L99" s="360"/>
      <c r="M99" s="360">
        <f>SUM(M95:M98)</f>
        <v>1.5070992717656635</v>
      </c>
      <c r="N99" s="818"/>
      <c r="O99" s="360"/>
      <c r="P99" s="360">
        <f>SUM(P95:P98)</f>
        <v>2.2300501825604249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56"/>
      <c r="D11" s="956"/>
      <c r="E11" s="956"/>
      <c r="F11" s="956"/>
      <c r="G11" s="956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3"/>
      <c r="D13" s="954"/>
      <c r="E13" s="954"/>
      <c r="F13" s="954"/>
      <c r="G13" s="955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0"/>
      <c r="D37" s="950"/>
      <c r="E37" s="950"/>
      <c r="F37" s="950"/>
      <c r="G37" s="950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57"/>
      <c r="D39" s="957"/>
      <c r="E39" s="957"/>
      <c r="F39" s="957"/>
      <c r="G39" s="957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0"/>
      <c r="D44" s="950"/>
      <c r="E44" s="950"/>
      <c r="F44" s="950"/>
      <c r="G44" s="950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1"/>
      <c r="D46" s="951"/>
      <c r="E46" s="951"/>
      <c r="F46" s="951"/>
      <c r="G46" s="951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2"/>
      <c r="D5" s="952"/>
      <c r="E5" s="952"/>
      <c r="F5" s="952"/>
      <c r="G5" s="952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3"/>
      <c r="D9" s="954"/>
      <c r="E9" s="954"/>
      <c r="F9" s="954"/>
      <c r="G9" s="955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56"/>
      <c r="D11" s="956"/>
      <c r="E11" s="956"/>
      <c r="F11" s="956"/>
      <c r="G11" s="956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3"/>
      <c r="D13" s="954"/>
      <c r="E13" s="954"/>
      <c r="F13" s="954"/>
      <c r="G13" s="955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0"/>
      <c r="D37" s="950"/>
      <c r="E37" s="950"/>
      <c r="F37" s="950"/>
      <c r="G37" s="950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57"/>
      <c r="D39" s="957"/>
      <c r="E39" s="957"/>
      <c r="F39" s="957"/>
      <c r="G39" s="957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0"/>
      <c r="D44" s="950"/>
      <c r="E44" s="950"/>
      <c r="F44" s="950"/>
      <c r="G44" s="950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1"/>
      <c r="D46" s="951"/>
      <c r="E46" s="951"/>
      <c r="F46" s="951"/>
      <c r="G46" s="951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2014-06-02T18:09:25Z</dcterms:modified>
</cp:coreProperties>
</file>