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58" i="27"/>
  <c r="I58" i="26"/>
  <c r="I58" i="25"/>
  <c r="I59" i="24"/>
  <c r="G39" i="1" s="1"/>
  <c r="I58" i="24"/>
  <c r="I58" i="23"/>
  <c r="I58" i="22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I60" i="28" l="1"/>
  <c r="H43" i="1" s="1"/>
  <c r="J43" s="1"/>
  <c r="I60" i="22"/>
  <c r="H37" i="1" s="1"/>
  <c r="I60" i="25"/>
  <c r="H40" i="1" s="1"/>
  <c r="P40" s="1"/>
  <c r="T37" i="10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P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M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J40" i="1" l="1"/>
  <c r="M43"/>
  <c r="M38"/>
  <c r="P38"/>
  <c r="M41"/>
  <c r="P41"/>
  <c r="D45" i="10"/>
  <c r="L29" i="30"/>
  <c r="L31"/>
  <c r="L30"/>
  <c r="L30" i="29"/>
  <c r="L29"/>
  <c r="L31"/>
  <c r="S20" i="10"/>
  <c r="T22" s="1"/>
  <c r="O24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 l="1"/>
  <c r="F6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<sst xmlns="http://schemas.openxmlformats.org/spreadsheetml/2006/main" count="3072" uniqueCount="710">
  <si>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</si>
  <si>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</si>
  <si>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</si>
  <si>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</si>
  <si>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</si>
  <si>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</si>
  <si>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</si>
  <si>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</si>
  <si>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</si>
  <si>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</si>
  <si>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</si>
  <si>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</si>
  <si>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</si>
  <si>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</si>
  <si>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</si>
  <si>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</si>
  <si>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</si>
  <si>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</si>
  <si>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</si>
  <si>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</si>
  <si>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</si>
  <si>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</si>
  <si>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</si>
  <si>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</si>
  <si>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</si>
  <si>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</si>
  <si>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</si>
  <si>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</si>
  <si>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</si>
  <si>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</si>
  <si>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</si>
  <si>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</si>
  <si>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</si>
  <si>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</si>
  <si>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</si>
  <si>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</si>
  <si>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</si>
  <si>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</si>
  <si>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</si>
  <si>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</si>
  <si>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</si>
  <si>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</si>
  <si>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</si>
  <si>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</si>
  <si>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</si>
  <si>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</si>
  <si>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</si>
  <si>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</si>
  <si>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</si>
  <si>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</si>
  <si>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</si>
  <si>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</si>
  <si>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</si>
  <si>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</si>
  <si>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</si>
  <si>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</si>
  <si>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</si>
  <si>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</si>
  <si>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</si>
  <si>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</si>
  <si>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</si>
  <si>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</si>
  <si>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</si>
  <si>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</si>
  <si>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</si>
  <si>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</si>
  <si>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</si>
  <si>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</si>
  <si>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</si>
  <si>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</si>
  <si>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</si>
  <si>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</si>
  <si>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</si>
  <si>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</si>
  <si>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</si>
  <si>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</si>
  <si>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</si>
  <si>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</si>
  <si>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</si>
  <si>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</si>
  <si>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</si>
  <si>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</si>
  <si>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</si>
  <si>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</si>
  <si>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</si>
  <si>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</si>
  <si>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</si>
  <si>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</si>
  <si>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</si>
  <si>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</si>
  <si>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</si>
  <si>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</si>
  <si>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</si>
  <si>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</si>
  <si>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</si>
  <si>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</si>
  <si>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</si>
  <si>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</si>
  <si>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</si>
  <si>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</si>
  <si>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</si>
  <si>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</si>
  <si>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</si>
  <si>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</si>
  <si>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</si>
  <si>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</si>
  <si>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</si>
  <si>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</si>
  <si>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</si>
  <si>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</si>
  <si>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</si>
  <si>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</si>
  <si>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</si>
  <si>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</si>
  <si>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</si>
  <si>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</si>
  <si>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</si>
  <si>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</si>
  <si>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</si>
  <si>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</si>
  <si>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</si>
  <si>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</si>
  <si>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</si>
  <si>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</si>
  <si>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</si>
  <si>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</si>
  <si>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</si>
  <si>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</si>
  <si>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</si>
  <si>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</si>
  <si>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</si>
  <si>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</si>
  <si>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</si>
  <si>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</si>
  <si>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</si>
  <si>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</si>
  <si>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</si>
  <si>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</si>
  <si>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</si>
  <si>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</si>
  <si>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</si>
  <si>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</si>
  <si>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</si>
  <si>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</si>
  <si>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</si>
  <si>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</si>
  <si>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</si>
  <si>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</si>
  <si>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</si>
  <si>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</si>
  <si>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</si>
  <si>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</si>
  <si>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</si>
  <si>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</si>
  <si>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</si>
  <si>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</si>
  <si>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</si>
  <si>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</si>
  <si>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</si>
  <si>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</si>
  <si>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</si>
  <si>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</si>
  <si>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</si>
  <si>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</si>
  <si>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</si>
  <si>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</si>
  <si>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</si>
  <si>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</si>
  <si>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</si>
  <si>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</si>
  <si>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</si>
  <si>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</si>
  <si>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</si>
  <si>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</si>
  <si>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</si>
  <si>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</si>
  <si>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</si>
  <si>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</si>
  <si>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</si>
  <si>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</si>
  <si>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</si>
  <si>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</si>
  <si>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</si>
  <si>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</si>
  <si>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</si>
  <si>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</si>
  <si>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</si>
  <si>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</si>
  <si>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</si>
  <si>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</si>
  <si>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</si>
  <si>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</si>
  <si>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</si>
  <si>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</si>
  <si>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</si>
  <si>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</si>
  <si>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</si>
  <si>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</si>
  <si>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</si>
  <si>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</si>
  <si>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</si>
  <si>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</si>
  <si>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</si>
  <si>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</si>
  <si>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</si>
  <si>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</si>
  <si>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</si>
  <si>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</si>
  <si>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</si>
  <si>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</si>
  <si>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</si>
  <si>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</si>
  <si>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</si>
  <si>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</si>
  <si>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</si>
  <si>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</si>
  <si>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</si>
  <si>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</si>
  <si>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</si>
  <si>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</si>
  <si>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</si>
  <si>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</si>
  <si>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</si>
  <si>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</si>
  <si>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</si>
  <si>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</si>
  <si>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</si>
  <si>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</si>
  <si>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</si>
  <si>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</si>
  <si>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</si>
  <si>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</si>
  <si>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</si>
  <si>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</si>
  <si>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</si>
  <si>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</si>
  <si>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</si>
  <si>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</si>
  <si>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</si>
  <si>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</si>
  <si>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</si>
  <si>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</si>
  <si>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</si>
  <si>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</si>
  <si>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</si>
  <si>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</si>
  <si>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</si>
  <si>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</si>
  <si>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</si>
  <si>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</si>
  <si>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</si>
  <si>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</si>
  <si>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</si>
  <si>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</si>
  <si>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</si>
  <si>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</si>
  <si>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</si>
  <si>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</si>
  <si>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</si>
  <si>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</si>
  <si>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</si>
  <si>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</si>
  <si>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</si>
  <si>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</si>
  <si>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</si>
  <si>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</si>
  <si>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</si>
  <si>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</si>
  <si>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</si>
  <si>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</si>
  <si>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</si>
  <si>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</si>
  <si>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</si>
  <si>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</si>
  <si>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</si>
  <si>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</si>
  <si>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</si>
  <si>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</si>
  <si>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</si>
  <si>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</si>
  <si>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</si>
  <si>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</si>
  <si>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</si>
  <si>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</si>
  <si>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</si>
  <si>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</si>
  <si>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</si>
  <si>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</si>
  <si>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</si>
  <si>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</si>
  <si>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</si>
  <si>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</si>
  <si>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</si>
  <si>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</si>
  <si>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</si>
  <si>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</si>
  <si>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</si>
  <si>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</si>
  <si>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</si>
  <si>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</si>
  <si>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</si>
  <si>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</si>
  <si>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</si>
  <si>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</si>
  <si>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</si>
  <si>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</si>
  <si>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</si>
  <si>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</si>
  <si>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</si>
  <si>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</si>
  <si>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</si>
  <si>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</si>
  <si>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</si>
  <si>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</si>
  <si>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</si>
  <si>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</si>
  <si>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</si>
  <si>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</si>
  <si>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</si>
  <si>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</si>
  <si>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</si>
  <si>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</si>
  <si>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</si>
  <si>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</si>
  <si>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</si>
  <si>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</si>
  <si>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</si>
  <si>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</si>
  <si>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</si>
  <si>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</si>
  <si>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</si>
  <si>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</si>
  <si>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</si>
  <si>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</si>
  <si>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</si>
  <si>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</si>
  <si>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</si>
  <si>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</si>
  <si>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</si>
  <si>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</si>
  <si>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</si>
  <si>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</si>
  <si>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</si>
  <si>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</si>
  <si>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</si>
  <si>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</si>
  <si>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</si>
  <si>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</si>
  <si>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</si>
  <si>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</si>
  <si>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</si>
  <si>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</si>
  <si>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</si>
  <si>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</si>
  <si>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</si>
  <si>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</si>
  <si>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</si>
  <si>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</si>
  <si>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</si>
  <si>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</si>
  <si>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</si>
  <si>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</si>
  <si>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</si>
  <si>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</si>
  <si>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</si>
  <si>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</si>
  <si>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</si>
  <si>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</si>
  <si>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</si>
  <si>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</si>
  <si>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</si>
  <si>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</si>
  <si>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</si>
  <si>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</si>
  <si>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</si>
  <si>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</si>
  <si>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</si>
  <si>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</si>
  <si>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</si>
  <si>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</si>
  <si>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</si>
  <si>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</si>
  <si>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</si>
  <si>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</si>
  <si>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</si>
  <si>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</si>
  <si>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</si>
  <si>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</si>
  <si>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</si>
  <si>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</si>
  <si>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</si>
  <si>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</si>
  <si>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</si>
  <si>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</si>
  <si>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</si>
  <si>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</si>
  <si>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</si>
  <si>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</si>
  <si>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</si>
  <si>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</si>
  <si>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</si>
  <si>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</si>
  <si>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</si>
  <si>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</si>
  <si>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</si>
  <si>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</si>
  <si>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</si>
  <si>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</si>
  <si>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</si>
  <si>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</si>
  <si>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</si>
  <si>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</si>
  <si>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</si>
  <si>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</si>
  <si>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</si>
  <si>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</si>
  <si>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</si>
  <si>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</si>
  <si>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</si>
  <si>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</si>
  <si>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</si>
  <si>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</si>
  <si>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</si>
  <si>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</si>
  <si>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</si>
  <si>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</si>
  <si>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</si>
  <si>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</si>
  <si>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</si>
  <si>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</si>
  <si>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</si>
  <si>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</si>
  <si>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</si>
  <si>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</si>
  <si>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</si>
  <si>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</si>
  <si>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</si>
  <si>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</si>
  <si>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</si>
  <si>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</si>
  <si>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</si>
  <si>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</si>
  <si>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</si>
  <si>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</si>
  <si>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</si>
  <si>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</si>
  <si>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</si>
  <si>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</si>
  <si>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</si>
  <si>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</si>
  <si>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</si>
  <si>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</si>
  <si>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</si>
  <si>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</si>
  <si>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</si>
  <si>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</si>
  <si>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</si>
  <si>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</si>
  <si>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</si>
  <si>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</si>
  <si>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</si>
  <si>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</si>
  <si>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</si>
  <si>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</si>
  <si>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</si>
  <si>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</si>
  <si>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</si>
  <si>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</si>
  <si>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</si>
  <si>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</si>
  <si>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</si>
  <si>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</si>
  <si>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</si>
  <si>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</si>
  <si>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</si>
  <si>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</si>
  <si>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</si>
  <si>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</si>
  <si>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</si>
  <si>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</si>
  <si>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</si>
  <si>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</si>
  <si>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</si>
  <si>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</si>
  <si>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</si>
  <si>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</si>
  <si>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</si>
  <si>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</si>
  <si>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</si>
  <si>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</si>
  <si>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</si>
  <si>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</si>
  <si>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</si>
  <si>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</si>
  <si>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</si>
  <si>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</si>
  <si>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</si>
  <si>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</si>
  <si>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</si>
  <si>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</si>
  <si>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</si>
  <si>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</si>
  <si>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</si>
  <si>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</si>
  <si>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</si>
  <si>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</si>
  <si>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</si>
  <si>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</si>
  <si>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</si>
  <si>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</si>
  <si>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</si>
  <si>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</si>
  <si>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</si>
  <si>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</si>
  <si>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</si>
  <si>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</si>
  <si>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</si>
  <si>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</si>
  <si>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</si>
  <si>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</si>
  <si>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</si>
  <si>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</si>
  <si>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</si>
  <si>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</si>
  <si>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</si>
  <si>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</si>
  <si>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</si>
  <si>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</si>
  <si>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</si>
  <si>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</si>
  <si>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</si>
  <si>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</si>
  <si>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</si>
  <si>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</si>
  <si>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</si>
  <si>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</si>
  <si>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</si>
  <si>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</si>
  <si>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</si>
  <si>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</si>
  <si>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</si>
  <si>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</si>
  <si>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</si>
  <si>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</si>
  <si>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</si>
  <si>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</si>
  <si>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</si>
  <si>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</si>
  <si>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</si>
  <si>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</si>
  <si>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</si>
  <si>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</si>
  <si>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</si>
  <si>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</si>
  <si>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</si>
  <si>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</si>
  <si>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</si>
  <si>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</si>
  <si>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</si>
  <si>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</si>
  <si>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</si>
  <si>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</si>
  <si>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</si>
  <si>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</si>
  <si>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</si>
  <si>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</si>
  <si>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</si>
  <si>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</si>
  <si>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</si>
  <si>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</si>
  <si>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</si>
  <si>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</si>
  <si>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</si>
  <si>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</si>
  <si>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</si>
  <si>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</si>
  <si>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</si>
  <si>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</si>
  <si>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</si>
  <si>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</si>
  <si>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</si>
  <si>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</si>
  <si>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</si>
  <si>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</si>
  <si>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</si>
  <si>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</si>
  <si>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</si>
  <si>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</si>
  <si>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</si>
  <si>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</si>
  <si>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</si>
  <si>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</si>
  <si>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</si>
  <si>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</si>
  <si>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</si>
  <si>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</si>
  <si>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</si>
  <si>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</si>
  <si>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</si>
  <si>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</si>
  <si>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</si>
  <si>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</si>
  <si>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</si>
  <si>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</si>
  <si>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</si>
  <si>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</si>
  <si>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</si>
  <si>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</si>
  <si>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</si>
  <si>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</si>
  <si>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</si>
  <si>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</si>
  <si>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</si>
  <si>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</si>
  <si>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</si>
  <si>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</si>
  <si>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</si>
  <si>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</si>
  <si>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</si>
  <si>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</si>
  <si>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</si>
  <si>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</si>
  <si>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</si>
  <si>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</si>
  <si>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</si>
  <si>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</si>
  <si>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</si>
  <si>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</si>
  <si>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</si>
  <si>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</si>
  <si>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</si>
  <si>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</si>
  <si>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</si>
  <si>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</si>
  <si>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</si>
  <si>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</si>
  <si>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</si>
  <si>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</si>
  <si>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</si>
  <si>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</si>
  <si>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</si>
  <si>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</si>
  <si>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</si>
  <si>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</si>
  <si>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</si>
  <si>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</si>
  <si>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</si>
  <si>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</si>
  <si>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</si>
  <si>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</si>
  <si>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</si>
  <si>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</si>
  <si>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</si>
  <si>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</si>
  <si>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</si>
  <si>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</si>
  <si>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</si>
  <si>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</si>
  <si>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</si>
  <si>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</si>
  <si>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</si>
  <si>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</si>
  <si>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</si>
  <si>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</si>
  <si>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</si>
  <si>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</si>
  <si>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</si>
  <si>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</si>
  <si>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</si>
  <si>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</si>
  <si>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</si>
  <si>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</si>
  <si>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</si>
  <si>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</si>
  <si>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</si>
  <si>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</si>
  <si>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</si>
  <si>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</si>
  <si>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</si>
  <si>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</si>
  <si>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</si>
  <si>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</si>
  <si>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</si>
  <si>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</si>
  <si>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</si>
  <si>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</si>
  <si>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</si>
  <si>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</si>
  <si>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</si>
  <si>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</si>
  <si>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</si>
  <si>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</si>
  <si>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</si>
  <si>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</si>
  <si>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</si>
  <si>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</si>
  <si>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</si>
  <si>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</si>
  <si>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</si>
  <si>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</si>
  <si>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</si>
  <si>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</si>
  <si>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</si>
  <si>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</si>
  <si>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</si>
  <si>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</si>
  <si>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</si>
  <si>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</si>
  <si>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FC2509    D6</t>
  </si>
  <si>
    <t>FC2509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</si>
</sst>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L42" sqref="L42:P42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1011" t="s">
        <v>708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FC2509    D6</v>
      </c>
      <c r="Q5" s="348"/>
      <c r="R5" s="226"/>
      <c r="S5" s="226"/>
      <c r="T5" s="226"/>
      <c r="U5" s="349" t="s">
        <v>16</v>
      </c>
      <c r="V5" s="919">
        <f ca="1" xml:space="preserve"> TODAY()</f>
        <v>41961</v>
      </c>
      <c r="W5" s="158"/>
      <c r="X5" s="158"/>
      <c r="Y5" s="158"/>
    </row>
    <row r="6" spans="1:29" ht="18.75" thickBot="1">
      <c r="A6" s="962" t="s">
        <v>21</v>
      </c>
      <c r="B6" s="963"/>
      <c r="C6" s="963"/>
      <c r="D6" s="964"/>
      <c r="E6" s="263"/>
      <c r="F6" s="962" t="s">
        <v>320</v>
      </c>
      <c r="G6" s="963"/>
      <c r="H6" s="963"/>
      <c r="I6" s="964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3">
        <v>1</v>
      </c>
      <c r="B8" s="1000" t="s">
        <v>317</v>
      </c>
      <c r="C8" s="1002" t="s">
        <v>23</v>
      </c>
      <c r="D8" s="1004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3"/>
      <c r="B9" s="1001"/>
      <c r="C9" s="1003"/>
      <c r="D9" s="1004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3"/>
      <c r="B10" s="1001"/>
      <c r="C10" s="1003"/>
      <c r="D10" s="1004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3"/>
      <c r="B11" s="1001"/>
      <c r="C11" s="1003"/>
      <c r="D11" s="1004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3"/>
      <c r="B12" s="1001"/>
      <c r="C12" s="1003"/>
      <c r="D12" s="1004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3"/>
      <c r="B13" s="1001"/>
      <c r="C13" s="1003"/>
      <c r="D13" s="1004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7" t="s">
        <v>313</v>
      </c>
      <c r="M13" s="988"/>
      <c r="N13" s="253"/>
      <c r="O13" s="788">
        <v>0.156</v>
      </c>
      <c r="P13" s="158"/>
      <c r="Q13" s="973" t="s">
        <v>312</v>
      </c>
      <c r="R13" s="983"/>
      <c r="S13" s="999">
        <f>+C20</f>
        <v>0.5</v>
      </c>
      <c r="T13" s="983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3"/>
      <c r="B14" s="1001"/>
      <c r="C14" s="1003"/>
      <c r="D14" s="1004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3">
        <v>2</v>
      </c>
      <c r="B15" s="1000" t="s">
        <v>306</v>
      </c>
      <c r="C15" s="1002" t="s">
        <v>305</v>
      </c>
      <c r="D15" s="1006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82" t="s">
        <v>309</v>
      </c>
      <c r="M15" s="974"/>
      <c r="N15" s="252"/>
      <c r="O15" s="789">
        <v>6.2E-2</v>
      </c>
      <c r="P15" s="158"/>
      <c r="Q15" s="973" t="s">
        <v>308</v>
      </c>
      <c r="R15" s="983"/>
      <c r="S15" s="788">
        <v>3.5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3"/>
      <c r="B16" s="1001"/>
      <c r="C16" s="1003"/>
      <c r="D16" s="1006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3"/>
      <c r="B17" s="1001"/>
      <c r="C17" s="1003"/>
      <c r="D17" s="1006"/>
      <c r="E17" s="204"/>
      <c r="F17" s="443">
        <v>37</v>
      </c>
      <c r="G17" s="204" t="s">
        <v>452</v>
      </c>
      <c r="H17" s="318"/>
      <c r="I17" s="451">
        <f>IF(OR(C28="HS",C28="HL"),T30,U52)</f>
        <v>1331.049035874699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9.5713127626256167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3"/>
      <c r="B18" s="1001"/>
      <c r="C18" s="1003"/>
      <c r="D18" s="1006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7" t="s">
        <v>303</v>
      </c>
      <c r="M18" s="988"/>
      <c r="N18" s="252"/>
      <c r="O18" s="788">
        <f>SUM(O13:O16)</f>
        <v>0.23799999999999999</v>
      </c>
      <c r="P18" s="158"/>
      <c r="Q18" s="973" t="s">
        <v>302</v>
      </c>
      <c r="R18" s="974"/>
      <c r="S18" s="983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3"/>
      <c r="B19" s="1001"/>
      <c r="C19" s="1005"/>
      <c r="D19" s="1006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9.0793048747887344E-3</v>
      </c>
      <c r="J20" s="318"/>
      <c r="K20" s="158"/>
      <c r="L20" s="915" t="s">
        <v>300</v>
      </c>
      <c r="M20" s="909"/>
      <c r="N20" s="913"/>
      <c r="O20" s="789">
        <v>0.02</v>
      </c>
      <c r="P20" s="158"/>
      <c r="Q20" s="973" t="s">
        <v>299</v>
      </c>
      <c r="R20" s="983"/>
      <c r="S20" s="252">
        <f>IF(ISERROR(T18/O22),"",T18/O22)</f>
        <v>578.7609161311583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8" t="s">
        <v>691</v>
      </c>
      <c r="M21" s="1009"/>
      <c r="N21" s="100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0.79760939688546806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2" t="s">
        <v>297</v>
      </c>
      <c r="M22" s="983"/>
      <c r="N22" s="235"/>
      <c r="O22" s="250">
        <f>O18*(1+O20)</f>
        <v>0.24276</v>
      </c>
      <c r="P22" s="158"/>
      <c r="Q22" s="973" t="s">
        <v>296</v>
      </c>
      <c r="R22" s="974"/>
      <c r="S22" s="974"/>
      <c r="T22" s="203">
        <f>IF(S20="",,S20 - 1)</f>
        <v>577.7609161311583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9.5713127626256167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1" t="s">
        <v>699</v>
      </c>
      <c r="M24" s="972"/>
      <c r="N24" s="972"/>
      <c r="O24" s="918">
        <f>IF(ISERROR(S17/T22),,S17/T22)</f>
        <v>1.656621708979155E-2</v>
      </c>
      <c r="P24" s="243" t="s">
        <v>22</v>
      </c>
      <c r="Q24" s="1010" t="s">
        <v>692</v>
      </c>
      <c r="R24" s="1010"/>
      <c r="S24" s="1010"/>
      <c r="T24" s="1010"/>
      <c r="U24" s="1010"/>
      <c r="V24" s="198"/>
      <c r="W24" s="158"/>
      <c r="X24" s="158"/>
      <c r="Y24" s="158"/>
    </row>
    <row r="25" spans="1:29" s="237" customFormat="1" ht="13.5" thickBot="1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8" t="s">
        <v>289</v>
      </c>
      <c r="M27" s="969"/>
      <c r="N27" s="969"/>
      <c r="O27" s="969"/>
      <c r="P27" s="970"/>
      <c r="Q27" s="973" t="s">
        <v>280</v>
      </c>
      <c r="R27" s="974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2">
        <v>8</v>
      </c>
      <c r="B28" s="1034" t="s">
        <v>676</v>
      </c>
      <c r="C28" s="1002" t="s">
        <v>158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5" t="s">
        <v>288</v>
      </c>
      <c r="R28" s="976"/>
      <c r="S28" s="977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32"/>
      <c r="B29" s="1034"/>
      <c r="C29" s="1003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32"/>
      <c r="B30" s="1034"/>
      <c r="C30" s="1003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1" t="s">
        <v>709</v>
      </c>
      <c r="N30" s="981"/>
      <c r="O30" s="920">
        <v>7.9880000000000003E-3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1032"/>
      <c r="B31" s="1034"/>
      <c r="C31" s="1003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2"/>
      <c r="B32" s="1034"/>
      <c r="C32" s="1003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8.57821708979155E-3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2"/>
      <c r="B33" s="1034"/>
      <c r="C33" s="1003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2"/>
      <c r="B34" s="1034"/>
      <c r="C34" s="1003"/>
      <c r="D34" s="1037"/>
      <c r="E34" s="157"/>
      <c r="F34" s="307">
        <v>47</v>
      </c>
      <c r="G34" s="978" t="s">
        <v>685</v>
      </c>
      <c r="H34" s="979"/>
      <c r="I34" s="98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2"/>
      <c r="B35" s="1034"/>
      <c r="C35" s="1003"/>
      <c r="D35" s="1037"/>
      <c r="E35" s="157"/>
      <c r="F35" s="307"/>
      <c r="G35" s="334"/>
      <c r="H35" s="335"/>
      <c r="I35" s="340"/>
      <c r="J35" s="158"/>
      <c r="K35" s="158"/>
      <c r="L35" s="989" t="s">
        <v>683</v>
      </c>
      <c r="M35" s="990"/>
      <c r="N35" s="990"/>
      <c r="O35" s="991"/>
      <c r="P35" s="158"/>
      <c r="Q35" s="982" t="s">
        <v>280</v>
      </c>
      <c r="R35" s="983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3" t="s">
        <v>279</v>
      </c>
      <c r="R36" s="974"/>
      <c r="S36" s="983"/>
      <c r="T36" s="924">
        <v>2.2000000000000002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4" t="s">
        <v>706</v>
      </c>
      <c r="M37" s="1007" t="s">
        <v>704</v>
      </c>
      <c r="N37" s="1007"/>
      <c r="O37" s="259"/>
      <c r="P37" s="158"/>
      <c r="Q37" s="320" t="s">
        <v>278</v>
      </c>
      <c r="R37" s="321"/>
      <c r="S37" s="319"/>
      <c r="T37" s="215">
        <f>S35/T36</f>
        <v>1636.3636363636363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5"/>
      <c r="M38" s="1007" t="s">
        <v>705</v>
      </c>
      <c r="N38" s="1007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1472.7272727272727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2" t="s">
        <v>701</v>
      </c>
      <c r="T39" s="993"/>
      <c r="U39" s="993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1.52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6" t="s">
        <v>274</v>
      </c>
      <c r="M42" s="997"/>
      <c r="N42" s="997"/>
      <c r="O42" s="997"/>
      <c r="P42" s="99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2" t="s">
        <v>270</v>
      </c>
      <c r="M44" s="974"/>
      <c r="N44" s="983"/>
      <c r="O44" s="284">
        <v>5</v>
      </c>
      <c r="P44" s="214"/>
      <c r="Q44" s="973" t="s">
        <v>269</v>
      </c>
      <c r="R44" s="983"/>
      <c r="S44" s="215">
        <f>T22*O44</f>
        <v>2888.8045806557916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578.7609161311583</v>
      </c>
      <c r="E46" s="157"/>
      <c r="F46" s="443">
        <v>55</v>
      </c>
      <c r="G46" s="439" t="s">
        <v>24</v>
      </c>
      <c r="H46" s="440"/>
      <c r="I46" s="441"/>
      <c r="K46" s="158"/>
      <c r="L46" s="982" t="s">
        <v>689</v>
      </c>
      <c r="M46" s="974"/>
      <c r="N46" s="974"/>
      <c r="O46" s="974"/>
      <c r="P46" s="974"/>
      <c r="Q46" s="974"/>
      <c r="R46" s="983"/>
      <c r="S46" s="158"/>
      <c r="T46" s="158"/>
      <c r="U46" s="213">
        <f>T38 * 8</f>
        <v>11781.818181818182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577.7609161311583</v>
      </c>
      <c r="E47" s="157"/>
      <c r="F47" s="443"/>
      <c r="G47" s="337"/>
      <c r="H47" s="338"/>
      <c r="I47" s="341"/>
      <c r="K47" s="158"/>
      <c r="L47" s="982" t="s">
        <v>263</v>
      </c>
      <c r="M47" s="974"/>
      <c r="N47" s="974"/>
      <c r="O47" s="974"/>
      <c r="P47" s="974"/>
      <c r="Q47" s="974"/>
      <c r="R47" s="983"/>
      <c r="S47" s="158"/>
      <c r="T47" s="158"/>
      <c r="U47" s="210">
        <f>IF(ISERROR(U46/S44),"",U46/S44)-1</f>
        <v>3.0784407019818474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21.148629181494663</v>
      </c>
      <c r="E48" s="157"/>
      <c r="F48" s="443">
        <v>56</v>
      </c>
      <c r="G48" s="204" t="s">
        <v>257</v>
      </c>
      <c r="H48" s="333"/>
      <c r="I48" s="445"/>
      <c r="K48" s="158"/>
      <c r="L48" s="982" t="s">
        <v>261</v>
      </c>
      <c r="M48" s="974"/>
      <c r="N48" s="974"/>
      <c r="O48" s="974"/>
      <c r="P48" s="974"/>
      <c r="Q48" s="974"/>
      <c r="R48" s="983"/>
      <c r="S48" s="158"/>
      <c r="T48" s="158"/>
      <c r="U48" s="210">
        <f>U47*15</f>
        <v>46.176610529727711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1.656621708979155E-2</v>
      </c>
      <c r="E49" s="157"/>
      <c r="F49" s="443">
        <v>57</v>
      </c>
      <c r="G49" s="171" t="s">
        <v>254</v>
      </c>
      <c r="H49" s="281"/>
      <c r="I49" s="207"/>
      <c r="K49" s="158"/>
      <c r="L49" s="984" t="s">
        <v>686</v>
      </c>
      <c r="M49" s="985"/>
      <c r="N49" s="985"/>
      <c r="O49" s="985"/>
      <c r="P49" s="985"/>
      <c r="Q49" s="985"/>
      <c r="R49" s="986"/>
      <c r="S49" s="158"/>
      <c r="T49" s="158"/>
      <c r="U49" s="210">
        <f>U46/480</f>
        <v>24.545454545454547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3.4789055888562258E-2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7" t="s">
        <v>687</v>
      </c>
      <c r="M50" s="988"/>
      <c r="N50" s="988"/>
      <c r="O50" s="988"/>
      <c r="P50" s="988"/>
      <c r="Q50" s="988"/>
      <c r="R50" s="988"/>
      <c r="S50" s="983"/>
      <c r="T50" s="158"/>
      <c r="U50" s="210">
        <f>480 - U48</f>
        <v>433.82338947027228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962" t="s">
        <v>245</v>
      </c>
      <c r="G51" s="963"/>
      <c r="H51" s="963"/>
      <c r="I51" s="964"/>
      <c r="K51" s="158"/>
      <c r="L51" s="982" t="s">
        <v>253</v>
      </c>
      <c r="M51" s="974"/>
      <c r="N51" s="974"/>
      <c r="O51" s="974"/>
      <c r="P51" s="974"/>
      <c r="Q51" s="974"/>
      <c r="R51" s="974"/>
      <c r="S51" s="983"/>
      <c r="T51" s="158"/>
      <c r="U51" s="206">
        <f>U50*U49</f>
        <v>10648.392286997592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965"/>
      <c r="G52" s="966"/>
      <c r="H52" s="966"/>
      <c r="I52" s="967"/>
      <c r="K52" s="158"/>
      <c r="L52" s="982" t="s">
        <v>688</v>
      </c>
      <c r="M52" s="974"/>
      <c r="N52" s="974"/>
      <c r="O52" s="974"/>
      <c r="P52" s="974"/>
      <c r="Q52" s="974"/>
      <c r="R52" s="974"/>
      <c r="S52" s="983"/>
      <c r="T52" s="158"/>
      <c r="U52" s="203">
        <f>IF(ISERROR(U51/8),,U51/8)</f>
        <v>1331.049035874699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2.8411062308992513E-2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4" t="s">
        <v>248</v>
      </c>
      <c r="M54" s="1045"/>
      <c r="N54" s="1045"/>
      <c r="O54" s="1046"/>
      <c r="P54" s="1049">
        <f>U52</f>
        <v>1331.049035874699</v>
      </c>
      <c r="Q54" s="1050"/>
      <c r="R54" s="1048" t="s">
        <v>702</v>
      </c>
      <c r="S54" s="323" t="s">
        <v>247</v>
      </c>
      <c r="T54" s="324"/>
      <c r="U54" s="324"/>
      <c r="V54" s="347">
        <f>O24</f>
        <v>1.656621708979155E-2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9.0793048747887344E-3</v>
      </c>
      <c r="L56" s="1044" t="s">
        <v>244</v>
      </c>
      <c r="M56" s="1045"/>
      <c r="N56" s="1045"/>
      <c r="O56" s="1046"/>
      <c r="P56" s="1047">
        <f>T30</f>
        <v>405</v>
      </c>
      <c r="Q56" s="99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1.1596351962854084E-2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6.3779935795697466E-3</v>
      </c>
      <c r="E62" s="146"/>
      <c r="F62" s="304">
        <v>68</v>
      </c>
      <c r="G62" s="180" t="s">
        <v>231</v>
      </c>
      <c r="H62" s="182"/>
      <c r="I62" s="181">
        <f>SUM(I53:I61)</f>
        <v>5.6095708890371888E-2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5.232782258377363E-3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2.8411062308992513E-2</v>
      </c>
      <c r="E64" s="146"/>
      <c r="F64" s="165">
        <v>70</v>
      </c>
      <c r="G64" s="167" t="s">
        <v>352</v>
      </c>
      <c r="H64" s="166"/>
      <c r="I64" s="162">
        <f>+I63+I62</f>
        <v>6.1328491148749248E-2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>
        <v>7.5</v>
      </c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41961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41961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4.3026446924377126E-2</v>
      </c>
      <c r="F23" s="120">
        <f>E23</f>
        <v>4.3026446924377126E-2</v>
      </c>
    </row>
    <row r="24" spans="2:28">
      <c r="B24" s="115" t="s">
        <v>44</v>
      </c>
      <c r="C24" s="108"/>
      <c r="D24" s="111"/>
      <c r="E24" s="111">
        <f>Assembly!H96</f>
        <v>1.2169261065993867E-2</v>
      </c>
      <c r="F24" s="120">
        <f>E24</f>
        <v>1.2169261065993867E-2</v>
      </c>
    </row>
    <row r="25" spans="2:28">
      <c r="B25" s="121" t="s">
        <v>40</v>
      </c>
      <c r="C25" s="108"/>
      <c r="D25" s="361"/>
      <c r="E25" s="122">
        <f>Assembly!H97</f>
        <v>6.1327831583782629E-3</v>
      </c>
      <c r="F25" s="123">
        <f>E25-Assembly!H85-Assembly!H86-Assembly!H88-Assembly!H89-'Machined Part #1'!I54-'Machined Part #1'!I58-'Pacific Quote #2'!I50-'Pacific Quote #2'!I54-'Pacific Quote #3'!I50-'Pacific Quote #3'!I54</f>
        <v>5.232782258377363E-3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-6.1328491148749255E-2</v>
      </c>
      <c r="F26" s="120">
        <f>F22-F23-F24-F25</f>
        <v>-6.0428490248748357E-2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-6.1328491148749255E-2</v>
      </c>
      <c r="F28" s="120">
        <f>F26-F27</f>
        <v>-6.0428490248748357E-2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4.3026446924377126E-2</v>
      </c>
      <c r="F34" s="395">
        <f>'Machined Part #1'!I55+'Machined Part #1'!I56+'Machined Part #1'!I57</f>
        <v>1.2169261065993867E-2</v>
      </c>
      <c r="G34" s="468">
        <f>'Machined Part #1'!I63+'Machined Part #1'!I54+'Machined Part #1'!I58</f>
        <v>6.1327831583782629E-3</v>
      </c>
      <c r="H34" s="327">
        <f>'Machined Part #1'!I64</f>
        <v>6.1328491148749248E-2</v>
      </c>
      <c r="I34" s="327"/>
      <c r="J34" s="843">
        <f t="shared" ref="J34:J43" si="1">$H34</f>
        <v>6.1328491148749248E-2</v>
      </c>
      <c r="K34" s="811"/>
      <c r="L34" s="327"/>
      <c r="M34" s="327">
        <f t="shared" ref="M34:M43" si="2">$H34</f>
        <v>6.1328491148749248E-2</v>
      </c>
      <c r="N34" s="811"/>
      <c r="O34" s="327"/>
      <c r="P34" s="327">
        <f t="shared" ref="P34:P43" si="3">$H34</f>
        <v>6.1328491148749248E-2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6.1328491148749248E-2</v>
      </c>
      <c r="I44" s="467"/>
      <c r="J44" s="846">
        <f>SUM(J34:J43)</f>
        <v>6.1328491148749248E-2</v>
      </c>
      <c r="K44" s="813"/>
      <c r="L44" s="467"/>
      <c r="M44" s="467">
        <f>SUM(M34:M43)</f>
        <v>6.1328491148749248E-2</v>
      </c>
      <c r="N44" s="813"/>
      <c r="O44" s="467"/>
      <c r="P44" s="467">
        <f>SUM(P34:P43)</f>
        <v>6.1328491148749248E-2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4.3026446924377126E-2</v>
      </c>
      <c r="I95" s="478"/>
      <c r="J95" s="861">
        <f>J65+SUM(F46:F55)+SUM(F34:F43)+J32</f>
        <v>1.2169261065993867E-2</v>
      </c>
      <c r="K95" s="816"/>
      <c r="L95" s="478"/>
      <c r="M95" s="478">
        <f>M65+SUM(G46:G55)+SUM(G34:G43)+M32</f>
        <v>6.1327831583782629E-3</v>
      </c>
      <c r="N95" s="816"/>
      <c r="O95" s="478"/>
      <c r="P95" s="478">
        <f>P65+SUM(H46:H55)+SUM(H34:H43)+P32</f>
        <v>6.1328491148749248E-2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1.2169261065993867E-2</v>
      </c>
      <c r="I96" s="397"/>
      <c r="J96" s="862">
        <f>J80+SUM(G46:G55)+SUM(G34:G43)</f>
        <v>6.1327831583782629E-3</v>
      </c>
      <c r="K96" s="822"/>
      <c r="L96" s="397"/>
      <c r="M96" s="397">
        <f>M80+SUM(H46:H55)+SUM(H34:H43)</f>
        <v>6.1328491148749248E-2</v>
      </c>
      <c r="N96" s="822"/>
      <c r="O96" s="397"/>
      <c r="P96" s="397">
        <f>P80+SUM(J46:J55)+SUM(J34:J43)</f>
        <v>6.1328491148749248E-2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6.1327831583782629E-3</v>
      </c>
      <c r="I97" s="326"/>
      <c r="J97" s="863">
        <f>J81+SUM(H46:H55)+SUM(H34:H43)+J91</f>
        <v>6.1328491148749248E-2</v>
      </c>
      <c r="K97" s="815"/>
      <c r="L97" s="326"/>
      <c r="M97" s="326">
        <f>M81+SUM(J46:J55)+SUM(J34:J43)+M91</f>
        <v>6.1328491148749248E-2</v>
      </c>
      <c r="N97" s="815"/>
      <c r="O97" s="326"/>
      <c r="P97" s="326">
        <f>P81+SUM(M46:M55)+SUM(M34:M43)+P91</f>
        <v>6.1328491148749248E-2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6.1328491148749255E-2</v>
      </c>
      <c r="I99" s="360"/>
      <c r="J99" s="865">
        <f>SUM(J95:J98)</f>
        <v>7.9630535373121369E-2</v>
      </c>
      <c r="K99" s="817"/>
      <c r="L99" s="360"/>
      <c r="M99" s="360">
        <f>SUM(M95:M98)</f>
        <v>0.12878976545587675</v>
      </c>
      <c r="N99" s="817"/>
      <c r="O99" s="360"/>
      <c r="P99" s="360">
        <f>SUM(P95:P98)</f>
        <v>0.18398547344624774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2014-11-18T20:33:50Z</dcterms:modified>
</cp:coreProperties>
</file>