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<sst xmlns="http://schemas.openxmlformats.org/spreadsheetml/2006/main" count="3068" uniqueCount="706">
  <si>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</si>
  <si>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</si>
  <si>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</si>
  <si>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</si>
  <si>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</si>
  <si>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</si>
  <si>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</si>
  <si>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</si>
  <si>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</si>
  <si>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</si>
  <si>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</si>
  <si>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</si>
  <si>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</si>
  <si>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</si>
  <si>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</si>
  <si>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</si>
  <si>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</si>
  <si>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</si>
  <si>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</si>
  <si>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</si>
  <si>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</si>
  <si>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</si>
  <si>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</si>
  <si>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</si>
  <si>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</si>
  <si>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</si>
  <si>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</si>
  <si>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</si>
  <si>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</si>
  <si>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</si>
  <si>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</si>
  <si>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</si>
  <si>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</si>
  <si>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</si>
  <si>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</si>
  <si>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</si>
  <si>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</si>
  <si>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</si>
  <si>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</si>
  <si>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</si>
  <si>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</si>
  <si>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</si>
  <si>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</si>
  <si>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</si>
  <si>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</si>
  <si>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</si>
  <si>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</si>
  <si>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</si>
  <si>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</si>
  <si>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</si>
  <si>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</si>
  <si>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</si>
  <si>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</si>
  <si>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</si>
  <si>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</si>
  <si>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</si>
  <si>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</si>
  <si>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</si>
  <si>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</si>
  <si>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</si>
  <si>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</si>
  <si>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</si>
  <si>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</si>
  <si>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</si>
  <si>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</si>
  <si>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</si>
  <si>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</si>
  <si>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</si>
  <si>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</si>
  <si>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</si>
  <si>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</si>
  <si>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</si>
  <si>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</si>
  <si>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</si>
  <si>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</si>
  <si>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</si>
  <si>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</si>
  <si>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</si>
  <si>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</si>
  <si>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</si>
  <si>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</si>
  <si>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</si>
  <si>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</si>
  <si>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</si>
  <si>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</si>
  <si>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</si>
  <si>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</si>
  <si>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</si>
  <si>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</si>
  <si>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</si>
  <si>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</si>
  <si>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</si>
  <si>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</si>
  <si>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</si>
  <si>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</si>
  <si>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</si>
  <si>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</si>
  <si>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</si>
  <si>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</si>
  <si>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</si>
  <si>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</si>
  <si>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</si>
  <si>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</si>
  <si>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</si>
  <si>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</si>
  <si>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</si>
  <si>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</si>
  <si>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</si>
  <si>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</si>
  <si>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</si>
  <si>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</si>
  <si>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</si>
  <si>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</si>
  <si>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</si>
  <si>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</si>
  <si>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</si>
  <si>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</si>
  <si>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</si>
  <si>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</si>
  <si>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</si>
  <si>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</si>
  <si>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</si>
  <si>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</si>
  <si>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</si>
  <si>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</si>
  <si>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</si>
  <si>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</si>
  <si>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</si>
  <si>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</si>
  <si>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</si>
  <si>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</si>
  <si>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</si>
  <si>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</si>
  <si>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</si>
  <si>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</si>
  <si>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</si>
  <si>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</si>
  <si>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</si>
  <si>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</si>
  <si>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</si>
  <si>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</si>
  <si>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</si>
  <si>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</si>
  <si>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</si>
  <si>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</si>
  <si>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</si>
  <si>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</si>
  <si>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</si>
  <si>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</si>
  <si>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</si>
  <si>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</si>
  <si>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</si>
  <si>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</si>
  <si>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</si>
  <si>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</si>
  <si>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</si>
  <si>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</si>
  <si>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</si>
  <si>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</si>
  <si>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</si>
  <si>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</si>
  <si>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</si>
  <si>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</si>
  <si>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</si>
  <si>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</si>
  <si>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</si>
  <si>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</si>
  <si>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</si>
  <si>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</si>
  <si>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</si>
  <si>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</si>
  <si>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</si>
  <si>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</si>
  <si>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</si>
  <si>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</si>
  <si>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</si>
  <si>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</si>
  <si>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</si>
  <si>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</si>
  <si>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</si>
  <si>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</si>
  <si>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</si>
  <si>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</si>
  <si>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</si>
  <si>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</si>
  <si>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</si>
  <si>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</si>
  <si>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</si>
  <si>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</si>
  <si>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</si>
  <si>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</si>
  <si>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</si>
  <si>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</si>
  <si>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</si>
  <si>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</si>
  <si>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</si>
  <si>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</si>
  <si>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</si>
  <si>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</si>
  <si>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</si>
  <si>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</si>
  <si>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</si>
  <si>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</si>
  <si>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</si>
  <si>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</si>
  <si>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</si>
  <si>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</si>
  <si>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</si>
  <si>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</si>
  <si>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</si>
  <si>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</si>
  <si>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</si>
  <si>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</si>
  <si>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</si>
  <si>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</si>
  <si>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</si>
  <si>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</si>
  <si>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</si>
  <si>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</si>
  <si>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</si>
  <si>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</si>
  <si>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</si>
  <si>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</si>
  <si>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</si>
  <si>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</si>
  <si>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</si>
  <si>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</si>
  <si>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</si>
  <si>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</si>
  <si>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</si>
  <si>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</si>
  <si>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</si>
  <si>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</si>
  <si>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</si>
  <si>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</si>
  <si>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</si>
  <si>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</si>
  <si>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</si>
  <si>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</si>
  <si>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</si>
  <si>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</si>
  <si>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</si>
  <si>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</si>
  <si>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</si>
  <si>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</si>
  <si>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</si>
  <si>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</si>
  <si>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</si>
  <si>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</si>
  <si>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</si>
  <si>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</si>
  <si>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</si>
  <si>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</si>
  <si>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</si>
  <si>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</si>
  <si>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</si>
  <si>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</si>
  <si>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</si>
  <si>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</si>
  <si>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</si>
  <si>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</si>
  <si>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</si>
  <si>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</si>
  <si>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</si>
  <si>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</si>
  <si>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</si>
  <si>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</si>
  <si>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</si>
  <si>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</si>
  <si>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</si>
  <si>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</si>
  <si>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</si>
  <si>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</si>
  <si>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</si>
  <si>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</si>
  <si>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</si>
  <si>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</si>
  <si>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</si>
  <si>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</si>
  <si>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</si>
  <si>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</si>
  <si>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</si>
  <si>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</si>
  <si>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</si>
  <si>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</si>
  <si>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</si>
  <si>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</si>
  <si>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</si>
  <si>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</si>
  <si>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</si>
  <si>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</si>
  <si>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</si>
  <si>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</si>
  <si>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</si>
  <si>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</si>
  <si>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</si>
  <si>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</si>
  <si>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</si>
  <si>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</si>
  <si>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</si>
  <si>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</si>
  <si>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</si>
  <si>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</si>
  <si>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</si>
  <si>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</si>
  <si>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</si>
  <si>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</si>
  <si>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</si>
  <si>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</si>
  <si>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</si>
  <si>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</si>
  <si>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</si>
  <si>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</si>
  <si>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</si>
  <si>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</si>
  <si>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</si>
  <si>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</si>
  <si>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</si>
  <si>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</si>
  <si>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</si>
  <si>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</si>
  <si>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</si>
  <si>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</si>
  <si>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</si>
  <si>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</si>
  <si>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</si>
  <si>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</si>
  <si>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</si>
  <si>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</si>
  <si>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</si>
  <si>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</si>
  <si>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</si>
  <si>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</si>
  <si>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</si>
  <si>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</si>
  <si>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</si>
  <si>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</si>
  <si>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</si>
  <si>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</si>
  <si>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</si>
  <si>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</si>
  <si>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</si>
  <si>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</si>
  <si>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</si>
  <si>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</si>
  <si>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</si>
  <si>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</si>
  <si>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</si>
  <si>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</si>
  <si>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</si>
  <si>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</si>
  <si>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</si>
  <si>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</si>
  <si>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</si>
  <si>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</si>
  <si>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</si>
  <si>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</si>
  <si>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</si>
  <si>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</si>
  <si>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</si>
  <si>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</si>
  <si>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</si>
  <si>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</si>
  <si>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</si>
  <si>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</si>
  <si>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</si>
  <si>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</si>
  <si>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</si>
  <si>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</si>
  <si>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</si>
  <si>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</si>
  <si>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</si>
  <si>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</si>
  <si>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</si>
  <si>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</si>
  <si>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</si>
  <si>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</si>
  <si>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</si>
  <si>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</si>
  <si>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</si>
  <si>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</si>
  <si>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</si>
  <si>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</si>
  <si>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</si>
  <si>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</si>
  <si>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</si>
  <si>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</si>
  <si>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</si>
  <si>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</si>
  <si>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</si>
  <si>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</si>
  <si>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</si>
  <si>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</si>
  <si>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</si>
  <si>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</si>
  <si>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</si>
  <si>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</si>
  <si>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</si>
  <si>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</si>
  <si>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</si>
  <si>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</si>
  <si>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</si>
  <si>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</si>
  <si>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</si>
  <si>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</si>
  <si>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</si>
  <si>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</si>
  <si>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</si>
  <si>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</si>
  <si>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</si>
  <si>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</si>
  <si>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</si>
  <si>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</si>
  <si>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</si>
  <si>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</si>
  <si>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</si>
  <si>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</si>
  <si>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</si>
  <si>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</si>
  <si>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</si>
  <si>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</si>
  <si>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</si>
  <si>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</si>
  <si>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</si>
  <si>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</si>
  <si>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</si>
  <si>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</si>
  <si>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</si>
  <si>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</si>
  <si>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</si>
  <si>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</si>
  <si>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</si>
  <si>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</si>
  <si>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</si>
  <si>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</si>
  <si>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</si>
  <si>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</si>
  <si>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</si>
  <si>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</si>
  <si>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</si>
  <si>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</si>
  <si>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</si>
  <si>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</si>
  <si>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</si>
  <si>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</si>
  <si>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</si>
  <si>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</si>
  <si>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</si>
  <si>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</si>
  <si>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</si>
  <si>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</si>
  <si>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</si>
  <si>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</si>
  <si>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</si>
  <si>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</si>
  <si>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</si>
  <si>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</si>
  <si>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</si>
  <si>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</si>
  <si>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</si>
  <si>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</si>
  <si>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</si>
  <si>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</si>
  <si>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</si>
  <si>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</si>
  <si>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</si>
  <si>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</si>
  <si>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</si>
  <si>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</si>
  <si>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</si>
  <si>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</si>
  <si>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</si>
  <si>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</si>
  <si>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</si>
  <si>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</si>
  <si>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</si>
  <si>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</si>
  <si>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</si>
  <si>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</si>
  <si>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</si>
  <si>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</si>
  <si>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</si>
  <si>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</si>
  <si>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</si>
  <si>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</si>
  <si>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</si>
  <si>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</si>
  <si>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</si>
  <si>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</si>
  <si>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</si>
  <si>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</si>
  <si>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</si>
  <si>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</si>
  <si>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</si>
  <si>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</si>
  <si>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</si>
  <si>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</si>
  <si>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</si>
  <si>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</si>
  <si>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</si>
  <si>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</si>
  <si>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</si>
  <si>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</si>
  <si>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</si>
  <si>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</si>
  <si>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</si>
  <si>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</si>
  <si>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</si>
  <si>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</si>
  <si>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</si>
  <si>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</si>
  <si>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</si>
  <si>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</si>
  <si>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</si>
  <si>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</si>
  <si>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</si>
  <si>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</si>
  <si>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</si>
  <si>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</si>
  <si>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</si>
  <si>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</si>
  <si>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</si>
  <si>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</si>
  <si>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</si>
  <si>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</si>
  <si>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</si>
  <si>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</si>
  <si>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</si>
  <si>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</si>
  <si>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</si>
  <si>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</si>
  <si>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</si>
  <si>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</si>
  <si>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</si>
  <si>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</si>
  <si>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</si>
  <si>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</si>
  <si>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</si>
  <si>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</si>
  <si>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</si>
  <si>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</si>
  <si>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</si>
  <si>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</si>
  <si>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</si>
  <si>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</si>
  <si>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</si>
  <si>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</si>
  <si>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</si>
  <si>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</si>
  <si>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</si>
  <si>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</si>
  <si>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</si>
  <si>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</si>
  <si>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</si>
  <si>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</si>
  <si>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</si>
  <si>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</si>
  <si>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</si>
  <si>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</si>
  <si>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</si>
  <si>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</si>
  <si>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</si>
  <si>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</si>
  <si>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</si>
  <si>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</si>
  <si>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</si>
  <si>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</si>
  <si>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</si>
  <si>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</si>
  <si>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</si>
  <si>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</si>
  <si>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</si>
  <si>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</si>
  <si>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</si>
  <si>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</si>
  <si>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</si>
  <si>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</si>
  <si>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</si>
  <si>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</si>
  <si>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</si>
  <si>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</si>
  <si>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</si>
  <si>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</si>
  <si>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</si>
  <si>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</si>
  <si>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</si>
  <si>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</si>
  <si>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</si>
  <si>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</si>
  <si>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</si>
  <si>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</si>
  <si>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</si>
  <si>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</si>
  <si>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</si>
  <si>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</si>
  <si>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</si>
  <si>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</si>
  <si>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</si>
  <si>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</si>
  <si>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</si>
  <si>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</si>
  <si>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</si>
  <si>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</si>
  <si>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</si>
  <si>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</si>
  <si>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</si>
  <si>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</si>
  <si>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</si>
  <si>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</si>
  <si>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</si>
  <si>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</si>
  <si>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</si>
  <si>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</si>
  <si>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</si>
  <si>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</si>
  <si>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</si>
  <si>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</si>
  <si>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</si>
  <si>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</si>
  <si>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</si>
  <si>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</si>
  <si>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</si>
  <si>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</si>
  <si>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</si>
  <si>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</si>
  <si>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</si>
  <si>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</si>
  <si>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</si>
  <si>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</si>
  <si>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</si>
  <si>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</si>
  <si>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</si>
  <si>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</si>
  <si>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</si>
  <si>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</si>
  <si>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</si>
  <si>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</si>
  <si>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</si>
  <si>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</si>
  <si>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</si>
  <si>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</si>
  <si>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</si>
  <si>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</si>
  <si>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</si>
  <si>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</si>
  <si>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</si>
  <si>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</si>
  <si>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</si>
  <si>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</si>
  <si>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</si>
  <si>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</si>
  <si>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</si>
  <si>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</si>
  <si>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</si>
  <si>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</si>
  <si>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</si>
  <si>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</si>
  <si>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</si>
  <si>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</si>
  <si>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</si>
  <si>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</si>
  <si>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</si>
  <si>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</si>
  <si>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</si>
  <si>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</si>
  <si>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</si>
  <si>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</si>
  <si>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</si>
  <si>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</si>
  <si>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</si>
  <si>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</si>
  <si>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</si>
  <si>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</si>
  <si>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</si>
  <si>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</si>
  <si>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</si>
  <si>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</si>
  <si>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</si>
  <si>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</si>
  <si>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</si>
  <si>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</si>
  <si>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</si>
  <si>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</si>
  <si>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</si>
  <si>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</si>
  <si>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</si>
  <si>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</si>
  <si>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</si>
  <si>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</si>
  <si>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</si>
  <si>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</si>
  <si>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</si>
  <si>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</si>
  <si>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</si>
  <si>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</si>
  <si>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</si>
  <si>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</si>
  <si>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</si>
  <si>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</si>
  <si>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</si>
  <si>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</si>
  <si>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</si>
  <si>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</si>
  <si>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</si>
  <si>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FC7508    1¼"</t>
  </si>
  <si>
    <t>FC7508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</si>
</sst>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181" fontId="0" fillId="19" borderId="6" xfId="0" applyNumberFormat="1" applyFill="1" applyBorder="1"/>
    <xf numFmtId="181" fontId="0" fillId="19" borderId="0" xfId="0" applyNumberFormat="1" applyFill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8"/>
      <c r="D5" s="948"/>
      <c r="E5" s="948"/>
      <c r="F5" s="948"/>
      <c r="G5" s="948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49"/>
      <c r="D9" s="950"/>
      <c r="E9" s="950"/>
      <c r="F9" s="950"/>
      <c r="G9" s="951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2"/>
      <c r="D11" s="952"/>
      <c r="E11" s="952"/>
      <c r="F11" s="952"/>
      <c r="G11" s="95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49"/>
      <c r="D13" s="950"/>
      <c r="E13" s="950"/>
      <c r="F13" s="950"/>
      <c r="G13" s="95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6"/>
      <c r="D37" s="946"/>
      <c r="E37" s="946"/>
      <c r="F37" s="946"/>
      <c r="G37" s="946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3"/>
      <c r="D39" s="953"/>
      <c r="E39" s="953"/>
      <c r="F39" s="953"/>
      <c r="G39" s="953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6"/>
      <c r="D44" s="946"/>
      <c r="E44" s="946"/>
      <c r="F44" s="946"/>
      <c r="G44" s="946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7"/>
      <c r="D46" s="947"/>
      <c r="E46" s="947"/>
      <c r="F46" s="947"/>
      <c r="G46" s="947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8"/>
      <c r="D5" s="948"/>
      <c r="E5" s="948"/>
      <c r="F5" s="948"/>
      <c r="G5" s="948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49"/>
      <c r="D9" s="950"/>
      <c r="E9" s="950"/>
      <c r="F9" s="950"/>
      <c r="G9" s="951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2"/>
      <c r="D11" s="952"/>
      <c r="E11" s="952"/>
      <c r="F11" s="952"/>
      <c r="G11" s="95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49"/>
      <c r="D13" s="950"/>
      <c r="E13" s="950"/>
      <c r="F13" s="950"/>
      <c r="G13" s="95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6"/>
      <c r="D37" s="946"/>
      <c r="E37" s="946"/>
      <c r="F37" s="946"/>
      <c r="G37" s="946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3"/>
      <c r="D39" s="953"/>
      <c r="E39" s="953"/>
      <c r="F39" s="953"/>
      <c r="G39" s="953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6"/>
      <c r="D44" s="946"/>
      <c r="E44" s="946"/>
      <c r="F44" s="946"/>
      <c r="G44" s="946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7"/>
      <c r="D46" s="947"/>
      <c r="E46" s="947"/>
      <c r="F46" s="947"/>
      <c r="G46" s="947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8"/>
      <c r="D5" s="948"/>
      <c r="E5" s="948"/>
      <c r="F5" s="948"/>
      <c r="G5" s="948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49"/>
      <c r="D9" s="950"/>
      <c r="E9" s="950"/>
      <c r="F9" s="950"/>
      <c r="G9" s="951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2"/>
      <c r="D11" s="952"/>
      <c r="E11" s="952"/>
      <c r="F11" s="952"/>
      <c r="G11" s="95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49"/>
      <c r="D13" s="950"/>
      <c r="E13" s="950"/>
      <c r="F13" s="950"/>
      <c r="G13" s="95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6"/>
      <c r="D37" s="946"/>
      <c r="E37" s="946"/>
      <c r="F37" s="946"/>
      <c r="G37" s="946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3"/>
      <c r="D39" s="953"/>
      <c r="E39" s="953"/>
      <c r="F39" s="953"/>
      <c r="G39" s="953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6"/>
      <c r="D44" s="946"/>
      <c r="E44" s="946"/>
      <c r="F44" s="946"/>
      <c r="G44" s="946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7"/>
      <c r="D46" s="947"/>
      <c r="E46" s="947"/>
      <c r="F46" s="947"/>
      <c r="G46" s="947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8"/>
      <c r="D5" s="948"/>
      <c r="E5" s="948"/>
      <c r="F5" s="948"/>
      <c r="G5" s="948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49"/>
      <c r="D9" s="950"/>
      <c r="E9" s="950"/>
      <c r="F9" s="950"/>
      <c r="G9" s="951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2"/>
      <c r="D11" s="952"/>
      <c r="E11" s="952"/>
      <c r="F11" s="952"/>
      <c r="G11" s="95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49"/>
      <c r="D13" s="950"/>
      <c r="E13" s="950"/>
      <c r="F13" s="950"/>
      <c r="G13" s="95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6"/>
      <c r="D37" s="946"/>
      <c r="E37" s="946"/>
      <c r="F37" s="946"/>
      <c r="G37" s="946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3"/>
      <c r="D39" s="953"/>
      <c r="E39" s="953"/>
      <c r="F39" s="953"/>
      <c r="G39" s="953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6"/>
      <c r="D44" s="946"/>
      <c r="E44" s="946"/>
      <c r="F44" s="946"/>
      <c r="G44" s="946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7"/>
      <c r="D46" s="947"/>
      <c r="E46" s="947"/>
      <c r="F46" s="947"/>
      <c r="G46" s="947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995" t="s">
        <v>704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FC7508    1¼"</v>
      </c>
      <c r="Q5" s="348"/>
      <c r="R5" s="226"/>
      <c r="S5" s="226"/>
      <c r="T5" s="226"/>
      <c r="U5" s="349" t="s">
        <v>16</v>
      </c>
      <c r="V5" s="920">
        <f ca="1" xml:space="preserve"> TODAY()</f>
        <v>41803</v>
      </c>
      <c r="W5" s="158"/>
      <c r="X5" s="158"/>
      <c r="Y5" s="158"/>
    </row>
    <row r="6" spans="1:29" ht="18.75" thickBot="1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0">
        <v>1</v>
      </c>
      <c r="B8" s="983" t="s">
        <v>317</v>
      </c>
      <c r="C8" s="985" t="s">
        <v>23</v>
      </c>
      <c r="D8" s="987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0"/>
      <c r="B9" s="984"/>
      <c r="C9" s="986"/>
      <c r="D9" s="987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0"/>
      <c r="B11" s="984"/>
      <c r="C11" s="986"/>
      <c r="D11" s="987"/>
      <c r="E11" s="204"/>
      <c r="F11" s="443"/>
      <c r="G11" s="200" t="s">
        <v>311</v>
      </c>
      <c r="H11" s="176"/>
      <c r="I11" s="445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0"/>
      <c r="B12" s="984"/>
      <c r="C12" s="986"/>
      <c r="D12" s="987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789">
        <v>0.312</v>
      </c>
      <c r="P13" s="158"/>
      <c r="Q13" s="967" t="s">
        <v>312</v>
      </c>
      <c r="R13" s="966"/>
      <c r="S13" s="982">
        <f>+C20</f>
        <v>1.125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0"/>
      <c r="B14" s="984"/>
      <c r="C14" s="986"/>
      <c r="D14" s="987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0">
        <v>2</v>
      </c>
      <c r="B15" s="983" t="s">
        <v>306</v>
      </c>
      <c r="C15" s="985" t="s">
        <v>343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8"/>
      <c r="N15" s="252"/>
      <c r="O15" s="790">
        <v>9.2999999999999999E-2</v>
      </c>
      <c r="P15" s="158"/>
      <c r="Q15" s="967" t="s">
        <v>308</v>
      </c>
      <c r="R15" s="966"/>
      <c r="S15" s="789">
        <v>4.5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0"/>
      <c r="B16" s="984"/>
      <c r="C16" s="986"/>
      <c r="D16" s="1011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790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0"/>
      <c r="B17" s="984"/>
      <c r="C17" s="986"/>
      <c r="D17" s="1011"/>
      <c r="E17" s="204"/>
      <c r="F17" s="443">
        <v>37</v>
      </c>
      <c r="G17" s="204" t="s">
        <v>452</v>
      </c>
      <c r="H17" s="318"/>
      <c r="I17" s="451">
        <f>IF(OR(C28="HS",C28="HL"),T30,U52)</f>
        <v>636.915396029058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02" t="s">
        <v>304</v>
      </c>
      <c r="R17" s="1003"/>
      <c r="S17" s="255">
        <f>+D23</f>
        <v>43.943616290709784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89">
        <f>SUM(O13:O16)</f>
        <v>0.42500000000000004</v>
      </c>
      <c r="P18" s="158"/>
      <c r="Q18" s="967" t="s">
        <v>302</v>
      </c>
      <c r="R18" s="968"/>
      <c r="S18" s="966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1.125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1.8974262634167266E-2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967" t="s">
        <v>299</v>
      </c>
      <c r="R20" s="966"/>
      <c r="S20" s="252">
        <f>IF(ISERROR(T18/O22),"",T18/O22)</f>
        <v>321.79930795847747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54" t="s">
        <v>691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3.661968024225815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5" t="s">
        <v>297</v>
      </c>
      <c r="M22" s="966"/>
      <c r="N22" s="235"/>
      <c r="O22" s="250">
        <f>O18*(1+O20)</f>
        <v>0.43350000000000005</v>
      </c>
      <c r="P22" s="158"/>
      <c r="Q22" s="967" t="s">
        <v>296</v>
      </c>
      <c r="R22" s="968"/>
      <c r="S22" s="968"/>
      <c r="T22" s="203">
        <f>IF(S20="",,S20 - 1)</f>
        <v>320.79930795847747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43.943616290709784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0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699</v>
      </c>
      <c r="M24" s="981"/>
      <c r="N24" s="981"/>
      <c r="O24" s="919">
        <f>IF(ISERROR(S17/T22),,S17/T22)</f>
        <v>0.136981643041442</v>
      </c>
      <c r="P24" s="243" t="s">
        <v>22</v>
      </c>
      <c r="Q24" s="956" t="s">
        <v>692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0"/>
      <c r="B26" s="1018"/>
      <c r="C26" s="1018"/>
      <c r="D26" s="1019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289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0">
        <v>8</v>
      </c>
      <c r="B28" s="1022" t="s">
        <v>676</v>
      </c>
      <c r="C28" s="985" t="s">
        <v>325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20"/>
      <c r="B29" s="1022"/>
      <c r="C29" s="986"/>
      <c r="D29" s="1025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0"/>
      <c r="B30" s="1022"/>
      <c r="C30" s="986"/>
      <c r="D30" s="1025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61" t="s">
        <v>705</v>
      </c>
      <c r="N30" s="1061"/>
      <c r="O30" s="1062">
        <v>2.615E-2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1063">
        <f>O24-O30</f>
        <v>0.110831643041442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0"/>
      <c r="B33" s="1022"/>
      <c r="C33" s="986"/>
      <c r="D33" s="1025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0"/>
      <c r="B34" s="1022"/>
      <c r="C34" s="986"/>
      <c r="D34" s="1025"/>
      <c r="E34" s="157"/>
      <c r="F34" s="307">
        <v>47</v>
      </c>
      <c r="G34" s="1007" t="s">
        <v>685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921"/>
      <c r="U35" s="921"/>
      <c r="V35" s="922"/>
      <c r="W35" s="318"/>
      <c r="X35" s="318"/>
      <c r="Y35" s="158"/>
    </row>
    <row r="36" spans="1:25" ht="15.75" customHeight="1" thickBot="1">
      <c r="A36" s="1021"/>
      <c r="B36" s="1023"/>
      <c r="C36" s="1024"/>
      <c r="D36" s="1026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923">
        <v>4.8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750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5" t="s">
        <v>703</v>
      </c>
      <c r="R38" s="926"/>
      <c r="S38" s="788">
        <v>0.9</v>
      </c>
      <c r="T38" s="924">
        <f>T37*0.9</f>
        <v>675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36" t="s">
        <v>701</v>
      </c>
      <c r="T39" s="1037"/>
      <c r="U39" s="1037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6</v>
      </c>
      <c r="P44" s="214"/>
      <c r="Q44" s="967" t="s">
        <v>269</v>
      </c>
      <c r="R44" s="966"/>
      <c r="S44" s="215">
        <f>T22*O44</f>
        <v>1924.7958477508648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321.79930795847747</v>
      </c>
      <c r="E46" s="157"/>
      <c r="F46" s="443">
        <v>55</v>
      </c>
      <c r="G46" s="439" t="s">
        <v>24</v>
      </c>
      <c r="H46" s="440"/>
      <c r="I46" s="441"/>
      <c r="K46" s="158"/>
      <c r="L46" s="965" t="s">
        <v>689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5400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320.79930795847747</v>
      </c>
      <c r="E47" s="157"/>
      <c r="F47" s="443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1.8054923364002118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38.036129032258067</v>
      </c>
      <c r="E48" s="157"/>
      <c r="F48" s="443">
        <v>56</v>
      </c>
      <c r="G48" s="204" t="s">
        <v>257</v>
      </c>
      <c r="H48" s="333"/>
      <c r="I48" s="445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27.082385046003175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0.136981643041442</v>
      </c>
      <c r="E49" s="157"/>
      <c r="F49" s="443">
        <v>57</v>
      </c>
      <c r="G49" s="171" t="s">
        <v>254</v>
      </c>
      <c r="H49" s="281"/>
      <c r="I49" s="207"/>
      <c r="K49" s="158"/>
      <c r="L49" s="972" t="s">
        <v>686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11.25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0.28766145038702823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687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452.9176149539968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5095.323168232464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960"/>
      <c r="G52" s="961"/>
      <c r="H52" s="961"/>
      <c r="I52" s="962"/>
      <c r="K52" s="158"/>
      <c r="L52" s="965" t="s">
        <v>688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636.915396029058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0.23492351781607307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2" t="s">
        <v>248</v>
      </c>
      <c r="M54" s="1033"/>
      <c r="N54" s="1033"/>
      <c r="O54" s="1034"/>
      <c r="P54" s="963">
        <f>U52</f>
        <v>636.915396029058</v>
      </c>
      <c r="Q54" s="964"/>
      <c r="R54" s="1038" t="s">
        <v>702</v>
      </c>
      <c r="S54" s="323" t="s">
        <v>247</v>
      </c>
      <c r="T54" s="324"/>
      <c r="U54" s="324"/>
      <c r="V54" s="347">
        <f>O24</f>
        <v>0.136981643041442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3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1.8974262634167266E-2</v>
      </c>
      <c r="L56" s="1032" t="s">
        <v>244</v>
      </c>
      <c r="M56" s="1033"/>
      <c r="N56" s="1033"/>
      <c r="O56" s="1034"/>
      <c r="P56" s="1035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9.5887150129009391E-2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5.2737932570955166E-2</v>
      </c>
      <c r="E62" s="146"/>
      <c r="F62" s="304">
        <v>68</v>
      </c>
      <c r="G62" s="180" t="s">
        <v>231</v>
      </c>
      <c r="H62" s="182"/>
      <c r="I62" s="181">
        <f>SUM(I53:I61)</f>
        <v>0.27250312215683103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9.487614094910132E-3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0.23492351781607307</v>
      </c>
      <c r="E64" s="146"/>
      <c r="F64" s="165">
        <v>70</v>
      </c>
      <c r="G64" s="167" t="s">
        <v>352</v>
      </c>
      <c r="H64" s="166"/>
      <c r="I64" s="162">
        <f>+I63+I62</f>
        <v>0.28199073625174115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3"/>
      <c r="E8" s="204"/>
      <c r="F8" s="443"/>
      <c r="G8" s="200" t="s">
        <v>311</v>
      </c>
      <c r="H8" s="176"/>
      <c r="I8" s="445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3"/>
      <c r="G13" s="200" t="s">
        <v>301</v>
      </c>
      <c r="H13" s="176"/>
      <c r="I13" s="445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4"/>
      <c r="C31" s="1024"/>
      <c r="D31" s="1055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9" t="s">
        <v>334</v>
      </c>
      <c r="P66" s="1060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3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3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3"/>
      <c r="E8" s="204"/>
      <c r="F8" s="443"/>
      <c r="G8" s="200" t="s">
        <v>311</v>
      </c>
      <c r="H8" s="176"/>
      <c r="I8" s="445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3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3"/>
      <c r="G13" s="200" t="s">
        <v>301</v>
      </c>
      <c r="H13" s="176"/>
      <c r="I13" s="445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4"/>
      <c r="C23" s="1044"/>
      <c r="D23" s="1045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4"/>
      <c r="C31" s="1024"/>
      <c r="D31" s="1055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4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9" t="s">
        <v>334</v>
      </c>
      <c r="P66" s="1060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3"/>
      <c r="E8" s="204"/>
      <c r="F8" s="710"/>
      <c r="G8" s="200" t="s">
        <v>311</v>
      </c>
      <c r="H8" s="176"/>
      <c r="I8" s="712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0"/>
      <c r="G13" s="200" t="s">
        <v>301</v>
      </c>
      <c r="H13" s="176"/>
      <c r="I13" s="712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4"/>
      <c r="C31" s="1024"/>
      <c r="D31" s="1055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9" t="s">
        <v>334</v>
      </c>
      <c r="P66" s="1060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3"/>
      <c r="E8" s="204"/>
      <c r="F8" s="710"/>
      <c r="G8" s="200" t="s">
        <v>311</v>
      </c>
      <c r="H8" s="176"/>
      <c r="I8" s="712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0"/>
      <c r="G13" s="200" t="s">
        <v>301</v>
      </c>
      <c r="H13" s="176"/>
      <c r="I13" s="712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4"/>
      <c r="C31" s="1024"/>
      <c r="D31" s="1055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9" t="s">
        <v>334</v>
      </c>
      <c r="P66" s="1060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3"/>
      <c r="E8" s="204"/>
      <c r="F8" s="710"/>
      <c r="G8" s="200" t="s">
        <v>311</v>
      </c>
      <c r="H8" s="176"/>
      <c r="I8" s="712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0"/>
      <c r="G13" s="200" t="s">
        <v>301</v>
      </c>
      <c r="H13" s="176"/>
      <c r="I13" s="712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4"/>
      <c r="C31" s="1024"/>
      <c r="D31" s="1055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9" t="s">
        <v>334</v>
      </c>
      <c r="P66" s="1060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3"/>
      <c r="E8" s="204"/>
      <c r="F8" s="710"/>
      <c r="G8" s="200" t="s">
        <v>311</v>
      </c>
      <c r="H8" s="176"/>
      <c r="I8" s="712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0"/>
      <c r="G13" s="200" t="s">
        <v>301</v>
      </c>
      <c r="H13" s="176"/>
      <c r="I13" s="712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4"/>
      <c r="C31" s="1024"/>
      <c r="D31" s="1055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9" t="s">
        <v>334</v>
      </c>
      <c r="P66" s="1060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3"/>
      <c r="E8" s="204"/>
      <c r="F8" s="710"/>
      <c r="G8" s="200" t="s">
        <v>311</v>
      </c>
      <c r="H8" s="176"/>
      <c r="I8" s="712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0"/>
      <c r="G13" s="200" t="s">
        <v>301</v>
      </c>
      <c r="H13" s="176"/>
      <c r="I13" s="712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4"/>
      <c r="C31" s="1024"/>
      <c r="D31" s="1055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9" t="s">
        <v>334</v>
      </c>
      <c r="P66" s="1060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3"/>
      <c r="E8" s="204"/>
      <c r="F8" s="710"/>
      <c r="G8" s="200" t="s">
        <v>311</v>
      </c>
      <c r="H8" s="176"/>
      <c r="I8" s="712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0"/>
      <c r="G13" s="200" t="s">
        <v>301</v>
      </c>
      <c r="H13" s="176"/>
      <c r="I13" s="712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4"/>
      <c r="C31" s="1024"/>
      <c r="D31" s="1055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9" t="s">
        <v>334</v>
      </c>
      <c r="P66" s="1060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9"/>
      <c r="D2" s="1040"/>
      <c r="E2" s="1041"/>
      <c r="F2" s="1041"/>
      <c r="G2" s="1042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3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3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3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3"/>
      <c r="E8" s="204"/>
      <c r="F8" s="710"/>
      <c r="G8" s="200" t="s">
        <v>311</v>
      </c>
      <c r="H8" s="176"/>
      <c r="I8" s="712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3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3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3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0"/>
      <c r="G13" s="200" t="s">
        <v>301</v>
      </c>
      <c r="H13" s="176"/>
      <c r="I13" s="712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4" t="s">
        <v>22</v>
      </c>
      <c r="C22" s="1044"/>
      <c r="D22" s="1045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4"/>
      <c r="C23" s="1044"/>
      <c r="D23" s="1045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6"/>
      <c r="C24" s="1046"/>
      <c r="D24" s="1047"/>
      <c r="E24" s="157"/>
      <c r="F24" s="307">
        <v>43</v>
      </c>
      <c r="G24" s="1048" t="s">
        <v>507</v>
      </c>
      <c r="H24" s="1049"/>
      <c r="I24" s="1050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1"/>
      <c r="H25" s="1052"/>
      <c r="I25" s="1053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6" t="s">
        <v>508</v>
      </c>
      <c r="H30" s="1057"/>
      <c r="I30" s="1058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4"/>
      <c r="C31" s="1024"/>
      <c r="D31" s="1055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4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9" t="s">
        <v>334</v>
      </c>
      <c r="P66" s="1060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9" t="s">
        <v>329</v>
      </c>
      <c r="M76" s="1031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41803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41803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>
      <c r="A5" s="733" t="s">
        <v>595</v>
      </c>
      <c r="B5" s="734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1" t="s">
        <v>596</v>
      </c>
    </row>
    <row r="6" spans="1:14">
      <c r="A6" s="735" t="s">
        <v>597</v>
      </c>
      <c r="B6" s="736"/>
      <c r="C6" s="938"/>
      <c r="D6" s="936"/>
      <c r="E6" s="936"/>
      <c r="F6" s="936"/>
      <c r="G6" s="936"/>
      <c r="H6" s="936"/>
      <c r="I6" s="936"/>
      <c r="J6" s="936"/>
      <c r="K6" s="937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8"/>
      <c r="D8" s="936"/>
      <c r="E8" s="936"/>
      <c r="F8" s="936"/>
      <c r="G8" s="936"/>
      <c r="H8" s="936"/>
      <c r="I8" s="936"/>
      <c r="J8" s="936"/>
      <c r="K8" s="937"/>
      <c r="N8" s="731" t="s">
        <v>600</v>
      </c>
    </row>
    <row r="9" spans="1:14">
      <c r="A9" s="733" t="s">
        <v>601</v>
      </c>
      <c r="B9" s="740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2" t="s">
        <v>604</v>
      </c>
      <c r="J11" s="932" t="s">
        <v>605</v>
      </c>
      <c r="K11" s="932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3"/>
      <c r="J12" s="933"/>
      <c r="K12" s="933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4"/>
      <c r="J13" s="934"/>
      <c r="K13" s="934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>
      <c r="A42" s="930" t="s">
        <v>616</v>
      </c>
      <c r="B42" s="930"/>
      <c r="C42" s="930"/>
      <c r="D42" s="930"/>
      <c r="E42" s="930"/>
      <c r="F42" s="930"/>
      <c r="G42" s="772"/>
      <c r="H42" s="772"/>
      <c r="I42" s="772"/>
      <c r="J42" s="772" t="s">
        <v>550</v>
      </c>
      <c r="K42" s="772"/>
    </row>
    <row r="43" spans="1:11" ht="28.5" customHeight="1">
      <c r="A43" s="931" t="s">
        <v>617</v>
      </c>
      <c r="B43" s="931"/>
      <c r="C43" s="931"/>
      <c r="D43" s="931"/>
      <c r="E43" s="931"/>
      <c r="F43" s="931"/>
      <c r="G43" s="772"/>
      <c r="H43" s="772"/>
      <c r="I43" s="772"/>
      <c r="J43" s="772" t="s">
        <v>550</v>
      </c>
      <c r="K43" s="772"/>
    </row>
    <row r="44" spans="1:11" ht="28.5" customHeight="1">
      <c r="A44" s="931" t="s">
        <v>618</v>
      </c>
      <c r="B44" s="931"/>
      <c r="C44" s="931"/>
      <c r="D44" s="931"/>
      <c r="E44" s="931"/>
      <c r="F44" s="931"/>
      <c r="G44" s="772"/>
      <c r="H44" s="772"/>
      <c r="I44" s="772"/>
      <c r="J44" s="772" t="s">
        <v>550</v>
      </c>
      <c r="K44" s="772"/>
    </row>
    <row r="45" spans="1:11" ht="28.5" customHeight="1">
      <c r="A45" s="931" t="s">
        <v>619</v>
      </c>
      <c r="B45" s="931"/>
      <c r="C45" s="931"/>
      <c r="D45" s="931"/>
      <c r="E45" s="931"/>
      <c r="F45" s="931"/>
      <c r="G45" s="772"/>
      <c r="H45" s="772"/>
      <c r="I45" s="772"/>
      <c r="J45" s="772" t="s">
        <v>550</v>
      </c>
      <c r="K45" s="772"/>
    </row>
    <row r="46" spans="1:11" ht="28.5" customHeight="1">
      <c r="A46" s="927" t="s">
        <v>620</v>
      </c>
      <c r="B46" s="927"/>
      <c r="C46" s="927"/>
      <c r="D46" s="927"/>
      <c r="E46" s="927"/>
      <c r="F46" s="927"/>
      <c r="G46" s="772"/>
      <c r="H46" s="772"/>
      <c r="I46" s="772"/>
      <c r="J46" s="772" t="s">
        <v>550</v>
      </c>
      <c r="K46" s="772"/>
    </row>
    <row r="47" spans="1:11" ht="28.5" customHeight="1">
      <c r="A47" s="927" t="s">
        <v>621</v>
      </c>
      <c r="B47" s="927"/>
      <c r="C47" s="927"/>
      <c r="D47" s="927"/>
      <c r="E47" s="927"/>
      <c r="F47" s="927"/>
      <c r="G47" s="772"/>
      <c r="H47" s="772"/>
      <c r="I47" s="772"/>
      <c r="J47" s="772" t="s">
        <v>550</v>
      </c>
      <c r="K47" s="772"/>
    </row>
    <row r="48" spans="1:11" ht="28.5" customHeight="1">
      <c r="A48" s="927" t="s">
        <v>622</v>
      </c>
      <c r="B48" s="927"/>
      <c r="C48" s="927"/>
      <c r="D48" s="927"/>
      <c r="E48" s="927"/>
      <c r="F48" s="927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39">
        <f>+'Internal Sign Off'!C4</f>
        <v>0</v>
      </c>
      <c r="B7" s="939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0.24953890243145768</v>
      </c>
      <c r="F23" s="120">
        <f>E23</f>
        <v>0.24953890243145768</v>
      </c>
    </row>
    <row r="24" spans="2:28">
      <c r="B24" s="115" t="s">
        <v>44</v>
      </c>
      <c r="C24" s="108"/>
      <c r="D24" s="111"/>
      <c r="E24" s="111">
        <f>Assembly!H96</f>
        <v>2.2064218825372399E-2</v>
      </c>
      <c r="F24" s="120">
        <f>E24</f>
        <v>2.2064218825372399E-2</v>
      </c>
    </row>
    <row r="25" spans="2:28">
      <c r="B25" s="121" t="s">
        <v>40</v>
      </c>
      <c r="C25" s="108"/>
      <c r="D25" s="361"/>
      <c r="E25" s="122">
        <f>Assembly!H97</f>
        <v>1.0387614994911032E-2</v>
      </c>
      <c r="F25" s="123">
        <f>E25-Assembly!H85-Assembly!H86-Assembly!H88-Assembly!H89-'Machined Part #1'!I54-'Machined Part #1'!I58-'Pacific Quote #2'!I50-'Pacific Quote #2'!I54-'Pacific Quote #3'!I50-'Pacific Quote #3'!I54</f>
        <v>9.487614094910132E-3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-0.28199073625174109</v>
      </c>
      <c r="F26" s="120">
        <f>F22-F23-F24-F25</f>
        <v>-0.28109073535174017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-0.28199073625174109</v>
      </c>
      <c r="F28" s="120">
        <f>F26-F27</f>
        <v>-0.28109073535174017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4" t="s">
        <v>3</v>
      </c>
      <c r="R7" s="945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0.24953890243145768</v>
      </c>
      <c r="F34" s="395">
        <f>'Machined Part #1'!I55+'Machined Part #1'!I56+'Machined Part #1'!I57</f>
        <v>2.2064218825372399E-2</v>
      </c>
      <c r="G34" s="468">
        <f>'Machined Part #1'!I63+'Machined Part #1'!I54+'Machined Part #1'!I58</f>
        <v>1.0387614994911032E-2</v>
      </c>
      <c r="H34" s="327">
        <f>'Machined Part #1'!I64</f>
        <v>0.28199073625174115</v>
      </c>
      <c r="I34" s="327"/>
      <c r="J34" s="844">
        <f t="shared" ref="J34:J43" si="1">$H34</f>
        <v>0.28199073625174115</v>
      </c>
      <c r="K34" s="812"/>
      <c r="L34" s="327"/>
      <c r="M34" s="327">
        <f t="shared" ref="M34:M43" si="2">$H34</f>
        <v>0.28199073625174115</v>
      </c>
      <c r="N34" s="812"/>
      <c r="O34" s="327"/>
      <c r="P34" s="327">
        <f t="shared" ref="P34:P43" si="3">$H34</f>
        <v>0.28199073625174115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0.28199073625174115</v>
      </c>
      <c r="I44" s="467"/>
      <c r="J44" s="847">
        <f>SUM(J34:J43)</f>
        <v>0.28199073625174115</v>
      </c>
      <c r="K44" s="814"/>
      <c r="L44" s="467"/>
      <c r="M44" s="467">
        <f>SUM(M34:M43)</f>
        <v>0.28199073625174115</v>
      </c>
      <c r="N44" s="814"/>
      <c r="O44" s="467"/>
      <c r="P44" s="467">
        <f>SUM(P34:P43)</f>
        <v>0.28199073625174115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0.24953890243145768</v>
      </c>
      <c r="I95" s="478"/>
      <c r="J95" s="862">
        <f>J65+SUM(F46:F55)+SUM(F34:F43)+J32</f>
        <v>2.2064218825372399E-2</v>
      </c>
      <c r="K95" s="817"/>
      <c r="L95" s="478"/>
      <c r="M95" s="478">
        <f>M65+SUM(G46:G55)+SUM(G34:G43)+M32</f>
        <v>1.0387614994911032E-2</v>
      </c>
      <c r="N95" s="817"/>
      <c r="O95" s="478"/>
      <c r="P95" s="478">
        <f>P65+SUM(H46:H55)+SUM(H34:H43)+P32</f>
        <v>0.28199073625174115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2.2064218825372399E-2</v>
      </c>
      <c r="I96" s="397"/>
      <c r="J96" s="863">
        <f>J80+SUM(G46:G55)+SUM(G34:G43)</f>
        <v>1.0387614994911032E-2</v>
      </c>
      <c r="K96" s="823"/>
      <c r="L96" s="397"/>
      <c r="M96" s="397">
        <f>M80+SUM(H46:H55)+SUM(H34:H43)</f>
        <v>0.28199073625174115</v>
      </c>
      <c r="N96" s="823"/>
      <c r="O96" s="397"/>
      <c r="P96" s="397">
        <f>P80+SUM(J46:J55)+SUM(J34:J43)</f>
        <v>0.28199073625174115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1.0387614994911032E-2</v>
      </c>
      <c r="I97" s="326"/>
      <c r="J97" s="864">
        <f>J81+SUM(H46:H55)+SUM(H34:H43)+J91</f>
        <v>0.28199073625174115</v>
      </c>
      <c r="K97" s="816"/>
      <c r="L97" s="326"/>
      <c r="M97" s="326">
        <f>M81+SUM(J46:J55)+SUM(J34:J43)+M91</f>
        <v>0.28199073625174115</v>
      </c>
      <c r="N97" s="816"/>
      <c r="O97" s="326"/>
      <c r="P97" s="326">
        <f>P81+SUM(M46:M55)+SUM(M34:M43)+P91</f>
        <v>0.28199073625174115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0.28199073625174109</v>
      </c>
      <c r="I99" s="360"/>
      <c r="J99" s="866">
        <f>SUM(J95:J98)</f>
        <v>0.31444257007202459</v>
      </c>
      <c r="K99" s="818"/>
      <c r="L99" s="360"/>
      <c r="M99" s="360">
        <f>SUM(M95:M98)</f>
        <v>0.57436908749839333</v>
      </c>
      <c r="N99" s="818"/>
      <c r="O99" s="360"/>
      <c r="P99" s="360">
        <f>SUM(P95:P98)</f>
        <v>0.8459722087552235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8"/>
      <c r="D5" s="948"/>
      <c r="E5" s="948"/>
      <c r="F5" s="948"/>
      <c r="G5" s="948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49"/>
      <c r="D9" s="950"/>
      <c r="E9" s="950"/>
      <c r="F9" s="950"/>
      <c r="G9" s="951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2"/>
      <c r="D11" s="952"/>
      <c r="E11" s="952"/>
      <c r="F11" s="952"/>
      <c r="G11" s="952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49"/>
      <c r="D13" s="950"/>
      <c r="E13" s="950"/>
      <c r="F13" s="950"/>
      <c r="G13" s="951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6"/>
      <c r="D37" s="946"/>
      <c r="E37" s="946"/>
      <c r="F37" s="946"/>
      <c r="G37" s="946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3"/>
      <c r="D39" s="953"/>
      <c r="E39" s="953"/>
      <c r="F39" s="953"/>
      <c r="G39" s="953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6"/>
      <c r="D44" s="946"/>
      <c r="E44" s="946"/>
      <c r="F44" s="946"/>
      <c r="G44" s="946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7"/>
      <c r="D46" s="947"/>
      <c r="E46" s="947"/>
      <c r="F46" s="947"/>
      <c r="G46" s="947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8"/>
      <c r="D5" s="948"/>
      <c r="E5" s="948"/>
      <c r="F5" s="948"/>
      <c r="G5" s="948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49"/>
      <c r="D9" s="950"/>
      <c r="E9" s="950"/>
      <c r="F9" s="950"/>
      <c r="G9" s="951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2"/>
      <c r="D11" s="952"/>
      <c r="E11" s="952"/>
      <c r="F11" s="952"/>
      <c r="G11" s="952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49"/>
      <c r="D13" s="950"/>
      <c r="E13" s="950"/>
      <c r="F13" s="950"/>
      <c r="G13" s="951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6"/>
      <c r="D37" s="946"/>
      <c r="E37" s="946"/>
      <c r="F37" s="946"/>
      <c r="G37" s="946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3"/>
      <c r="D39" s="953"/>
      <c r="E39" s="953"/>
      <c r="F39" s="953"/>
      <c r="G39" s="953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6"/>
      <c r="D44" s="946"/>
      <c r="E44" s="946"/>
      <c r="F44" s="946"/>
      <c r="G44" s="946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47"/>
      <c r="D46" s="947"/>
      <c r="E46" s="947"/>
      <c r="F46" s="947"/>
      <c r="G46" s="947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48"/>
      <c r="D5" s="948"/>
      <c r="E5" s="948"/>
      <c r="F5" s="948"/>
      <c r="G5" s="948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49"/>
      <c r="D9" s="950"/>
      <c r="E9" s="950"/>
      <c r="F9" s="950"/>
      <c r="G9" s="951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2"/>
      <c r="D11" s="952"/>
      <c r="E11" s="952"/>
      <c r="F11" s="952"/>
      <c r="G11" s="952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49"/>
      <c r="D13" s="950"/>
      <c r="E13" s="950"/>
      <c r="F13" s="950"/>
      <c r="G13" s="951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46"/>
      <c r="D37" s="946"/>
      <c r="E37" s="946"/>
      <c r="F37" s="946"/>
      <c r="G37" s="946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3"/>
      <c r="D39" s="953"/>
      <c r="E39" s="953"/>
      <c r="F39" s="953"/>
      <c r="G39" s="953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46"/>
      <c r="D44" s="946"/>
      <c r="E44" s="946"/>
      <c r="F44" s="946"/>
      <c r="G44" s="946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47"/>
      <c r="D46" s="947"/>
      <c r="E46" s="947"/>
      <c r="F46" s="947"/>
      <c r="G46" s="947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2014-06-13T15:49:19Z</dcterms:modified>
</cp:coreProperties>
</file>