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<sst xmlns="http://schemas.openxmlformats.org/spreadsheetml/2006/main" count="3072" uniqueCount="710">
  <si>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</si>
  <si>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</si>
  <si>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</si>
  <si>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</si>
  <si>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</si>
  <si>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</si>
  <si>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</si>
  <si>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</si>
  <si>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</si>
  <si>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</si>
  <si>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</si>
  <si>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</si>
  <si>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</si>
  <si>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</si>
  <si>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</si>
  <si>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</si>
  <si>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</si>
  <si>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</si>
  <si>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</si>
  <si>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</si>
  <si>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</si>
  <si>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</si>
  <si>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</si>
  <si>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</si>
  <si>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</si>
  <si>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</si>
  <si>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</si>
  <si>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</si>
  <si>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</si>
  <si>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</si>
  <si>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</si>
  <si>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</si>
  <si>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</si>
  <si>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</si>
  <si>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</si>
  <si>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</si>
  <si>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</si>
  <si>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</si>
  <si>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</si>
  <si>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</si>
  <si>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</si>
  <si>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</si>
  <si>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</si>
  <si>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</si>
  <si>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</si>
  <si>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</si>
  <si>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</si>
  <si>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</si>
  <si>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</si>
  <si>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</si>
  <si>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</si>
  <si>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</si>
  <si>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</si>
  <si>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</si>
  <si>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</si>
  <si>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</si>
  <si>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</si>
  <si>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</si>
  <si>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</si>
  <si>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</si>
  <si>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</si>
  <si>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</si>
  <si>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</si>
  <si>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</si>
  <si>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</si>
  <si>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</si>
  <si>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</si>
  <si>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</si>
  <si>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</si>
  <si>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</si>
  <si>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</si>
  <si>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</si>
  <si>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</si>
  <si>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</si>
  <si>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</si>
  <si>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</si>
  <si>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</si>
  <si>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</si>
  <si>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</si>
  <si>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</si>
  <si>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</si>
  <si>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</si>
  <si>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</si>
  <si>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</si>
  <si>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</si>
  <si>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</si>
  <si>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</si>
  <si>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</si>
  <si>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</si>
  <si>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</si>
  <si>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</si>
  <si>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</si>
  <si>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</si>
  <si>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</si>
  <si>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</si>
  <si>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</si>
  <si>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</si>
  <si>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</si>
  <si>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</si>
  <si>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</si>
  <si>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</si>
  <si>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</si>
  <si>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</si>
  <si>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</si>
  <si>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</si>
  <si>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</si>
  <si>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</si>
  <si>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</si>
  <si>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</si>
  <si>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</si>
  <si>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</si>
  <si>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</si>
  <si>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</si>
  <si>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</si>
  <si>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</si>
  <si>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</si>
  <si>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</si>
  <si>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</si>
  <si>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</si>
  <si>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</si>
  <si>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</si>
  <si>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</si>
  <si>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</si>
  <si>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</si>
  <si>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</si>
  <si>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</si>
  <si>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</si>
  <si>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</si>
  <si>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</si>
  <si>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</si>
  <si>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</si>
  <si>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</si>
  <si>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</si>
  <si>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</si>
  <si>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</si>
  <si>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</si>
  <si>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</si>
  <si>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</si>
  <si>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</si>
  <si>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</si>
  <si>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</si>
  <si>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</si>
  <si>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</si>
  <si>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</si>
  <si>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</si>
  <si>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</si>
  <si>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</si>
  <si>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</si>
  <si>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</si>
  <si>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</si>
  <si>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</si>
  <si>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</si>
  <si>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</si>
  <si>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</si>
  <si>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</si>
  <si>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</si>
  <si>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</si>
  <si>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</si>
  <si>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</si>
  <si>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</si>
  <si>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</si>
  <si>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</si>
  <si>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</si>
  <si>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</si>
  <si>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</si>
  <si>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</si>
  <si>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</si>
  <si>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</si>
  <si>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</si>
  <si>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</si>
  <si>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</si>
  <si>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</si>
  <si>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</si>
  <si>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</si>
  <si>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</si>
  <si>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</si>
  <si>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</si>
  <si>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</si>
  <si>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</si>
  <si>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</si>
  <si>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</si>
  <si>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</si>
  <si>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</si>
  <si>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</si>
  <si>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</si>
  <si>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</si>
  <si>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</si>
  <si>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</si>
  <si>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</si>
  <si>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</si>
  <si>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</si>
  <si>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</si>
  <si>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</si>
  <si>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</si>
  <si>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</si>
  <si>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</si>
  <si>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</si>
  <si>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</si>
  <si>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</si>
  <si>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</si>
  <si>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</si>
  <si>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</si>
  <si>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</si>
  <si>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</si>
  <si>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</si>
  <si>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</si>
  <si>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</si>
  <si>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</si>
  <si>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</si>
  <si>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</si>
  <si>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</si>
  <si>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</si>
  <si>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</si>
  <si>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</si>
  <si>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</si>
  <si>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</si>
  <si>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</si>
  <si>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</si>
  <si>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</si>
  <si>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</si>
  <si>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</si>
  <si>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</si>
  <si>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</si>
  <si>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</si>
  <si>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</si>
  <si>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</si>
  <si>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</si>
  <si>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</si>
  <si>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</si>
  <si>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</si>
  <si>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</si>
  <si>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</si>
  <si>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</si>
  <si>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</si>
  <si>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</si>
  <si>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</si>
  <si>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</si>
  <si>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</si>
  <si>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</si>
  <si>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</si>
  <si>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</si>
  <si>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</si>
  <si>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</si>
  <si>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</si>
  <si>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</si>
  <si>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</si>
  <si>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</si>
  <si>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</si>
  <si>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</si>
  <si>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</si>
  <si>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</si>
  <si>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</si>
  <si>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</si>
  <si>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</si>
  <si>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</si>
  <si>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</si>
  <si>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</si>
  <si>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</si>
  <si>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</si>
  <si>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</si>
  <si>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</si>
  <si>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</si>
  <si>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</si>
  <si>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</si>
  <si>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</si>
  <si>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</si>
  <si>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</si>
  <si>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</si>
  <si>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</si>
  <si>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</si>
  <si>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</si>
  <si>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</si>
  <si>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</si>
  <si>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</si>
  <si>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</si>
  <si>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</si>
  <si>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</si>
  <si>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</si>
  <si>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</si>
  <si>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</si>
  <si>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</si>
  <si>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</si>
  <si>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</si>
  <si>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</si>
  <si>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</si>
  <si>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</si>
  <si>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</si>
  <si>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</si>
  <si>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</si>
  <si>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</si>
  <si>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</si>
  <si>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</si>
  <si>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</si>
  <si>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</si>
  <si>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</si>
  <si>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</si>
  <si>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</si>
  <si>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</si>
  <si>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</si>
  <si>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</si>
  <si>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</si>
  <si>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</si>
  <si>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</si>
  <si>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</si>
  <si>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</si>
  <si>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</si>
  <si>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</si>
  <si>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</si>
  <si>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</si>
  <si>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</si>
  <si>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</si>
  <si>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</si>
  <si>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</si>
  <si>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</si>
  <si>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</si>
  <si>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</si>
  <si>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</si>
  <si>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</si>
  <si>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</si>
  <si>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</si>
  <si>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</si>
  <si>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</si>
  <si>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</si>
  <si>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</si>
  <si>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</si>
  <si>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</si>
  <si>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</si>
  <si>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</si>
  <si>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</si>
  <si>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</si>
  <si>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</si>
  <si>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</si>
  <si>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</si>
  <si>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</si>
  <si>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</si>
  <si>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</si>
  <si>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</si>
  <si>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</si>
  <si>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</si>
  <si>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</si>
  <si>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</si>
  <si>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</si>
  <si>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</si>
  <si>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</si>
  <si>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</si>
  <si>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</si>
  <si>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</si>
  <si>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</si>
  <si>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</si>
  <si>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</si>
  <si>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</si>
  <si>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</si>
  <si>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</si>
  <si>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</si>
  <si>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</si>
  <si>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</si>
  <si>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</si>
  <si>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</si>
  <si>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</si>
  <si>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</si>
  <si>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</si>
  <si>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</si>
  <si>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</si>
  <si>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</si>
  <si>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</si>
  <si>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</si>
  <si>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</si>
  <si>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</si>
  <si>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</si>
  <si>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</si>
  <si>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</si>
  <si>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</si>
  <si>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</si>
  <si>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</si>
  <si>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</si>
  <si>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</si>
  <si>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</si>
  <si>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</si>
  <si>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</si>
  <si>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</si>
  <si>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</si>
  <si>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</si>
  <si>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</si>
  <si>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</si>
  <si>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</si>
  <si>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</si>
  <si>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</si>
  <si>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</si>
  <si>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</si>
  <si>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</si>
  <si>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</si>
  <si>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</si>
  <si>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</si>
  <si>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</si>
  <si>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</si>
  <si>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</si>
  <si>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</si>
  <si>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</si>
  <si>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</si>
  <si>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</si>
  <si>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</si>
  <si>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</si>
  <si>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</si>
  <si>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</si>
  <si>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</si>
  <si>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</si>
  <si>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</si>
  <si>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</si>
  <si>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</si>
  <si>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</si>
  <si>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</si>
  <si>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</si>
  <si>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</si>
  <si>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</si>
  <si>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</si>
  <si>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</si>
  <si>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</si>
  <si>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</si>
  <si>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</si>
  <si>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</si>
  <si>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</si>
  <si>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</si>
  <si>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</si>
  <si>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</si>
  <si>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</si>
  <si>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</si>
  <si>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</si>
  <si>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</si>
  <si>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</si>
  <si>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</si>
  <si>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</si>
  <si>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</si>
  <si>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</si>
  <si>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</si>
  <si>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</si>
  <si>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</si>
  <si>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</si>
  <si>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</si>
  <si>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</si>
  <si>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</si>
  <si>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</si>
  <si>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</si>
  <si>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</si>
  <si>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</si>
  <si>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</si>
  <si>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</si>
  <si>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</si>
  <si>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</si>
  <si>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</si>
  <si>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</si>
  <si>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</si>
  <si>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</si>
  <si>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</si>
  <si>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</si>
  <si>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</si>
  <si>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</si>
  <si>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</si>
  <si>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</si>
  <si>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</si>
  <si>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</si>
  <si>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</si>
  <si>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</si>
  <si>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</si>
  <si>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</si>
  <si>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</si>
  <si>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</si>
  <si>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</si>
  <si>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</si>
  <si>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</si>
  <si>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</si>
  <si>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</si>
  <si>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</si>
  <si>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</si>
  <si>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</si>
  <si>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</si>
  <si>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</si>
  <si>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</si>
  <si>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</si>
  <si>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</si>
  <si>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</si>
  <si>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</si>
  <si>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</si>
  <si>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</si>
  <si>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</si>
  <si>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</si>
  <si>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</si>
  <si>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</si>
  <si>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</si>
  <si>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</si>
  <si>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</si>
  <si>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</si>
  <si>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</si>
  <si>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</si>
  <si>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</si>
  <si>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</si>
  <si>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</si>
  <si>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</si>
  <si>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</si>
  <si>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</si>
  <si>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</si>
  <si>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</si>
  <si>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</si>
  <si>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</si>
  <si>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</si>
  <si>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</si>
  <si>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</si>
  <si>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</si>
  <si>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</si>
  <si>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</si>
  <si>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</si>
  <si>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</si>
  <si>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</si>
  <si>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</si>
  <si>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</si>
  <si>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</si>
  <si>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</si>
  <si>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</si>
  <si>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</si>
  <si>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</si>
  <si>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</si>
  <si>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</si>
  <si>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</si>
  <si>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</si>
  <si>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</si>
  <si>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</si>
  <si>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</si>
  <si>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</si>
  <si>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</si>
  <si>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</si>
  <si>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</si>
  <si>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</si>
  <si>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</si>
  <si>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</si>
  <si>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</si>
  <si>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</si>
  <si>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</si>
  <si>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</si>
  <si>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</si>
  <si>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</si>
  <si>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</si>
  <si>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</si>
  <si>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</si>
  <si>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</si>
  <si>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</si>
  <si>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</si>
  <si>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</si>
  <si>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</si>
  <si>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</si>
  <si>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</si>
  <si>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</si>
  <si>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</si>
  <si>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</si>
  <si>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</si>
  <si>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</si>
  <si>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</si>
  <si>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</si>
  <si>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</si>
  <si>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</si>
  <si>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</si>
  <si>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</si>
  <si>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</si>
  <si>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</si>
  <si>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</si>
  <si>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</si>
  <si>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</si>
  <si>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</si>
  <si>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</si>
  <si>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</si>
  <si>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</si>
  <si>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</si>
  <si>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</si>
  <si>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</si>
  <si>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</si>
  <si>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</si>
  <si>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</si>
  <si>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</si>
  <si>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</si>
  <si>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</si>
  <si>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</si>
  <si>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</si>
  <si>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</si>
  <si>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</si>
  <si>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</si>
  <si>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</si>
  <si>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</si>
  <si>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</si>
  <si>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</si>
  <si>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</si>
  <si>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</si>
  <si>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</si>
  <si>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</si>
  <si>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</si>
  <si>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</si>
  <si>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</si>
  <si>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</si>
  <si>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</si>
  <si>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</si>
  <si>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</si>
  <si>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</si>
  <si>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</si>
  <si>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</si>
  <si>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</si>
  <si>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</si>
  <si>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</si>
  <si>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</si>
  <si>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</si>
  <si>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</si>
  <si>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</si>
  <si>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</si>
  <si>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</si>
  <si>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</si>
  <si>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</si>
  <si>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</si>
  <si>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</si>
  <si>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</si>
  <si>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</si>
  <si>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</si>
  <si>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</si>
  <si>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</si>
  <si>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</si>
  <si>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</si>
  <si>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</si>
  <si>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</si>
  <si>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</si>
  <si>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</si>
  <si>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</si>
  <si>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</si>
  <si>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</si>
  <si>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</si>
  <si>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</si>
  <si>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</si>
  <si>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</si>
  <si>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</si>
  <si>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</si>
  <si>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</si>
  <si>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</si>
  <si>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</si>
  <si>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</si>
  <si>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</si>
  <si>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</si>
  <si>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</si>
  <si>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</si>
  <si>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</si>
  <si>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</si>
  <si>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</si>
  <si>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</si>
  <si>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</si>
  <si>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</si>
  <si>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</si>
  <si>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</si>
  <si>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</si>
  <si>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</si>
  <si>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</si>
  <si>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</si>
  <si>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</si>
  <si>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</si>
  <si>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</si>
  <si>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</si>
  <si>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</si>
  <si>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</si>
  <si>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</si>
  <si>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</si>
  <si>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</si>
  <si>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</si>
  <si>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</si>
  <si>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</si>
  <si>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</si>
  <si>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</si>
  <si>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</si>
  <si>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</si>
  <si>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</si>
  <si>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</si>
  <si>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</si>
  <si>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</si>
  <si>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</si>
  <si>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</si>
  <si>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</si>
  <si>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</si>
  <si>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</si>
  <si>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</si>
  <si>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</si>
  <si>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</si>
  <si>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</si>
  <si>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</si>
  <si>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</si>
  <si>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</si>
  <si>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</si>
  <si>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</si>
  <si>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</si>
  <si>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</si>
  <si>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</si>
  <si>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</si>
  <si>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</si>
  <si>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</si>
  <si>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</si>
  <si>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</si>
  <si>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</si>
  <si>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</si>
  <si>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</si>
  <si>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</si>
  <si>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</si>
  <si>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</si>
  <si>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</si>
  <si>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</si>
  <si>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</si>
  <si>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</si>
  <si>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</si>
  <si>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</si>
  <si>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FT10802-3     1¼"</t>
  </si>
  <si>
    <t>FT10802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</si>
</sst>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529167</xdr:colOff>
      <xdr:row>4</xdr:row>
      <xdr:rowOff>179916</xdr:rowOff>
    </xdr:from>
    <xdr:to>
      <xdr:col>15</xdr:col>
      <xdr:colOff>222251</xdr:colOff>
      <xdr:row>15</xdr:row>
      <xdr:rowOff>42333</xdr:rowOff>
    </xdr:to>
    <xdr:sp macro="" textlink="">
      <xdr:nvSpPr>
        <xdr:cNvPr id="2" name="Rounded Rectangle 1"/>
        <xdr:cNvSpPr/>
      </xdr:nvSpPr>
      <xdr:spPr>
        <a:xfrm>
          <a:off x="3746500" y="825499"/>
          <a:ext cx="3122084" cy="186266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 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layout reviewed </a:t>
          </a:r>
        </a:p>
        <a:p>
          <a:pPr algn="ctr"/>
          <a:r>
            <a:rPr lang="en-US" sz="1100" baseline="0"/>
            <a:t>-Make master prod sheet</a:t>
          </a:r>
        </a:p>
        <a:p>
          <a:pPr algn="ctr"/>
          <a:r>
            <a:rPr lang="en-US" sz="1100" baseline="0"/>
            <a:t>-Change BOM</a:t>
          </a:r>
        </a:p>
        <a:p>
          <a:pPr algn="ctr"/>
          <a:r>
            <a:rPr lang="en-US" sz="1100" baseline="0"/>
            <a:t>-Update sched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C8" sqref="C8:C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FT10802-3     1¼"</v>
      </c>
      <c r="Q5" s="348"/>
      <c r="R5" s="226"/>
      <c r="S5" s="226"/>
      <c r="T5" s="226"/>
      <c r="U5" s="349" t="s">
        <v>16</v>
      </c>
      <c r="V5" s="919">
        <f ca="1" xml:space="preserve"> TODAY()</f>
        <v>41935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0.66</v>
      </c>
      <c r="P13" s="158"/>
      <c r="Q13" s="974" t="s">
        <v>312</v>
      </c>
      <c r="R13" s="984"/>
      <c r="S13" s="1000">
        <f>+C20</f>
        <v>1.125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619.72192400142046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0.77300000000000002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1.9500681728297709E-2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176.92717449204778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0.78846000000000005</v>
      </c>
      <c r="P22" s="158"/>
      <c r="Q22" s="974" t="s">
        <v>296</v>
      </c>
      <c r="R22" s="975"/>
      <c r="S22" s="975"/>
      <c r="T22" s="203">
        <f>IF(S20="",,S20 - 1)</f>
        <v>175.92717449204778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0.24978299354598066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5.806E-2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0.19172299354598066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1055.5630469522866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176.92717449204778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175.92717449204778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4.4568033777146452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69.181006451612902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66.852050665719673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0.24978299354598066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0.52454428644655937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413.14794933428033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4957.7753920113637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619.72192400142046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0.42837783393135681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619.72192400142046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0.24978299354598066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1.9500681728297709E-2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0.17484809548218644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9.6166452515202547E-2</v>
      </c>
      <c r="E62" s="146"/>
      <c r="F62" s="304">
        <v>68</v>
      </c>
      <c r="G62" s="180" t="s">
        <v>231</v>
      </c>
      <c r="H62" s="182"/>
      <c r="I62" s="181">
        <f>SUM(I53:I61)</f>
        <v>0.46648385736624526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9.7139743053862217E-3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0.42837783393135681</v>
      </c>
      <c r="E64" s="146"/>
      <c r="F64" s="165">
        <v>70</v>
      </c>
      <c r="G64" s="167" t="s">
        <v>352</v>
      </c>
      <c r="H64" s="166"/>
      <c r="I64" s="162">
        <f>+I63+I62</f>
        <v>0.47619783167163149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0.44299321854674145</v>
      </c>
      <c r="F23" s="120">
        <f>E23</f>
        <v>0.44299321854674145</v>
      </c>
    </row>
    <row r="24" spans="2:28">
      <c r="B24" s="115" t="s">
        <v>44</v>
      </c>
      <c r="C24" s="108"/>
      <c r="D24" s="111"/>
      <c r="E24" s="111">
        <f>Assembly!H96</f>
        <v>2.2590637919502842E-2</v>
      </c>
      <c r="F24" s="120">
        <f>E24</f>
        <v>2.2590637919502842E-2</v>
      </c>
    </row>
    <row r="25" spans="2:28">
      <c r="B25" s="121" t="s">
        <v>40</v>
      </c>
      <c r="C25" s="108"/>
      <c r="D25" s="361"/>
      <c r="E25" s="122">
        <f>Assembly!H97</f>
        <v>1.0613975205387122E-2</v>
      </c>
      <c r="F25" s="123">
        <f>E25-Assembly!H85-Assembly!H86-Assembly!H88-Assembly!H89-'Machined Part #1'!I54-'Machined Part #1'!I58-'Pacific Quote #2'!I50-'Pacific Quote #2'!I54-'Pacific Quote #3'!I50-'Pacific Quote #3'!I54</f>
        <v>9.7139743053862217E-3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-0.47619783167163143</v>
      </c>
      <c r="F26" s="120">
        <f>F22-F23-F24-F25</f>
        <v>-0.47529783077163051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-0.47619783167163143</v>
      </c>
      <c r="F28" s="120">
        <f>F26-F27</f>
        <v>-0.47529783077163051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0.44299321854674145</v>
      </c>
      <c r="F34" s="395">
        <f>'Machined Part #1'!I55+'Machined Part #1'!I56+'Machined Part #1'!I57</f>
        <v>2.2590637919502842E-2</v>
      </c>
      <c r="G34" s="468">
        <f>'Machined Part #1'!I63+'Machined Part #1'!I54+'Machined Part #1'!I58</f>
        <v>1.0613975205387122E-2</v>
      </c>
      <c r="H34" s="327">
        <f>'Machined Part #1'!I64</f>
        <v>0.47619783167163149</v>
      </c>
      <c r="I34" s="327"/>
      <c r="J34" s="843">
        <f t="shared" ref="J34:J43" si="1">$H34</f>
        <v>0.47619783167163149</v>
      </c>
      <c r="K34" s="811"/>
      <c r="L34" s="327"/>
      <c r="M34" s="327">
        <f t="shared" ref="M34:M43" si="2">$H34</f>
        <v>0.47619783167163149</v>
      </c>
      <c r="N34" s="811"/>
      <c r="O34" s="327"/>
      <c r="P34" s="327">
        <f t="shared" ref="P34:P43" si="3">$H34</f>
        <v>0.47619783167163149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0.47619783167163149</v>
      </c>
      <c r="I44" s="467"/>
      <c r="J44" s="846">
        <f>SUM(J34:J43)</f>
        <v>0.47619783167163149</v>
      </c>
      <c r="K44" s="813"/>
      <c r="L44" s="467"/>
      <c r="M44" s="467">
        <f>SUM(M34:M43)</f>
        <v>0.47619783167163149</v>
      </c>
      <c r="N44" s="813"/>
      <c r="O44" s="467"/>
      <c r="P44" s="467">
        <f>SUM(P34:P43)</f>
        <v>0.47619783167163149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0.44299321854674145</v>
      </c>
      <c r="I95" s="478"/>
      <c r="J95" s="861">
        <f>J65+SUM(F46:F55)+SUM(F34:F43)+J32</f>
        <v>2.2590637919502842E-2</v>
      </c>
      <c r="K95" s="816"/>
      <c r="L95" s="478"/>
      <c r="M95" s="478">
        <f>M65+SUM(G46:G55)+SUM(G34:G43)+M32</f>
        <v>1.0613975205387122E-2</v>
      </c>
      <c r="N95" s="816"/>
      <c r="O95" s="478"/>
      <c r="P95" s="478">
        <f>P65+SUM(H46:H55)+SUM(H34:H43)+P32</f>
        <v>0.47619783167163149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2.2590637919502842E-2</v>
      </c>
      <c r="I96" s="397"/>
      <c r="J96" s="862">
        <f>J80+SUM(G46:G55)+SUM(G34:G43)</f>
        <v>1.0613975205387122E-2</v>
      </c>
      <c r="K96" s="822"/>
      <c r="L96" s="397"/>
      <c r="M96" s="397">
        <f>M80+SUM(H46:H55)+SUM(H34:H43)</f>
        <v>0.47619783167163149</v>
      </c>
      <c r="N96" s="822"/>
      <c r="O96" s="397"/>
      <c r="P96" s="397">
        <f>P80+SUM(J46:J55)+SUM(J34:J43)</f>
        <v>0.47619783167163149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1.0613975205387122E-2</v>
      </c>
      <c r="I97" s="326"/>
      <c r="J97" s="863">
        <f>J81+SUM(H46:H55)+SUM(H34:H43)+J91</f>
        <v>0.47619783167163149</v>
      </c>
      <c r="K97" s="815"/>
      <c r="L97" s="326"/>
      <c r="M97" s="326">
        <f>M81+SUM(J46:J55)+SUM(J34:J43)+M91</f>
        <v>0.47619783167163149</v>
      </c>
      <c r="N97" s="815"/>
      <c r="O97" s="326"/>
      <c r="P97" s="326">
        <f>P81+SUM(M46:M55)+SUM(M34:M43)+P91</f>
        <v>0.47619783167163149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0.47619783167163143</v>
      </c>
      <c r="I99" s="360"/>
      <c r="J99" s="865">
        <f>SUM(J95:J98)</f>
        <v>0.50940244479652141</v>
      </c>
      <c r="K99" s="817"/>
      <c r="L99" s="360"/>
      <c r="M99" s="360">
        <f>SUM(M95:M98)</f>
        <v>0.96300963854865018</v>
      </c>
      <c r="N99" s="817"/>
      <c r="O99" s="360"/>
      <c r="P99" s="360">
        <f>SUM(P95:P98)</f>
        <v>1.4285934950148944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2014-10-23T12:17:05Z</dcterms:modified>
</cp:coreProperties>
</file>