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<sst xmlns="http://schemas.openxmlformats.org/spreadsheetml/2006/main" count="3072" uniqueCount="710">
  <si>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</si>
  <si>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</si>
  <si>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</si>
  <si>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</si>
  <si>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</si>
  <si>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</si>
  <si>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</si>
  <si>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</si>
  <si>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</si>
  <si>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</si>
  <si>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</si>
  <si>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</si>
  <si>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</si>
  <si>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</si>
  <si>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</si>
  <si>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</si>
  <si>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</si>
  <si>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</si>
  <si>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</si>
  <si>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</si>
  <si>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</si>
  <si>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</si>
  <si>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</si>
  <si>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</si>
  <si>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</si>
  <si>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</si>
  <si>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</si>
  <si>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</si>
  <si>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</si>
  <si>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</si>
  <si>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</si>
  <si>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</si>
  <si>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</si>
  <si>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</si>
  <si>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</si>
  <si>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</si>
  <si>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</si>
  <si>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</si>
  <si>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</si>
  <si>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</si>
  <si>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</si>
  <si>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</si>
  <si>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</si>
  <si>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</si>
  <si>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</si>
  <si>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</si>
  <si>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</si>
  <si>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</si>
  <si>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</si>
  <si>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</si>
  <si>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</si>
  <si>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</si>
  <si>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</si>
  <si>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</si>
  <si>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</si>
  <si>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</si>
  <si>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</si>
  <si>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</si>
  <si>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</si>
  <si>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</si>
  <si>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</si>
  <si>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</si>
  <si>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</si>
  <si>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</si>
  <si>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</si>
  <si>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</si>
  <si>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</si>
  <si>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</si>
  <si>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</si>
  <si>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</si>
  <si>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</si>
  <si>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</si>
  <si>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</si>
  <si>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</si>
  <si>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</si>
  <si>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</si>
  <si>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</si>
  <si>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</si>
  <si>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</si>
  <si>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</si>
  <si>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</si>
  <si>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</si>
  <si>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</si>
  <si>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</si>
  <si>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</si>
  <si>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</si>
  <si>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</si>
  <si>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</si>
  <si>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</si>
  <si>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</si>
  <si>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</si>
  <si>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</si>
  <si>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</si>
  <si>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</si>
  <si>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</si>
  <si>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</si>
  <si>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</si>
  <si>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</si>
  <si>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</si>
  <si>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</si>
  <si>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</si>
  <si>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</si>
  <si>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</si>
  <si>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</si>
  <si>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</si>
  <si>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</si>
  <si>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</si>
  <si>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</si>
  <si>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</si>
  <si>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</si>
  <si>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</si>
  <si>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</si>
  <si>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</si>
  <si>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</si>
  <si>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</si>
  <si>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</si>
  <si>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</si>
  <si>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</si>
  <si>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</si>
  <si>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</si>
  <si>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</si>
  <si>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</si>
  <si>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</si>
  <si>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</si>
  <si>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</si>
  <si>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</si>
  <si>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</si>
  <si>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</si>
  <si>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</si>
  <si>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</si>
  <si>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</si>
  <si>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</si>
  <si>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</si>
  <si>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</si>
  <si>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</si>
  <si>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</si>
  <si>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</si>
  <si>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</si>
  <si>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</si>
  <si>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</si>
  <si>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</si>
  <si>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</si>
  <si>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</si>
  <si>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</si>
  <si>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</si>
  <si>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</si>
  <si>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</si>
  <si>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</si>
  <si>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</si>
  <si>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</si>
  <si>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</si>
  <si>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</si>
  <si>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</si>
  <si>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</si>
  <si>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</si>
  <si>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</si>
  <si>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</si>
  <si>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</si>
  <si>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</si>
  <si>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</si>
  <si>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</si>
  <si>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</si>
  <si>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</si>
  <si>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</si>
  <si>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</si>
  <si>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</si>
  <si>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</si>
  <si>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</si>
  <si>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</si>
  <si>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</si>
  <si>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</si>
  <si>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</si>
  <si>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</si>
  <si>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</si>
  <si>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</si>
  <si>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</si>
  <si>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</si>
  <si>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</si>
  <si>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</si>
  <si>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</si>
  <si>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</si>
  <si>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</si>
  <si>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</si>
  <si>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</si>
  <si>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</si>
  <si>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</si>
  <si>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</si>
  <si>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</si>
  <si>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</si>
  <si>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</si>
  <si>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</si>
  <si>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</si>
  <si>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</si>
  <si>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</si>
  <si>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</si>
  <si>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</si>
  <si>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</si>
  <si>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</si>
  <si>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</si>
  <si>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</si>
  <si>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</si>
  <si>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</si>
  <si>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</si>
  <si>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</si>
  <si>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</si>
  <si>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</si>
  <si>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</si>
  <si>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</si>
  <si>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</si>
  <si>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</si>
  <si>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</si>
  <si>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</si>
  <si>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</si>
  <si>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</si>
  <si>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</si>
  <si>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</si>
  <si>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</si>
  <si>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</si>
  <si>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</si>
  <si>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</si>
  <si>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</si>
  <si>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</si>
  <si>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</si>
  <si>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</si>
  <si>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</si>
  <si>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</si>
  <si>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</si>
  <si>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</si>
  <si>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</si>
  <si>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</si>
  <si>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</si>
  <si>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</si>
  <si>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</si>
  <si>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</si>
  <si>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</si>
  <si>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</si>
  <si>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</si>
  <si>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</si>
  <si>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</si>
  <si>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</si>
  <si>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</si>
  <si>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</si>
  <si>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</si>
  <si>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</si>
  <si>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</si>
  <si>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</si>
  <si>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</si>
  <si>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</si>
  <si>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</si>
  <si>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</si>
  <si>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</si>
  <si>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</si>
  <si>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</si>
  <si>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</si>
  <si>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</si>
  <si>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</si>
  <si>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</si>
  <si>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</si>
  <si>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</si>
  <si>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</si>
  <si>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</si>
  <si>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</si>
  <si>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</si>
  <si>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</si>
  <si>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</si>
  <si>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</si>
  <si>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</si>
  <si>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</si>
  <si>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</si>
  <si>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</si>
  <si>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</si>
  <si>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</si>
  <si>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</si>
  <si>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</si>
  <si>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</si>
  <si>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</si>
  <si>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</si>
  <si>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</si>
  <si>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</si>
  <si>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</si>
  <si>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</si>
  <si>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</si>
  <si>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</si>
  <si>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</si>
  <si>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</si>
  <si>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</si>
  <si>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</si>
  <si>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</si>
  <si>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</si>
  <si>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</si>
  <si>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</si>
  <si>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</si>
  <si>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</si>
  <si>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</si>
  <si>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</si>
  <si>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</si>
  <si>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</si>
  <si>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</si>
  <si>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</si>
  <si>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</si>
  <si>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</si>
  <si>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</si>
  <si>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</si>
  <si>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</si>
  <si>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</si>
  <si>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</si>
  <si>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</si>
  <si>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</si>
  <si>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</si>
  <si>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</si>
  <si>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</si>
  <si>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</si>
  <si>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</si>
  <si>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</si>
  <si>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</si>
  <si>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</si>
  <si>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</si>
  <si>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</si>
  <si>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</si>
  <si>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</si>
  <si>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</si>
  <si>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</si>
  <si>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</si>
  <si>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</si>
  <si>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</si>
  <si>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</si>
  <si>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</si>
  <si>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</si>
  <si>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</si>
  <si>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</si>
  <si>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</si>
  <si>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</si>
  <si>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</si>
  <si>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</si>
  <si>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</si>
  <si>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</si>
  <si>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</si>
  <si>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</si>
  <si>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</si>
  <si>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</si>
  <si>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</si>
  <si>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</si>
  <si>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</si>
  <si>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</si>
  <si>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</si>
  <si>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</si>
  <si>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</si>
  <si>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</si>
  <si>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</si>
  <si>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</si>
  <si>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</si>
  <si>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</si>
  <si>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</si>
  <si>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</si>
  <si>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</si>
  <si>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</si>
  <si>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</si>
  <si>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</si>
  <si>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</si>
  <si>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</si>
  <si>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</si>
  <si>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</si>
  <si>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</si>
  <si>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</si>
  <si>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</si>
  <si>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</si>
  <si>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</si>
  <si>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</si>
  <si>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</si>
  <si>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</si>
  <si>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</si>
  <si>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</si>
  <si>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</si>
  <si>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</si>
  <si>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</si>
  <si>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</si>
  <si>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</si>
  <si>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</si>
  <si>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</si>
  <si>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</si>
  <si>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</si>
  <si>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</si>
  <si>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</si>
  <si>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</si>
  <si>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</si>
  <si>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</si>
  <si>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</si>
  <si>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</si>
  <si>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</si>
  <si>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</si>
  <si>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</si>
  <si>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</si>
  <si>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</si>
  <si>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</si>
  <si>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</si>
  <si>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</si>
  <si>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</si>
  <si>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</si>
  <si>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</si>
  <si>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</si>
  <si>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</si>
  <si>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</si>
  <si>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</si>
  <si>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</si>
  <si>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</si>
  <si>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</si>
  <si>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</si>
  <si>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</si>
  <si>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</si>
  <si>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</si>
  <si>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</si>
  <si>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</si>
  <si>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</si>
  <si>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</si>
  <si>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</si>
  <si>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</si>
  <si>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</si>
  <si>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</si>
  <si>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</si>
  <si>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</si>
  <si>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</si>
  <si>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</si>
  <si>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</si>
  <si>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</si>
  <si>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</si>
  <si>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</si>
  <si>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</si>
  <si>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</si>
  <si>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</si>
  <si>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</si>
  <si>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</si>
  <si>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</si>
  <si>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</si>
  <si>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</si>
  <si>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</si>
  <si>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</si>
  <si>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</si>
  <si>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</si>
  <si>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</si>
  <si>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</si>
  <si>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</si>
  <si>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</si>
  <si>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</si>
  <si>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</si>
  <si>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</si>
  <si>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</si>
  <si>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</si>
  <si>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</si>
  <si>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</si>
  <si>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</si>
  <si>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</si>
  <si>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</si>
  <si>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</si>
  <si>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</si>
  <si>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</si>
  <si>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</si>
  <si>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</si>
  <si>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</si>
  <si>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</si>
  <si>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</si>
  <si>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</si>
  <si>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</si>
  <si>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</si>
  <si>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</si>
  <si>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</si>
  <si>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</si>
  <si>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</si>
  <si>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</si>
  <si>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</si>
  <si>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</si>
  <si>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</si>
  <si>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</si>
  <si>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</si>
  <si>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</si>
  <si>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</si>
  <si>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</si>
  <si>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</si>
  <si>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</si>
  <si>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</si>
  <si>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</si>
  <si>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</si>
  <si>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</si>
  <si>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</si>
  <si>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</si>
  <si>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</si>
  <si>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</si>
  <si>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</si>
  <si>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</si>
  <si>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</si>
  <si>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</si>
  <si>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</si>
  <si>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</si>
  <si>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</si>
  <si>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</si>
  <si>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</si>
  <si>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</si>
  <si>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</si>
  <si>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</si>
  <si>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</si>
  <si>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</si>
  <si>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</si>
  <si>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</si>
  <si>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</si>
  <si>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</si>
  <si>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</si>
  <si>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</si>
  <si>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</si>
  <si>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</si>
  <si>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</si>
  <si>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</si>
  <si>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</si>
  <si>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</si>
  <si>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</si>
  <si>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</si>
  <si>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</si>
  <si>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</si>
  <si>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</si>
  <si>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</si>
  <si>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</si>
  <si>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</si>
  <si>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</si>
  <si>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</si>
  <si>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</si>
  <si>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</si>
  <si>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</si>
  <si>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</si>
  <si>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</si>
  <si>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</si>
  <si>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</si>
  <si>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</si>
  <si>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</si>
  <si>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</si>
  <si>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</si>
  <si>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</si>
  <si>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</si>
  <si>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</si>
  <si>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</si>
  <si>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</si>
  <si>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</si>
  <si>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</si>
  <si>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</si>
  <si>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</si>
  <si>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</si>
  <si>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</si>
  <si>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</si>
  <si>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</si>
  <si>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</si>
  <si>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</si>
  <si>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</si>
  <si>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</si>
  <si>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</si>
  <si>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</si>
  <si>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</si>
  <si>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</si>
  <si>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</si>
  <si>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</si>
  <si>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</si>
  <si>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</si>
  <si>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</si>
  <si>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</si>
  <si>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</si>
  <si>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</si>
  <si>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</si>
  <si>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</si>
  <si>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</si>
  <si>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</si>
  <si>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</si>
  <si>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</si>
  <si>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</si>
  <si>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</si>
  <si>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</si>
  <si>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</si>
  <si>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</si>
  <si>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</si>
  <si>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</si>
  <si>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</si>
  <si>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</si>
  <si>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</si>
  <si>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</si>
  <si>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</si>
  <si>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</si>
  <si>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</si>
  <si>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</si>
  <si>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</si>
  <si>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</si>
  <si>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</si>
  <si>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</si>
  <si>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</si>
  <si>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</si>
  <si>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</si>
  <si>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</si>
  <si>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</si>
  <si>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</si>
  <si>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</si>
  <si>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</si>
  <si>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</si>
  <si>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</si>
  <si>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</si>
  <si>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</si>
  <si>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</si>
  <si>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</si>
  <si>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</si>
  <si>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</si>
  <si>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</si>
  <si>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</si>
  <si>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</si>
  <si>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</si>
  <si>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</si>
  <si>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</si>
  <si>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</si>
  <si>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</si>
  <si>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</si>
  <si>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</si>
  <si>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</si>
  <si>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</si>
  <si>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</si>
  <si>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</si>
  <si>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</si>
  <si>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</si>
  <si>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</si>
  <si>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</si>
  <si>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</si>
  <si>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</si>
  <si>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</si>
  <si>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</si>
  <si>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</si>
  <si>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</si>
  <si>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</si>
  <si>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</si>
  <si>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</si>
  <si>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</si>
  <si>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</si>
  <si>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</si>
  <si>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</si>
  <si>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</si>
  <si>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</si>
  <si>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</si>
  <si>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</si>
  <si>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</si>
  <si>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</si>
  <si>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</si>
  <si>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</si>
  <si>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</si>
  <si>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</si>
  <si>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</si>
  <si>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</si>
  <si>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</si>
  <si>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</si>
  <si>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</si>
  <si>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</si>
  <si>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</si>
  <si>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</si>
  <si>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</si>
  <si>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</si>
  <si>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</si>
  <si>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</si>
  <si>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</si>
  <si>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</si>
  <si>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</si>
  <si>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</si>
  <si>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</si>
  <si>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</si>
  <si>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</si>
  <si>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</si>
  <si>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</si>
  <si>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</si>
  <si>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</si>
  <si>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</si>
  <si>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</si>
  <si>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</si>
  <si>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</si>
  <si>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</si>
  <si>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</si>
  <si>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</si>
  <si>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</si>
  <si>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</si>
  <si>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</si>
  <si>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</si>
  <si>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</si>
  <si>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</si>
  <si>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</si>
  <si>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</si>
  <si>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</si>
  <si>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</si>
  <si>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</si>
  <si>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</si>
  <si>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</si>
  <si>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</si>
  <si>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</si>
  <si>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</si>
  <si>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</si>
  <si>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</si>
  <si>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</si>
  <si>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</si>
  <si>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</si>
  <si>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</si>
  <si>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</si>
  <si>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</si>
  <si>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</si>
  <si>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</si>
  <si>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</si>
  <si>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</si>
  <si>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</si>
  <si>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</si>
  <si>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</si>
  <si>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</si>
  <si>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</si>
  <si>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</si>
  <si>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LH50011-10   Dvnpt</t>
  </si>
  <si>
    <t>LH50011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</si>
</sst>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35" t="s">
        <v>708</v>
      </c>
      <c r="D5" s="936"/>
      <c r="E5" s="937"/>
      <c r="F5" s="937"/>
      <c r="G5" s="93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LH50011-10   Dvnpt</v>
      </c>
      <c r="Q5" s="348"/>
      <c r="R5" s="226"/>
      <c r="S5" s="226"/>
      <c r="T5" s="226"/>
      <c r="U5" s="349" t="s">
        <v>16</v>
      </c>
      <c r="V5" s="919">
        <f ca="1" xml:space="preserve"> TODAY()</f>
        <v>41913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2">
        <v>1</v>
      </c>
      <c r="B8" s="1018" t="s">
        <v>317</v>
      </c>
      <c r="C8" s="995" t="s">
        <v>77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2"/>
      <c r="B9" s="1019"/>
      <c r="C9" s="996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2"/>
      <c r="B10" s="1019"/>
      <c r="C10" s="996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2"/>
      <c r="B11" s="1019"/>
      <c r="C11" s="996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2"/>
      <c r="B12" s="1019"/>
      <c r="C12" s="996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2"/>
      <c r="B13" s="1019"/>
      <c r="C13" s="996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1.27</v>
      </c>
      <c r="P13" s="158"/>
      <c r="Q13" s="1000" t="s">
        <v>312</v>
      </c>
      <c r="R13" s="973"/>
      <c r="S13" s="1017">
        <f>+C20</f>
        <v>0.3125</v>
      </c>
      <c r="T13" s="97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2"/>
      <c r="B14" s="1019"/>
      <c r="C14" s="996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2">
        <v>2</v>
      </c>
      <c r="B15" s="1018" t="s">
        <v>306</v>
      </c>
      <c r="C15" s="995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1" t="s">
        <v>309</v>
      </c>
      <c r="M15" s="972"/>
      <c r="N15" s="252"/>
      <c r="O15" s="789">
        <v>6.2E-2</v>
      </c>
      <c r="P15" s="158"/>
      <c r="Q15" s="1000" t="s">
        <v>308</v>
      </c>
      <c r="R15" s="97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2"/>
      <c r="B16" s="1019"/>
      <c r="C16" s="996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2"/>
      <c r="B17" s="1019"/>
      <c r="C17" s="996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394.62828301755388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1.1055706334449391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2"/>
      <c r="B18" s="1019"/>
      <c r="C18" s="996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1.3520000000000001</v>
      </c>
      <c r="P18" s="158"/>
      <c r="Q18" s="1000" t="s">
        <v>302</v>
      </c>
      <c r="R18" s="972"/>
      <c r="S18" s="97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2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3.0623755366926995E-2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73"/>
      <c r="S20" s="252">
        <f>IF(ISERROR(T18/O22),"",T18/O22)</f>
        <v>101.88246896391692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9.2130886120411593E-2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1" t="s">
        <v>297</v>
      </c>
      <c r="M22" s="973"/>
      <c r="N22" s="235"/>
      <c r="O22" s="250">
        <f>O18*(1+O20)</f>
        <v>1.37904</v>
      </c>
      <c r="P22" s="158"/>
      <c r="Q22" s="1000" t="s">
        <v>296</v>
      </c>
      <c r="R22" s="972"/>
      <c r="S22" s="972"/>
      <c r="T22" s="203">
        <f>IF(S20="",,S20 - 1)</f>
        <v>100.88246896391692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1.1055706334449391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1.0958996590779053E-2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91"/>
      <c r="B25" s="989" t="s">
        <v>22</v>
      </c>
      <c r="C25" s="989"/>
      <c r="D25" s="99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1"/>
      <c r="B26" s="989"/>
      <c r="C26" s="989"/>
      <c r="D26" s="99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3"/>
      <c r="H27" s="984"/>
      <c r="I27" s="985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1">
        <v>8</v>
      </c>
      <c r="B28" s="993" t="s">
        <v>676</v>
      </c>
      <c r="C28" s="995" t="s">
        <v>158</v>
      </c>
      <c r="D28" s="998"/>
      <c r="E28" s="157"/>
      <c r="F28" s="307"/>
      <c r="G28" s="986"/>
      <c r="H28" s="987"/>
      <c r="I28" s="988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1"/>
      <c r="B29" s="993"/>
      <c r="C29" s="996"/>
      <c r="D29" s="99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1"/>
      <c r="B30" s="993"/>
      <c r="C30" s="996"/>
      <c r="D30" s="99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2.1299999999999999E-3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91"/>
      <c r="B31" s="993"/>
      <c r="C31" s="996"/>
      <c r="D31" s="99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1"/>
      <c r="B32" s="993"/>
      <c r="C32" s="996"/>
      <c r="D32" s="998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8.8289965907790528E-3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1"/>
      <c r="B33" s="993"/>
      <c r="C33" s="996"/>
      <c r="D33" s="99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1"/>
      <c r="B34" s="993"/>
      <c r="C34" s="996"/>
      <c r="D34" s="998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1"/>
      <c r="B35" s="993"/>
      <c r="C35" s="996"/>
      <c r="D35" s="998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70"/>
      <c r="P35" s="158"/>
      <c r="Q35" s="971" t="s">
        <v>280</v>
      </c>
      <c r="R35" s="97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92"/>
      <c r="B36" s="994"/>
      <c r="C36" s="997"/>
      <c r="D36" s="99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72"/>
      <c r="S36" s="973"/>
      <c r="T36" s="924">
        <v>6.41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561.62246489859592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505.46021840873635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1" t="s">
        <v>270</v>
      </c>
      <c r="M44" s="972"/>
      <c r="N44" s="973"/>
      <c r="O44" s="284">
        <v>5</v>
      </c>
      <c r="P44" s="214"/>
      <c r="Q44" s="1000" t="s">
        <v>269</v>
      </c>
      <c r="R44" s="973"/>
      <c r="S44" s="215">
        <f>T22*O44</f>
        <v>504.41234481958463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101.88246896391692</v>
      </c>
      <c r="E46" s="157"/>
      <c r="F46" s="443">
        <v>55</v>
      </c>
      <c r="G46" s="439" t="s">
        <v>24</v>
      </c>
      <c r="H46" s="440"/>
      <c r="I46" s="441"/>
      <c r="K46" s="158"/>
      <c r="L46" s="971" t="s">
        <v>689</v>
      </c>
      <c r="M46" s="972"/>
      <c r="N46" s="972"/>
      <c r="O46" s="972"/>
      <c r="P46" s="972"/>
      <c r="Q46" s="972"/>
      <c r="R46" s="973"/>
      <c r="S46" s="158"/>
      <c r="T46" s="158"/>
      <c r="U46" s="213">
        <f>T38 * 8</f>
        <v>4043.6817472698908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100.88246896391692</v>
      </c>
      <c r="E47" s="157"/>
      <c r="F47" s="443"/>
      <c r="G47" s="337"/>
      <c r="H47" s="338"/>
      <c r="I47" s="341"/>
      <c r="K47" s="158"/>
      <c r="L47" s="971" t="s">
        <v>263</v>
      </c>
      <c r="M47" s="972"/>
      <c r="N47" s="972"/>
      <c r="O47" s="972"/>
      <c r="P47" s="972"/>
      <c r="Q47" s="972"/>
      <c r="R47" s="973"/>
      <c r="S47" s="158"/>
      <c r="T47" s="158"/>
      <c r="U47" s="210">
        <f>IF(ISERROR(U46/S44),"",U46/S44)-1</f>
        <v>7.0166193171109086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120.13843131672598</v>
      </c>
      <c r="E48" s="157"/>
      <c r="F48" s="443">
        <v>56</v>
      </c>
      <c r="G48" s="204" t="s">
        <v>257</v>
      </c>
      <c r="H48" s="333"/>
      <c r="I48" s="445"/>
      <c r="K48" s="158"/>
      <c r="L48" s="971" t="s">
        <v>261</v>
      </c>
      <c r="M48" s="972"/>
      <c r="N48" s="972"/>
      <c r="O48" s="972"/>
      <c r="P48" s="972"/>
      <c r="Q48" s="972"/>
      <c r="R48" s="973"/>
      <c r="S48" s="158"/>
      <c r="T48" s="158"/>
      <c r="U48" s="210">
        <f>U47*15</f>
        <v>105.24928975666363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1.0958996590779053E-2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8.4243369734789386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2.3013892840636013E-2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73"/>
      <c r="T50" s="158"/>
      <c r="U50" s="210">
        <f>480 - U48</f>
        <v>374.75071024333636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71" t="s">
        <v>253</v>
      </c>
      <c r="M51" s="972"/>
      <c r="N51" s="972"/>
      <c r="O51" s="972"/>
      <c r="P51" s="972"/>
      <c r="Q51" s="972"/>
      <c r="R51" s="972"/>
      <c r="S51" s="973"/>
      <c r="T51" s="158"/>
      <c r="U51" s="206">
        <f>U50*U49</f>
        <v>3157.0262641404311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71" t="s">
        <v>688</v>
      </c>
      <c r="M52" s="972"/>
      <c r="N52" s="972"/>
      <c r="O52" s="972"/>
      <c r="P52" s="972"/>
      <c r="Q52" s="972"/>
      <c r="R52" s="972"/>
      <c r="S52" s="973"/>
      <c r="T52" s="158"/>
      <c r="U52" s="203">
        <f>IF(ISERROR(U51/8),,U51/8)</f>
        <v>394.62828301755388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1.8794679153186077E-2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6" t="s">
        <v>248</v>
      </c>
      <c r="M54" s="967"/>
      <c r="N54" s="967"/>
      <c r="O54" s="968"/>
      <c r="P54" s="975">
        <f>U52</f>
        <v>394.62828301755388</v>
      </c>
      <c r="Q54" s="976"/>
      <c r="R54" s="974" t="s">
        <v>702</v>
      </c>
      <c r="S54" s="323" t="s">
        <v>247</v>
      </c>
      <c r="T54" s="324"/>
      <c r="U54" s="324"/>
      <c r="V54" s="347">
        <f>O24</f>
        <v>1.0958996590779053E-2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4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3.0623755366926995E-2</v>
      </c>
      <c r="L56" s="966" t="s">
        <v>244</v>
      </c>
      <c r="M56" s="967"/>
      <c r="N56" s="967"/>
      <c r="O56" s="968"/>
      <c r="P56" s="969">
        <f>T30</f>
        <v>405</v>
      </c>
      <c r="Q56" s="970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9" t="s">
        <v>349</v>
      </c>
      <c r="M59" s="981"/>
      <c r="N59"/>
      <c r="O59" s="979" t="s">
        <v>351</v>
      </c>
      <c r="P59" s="981"/>
      <c r="Q59"/>
      <c r="R59" s="979" t="s">
        <v>328</v>
      </c>
      <c r="S59" s="980"/>
      <c r="T59" s="980"/>
      <c r="U59" s="981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7.6712976135453366E-3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4.2192136874499358E-3</v>
      </c>
      <c r="E62" s="146"/>
      <c r="F62" s="304">
        <v>68</v>
      </c>
      <c r="G62" s="180" t="s">
        <v>231</v>
      </c>
      <c r="H62" s="182"/>
      <c r="I62" s="181">
        <f>SUM(I53:I61)</f>
        <v>6.8923777126704611E-2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1.4496895969996813E-2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1.8794679153186077E-2</v>
      </c>
      <c r="E64" s="146"/>
      <c r="F64" s="165">
        <v>70</v>
      </c>
      <c r="G64" s="167" t="s">
        <v>352</v>
      </c>
      <c r="H64" s="166"/>
      <c r="I64" s="162">
        <f>+I63+I62</f>
        <v>8.3420673096701425E-2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7" t="s">
        <v>335</v>
      </c>
      <c r="M73" s="978"/>
      <c r="N73" s="150"/>
      <c r="O73" s="977" t="s">
        <v>334</v>
      </c>
      <c r="P73" s="978"/>
      <c r="R73" s="979" t="s">
        <v>333</v>
      </c>
      <c r="S73" s="980"/>
      <c r="T73" s="981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7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L6:V6"/>
    <mergeCell ref="A6:D6"/>
    <mergeCell ref="F6:I6"/>
    <mergeCell ref="A8:A14"/>
    <mergeCell ref="L42:P42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>
        <f>T27</f>
        <v>432</v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7" t="s">
        <v>615</v>
      </c>
      <c r="B41" s="948"/>
      <c r="C41" s="948"/>
      <c r="D41" s="948"/>
      <c r="E41" s="948"/>
      <c r="F41" s="948"/>
      <c r="G41" s="948"/>
      <c r="H41" s="948"/>
      <c r="I41" s="948"/>
      <c r="J41" s="948"/>
      <c r="K41" s="948"/>
    </row>
    <row r="42" spans="1:11" ht="28.5" customHeight="1">
      <c r="A42" s="949" t="s">
        <v>616</v>
      </c>
      <c r="B42" s="949"/>
      <c r="C42" s="949"/>
      <c r="D42" s="949"/>
      <c r="E42" s="949"/>
      <c r="F42" s="949"/>
      <c r="G42" s="772"/>
      <c r="H42" s="772"/>
      <c r="I42" s="772"/>
      <c r="J42" s="772" t="s">
        <v>550</v>
      </c>
      <c r="K42" s="772"/>
    </row>
    <row r="43" spans="1:11" ht="28.5" customHeight="1">
      <c r="A43" s="950" t="s">
        <v>617</v>
      </c>
      <c r="B43" s="950"/>
      <c r="C43" s="950"/>
      <c r="D43" s="950"/>
      <c r="E43" s="950"/>
      <c r="F43" s="950"/>
      <c r="G43" s="772"/>
      <c r="H43" s="772"/>
      <c r="I43" s="772"/>
      <c r="J43" s="772" t="s">
        <v>550</v>
      </c>
      <c r="K43" s="772"/>
    </row>
    <row r="44" spans="1:11" ht="28.5" customHeight="1">
      <c r="A44" s="950" t="s">
        <v>618</v>
      </c>
      <c r="B44" s="950"/>
      <c r="C44" s="950"/>
      <c r="D44" s="950"/>
      <c r="E44" s="950"/>
      <c r="F44" s="950"/>
      <c r="G44" s="772"/>
      <c r="H44" s="772"/>
      <c r="I44" s="772"/>
      <c r="J44" s="772" t="s">
        <v>550</v>
      </c>
      <c r="K44" s="772"/>
    </row>
    <row r="45" spans="1:11" ht="28.5" customHeight="1">
      <c r="A45" s="950" t="s">
        <v>619</v>
      </c>
      <c r="B45" s="950"/>
      <c r="C45" s="950"/>
      <c r="D45" s="950"/>
      <c r="E45" s="950"/>
      <c r="F45" s="950"/>
      <c r="G45" s="772"/>
      <c r="H45" s="772"/>
      <c r="I45" s="772"/>
      <c r="J45" s="772" t="s">
        <v>550</v>
      </c>
      <c r="K45" s="772"/>
    </row>
    <row r="46" spans="1:11" ht="28.5" customHeight="1">
      <c r="A46" s="946" t="s">
        <v>620</v>
      </c>
      <c r="B46" s="946"/>
      <c r="C46" s="946"/>
      <c r="D46" s="946"/>
      <c r="E46" s="946"/>
      <c r="F46" s="946"/>
      <c r="G46" s="772"/>
      <c r="H46" s="772"/>
      <c r="I46" s="772"/>
      <c r="J46" s="772" t="s">
        <v>550</v>
      </c>
      <c r="K46" s="772"/>
    </row>
    <row r="47" spans="1:11" ht="28.5" customHeight="1">
      <c r="A47" s="946" t="s">
        <v>621</v>
      </c>
      <c r="B47" s="946"/>
      <c r="C47" s="946"/>
      <c r="D47" s="946"/>
      <c r="E47" s="946"/>
      <c r="F47" s="946"/>
      <c r="G47" s="772"/>
      <c r="H47" s="772"/>
      <c r="I47" s="772"/>
      <c r="J47" s="772" t="s">
        <v>550</v>
      </c>
      <c r="K47" s="772"/>
    </row>
    <row r="48" spans="1:11" ht="28.5" customHeight="1">
      <c r="A48" s="946" t="s">
        <v>622</v>
      </c>
      <c r="B48" s="946"/>
      <c r="C48" s="946"/>
      <c r="D48" s="946"/>
      <c r="E48" s="946"/>
      <c r="F48" s="94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1">
        <f>+'Internal Sign Off'!C4</f>
        <v>0</v>
      </c>
      <c r="B7" s="95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2"/>
      <c r="D4" s="953"/>
      <c r="E4" s="953"/>
      <c r="F4" s="954"/>
    </row>
    <row r="5" spans="1:11" ht="21.75" customHeight="1">
      <c r="B5" s="107" t="s">
        <v>34</v>
      </c>
      <c r="C5" s="952"/>
      <c r="D5" s="953"/>
      <c r="E5" s="953"/>
      <c r="F5" s="95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2"/>
      <c r="D7" s="953"/>
      <c r="E7" s="953"/>
      <c r="F7" s="95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3.341006376857069E-2</v>
      </c>
      <c r="F23" s="120">
        <f>E23</f>
        <v>3.341006376857069E-2</v>
      </c>
    </row>
    <row r="24" spans="2:28">
      <c r="B24" s="115" t="s">
        <v>44</v>
      </c>
      <c r="C24" s="108"/>
      <c r="D24" s="111"/>
      <c r="E24" s="111">
        <f>Assembly!H96</f>
        <v>3.3713711558132124E-2</v>
      </c>
      <c r="F24" s="120">
        <f>E24</f>
        <v>3.3713711558132124E-2</v>
      </c>
    </row>
    <row r="25" spans="2:28">
      <c r="B25" s="121" t="s">
        <v>40</v>
      </c>
      <c r="C25" s="108"/>
      <c r="D25" s="361"/>
      <c r="E25" s="122">
        <f>Assembly!H97</f>
        <v>1.6296897769998611E-2</v>
      </c>
      <c r="F25" s="123">
        <f>E25-Assembly!H85-Assembly!H86-Assembly!H88-Assembly!H89-'Machined Part #1'!I54-'Machined Part #1'!I58-'Pacific Quote #2'!I50-'Pacific Quote #2'!I54-'Pacific Quote #3'!I50-'Pacific Quote #3'!I54</f>
        <v>1.4496895969996811E-2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-8.3420673096701425E-2</v>
      </c>
      <c r="F26" s="120">
        <f>F22-F23-F24-F25</f>
        <v>-8.1620671296699629E-2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-8.3420673096701425E-2</v>
      </c>
      <c r="F28" s="120">
        <f>F26-F27</f>
        <v>-8.1620671296699629E-2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5" t="s">
        <v>20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6" t="s">
        <v>3</v>
      </c>
      <c r="R7" s="95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3.341006376857069E-2</v>
      </c>
      <c r="F34" s="395">
        <f>'Machined Part #1'!I55+'Machined Part #1'!I56+'Machined Part #1'!I57</f>
        <v>3.3713711558132124E-2</v>
      </c>
      <c r="G34" s="468">
        <f>'Machined Part #1'!I63+'Machined Part #1'!I54+'Machined Part #1'!I58</f>
        <v>1.6296897769998611E-2</v>
      </c>
      <c r="H34" s="327">
        <f>'Machined Part #1'!I64</f>
        <v>8.3420673096701425E-2</v>
      </c>
      <c r="I34" s="327"/>
      <c r="J34" s="843">
        <f t="shared" ref="J34:J43" si="1">$H34</f>
        <v>8.3420673096701425E-2</v>
      </c>
      <c r="K34" s="811"/>
      <c r="L34" s="327"/>
      <c r="M34" s="327">
        <f t="shared" ref="M34:M43" si="2">$H34</f>
        <v>8.3420673096701425E-2</v>
      </c>
      <c r="N34" s="811"/>
      <c r="O34" s="327"/>
      <c r="P34" s="327">
        <f t="shared" ref="P34:P43" si="3">$H34</f>
        <v>8.3420673096701425E-2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8.3420673096701425E-2</v>
      </c>
      <c r="I44" s="467"/>
      <c r="J44" s="846">
        <f>SUM(J34:J43)</f>
        <v>8.3420673096701425E-2</v>
      </c>
      <c r="K44" s="813"/>
      <c r="L44" s="467"/>
      <c r="M44" s="467">
        <f>SUM(M34:M43)</f>
        <v>8.3420673096701425E-2</v>
      </c>
      <c r="N44" s="813"/>
      <c r="O44" s="467"/>
      <c r="P44" s="467">
        <f>SUM(P34:P43)</f>
        <v>8.3420673096701425E-2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3.341006376857069E-2</v>
      </c>
      <c r="I95" s="478"/>
      <c r="J95" s="861">
        <f>J65+SUM(F46:F55)+SUM(F34:F43)+J32</f>
        <v>3.3713711558132124E-2</v>
      </c>
      <c r="K95" s="816"/>
      <c r="L95" s="478"/>
      <c r="M95" s="478">
        <f>M65+SUM(G46:G55)+SUM(G34:G43)+M32</f>
        <v>1.6296897769998611E-2</v>
      </c>
      <c r="N95" s="816"/>
      <c r="O95" s="478"/>
      <c r="P95" s="478">
        <f>P65+SUM(H46:H55)+SUM(H34:H43)+P32</f>
        <v>8.3420673096701425E-2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3.3713711558132124E-2</v>
      </c>
      <c r="I96" s="397"/>
      <c r="J96" s="862">
        <f>J80+SUM(G46:G55)+SUM(G34:G43)</f>
        <v>1.6296897769998611E-2</v>
      </c>
      <c r="K96" s="822"/>
      <c r="L96" s="397"/>
      <c r="M96" s="397">
        <f>M80+SUM(H46:H55)+SUM(H34:H43)</f>
        <v>8.3420673096701425E-2</v>
      </c>
      <c r="N96" s="822"/>
      <c r="O96" s="397"/>
      <c r="P96" s="397">
        <f>P80+SUM(J46:J55)+SUM(J34:J43)</f>
        <v>8.3420673096701425E-2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1.6296897769998611E-2</v>
      </c>
      <c r="I97" s="326"/>
      <c r="J97" s="863">
        <f>J81+SUM(H46:H55)+SUM(H34:H43)+J91</f>
        <v>8.3420673096701425E-2</v>
      </c>
      <c r="K97" s="815"/>
      <c r="L97" s="326"/>
      <c r="M97" s="326">
        <f>M81+SUM(J46:J55)+SUM(J34:J43)+M91</f>
        <v>8.3420673096701425E-2</v>
      </c>
      <c r="N97" s="815"/>
      <c r="O97" s="326"/>
      <c r="P97" s="326">
        <f>P81+SUM(M46:M55)+SUM(M34:M43)+P91</f>
        <v>8.3420673096701425E-2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8.3420673096701425E-2</v>
      </c>
      <c r="I99" s="360"/>
      <c r="J99" s="865">
        <f>SUM(J95:J98)</f>
        <v>0.13343128242483215</v>
      </c>
      <c r="K99" s="817"/>
      <c r="L99" s="360"/>
      <c r="M99" s="360">
        <f>SUM(M95:M98)</f>
        <v>0.18313824396340145</v>
      </c>
      <c r="N99" s="817"/>
      <c r="O99" s="360"/>
      <c r="P99" s="360">
        <f>SUM(P95:P98)</f>
        <v>0.25026201929010428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2014-10-01T20:16:35Z</dcterms:modified>
</cp:coreProperties>
</file>